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cuments\My Documents\misc\LED\2018\"/>
    </mc:Choice>
  </mc:AlternateContent>
  <bookViews>
    <workbookView xWindow="-2310" yWindow="420" windowWidth="18075" windowHeight="11160" tabRatio="951" activeTab="1"/>
  </bookViews>
  <sheets>
    <sheet name="Schedule" sheetId="139" r:id="rId1"/>
    <sheet name="Money" sheetId="135" r:id="rId2"/>
    <sheet name="Template" sheetId="133" r:id="rId3"/>
    <sheet name="Next Year Handicap" sheetId="132" r:id="rId4"/>
    <sheet name="Shomsky" sheetId="71" r:id="rId5"/>
    <sheet name="Pittenger" sheetId="72" r:id="rId6"/>
    <sheet name="Koenigsknecht" sheetId="109" r:id="rId7"/>
    <sheet name="Bawol" sheetId="73" r:id="rId8"/>
    <sheet name="DiCarlo" sheetId="78" r:id="rId9"/>
    <sheet name="Walrad" sheetId="75" r:id="rId10"/>
    <sheet name="Dunn" sheetId="81" r:id="rId11"/>
    <sheet name="Sullivan" sheetId="25" r:id="rId12"/>
    <sheet name="Kopas" sheetId="80" r:id="rId13"/>
    <sheet name="Breuer" sheetId="84" r:id="rId14"/>
    <sheet name="Baker" sheetId="79" r:id="rId15"/>
    <sheet name="Paul" sheetId="74" r:id="rId16"/>
    <sheet name="Barrett" sheetId="82" r:id="rId17"/>
    <sheet name="Barbour" sheetId="85" r:id="rId18"/>
    <sheet name="Baron" sheetId="86" r:id="rId19"/>
    <sheet name="CBaron" sheetId="83" r:id="rId20"/>
    <sheet name="Matzo" sheetId="77" r:id="rId21"/>
    <sheet name="CBrosky" sheetId="87" r:id="rId22"/>
    <sheet name="Brosky" sheetId="88" r:id="rId23"/>
    <sheet name="Watts" sheetId="89" r:id="rId24"/>
    <sheet name="Markusen" sheetId="107" r:id="rId25"/>
    <sheet name="Olivero" sheetId="108" r:id="rId26"/>
    <sheet name="Tharp" sheetId="76" r:id="rId27"/>
    <sheet name="Laskaris" sheetId="110" r:id="rId28"/>
    <sheet name="Standings" sheetId="47" r:id="rId29"/>
    <sheet name="Closest To" sheetId="138" r:id="rId30"/>
    <sheet name="Summary" sheetId="137" r:id="rId31"/>
    <sheet name="Low Score Winner" sheetId="136" r:id="rId32"/>
    <sheet name="Week1" sheetId="114" r:id="rId33"/>
    <sheet name="Week2" sheetId="116" r:id="rId34"/>
    <sheet name="Week3" sheetId="118" r:id="rId35"/>
    <sheet name="Week4" sheetId="119" r:id="rId36"/>
    <sheet name="Week5" sheetId="120" r:id="rId37"/>
    <sheet name="Week6" sheetId="121" r:id="rId38"/>
    <sheet name="Week7" sheetId="122" r:id="rId39"/>
    <sheet name="Week8" sheetId="123" r:id="rId40"/>
    <sheet name="Week9" sheetId="124" r:id="rId41"/>
    <sheet name="Week10" sheetId="125" r:id="rId42"/>
    <sheet name="Week11" sheetId="126" r:id="rId43"/>
    <sheet name="Week12" sheetId="127" r:id="rId44"/>
    <sheet name="Week13" sheetId="128" r:id="rId45"/>
    <sheet name="Week14" sheetId="129" r:id="rId46"/>
    <sheet name="Week15" sheetId="130" r:id="rId47"/>
    <sheet name="Week16" sheetId="131" r:id="rId48"/>
    <sheet name="Weekly Course" sheetId="98" r:id="rId49"/>
  </sheets>
  <definedNames>
    <definedName name="_xlnm.Print_Area" localSheetId="14">Baker!$A$1:$AC$34</definedName>
    <definedName name="_xlnm.Print_Area" localSheetId="17">Barbour!$A$1:$AC$34</definedName>
    <definedName name="_xlnm.Print_Area" localSheetId="18">Baron!$A$1:$AC$34</definedName>
    <definedName name="_xlnm.Print_Area" localSheetId="16">Barrett!$A$1:$AC$34</definedName>
    <definedName name="_xlnm.Print_Area" localSheetId="7">Bawol!$A$1:$AC$34</definedName>
    <definedName name="_xlnm.Print_Area" localSheetId="13">Breuer!$A$1:$AC$34</definedName>
    <definedName name="_xlnm.Print_Area" localSheetId="22">Brosky!$A$1:$AC$34</definedName>
    <definedName name="_xlnm.Print_Area" localSheetId="19">CBaron!$A$1:$AC$34</definedName>
    <definedName name="_xlnm.Print_Area" localSheetId="21">CBrosky!$A$1:$AC$34</definedName>
    <definedName name="_xlnm.Print_Area" localSheetId="8">DiCarlo!$A$1:$AC$34</definedName>
    <definedName name="_xlnm.Print_Area" localSheetId="10">Dunn!$A$1:$AC$34</definedName>
    <definedName name="_xlnm.Print_Area" localSheetId="6">Koenigsknecht!$A$1:$AC$34</definedName>
    <definedName name="_xlnm.Print_Area" localSheetId="12">Kopas!$A$1:$AC$34</definedName>
    <definedName name="_xlnm.Print_Area" localSheetId="27">Laskaris!$A$1:$AC$34</definedName>
    <definedName name="_xlnm.Print_Area" localSheetId="24">Markusen!$A$1:$AC$34</definedName>
    <definedName name="_xlnm.Print_Area" localSheetId="20">Matzo!$A$1:$AC$34</definedName>
    <definedName name="_xlnm.Print_Area" localSheetId="1">Money!$A$1:$L$27</definedName>
    <definedName name="_xlnm.Print_Area" localSheetId="25">Olivero!$A$1:$AC$34</definedName>
    <definedName name="_xlnm.Print_Area" localSheetId="15">Paul!$A$1:$AC$34</definedName>
    <definedName name="_xlnm.Print_Area" localSheetId="5">Pittenger!$A$1:$AC$34</definedName>
    <definedName name="_xlnm.Print_Area" localSheetId="4">Shomsky!$A$1:$AC$34</definedName>
    <definedName name="_xlnm.Print_Area" localSheetId="11">Sullivan!$A$1:$AC$34</definedName>
    <definedName name="_xlnm.Print_Area" localSheetId="30">Summary!$A$2:$R$22</definedName>
    <definedName name="_xlnm.Print_Area" localSheetId="2">Template!$A$1:$AC$34</definedName>
    <definedName name="_xlnm.Print_Area" localSheetId="26">Tharp!$A$1:$AC$34</definedName>
    <definedName name="_xlnm.Print_Area" localSheetId="9">Walrad!$A$1:$AC$34</definedName>
    <definedName name="_xlnm.Print_Area" localSheetId="23">Watts!$A$1:$AC$34</definedName>
  </definedNames>
  <calcPr calcId="162913"/>
</workbook>
</file>

<file path=xl/calcChain.xml><?xml version="1.0" encoding="utf-8"?>
<calcChain xmlns="http://schemas.openxmlformats.org/spreadsheetml/2006/main">
  <c r="S25" i="135" l="1"/>
  <c r="Y2" i="71" l="1"/>
  <c r="J2" i="135" l="1"/>
  <c r="I27" i="135"/>
  <c r="S20" i="135" s="1"/>
  <c r="S24" i="135"/>
  <c r="S26" i="135"/>
  <c r="B20" i="98" l="1"/>
  <c r="S5" i="135" l="1"/>
  <c r="P18" i="135"/>
  <c r="F32" i="135"/>
  <c r="S6" i="135" s="1"/>
  <c r="C4" i="135"/>
  <c r="C5" i="135"/>
  <c r="C6" i="135"/>
  <c r="C7" i="135"/>
  <c r="C8" i="135"/>
  <c r="C9" i="135"/>
  <c r="C10" i="135"/>
  <c r="C11" i="135"/>
  <c r="C12" i="135"/>
  <c r="C13" i="135"/>
  <c r="C14" i="135"/>
  <c r="C15" i="135"/>
  <c r="C16" i="135"/>
  <c r="C17" i="135"/>
  <c r="C18" i="135"/>
  <c r="C19" i="135"/>
  <c r="C20" i="135"/>
  <c r="C21" i="135"/>
  <c r="C22" i="135"/>
  <c r="C23" i="135"/>
  <c r="C24" i="135"/>
  <c r="C3" i="135"/>
  <c r="C25" i="135"/>
  <c r="E3" i="135" l="1"/>
  <c r="D22" i="135"/>
  <c r="D14" i="135"/>
  <c r="D6" i="135"/>
  <c r="D21" i="135"/>
  <c r="D13" i="135"/>
  <c r="D5" i="135"/>
  <c r="D20" i="135"/>
  <c r="D12" i="135"/>
  <c r="D4" i="135"/>
  <c r="D19" i="135"/>
  <c r="D11" i="135"/>
  <c r="D25" i="135"/>
  <c r="D18" i="135"/>
  <c r="D10" i="135"/>
  <c r="D3" i="135"/>
  <c r="D17" i="135"/>
  <c r="D9" i="135"/>
  <c r="D24" i="135"/>
  <c r="D16" i="135"/>
  <c r="D8" i="135"/>
  <c r="D23" i="135"/>
  <c r="D15" i="135"/>
  <c r="D7" i="135"/>
  <c r="B3" i="136" l="1"/>
  <c r="A4" i="138"/>
  <c r="F4" i="138" s="1"/>
  <c r="F21" i="138"/>
  <c r="T26" i="137"/>
  <c r="T25" i="137"/>
  <c r="T24" i="137"/>
  <c r="T23" i="137"/>
  <c r="T22" i="137"/>
  <c r="T21" i="137"/>
  <c r="T20" i="137"/>
  <c r="T19" i="137"/>
  <c r="T18" i="137"/>
  <c r="T17" i="137"/>
  <c r="T16" i="137"/>
  <c r="T15" i="137"/>
  <c r="T14" i="137"/>
  <c r="T13" i="137"/>
  <c r="T12" i="137"/>
  <c r="T11" i="137"/>
  <c r="T10" i="137"/>
  <c r="T9" i="137"/>
  <c r="T8" i="137"/>
  <c r="T7" i="137"/>
  <c r="T6" i="137"/>
  <c r="T5" i="137"/>
  <c r="T4" i="137"/>
  <c r="T3" i="137"/>
  <c r="C47" i="135"/>
  <c r="I36" i="135"/>
  <c r="P11" i="135" s="1"/>
  <c r="P12" i="135" s="1"/>
  <c r="S3" i="135" s="1"/>
  <c r="K26" i="135"/>
  <c r="S17" i="135" s="1"/>
  <c r="J26" i="135"/>
  <c r="S16" i="135" s="1"/>
  <c r="I26" i="135"/>
  <c r="S19" i="135" s="1"/>
  <c r="D26" i="135"/>
  <c r="C26" i="135"/>
  <c r="B26" i="135"/>
  <c r="G25" i="135"/>
  <c r="E25" i="135"/>
  <c r="E24" i="135"/>
  <c r="E23" i="135"/>
  <c r="G22" i="135"/>
  <c r="E22" i="135"/>
  <c r="E21" i="135"/>
  <c r="E20" i="135"/>
  <c r="E19" i="135"/>
  <c r="E18" i="135"/>
  <c r="E17" i="135"/>
  <c r="P17" i="135"/>
  <c r="P19" i="135" s="1"/>
  <c r="S4" i="135" s="1"/>
  <c r="E16" i="135"/>
  <c r="E15" i="135"/>
  <c r="E14" i="135"/>
  <c r="G13" i="135"/>
  <c r="E13" i="135"/>
  <c r="G12" i="135"/>
  <c r="E12" i="135"/>
  <c r="G11" i="135"/>
  <c r="E11" i="135"/>
  <c r="G10" i="135"/>
  <c r="E10" i="135"/>
  <c r="E9" i="135"/>
  <c r="G8" i="135"/>
  <c r="E8" i="135"/>
  <c r="E7" i="135"/>
  <c r="E6" i="135"/>
  <c r="P5" i="135"/>
  <c r="P7" i="135" s="1"/>
  <c r="G17" i="135" s="1"/>
  <c r="G5" i="135"/>
  <c r="E5" i="135"/>
  <c r="E4" i="135"/>
  <c r="P3" i="135"/>
  <c r="E2" i="135"/>
  <c r="S18" i="135" l="1"/>
  <c r="S22" i="135" s="1"/>
  <c r="S23" i="135"/>
  <c r="A5" i="138"/>
  <c r="A6" i="138" s="1"/>
  <c r="A7" i="138" s="1"/>
  <c r="A8" i="138" s="1"/>
  <c r="A9" i="138" s="1"/>
  <c r="F2" i="135"/>
  <c r="P20" i="135"/>
  <c r="P8" i="135"/>
  <c r="E26" i="135"/>
  <c r="S7" i="135"/>
  <c r="S10" i="135" s="1"/>
  <c r="T28" i="137"/>
  <c r="A17" i="138"/>
  <c r="A16" i="138"/>
  <c r="A15" i="138"/>
  <c r="G9" i="135"/>
  <c r="S11" i="135"/>
  <c r="G21" i="135"/>
  <c r="G2" i="135"/>
  <c r="G7" i="135"/>
  <c r="G15" i="135"/>
  <c r="G6" i="135"/>
  <c r="G14" i="135"/>
  <c r="G20" i="135"/>
  <c r="G18" i="135"/>
  <c r="G19" i="135"/>
  <c r="G24" i="135"/>
  <c r="G23" i="135"/>
  <c r="G4" i="135"/>
  <c r="G3" i="135"/>
  <c r="G16" i="135"/>
  <c r="S28" i="135" l="1"/>
  <c r="S12" i="135"/>
  <c r="F5" i="138"/>
  <c r="F15" i="138"/>
  <c r="A18" i="138"/>
  <c r="F3" i="135"/>
  <c r="H2" i="135"/>
  <c r="G26" i="135"/>
  <c r="S27" i="135" s="1"/>
  <c r="F16" i="138" l="1"/>
  <c r="F6" i="138"/>
  <c r="A19" i="138"/>
  <c r="A20" i="138"/>
  <c r="L2" i="135"/>
  <c r="F4" i="135"/>
  <c r="H3" i="135"/>
  <c r="L3" i="135" s="1"/>
  <c r="F7" i="138" l="1"/>
  <c r="F17" i="138"/>
  <c r="H4" i="135"/>
  <c r="L4" i="135" s="1"/>
  <c r="F5" i="135"/>
  <c r="F18" i="138" l="1"/>
  <c r="F8" i="138"/>
  <c r="H5" i="135"/>
  <c r="F6" i="135"/>
  <c r="F9" i="138" l="1"/>
  <c r="F20" i="138" s="1"/>
  <c r="F19" i="138"/>
  <c r="H6" i="135"/>
  <c r="L6" i="135" s="1"/>
  <c r="F7" i="135"/>
  <c r="L5" i="135"/>
  <c r="H7" i="135" l="1"/>
  <c r="L7" i="135" s="1"/>
  <c r="F8" i="135"/>
  <c r="F9" i="135" l="1"/>
  <c r="H8" i="135"/>
  <c r="L8" i="135" s="1"/>
  <c r="F10" i="135" l="1"/>
  <c r="H9" i="135"/>
  <c r="L9" i="135" s="1"/>
  <c r="H10" i="135" l="1"/>
  <c r="L10" i="135" s="1"/>
  <c r="F11" i="135"/>
  <c r="H11" i="135" l="1"/>
  <c r="L11" i="135" s="1"/>
  <c r="F12" i="135"/>
  <c r="H12" i="135" l="1"/>
  <c r="L12" i="135" s="1"/>
  <c r="F13" i="135"/>
  <c r="H13" i="135" l="1"/>
  <c r="L13" i="135" s="1"/>
  <c r="F14" i="135"/>
  <c r="H14" i="135" l="1"/>
  <c r="L14" i="135" s="1"/>
  <c r="F15" i="135"/>
  <c r="F16" i="135" l="1"/>
  <c r="H15" i="135"/>
  <c r="L15" i="135" s="1"/>
  <c r="F17" i="135" l="1"/>
  <c r="H16" i="135"/>
  <c r="L16" i="135" s="1"/>
  <c r="F18" i="135" l="1"/>
  <c r="H17" i="135"/>
  <c r="L17" i="135" s="1"/>
  <c r="H18" i="135" l="1"/>
  <c r="L18" i="135" s="1"/>
  <c r="F19" i="135"/>
  <c r="H19" i="135" l="1"/>
  <c r="L19" i="135" s="1"/>
  <c r="F20" i="135"/>
  <c r="F21" i="135" l="1"/>
  <c r="H20" i="135"/>
  <c r="L20" i="135" s="1"/>
  <c r="F22" i="135" l="1"/>
  <c r="H21" i="135"/>
  <c r="L21" i="135" s="1"/>
  <c r="F23" i="135" l="1"/>
  <c r="H22" i="135"/>
  <c r="L22" i="135" s="1"/>
  <c r="H23" i="135" l="1"/>
  <c r="L23" i="135" s="1"/>
  <c r="F24" i="135"/>
  <c r="H24" i="135" l="1"/>
  <c r="L24" i="135" s="1"/>
  <c r="F25" i="135"/>
  <c r="H25" i="135" l="1"/>
  <c r="F26" i="135"/>
  <c r="L25" i="135" l="1"/>
  <c r="H26" i="135"/>
  <c r="L26" i="135" l="1"/>
  <c r="S33" i="110" l="1"/>
  <c r="O33" i="110"/>
  <c r="C33" i="110"/>
  <c r="AF32" i="110"/>
  <c r="AB32" i="110"/>
  <c r="AA32" i="110"/>
  <c r="Z32" i="110"/>
  <c r="Y32" i="110"/>
  <c r="X32" i="110"/>
  <c r="W32" i="110"/>
  <c r="V32" i="110"/>
  <c r="S31" i="110"/>
  <c r="O31" i="110"/>
  <c r="C31" i="110"/>
  <c r="AF30" i="110"/>
  <c r="AB30" i="110"/>
  <c r="AA30" i="110"/>
  <c r="Z30" i="110"/>
  <c r="Y30" i="110"/>
  <c r="X30" i="110"/>
  <c r="W30" i="110"/>
  <c r="V30" i="110"/>
  <c r="S29" i="110"/>
  <c r="O29" i="110"/>
  <c r="C29" i="110"/>
  <c r="AF28" i="110"/>
  <c r="AB28" i="110"/>
  <c r="AA28" i="110"/>
  <c r="Z28" i="110"/>
  <c r="Y28" i="110"/>
  <c r="X28" i="110"/>
  <c r="W28" i="110"/>
  <c r="V28" i="110"/>
  <c r="S27" i="110"/>
  <c r="O27" i="110"/>
  <c r="C27" i="110"/>
  <c r="AF26" i="110"/>
  <c r="AB26" i="110"/>
  <c r="AA26" i="110"/>
  <c r="Z26" i="110"/>
  <c r="Y26" i="110"/>
  <c r="X26" i="110"/>
  <c r="W26" i="110"/>
  <c r="V26" i="110"/>
  <c r="S25" i="110"/>
  <c r="O25" i="110"/>
  <c r="C25" i="110"/>
  <c r="AF24" i="110"/>
  <c r="AG32" i="110" s="1"/>
  <c r="AB24" i="110"/>
  <c r="AA24" i="110"/>
  <c r="Z24" i="110"/>
  <c r="Y24" i="110"/>
  <c r="X24" i="110"/>
  <c r="W24" i="110"/>
  <c r="V24" i="110"/>
  <c r="S23" i="110"/>
  <c r="O23" i="110"/>
  <c r="C23" i="110"/>
  <c r="AF22" i="110"/>
  <c r="AB22" i="110"/>
  <c r="AA22" i="110"/>
  <c r="Z22" i="110"/>
  <c r="Y22" i="110"/>
  <c r="X22" i="110"/>
  <c r="W22" i="110"/>
  <c r="V22" i="110"/>
  <c r="S21" i="110"/>
  <c r="O21" i="110"/>
  <c r="C21" i="110"/>
  <c r="AF20" i="110"/>
  <c r="AB20" i="110"/>
  <c r="AA20" i="110"/>
  <c r="Z20" i="110"/>
  <c r="Y20" i="110"/>
  <c r="X20" i="110"/>
  <c r="W20" i="110"/>
  <c r="V20" i="110"/>
  <c r="S19" i="110"/>
  <c r="O19" i="110"/>
  <c r="C19" i="110"/>
  <c r="AF18" i="110"/>
  <c r="AB18" i="110"/>
  <c r="AA18" i="110"/>
  <c r="Z18" i="110"/>
  <c r="Y18" i="110"/>
  <c r="X18" i="110"/>
  <c r="W18" i="110"/>
  <c r="V18" i="110"/>
  <c r="S17" i="110"/>
  <c r="O17" i="110"/>
  <c r="C17" i="110"/>
  <c r="AF16" i="110"/>
  <c r="AB16" i="110"/>
  <c r="AA16" i="110"/>
  <c r="Z16" i="110"/>
  <c r="Y16" i="110"/>
  <c r="X16" i="110"/>
  <c r="W16" i="110"/>
  <c r="V16" i="110"/>
  <c r="S15" i="110"/>
  <c r="O15" i="110"/>
  <c r="C15" i="110"/>
  <c r="AF14" i="110"/>
  <c r="AG22" i="110" s="1"/>
  <c r="AC24" i="110" s="1"/>
  <c r="AB14" i="110"/>
  <c r="AA14" i="110"/>
  <c r="Z14" i="110"/>
  <c r="Y14" i="110"/>
  <c r="X14" i="110"/>
  <c r="W14" i="110"/>
  <c r="V14" i="110"/>
  <c r="S13" i="110"/>
  <c r="O13" i="110"/>
  <c r="C13" i="110"/>
  <c r="AF12" i="110"/>
  <c r="AG20" i="110" s="1"/>
  <c r="AC22" i="110" s="1"/>
  <c r="AB12" i="110"/>
  <c r="AA12" i="110"/>
  <c r="Z12" i="110"/>
  <c r="Y12" i="110"/>
  <c r="X12" i="110"/>
  <c r="W12" i="110"/>
  <c r="V12" i="110"/>
  <c r="S11" i="110"/>
  <c r="O11" i="110"/>
  <c r="C11" i="110"/>
  <c r="AF10" i="110"/>
  <c r="AG18" i="110" s="1"/>
  <c r="AC20" i="110" s="1"/>
  <c r="AB10" i="110"/>
  <c r="AA10" i="110"/>
  <c r="Z10" i="110"/>
  <c r="Y10" i="110"/>
  <c r="X10" i="110"/>
  <c r="W10" i="110"/>
  <c r="V10" i="110"/>
  <c r="S9" i="110"/>
  <c r="O9" i="110"/>
  <c r="C9" i="110"/>
  <c r="AF8" i="110"/>
  <c r="AG16" i="110" s="1"/>
  <c r="AC18" i="110" s="1"/>
  <c r="AB8" i="110"/>
  <c r="AA8" i="110"/>
  <c r="Z8" i="110"/>
  <c r="Y8" i="110"/>
  <c r="X8" i="110"/>
  <c r="V8" i="110"/>
  <c r="S7" i="110"/>
  <c r="O7" i="110"/>
  <c r="C7" i="110"/>
  <c r="AF6" i="110"/>
  <c r="AG14" i="110" s="1"/>
  <c r="AC16" i="110" s="1"/>
  <c r="AB6" i="110"/>
  <c r="AA6" i="110"/>
  <c r="Z6" i="110"/>
  <c r="Y6" i="110"/>
  <c r="X6" i="110"/>
  <c r="V6" i="110"/>
  <c r="S5" i="110"/>
  <c r="O5" i="110"/>
  <c r="C5" i="110"/>
  <c r="X4" i="110"/>
  <c r="V4" i="110"/>
  <c r="AF4" i="110" s="1"/>
  <c r="S3" i="110"/>
  <c r="O3" i="110"/>
  <c r="C3" i="110"/>
  <c r="X2" i="110"/>
  <c r="V2" i="110"/>
  <c r="AF2" i="110" s="1"/>
  <c r="S33" i="76"/>
  <c r="O33" i="76"/>
  <c r="C33" i="76"/>
  <c r="AF32" i="76"/>
  <c r="AB32" i="76"/>
  <c r="AA32" i="76"/>
  <c r="Z32" i="76"/>
  <c r="Y32" i="76"/>
  <c r="X32" i="76"/>
  <c r="W32" i="76"/>
  <c r="V32" i="76"/>
  <c r="S31" i="76"/>
  <c r="O31" i="76"/>
  <c r="C31" i="76"/>
  <c r="AF30" i="76"/>
  <c r="AB30" i="76"/>
  <c r="AA30" i="76"/>
  <c r="Z30" i="76"/>
  <c r="Y30" i="76"/>
  <c r="X30" i="76"/>
  <c r="W30" i="76"/>
  <c r="V30" i="76"/>
  <c r="S29" i="76"/>
  <c r="O29" i="76"/>
  <c r="C29" i="76"/>
  <c r="AF28" i="76"/>
  <c r="AB28" i="76"/>
  <c r="AA28" i="76"/>
  <c r="Z28" i="76"/>
  <c r="Y28" i="76"/>
  <c r="X28" i="76"/>
  <c r="W28" i="76"/>
  <c r="V28" i="76"/>
  <c r="S27" i="76"/>
  <c r="O27" i="76"/>
  <c r="C27" i="76"/>
  <c r="AF26" i="76"/>
  <c r="AB26" i="76"/>
  <c r="AA26" i="76"/>
  <c r="Z26" i="76"/>
  <c r="Y26" i="76"/>
  <c r="X26" i="76"/>
  <c r="W26" i="76"/>
  <c r="V26" i="76"/>
  <c r="S25" i="76"/>
  <c r="O25" i="76"/>
  <c r="C25" i="76"/>
  <c r="AF24" i="76"/>
  <c r="AG32" i="76" s="1"/>
  <c r="AB24" i="76"/>
  <c r="AA24" i="76"/>
  <c r="Z24" i="76"/>
  <c r="Y24" i="76"/>
  <c r="X24" i="76"/>
  <c r="W24" i="76"/>
  <c r="V24" i="76"/>
  <c r="S23" i="76"/>
  <c r="O23" i="76"/>
  <c r="C23" i="76"/>
  <c r="AF22" i="76"/>
  <c r="AB22" i="76"/>
  <c r="AA22" i="76"/>
  <c r="Z22" i="76"/>
  <c r="Y22" i="76"/>
  <c r="X22" i="76"/>
  <c r="W22" i="76"/>
  <c r="V22" i="76"/>
  <c r="S21" i="76"/>
  <c r="O21" i="76"/>
  <c r="C21" i="76"/>
  <c r="AF20" i="76"/>
  <c r="AB20" i="76"/>
  <c r="AA20" i="76"/>
  <c r="Z20" i="76"/>
  <c r="Y20" i="76"/>
  <c r="X20" i="76"/>
  <c r="W20" i="76"/>
  <c r="V20" i="76"/>
  <c r="S19" i="76"/>
  <c r="O19" i="76"/>
  <c r="C19" i="76"/>
  <c r="AF18" i="76"/>
  <c r="AB18" i="76"/>
  <c r="AA18" i="76"/>
  <c r="Z18" i="76"/>
  <c r="Y18" i="76"/>
  <c r="X18" i="76"/>
  <c r="W18" i="76"/>
  <c r="V18" i="76"/>
  <c r="S17" i="76"/>
  <c r="O17" i="76"/>
  <c r="C17" i="76"/>
  <c r="AF16" i="76"/>
  <c r="AB16" i="76"/>
  <c r="AA16" i="76"/>
  <c r="Z16" i="76"/>
  <c r="Y16" i="76"/>
  <c r="X16" i="76"/>
  <c r="W16" i="76"/>
  <c r="V16" i="76"/>
  <c r="S15" i="76"/>
  <c r="O15" i="76"/>
  <c r="C15" i="76"/>
  <c r="AF14" i="76"/>
  <c r="AB14" i="76"/>
  <c r="AA14" i="76"/>
  <c r="Z14" i="76"/>
  <c r="Y14" i="76"/>
  <c r="X14" i="76"/>
  <c r="W14" i="76"/>
  <c r="V14" i="76"/>
  <c r="S13" i="76"/>
  <c r="O13" i="76"/>
  <c r="C13" i="76"/>
  <c r="AF12" i="76"/>
  <c r="AB12" i="76"/>
  <c r="AA12" i="76"/>
  <c r="Z12" i="76"/>
  <c r="Y12" i="76"/>
  <c r="X12" i="76"/>
  <c r="W12" i="76"/>
  <c r="V12" i="76"/>
  <c r="S11" i="76"/>
  <c r="O11" i="76"/>
  <c r="C11" i="76"/>
  <c r="AF10" i="76"/>
  <c r="AB10" i="76"/>
  <c r="AA10" i="76"/>
  <c r="Z10" i="76"/>
  <c r="Y10" i="76"/>
  <c r="X10" i="76"/>
  <c r="W10" i="76"/>
  <c r="V10" i="76"/>
  <c r="S9" i="76"/>
  <c r="O9" i="76"/>
  <c r="C9" i="76"/>
  <c r="AF8" i="76"/>
  <c r="AG16" i="76" s="1"/>
  <c r="AC18" i="76" s="1"/>
  <c r="AB8" i="76"/>
  <c r="AA8" i="76"/>
  <c r="Z8" i="76"/>
  <c r="Y8" i="76"/>
  <c r="X8" i="76"/>
  <c r="V8" i="76"/>
  <c r="S7" i="76"/>
  <c r="O7" i="76"/>
  <c r="C7" i="76"/>
  <c r="AF6" i="76"/>
  <c r="AG14" i="76" s="1"/>
  <c r="AC16" i="76" s="1"/>
  <c r="AB6" i="76"/>
  <c r="AA6" i="76"/>
  <c r="Z6" i="76"/>
  <c r="Y6" i="76"/>
  <c r="X6" i="76"/>
  <c r="V6" i="76"/>
  <c r="S5" i="76"/>
  <c r="O5" i="76"/>
  <c r="C5" i="76"/>
  <c r="AF4" i="76"/>
  <c r="AB4" i="76"/>
  <c r="AA4" i="76"/>
  <c r="Z4" i="76"/>
  <c r="Y4" i="76"/>
  <c r="X4" i="76"/>
  <c r="V4" i="76"/>
  <c r="S3" i="76"/>
  <c r="O3" i="76"/>
  <c r="C3" i="76"/>
  <c r="AF2" i="76"/>
  <c r="AB2" i="76"/>
  <c r="AA2" i="76"/>
  <c r="Z2" i="76"/>
  <c r="Y2" i="76"/>
  <c r="X2" i="76"/>
  <c r="V2" i="76"/>
  <c r="S33" i="108"/>
  <c r="O33" i="108"/>
  <c r="C33" i="108"/>
  <c r="AF32" i="108"/>
  <c r="AB32" i="108"/>
  <c r="AA32" i="108"/>
  <c r="Z32" i="108"/>
  <c r="Y32" i="108"/>
  <c r="X32" i="108"/>
  <c r="W32" i="108"/>
  <c r="V32" i="108"/>
  <c r="S31" i="108"/>
  <c r="O31" i="108"/>
  <c r="C31" i="108"/>
  <c r="AF30" i="108"/>
  <c r="AB30" i="108"/>
  <c r="AA30" i="108"/>
  <c r="Z30" i="108"/>
  <c r="Y30" i="108"/>
  <c r="X30" i="108"/>
  <c r="W30" i="108"/>
  <c r="V30" i="108"/>
  <c r="S29" i="108"/>
  <c r="O29" i="108"/>
  <c r="C29" i="108"/>
  <c r="AF28" i="108"/>
  <c r="AB28" i="108"/>
  <c r="AA28" i="108"/>
  <c r="Z28" i="108"/>
  <c r="Y28" i="108"/>
  <c r="X28" i="108"/>
  <c r="W28" i="108"/>
  <c r="V28" i="108"/>
  <c r="S27" i="108"/>
  <c r="O27" i="108"/>
  <c r="C27" i="108"/>
  <c r="AF26" i="108"/>
  <c r="AB26" i="108"/>
  <c r="AA26" i="108"/>
  <c r="Z26" i="108"/>
  <c r="Y26" i="108"/>
  <c r="X26" i="108"/>
  <c r="W26" i="108"/>
  <c r="V26" i="108"/>
  <c r="S25" i="108"/>
  <c r="O25" i="108"/>
  <c r="C25" i="108"/>
  <c r="AF24" i="108"/>
  <c r="AG32" i="108" s="1"/>
  <c r="AB24" i="108"/>
  <c r="AA24" i="108"/>
  <c r="Z24" i="108"/>
  <c r="Y24" i="108"/>
  <c r="X24" i="108"/>
  <c r="W24" i="108"/>
  <c r="V24" i="108"/>
  <c r="S23" i="108"/>
  <c r="O23" i="108"/>
  <c r="C23" i="108"/>
  <c r="AF22" i="108"/>
  <c r="AB22" i="108"/>
  <c r="AA22" i="108"/>
  <c r="Z22" i="108"/>
  <c r="Y22" i="108"/>
  <c r="X22" i="108"/>
  <c r="W22" i="108"/>
  <c r="V22" i="108"/>
  <c r="S21" i="108"/>
  <c r="O21" i="108"/>
  <c r="C21" i="108"/>
  <c r="AF20" i="108"/>
  <c r="AB20" i="108"/>
  <c r="AA20" i="108"/>
  <c r="Z20" i="108"/>
  <c r="Y20" i="108"/>
  <c r="X20" i="108"/>
  <c r="W20" i="108"/>
  <c r="V20" i="108"/>
  <c r="S19" i="108"/>
  <c r="O19" i="108"/>
  <c r="C19" i="108"/>
  <c r="AF18" i="108"/>
  <c r="AG26" i="108" s="1"/>
  <c r="AC28" i="108" s="1"/>
  <c r="AB18" i="108"/>
  <c r="AA18" i="108"/>
  <c r="Z18" i="108"/>
  <c r="Y18" i="108"/>
  <c r="X18" i="108"/>
  <c r="W18" i="108"/>
  <c r="V18" i="108"/>
  <c r="S17" i="108"/>
  <c r="O17" i="108"/>
  <c r="C17" i="108"/>
  <c r="AF16" i="108"/>
  <c r="AB16" i="108"/>
  <c r="AA16" i="108"/>
  <c r="Z16" i="108"/>
  <c r="Y16" i="108"/>
  <c r="X16" i="108"/>
  <c r="W16" i="108"/>
  <c r="V16" i="108"/>
  <c r="S15" i="108"/>
  <c r="O15" i="108"/>
  <c r="C15" i="108"/>
  <c r="AF14" i="108"/>
  <c r="AB14" i="108"/>
  <c r="AA14" i="108"/>
  <c r="Z14" i="108"/>
  <c r="Y14" i="108"/>
  <c r="X14" i="108"/>
  <c r="W14" i="108"/>
  <c r="V14" i="108"/>
  <c r="S13" i="108"/>
  <c r="O13" i="108"/>
  <c r="C13" i="108"/>
  <c r="AF12" i="108"/>
  <c r="AB12" i="108"/>
  <c r="AA12" i="108"/>
  <c r="Z12" i="108"/>
  <c r="Y12" i="108"/>
  <c r="X12" i="108"/>
  <c r="W12" i="108"/>
  <c r="V12" i="108"/>
  <c r="S11" i="108"/>
  <c r="O11" i="108"/>
  <c r="C11" i="108"/>
  <c r="AF10" i="108"/>
  <c r="AB10" i="108"/>
  <c r="AA10" i="108"/>
  <c r="Z10" i="108"/>
  <c r="Y10" i="108"/>
  <c r="X10" i="108"/>
  <c r="W10" i="108"/>
  <c r="V10" i="108"/>
  <c r="S9" i="108"/>
  <c r="O9" i="108"/>
  <c r="C9" i="108"/>
  <c r="AF8" i="108"/>
  <c r="AG16" i="108" s="1"/>
  <c r="AC18" i="108" s="1"/>
  <c r="AB8" i="108"/>
  <c r="AA8" i="108"/>
  <c r="Z8" i="108"/>
  <c r="Y8" i="108"/>
  <c r="X8" i="108"/>
  <c r="V8" i="108"/>
  <c r="S7" i="108"/>
  <c r="O7" i="108"/>
  <c r="C7" i="108"/>
  <c r="AF6" i="108"/>
  <c r="AG14" i="108" s="1"/>
  <c r="AC16" i="108" s="1"/>
  <c r="AB6" i="108"/>
  <c r="AA6" i="108"/>
  <c r="Z6" i="108"/>
  <c r="Y6" i="108"/>
  <c r="X6" i="108"/>
  <c r="V6" i="108"/>
  <c r="S5" i="108"/>
  <c r="O5" i="108"/>
  <c r="C5" i="108"/>
  <c r="X4" i="108"/>
  <c r="V4" i="108"/>
  <c r="AF4" i="108" s="1"/>
  <c r="S3" i="108"/>
  <c r="O3" i="108"/>
  <c r="C3" i="108"/>
  <c r="X2" i="108"/>
  <c r="V2" i="108"/>
  <c r="AF2" i="108" s="1"/>
  <c r="S33" i="107"/>
  <c r="O33" i="107"/>
  <c r="C33" i="107"/>
  <c r="AF32" i="107"/>
  <c r="AB32" i="107"/>
  <c r="AA32" i="107"/>
  <c r="Z32" i="107"/>
  <c r="Y32" i="107"/>
  <c r="X32" i="107"/>
  <c r="W32" i="107"/>
  <c r="V32" i="107"/>
  <c r="S31" i="107"/>
  <c r="O31" i="107"/>
  <c r="C31" i="107"/>
  <c r="AF30" i="107"/>
  <c r="AB30" i="107"/>
  <c r="AA30" i="107"/>
  <c r="Z30" i="107"/>
  <c r="Y30" i="107"/>
  <c r="X30" i="107"/>
  <c r="W30" i="107"/>
  <c r="V30" i="107"/>
  <c r="S29" i="107"/>
  <c r="O29" i="107"/>
  <c r="C29" i="107"/>
  <c r="AF28" i="107"/>
  <c r="AB28" i="107"/>
  <c r="AA28" i="107"/>
  <c r="Z28" i="107"/>
  <c r="Y28" i="107"/>
  <c r="X28" i="107"/>
  <c r="W28" i="107"/>
  <c r="V28" i="107"/>
  <c r="S27" i="107"/>
  <c r="O27" i="107"/>
  <c r="C27" i="107"/>
  <c r="AF26" i="107"/>
  <c r="AB26" i="107"/>
  <c r="AA26" i="107"/>
  <c r="Z26" i="107"/>
  <c r="Y26" i="107"/>
  <c r="X26" i="107"/>
  <c r="W26" i="107"/>
  <c r="V26" i="107"/>
  <c r="S25" i="107"/>
  <c r="O25" i="107"/>
  <c r="C25" i="107"/>
  <c r="AF24" i="107"/>
  <c r="AG32" i="107" s="1"/>
  <c r="AB24" i="107"/>
  <c r="AA24" i="107"/>
  <c r="Z24" i="107"/>
  <c r="Y24" i="107"/>
  <c r="X24" i="107"/>
  <c r="W24" i="107"/>
  <c r="V24" i="107"/>
  <c r="S23" i="107"/>
  <c r="O23" i="107"/>
  <c r="C23" i="107"/>
  <c r="AF22" i="107"/>
  <c r="AB22" i="107"/>
  <c r="AA22" i="107"/>
  <c r="Z22" i="107"/>
  <c r="Y22" i="107"/>
  <c r="X22" i="107"/>
  <c r="W22" i="107"/>
  <c r="V22" i="107"/>
  <c r="S21" i="107"/>
  <c r="O21" i="107"/>
  <c r="C21" i="107"/>
  <c r="AF20" i="107"/>
  <c r="AB20" i="107"/>
  <c r="AA20" i="107"/>
  <c r="Z20" i="107"/>
  <c r="Y20" i="107"/>
  <c r="X20" i="107"/>
  <c r="W20" i="107"/>
  <c r="V20" i="107"/>
  <c r="S19" i="107"/>
  <c r="O19" i="107"/>
  <c r="C19" i="107"/>
  <c r="AF18" i="107"/>
  <c r="AB18" i="107"/>
  <c r="AA18" i="107"/>
  <c r="Z18" i="107"/>
  <c r="Y18" i="107"/>
  <c r="X18" i="107"/>
  <c r="W18" i="107"/>
  <c r="V18" i="107"/>
  <c r="S17" i="107"/>
  <c r="O17" i="107"/>
  <c r="C17" i="107"/>
  <c r="AF16" i="107"/>
  <c r="AB16" i="107"/>
  <c r="AA16" i="107"/>
  <c r="Z16" i="107"/>
  <c r="Y16" i="107"/>
  <c r="X16" i="107"/>
  <c r="W16" i="107"/>
  <c r="V16" i="107"/>
  <c r="S15" i="107"/>
  <c r="O15" i="107"/>
  <c r="C15" i="107"/>
  <c r="AF14" i="107"/>
  <c r="AB14" i="107"/>
  <c r="AA14" i="107"/>
  <c r="Z14" i="107"/>
  <c r="Y14" i="107"/>
  <c r="X14" i="107"/>
  <c r="W14" i="107"/>
  <c r="V14" i="107"/>
  <c r="S13" i="107"/>
  <c r="O13" i="107"/>
  <c r="C13" i="107"/>
  <c r="AF12" i="107"/>
  <c r="AB12" i="107"/>
  <c r="AA12" i="107"/>
  <c r="Z12" i="107"/>
  <c r="Y12" i="107"/>
  <c r="X12" i="107"/>
  <c r="W12" i="107"/>
  <c r="V12" i="107"/>
  <c r="S11" i="107"/>
  <c r="O11" i="107"/>
  <c r="C11" i="107"/>
  <c r="AF10" i="107"/>
  <c r="AB10" i="107"/>
  <c r="AA10" i="107"/>
  <c r="Z10" i="107"/>
  <c r="Y10" i="107"/>
  <c r="X10" i="107"/>
  <c r="W10" i="107"/>
  <c r="V10" i="107"/>
  <c r="S9" i="107"/>
  <c r="O9" i="107"/>
  <c r="C9" i="107"/>
  <c r="AF8" i="107"/>
  <c r="AG16" i="107" s="1"/>
  <c r="AC18" i="107" s="1"/>
  <c r="AB8" i="107"/>
  <c r="AA8" i="107"/>
  <c r="Z8" i="107"/>
  <c r="Y8" i="107"/>
  <c r="X8" i="107"/>
  <c r="V8" i="107"/>
  <c r="S7" i="107"/>
  <c r="O7" i="107"/>
  <c r="C7" i="107"/>
  <c r="AF6" i="107"/>
  <c r="AG14" i="107" s="1"/>
  <c r="AC16" i="107" s="1"/>
  <c r="AB6" i="107"/>
  <c r="AA6" i="107"/>
  <c r="Z6" i="107"/>
  <c r="Y6" i="107"/>
  <c r="X6" i="107"/>
  <c r="V6" i="107"/>
  <c r="S5" i="107"/>
  <c r="O5" i="107"/>
  <c r="C5" i="107"/>
  <c r="AF4" i="107"/>
  <c r="AB4" i="107"/>
  <c r="AA4" i="107"/>
  <c r="Z4" i="107"/>
  <c r="Y4" i="107"/>
  <c r="X4" i="107"/>
  <c r="V4" i="107"/>
  <c r="S3" i="107"/>
  <c r="O3" i="107"/>
  <c r="C3" i="107"/>
  <c r="AF2" i="107"/>
  <c r="AB2" i="107"/>
  <c r="AA2" i="107"/>
  <c r="Z2" i="107"/>
  <c r="Y2" i="107"/>
  <c r="X2" i="107"/>
  <c r="V2" i="107"/>
  <c r="S33" i="89"/>
  <c r="O33" i="89"/>
  <c r="C33" i="89"/>
  <c r="AF32" i="89"/>
  <c r="AB32" i="89"/>
  <c r="AA32" i="89"/>
  <c r="Z32" i="89"/>
  <c r="Y32" i="89"/>
  <c r="X32" i="89"/>
  <c r="W32" i="89"/>
  <c r="V32" i="89"/>
  <c r="S31" i="89"/>
  <c r="O31" i="89"/>
  <c r="C31" i="89"/>
  <c r="AF30" i="89"/>
  <c r="AB30" i="89"/>
  <c r="AA30" i="89"/>
  <c r="Z30" i="89"/>
  <c r="Y30" i="89"/>
  <c r="X30" i="89"/>
  <c r="W30" i="89"/>
  <c r="V30" i="89"/>
  <c r="S29" i="89"/>
  <c r="O29" i="89"/>
  <c r="C29" i="89"/>
  <c r="AF28" i="89"/>
  <c r="AB28" i="89"/>
  <c r="AA28" i="89"/>
  <c r="Z28" i="89"/>
  <c r="Y28" i="89"/>
  <c r="X28" i="89"/>
  <c r="W28" i="89"/>
  <c r="V28" i="89"/>
  <c r="S27" i="89"/>
  <c r="O27" i="89"/>
  <c r="C27" i="89"/>
  <c r="AF26" i="89"/>
  <c r="AB26" i="89"/>
  <c r="AA26" i="89"/>
  <c r="Z26" i="89"/>
  <c r="Y26" i="89"/>
  <c r="X26" i="89"/>
  <c r="W26" i="89"/>
  <c r="V26" i="89"/>
  <c r="S25" i="89"/>
  <c r="O25" i="89"/>
  <c r="C25" i="89"/>
  <c r="AF24" i="89"/>
  <c r="AB24" i="89"/>
  <c r="AA24" i="89"/>
  <c r="Z24" i="89"/>
  <c r="Y24" i="89"/>
  <c r="X24" i="89"/>
  <c r="W24" i="89"/>
  <c r="V24" i="89"/>
  <c r="S23" i="89"/>
  <c r="O23" i="89"/>
  <c r="C23" i="89"/>
  <c r="AF22" i="89"/>
  <c r="AB22" i="89"/>
  <c r="AA22" i="89"/>
  <c r="Z22" i="89"/>
  <c r="Y22" i="89"/>
  <c r="X22" i="89"/>
  <c r="W22" i="89"/>
  <c r="V22" i="89"/>
  <c r="S21" i="89"/>
  <c r="O21" i="89"/>
  <c r="C21" i="89"/>
  <c r="AF20" i="89"/>
  <c r="AB20" i="89"/>
  <c r="AA20" i="89"/>
  <c r="Z20" i="89"/>
  <c r="Y20" i="89"/>
  <c r="X20" i="89"/>
  <c r="W20" i="89"/>
  <c r="V20" i="89"/>
  <c r="S19" i="89"/>
  <c r="O19" i="89"/>
  <c r="C19" i="89"/>
  <c r="AF18" i="89"/>
  <c r="AB18" i="89"/>
  <c r="AA18" i="89"/>
  <c r="Z18" i="89"/>
  <c r="Y18" i="89"/>
  <c r="X18" i="89"/>
  <c r="W18" i="89"/>
  <c r="V18" i="89"/>
  <c r="S17" i="89"/>
  <c r="O17" i="89"/>
  <c r="C17" i="89"/>
  <c r="AF16" i="89"/>
  <c r="AG24" i="89" s="1"/>
  <c r="AC26" i="89" s="1"/>
  <c r="AB16" i="89"/>
  <c r="AA16" i="89"/>
  <c r="Z16" i="89"/>
  <c r="Y16" i="89"/>
  <c r="X16" i="89"/>
  <c r="W16" i="89"/>
  <c r="V16" i="89"/>
  <c r="S15" i="89"/>
  <c r="O15" i="89"/>
  <c r="C15" i="89"/>
  <c r="AF14" i="89"/>
  <c r="AB14" i="89"/>
  <c r="AA14" i="89"/>
  <c r="Z14" i="89"/>
  <c r="Y14" i="89"/>
  <c r="X14" i="89"/>
  <c r="W14" i="89"/>
  <c r="V14" i="89"/>
  <c r="S13" i="89"/>
  <c r="O13" i="89"/>
  <c r="C13" i="89"/>
  <c r="AF12" i="89"/>
  <c r="AB12" i="89"/>
  <c r="AA12" i="89"/>
  <c r="Z12" i="89"/>
  <c r="Y12" i="89"/>
  <c r="X12" i="89"/>
  <c r="W12" i="89"/>
  <c r="V12" i="89"/>
  <c r="S11" i="89"/>
  <c r="O11" i="89"/>
  <c r="C11" i="89"/>
  <c r="AF10" i="89"/>
  <c r="AB10" i="89"/>
  <c r="AA10" i="89"/>
  <c r="Z10" i="89"/>
  <c r="Y10" i="89"/>
  <c r="X10" i="89"/>
  <c r="W10" i="89"/>
  <c r="V10" i="89"/>
  <c r="S9" i="89"/>
  <c r="O9" i="89"/>
  <c r="C9" i="89"/>
  <c r="AF8" i="89"/>
  <c r="AB8" i="89"/>
  <c r="AA8" i="89"/>
  <c r="Z8" i="89"/>
  <c r="Y8" i="89"/>
  <c r="X8" i="89"/>
  <c r="V8" i="89"/>
  <c r="S7" i="89"/>
  <c r="O7" i="89"/>
  <c r="C7" i="89"/>
  <c r="AF6" i="89"/>
  <c r="AB6" i="89"/>
  <c r="AA6" i="89"/>
  <c r="Z6" i="89"/>
  <c r="Y6" i="89"/>
  <c r="X6" i="89"/>
  <c r="V6" i="89"/>
  <c r="S5" i="89"/>
  <c r="O5" i="89"/>
  <c r="C5" i="89"/>
  <c r="X4" i="89"/>
  <c r="V4" i="89"/>
  <c r="AF4" i="89" s="1"/>
  <c r="S3" i="89"/>
  <c r="O3" i="89"/>
  <c r="C3" i="89"/>
  <c r="X2" i="89"/>
  <c r="V2" i="89"/>
  <c r="AF2" i="89" s="1"/>
  <c r="S33" i="88"/>
  <c r="O33" i="88"/>
  <c r="C33" i="88"/>
  <c r="AF32" i="88"/>
  <c r="AB32" i="88"/>
  <c r="AA32" i="88"/>
  <c r="Z32" i="88"/>
  <c r="Y32" i="88"/>
  <c r="X32" i="88"/>
  <c r="W32" i="88"/>
  <c r="V32" i="88"/>
  <c r="S31" i="88"/>
  <c r="O31" i="88"/>
  <c r="C31" i="88"/>
  <c r="AF30" i="88"/>
  <c r="AB30" i="88"/>
  <c r="AA30" i="88"/>
  <c r="Z30" i="88"/>
  <c r="Y30" i="88"/>
  <c r="X30" i="88"/>
  <c r="W30" i="88"/>
  <c r="V30" i="88"/>
  <c r="S29" i="88"/>
  <c r="O29" i="88"/>
  <c r="C29" i="88"/>
  <c r="AF28" i="88"/>
  <c r="AB28" i="88"/>
  <c r="AA28" i="88"/>
  <c r="Z28" i="88"/>
  <c r="Y28" i="88"/>
  <c r="X28" i="88"/>
  <c r="W28" i="88"/>
  <c r="V28" i="88"/>
  <c r="S27" i="88"/>
  <c r="O27" i="88"/>
  <c r="C27" i="88"/>
  <c r="AF26" i="88"/>
  <c r="AB26" i="88"/>
  <c r="AA26" i="88"/>
  <c r="Z26" i="88"/>
  <c r="Y26" i="88"/>
  <c r="X26" i="88"/>
  <c r="W26" i="88"/>
  <c r="V26" i="88"/>
  <c r="S25" i="88"/>
  <c r="O25" i="88"/>
  <c r="C25" i="88"/>
  <c r="AF24" i="88"/>
  <c r="AB24" i="88"/>
  <c r="AA24" i="88"/>
  <c r="Z24" i="88"/>
  <c r="Y24" i="88"/>
  <c r="X24" i="88"/>
  <c r="W24" i="88"/>
  <c r="V24" i="88"/>
  <c r="S23" i="88"/>
  <c r="O23" i="88"/>
  <c r="C23" i="88"/>
  <c r="AF22" i="88"/>
  <c r="AG30" i="88" s="1"/>
  <c r="AC32" i="88" s="1"/>
  <c r="AB22" i="88"/>
  <c r="AA22" i="88"/>
  <c r="Z22" i="88"/>
  <c r="Y22" i="88"/>
  <c r="X22" i="88"/>
  <c r="W22" i="88"/>
  <c r="V22" i="88"/>
  <c r="S21" i="88"/>
  <c r="O21" i="88"/>
  <c r="C21" i="88"/>
  <c r="AF20" i="88"/>
  <c r="AG28" i="88" s="1"/>
  <c r="AC30" i="88" s="1"/>
  <c r="AB20" i="88"/>
  <c r="AA20" i="88"/>
  <c r="Z20" i="88"/>
  <c r="Y20" i="88"/>
  <c r="X20" i="88"/>
  <c r="W20" i="88"/>
  <c r="V20" i="88"/>
  <c r="S19" i="88"/>
  <c r="O19" i="88"/>
  <c r="C19" i="88"/>
  <c r="AF18" i="88"/>
  <c r="AB18" i="88"/>
  <c r="AA18" i="88"/>
  <c r="Z18" i="88"/>
  <c r="Y18" i="88"/>
  <c r="X18" i="88"/>
  <c r="W18" i="88"/>
  <c r="V18" i="88"/>
  <c r="S17" i="88"/>
  <c r="O17" i="88"/>
  <c r="C17" i="88"/>
  <c r="AF16" i="88"/>
  <c r="AB16" i="88"/>
  <c r="AA16" i="88"/>
  <c r="Z16" i="88"/>
  <c r="Y16" i="88"/>
  <c r="X16" i="88"/>
  <c r="W16" i="88"/>
  <c r="V16" i="88"/>
  <c r="S15" i="88"/>
  <c r="O15" i="88"/>
  <c r="C15" i="88"/>
  <c r="AF14" i="88"/>
  <c r="AG22" i="88" s="1"/>
  <c r="AC24" i="88" s="1"/>
  <c r="AB14" i="88"/>
  <c r="AA14" i="88"/>
  <c r="Z14" i="88"/>
  <c r="Y14" i="88"/>
  <c r="X14" i="88"/>
  <c r="W14" i="88"/>
  <c r="V14" i="88"/>
  <c r="S13" i="88"/>
  <c r="O13" i="88"/>
  <c r="C13" i="88"/>
  <c r="AF12" i="88"/>
  <c r="AG20" i="88" s="1"/>
  <c r="AC22" i="88" s="1"/>
  <c r="AB12" i="88"/>
  <c r="AA12" i="88"/>
  <c r="Z12" i="88"/>
  <c r="Y12" i="88"/>
  <c r="X12" i="88"/>
  <c r="W12" i="88"/>
  <c r="V12" i="88"/>
  <c r="S11" i="88"/>
  <c r="O11" i="88"/>
  <c r="C11" i="88"/>
  <c r="AF10" i="88"/>
  <c r="AB10" i="88"/>
  <c r="AA10" i="88"/>
  <c r="Z10" i="88"/>
  <c r="Y10" i="88"/>
  <c r="X10" i="88"/>
  <c r="W10" i="88"/>
  <c r="V10" i="88"/>
  <c r="S9" i="88"/>
  <c r="O9" i="88"/>
  <c r="C9" i="88"/>
  <c r="AF8" i="88"/>
  <c r="AG16" i="88" s="1"/>
  <c r="AC18" i="88" s="1"/>
  <c r="AB8" i="88"/>
  <c r="AA8" i="88"/>
  <c r="Z8" i="88"/>
  <c r="Y8" i="88"/>
  <c r="X8" i="88"/>
  <c r="V8" i="88"/>
  <c r="S7" i="88"/>
  <c r="O7" i="88"/>
  <c r="C7" i="88"/>
  <c r="AF6" i="88"/>
  <c r="AB6" i="88"/>
  <c r="AA6" i="88"/>
  <c r="Z6" i="88"/>
  <c r="Y6" i="88"/>
  <c r="X6" i="88"/>
  <c r="V6" i="88"/>
  <c r="S5" i="88"/>
  <c r="O5" i="88"/>
  <c r="C5" i="88"/>
  <c r="X4" i="88"/>
  <c r="V4" i="88"/>
  <c r="AF4" i="88" s="1"/>
  <c r="AG12" i="88" s="1"/>
  <c r="AC14" i="88" s="1"/>
  <c r="S3" i="88"/>
  <c r="O3" i="88"/>
  <c r="C3" i="88"/>
  <c r="X2" i="88"/>
  <c r="V2" i="88"/>
  <c r="AF2" i="88" s="1"/>
  <c r="S33" i="83"/>
  <c r="O33" i="83"/>
  <c r="C33" i="83"/>
  <c r="AF32" i="83"/>
  <c r="AB32" i="83"/>
  <c r="AA32" i="83"/>
  <c r="Z32" i="83"/>
  <c r="Y32" i="83"/>
  <c r="X32" i="83"/>
  <c r="W32" i="83"/>
  <c r="V32" i="83"/>
  <c r="S31" i="83"/>
  <c r="O31" i="83"/>
  <c r="C31" i="83"/>
  <c r="AF30" i="83"/>
  <c r="AB30" i="83"/>
  <c r="AA30" i="83"/>
  <c r="Z30" i="83"/>
  <c r="Y30" i="83"/>
  <c r="X30" i="83"/>
  <c r="W30" i="83"/>
  <c r="V30" i="83"/>
  <c r="S29" i="83"/>
  <c r="O29" i="83"/>
  <c r="C29" i="83"/>
  <c r="AF28" i="83"/>
  <c r="AB28" i="83"/>
  <c r="AA28" i="83"/>
  <c r="Z28" i="83"/>
  <c r="Y28" i="83"/>
  <c r="X28" i="83"/>
  <c r="W28" i="83"/>
  <c r="V28" i="83"/>
  <c r="S27" i="83"/>
  <c r="O27" i="83"/>
  <c r="C27" i="83"/>
  <c r="AF26" i="83"/>
  <c r="AB26" i="83"/>
  <c r="AA26" i="83"/>
  <c r="Z26" i="83"/>
  <c r="Y26" i="83"/>
  <c r="X26" i="83"/>
  <c r="W26" i="83"/>
  <c r="V26" i="83"/>
  <c r="S25" i="83"/>
  <c r="O25" i="83"/>
  <c r="C25" i="83"/>
  <c r="AF24" i="83"/>
  <c r="AB24" i="83"/>
  <c r="AA24" i="83"/>
  <c r="Z24" i="83"/>
  <c r="Y24" i="83"/>
  <c r="X24" i="83"/>
  <c r="W24" i="83"/>
  <c r="V24" i="83"/>
  <c r="S23" i="83"/>
  <c r="O23" i="83"/>
  <c r="C23" i="83"/>
  <c r="AF22" i="83"/>
  <c r="AB22" i="83"/>
  <c r="AA22" i="83"/>
  <c r="Z22" i="83"/>
  <c r="Y22" i="83"/>
  <c r="X22" i="83"/>
  <c r="W22" i="83"/>
  <c r="V22" i="83"/>
  <c r="S21" i="83"/>
  <c r="O21" i="83"/>
  <c r="C21" i="83"/>
  <c r="AF20" i="83"/>
  <c r="AB20" i="83"/>
  <c r="AA20" i="83"/>
  <c r="Z20" i="83"/>
  <c r="Y20" i="83"/>
  <c r="X20" i="83"/>
  <c r="W20" i="83"/>
  <c r="V20" i="83"/>
  <c r="S19" i="83"/>
  <c r="O19" i="83"/>
  <c r="C19" i="83"/>
  <c r="AF18" i="83"/>
  <c r="AB18" i="83"/>
  <c r="AA18" i="83"/>
  <c r="Z18" i="83"/>
  <c r="Y18" i="83"/>
  <c r="X18" i="83"/>
  <c r="W18" i="83"/>
  <c r="V18" i="83"/>
  <c r="S17" i="83"/>
  <c r="O17" i="83"/>
  <c r="C17" i="83"/>
  <c r="AF16" i="83"/>
  <c r="AG24" i="83" s="1"/>
  <c r="AC26" i="83" s="1"/>
  <c r="AB16" i="83"/>
  <c r="AA16" i="83"/>
  <c r="Z16" i="83"/>
  <c r="Y16" i="83"/>
  <c r="X16" i="83"/>
  <c r="W16" i="83"/>
  <c r="V16" i="83"/>
  <c r="S15" i="83"/>
  <c r="O15" i="83"/>
  <c r="C15" i="83"/>
  <c r="AF14" i="83"/>
  <c r="AB14" i="83"/>
  <c r="AA14" i="83"/>
  <c r="Z14" i="83"/>
  <c r="Y14" i="83"/>
  <c r="X14" i="83"/>
  <c r="W14" i="83"/>
  <c r="V14" i="83"/>
  <c r="S13" i="83"/>
  <c r="O13" i="83"/>
  <c r="C13" i="83"/>
  <c r="AF12" i="83"/>
  <c r="AB12" i="83"/>
  <c r="AA12" i="83"/>
  <c r="Z12" i="83"/>
  <c r="Y12" i="83"/>
  <c r="X12" i="83"/>
  <c r="W12" i="83"/>
  <c r="V12" i="83"/>
  <c r="S11" i="83"/>
  <c r="O11" i="83"/>
  <c r="C11" i="83"/>
  <c r="AF10" i="83"/>
  <c r="AB10" i="83"/>
  <c r="AA10" i="83"/>
  <c r="Z10" i="83"/>
  <c r="Y10" i="83"/>
  <c r="X10" i="83"/>
  <c r="W10" i="83"/>
  <c r="V10" i="83"/>
  <c r="S9" i="83"/>
  <c r="O9" i="83"/>
  <c r="C9" i="83"/>
  <c r="AF8" i="83"/>
  <c r="AB8" i="83"/>
  <c r="AA8" i="83"/>
  <c r="Z8" i="83"/>
  <c r="Y8" i="83"/>
  <c r="X8" i="83"/>
  <c r="V8" i="83"/>
  <c r="S7" i="83"/>
  <c r="O7" i="83"/>
  <c r="C7" i="83"/>
  <c r="AF6" i="83"/>
  <c r="AB6" i="83"/>
  <c r="AA6" i="83"/>
  <c r="Z6" i="83"/>
  <c r="Y6" i="83"/>
  <c r="X6" i="83"/>
  <c r="V6" i="83"/>
  <c r="S5" i="83"/>
  <c r="O5" i="83"/>
  <c r="C5" i="83"/>
  <c r="X4" i="83"/>
  <c r="V4" i="83"/>
  <c r="AF4" i="83" s="1"/>
  <c r="S3" i="83"/>
  <c r="O3" i="83"/>
  <c r="C3" i="83"/>
  <c r="AF2" i="83"/>
  <c r="AB2" i="83"/>
  <c r="AA2" i="83"/>
  <c r="Z2" i="83"/>
  <c r="Y2" i="83"/>
  <c r="X2" i="83"/>
  <c r="V2" i="83"/>
  <c r="S33" i="87"/>
  <c r="O33" i="87"/>
  <c r="C33" i="87"/>
  <c r="AF32" i="87"/>
  <c r="AB32" i="87"/>
  <c r="AA32" i="87"/>
  <c r="Z32" i="87"/>
  <c r="Y32" i="87"/>
  <c r="X32" i="87"/>
  <c r="W32" i="87"/>
  <c r="V32" i="87"/>
  <c r="S31" i="87"/>
  <c r="O31" i="87"/>
  <c r="C31" i="87"/>
  <c r="AF30" i="87"/>
  <c r="AB30" i="87"/>
  <c r="AA30" i="87"/>
  <c r="Z30" i="87"/>
  <c r="Y30" i="87"/>
  <c r="X30" i="87"/>
  <c r="W30" i="87"/>
  <c r="V30" i="87"/>
  <c r="S29" i="87"/>
  <c r="O29" i="87"/>
  <c r="C29" i="87"/>
  <c r="AF28" i="87"/>
  <c r="AB28" i="87"/>
  <c r="AA28" i="87"/>
  <c r="Z28" i="87"/>
  <c r="Y28" i="87"/>
  <c r="X28" i="87"/>
  <c r="W28" i="87"/>
  <c r="V28" i="87"/>
  <c r="S27" i="87"/>
  <c r="O27" i="87"/>
  <c r="C27" i="87"/>
  <c r="AF26" i="87"/>
  <c r="AB26" i="87"/>
  <c r="AA26" i="87"/>
  <c r="Z26" i="87"/>
  <c r="Y26" i="87"/>
  <c r="X26" i="87"/>
  <c r="W26" i="87"/>
  <c r="V26" i="87"/>
  <c r="S25" i="87"/>
  <c r="O25" i="87"/>
  <c r="C25" i="87"/>
  <c r="AF24" i="87"/>
  <c r="AB24" i="87"/>
  <c r="AA24" i="87"/>
  <c r="Z24" i="87"/>
  <c r="Y24" i="87"/>
  <c r="X24" i="87"/>
  <c r="W24" i="87"/>
  <c r="V24" i="87"/>
  <c r="S23" i="87"/>
  <c r="O23" i="87"/>
  <c r="C23" i="87"/>
  <c r="AF22" i="87"/>
  <c r="AB22" i="87"/>
  <c r="AA22" i="87"/>
  <c r="Z22" i="87"/>
  <c r="Y22" i="87"/>
  <c r="X22" i="87"/>
  <c r="W22" i="87"/>
  <c r="V22" i="87"/>
  <c r="S21" i="87"/>
  <c r="O21" i="87"/>
  <c r="C21" i="87"/>
  <c r="AF20" i="87"/>
  <c r="AB20" i="87"/>
  <c r="AA20" i="87"/>
  <c r="Z20" i="87"/>
  <c r="Y20" i="87"/>
  <c r="X20" i="87"/>
  <c r="W20" i="87"/>
  <c r="V20" i="87"/>
  <c r="S19" i="87"/>
  <c r="O19" i="87"/>
  <c r="C19" i="87"/>
  <c r="AF18" i="87"/>
  <c r="AB18" i="87"/>
  <c r="AA18" i="87"/>
  <c r="Z18" i="87"/>
  <c r="Y18" i="87"/>
  <c r="X18" i="87"/>
  <c r="W18" i="87"/>
  <c r="V18" i="87"/>
  <c r="S17" i="87"/>
  <c r="O17" i="87"/>
  <c r="C17" i="87"/>
  <c r="AF16" i="87"/>
  <c r="AB16" i="87"/>
  <c r="AA16" i="87"/>
  <c r="Z16" i="87"/>
  <c r="Y16" i="87"/>
  <c r="X16" i="87"/>
  <c r="W16" i="87"/>
  <c r="V16" i="87"/>
  <c r="S15" i="87"/>
  <c r="O15" i="87"/>
  <c r="C15" i="87"/>
  <c r="AF14" i="87"/>
  <c r="AB14" i="87"/>
  <c r="AA14" i="87"/>
  <c r="Z14" i="87"/>
  <c r="Y14" i="87"/>
  <c r="X14" i="87"/>
  <c r="W14" i="87"/>
  <c r="V14" i="87"/>
  <c r="S13" i="87"/>
  <c r="O13" i="87"/>
  <c r="C13" i="87"/>
  <c r="AF12" i="87"/>
  <c r="AB12" i="87"/>
  <c r="AA12" i="87"/>
  <c r="Z12" i="87"/>
  <c r="Y12" i="87"/>
  <c r="X12" i="87"/>
  <c r="W12" i="87"/>
  <c r="V12" i="87"/>
  <c r="S11" i="87"/>
  <c r="O11" i="87"/>
  <c r="C11" i="87"/>
  <c r="AF10" i="87"/>
  <c r="AB10" i="87"/>
  <c r="AA10" i="87"/>
  <c r="Z10" i="87"/>
  <c r="Y10" i="87"/>
  <c r="X10" i="87"/>
  <c r="W10" i="87"/>
  <c r="V10" i="87"/>
  <c r="S9" i="87"/>
  <c r="O9" i="87"/>
  <c r="C9" i="87"/>
  <c r="AF8" i="87"/>
  <c r="AB8" i="87"/>
  <c r="AA8" i="87"/>
  <c r="Z8" i="87"/>
  <c r="Y8" i="87"/>
  <c r="X8" i="87"/>
  <c r="V8" i="87"/>
  <c r="S7" i="87"/>
  <c r="O7" i="87"/>
  <c r="C7" i="87"/>
  <c r="AF6" i="87"/>
  <c r="AB6" i="87"/>
  <c r="AA6" i="87"/>
  <c r="Z6" i="87"/>
  <c r="Y6" i="87"/>
  <c r="X6" i="87"/>
  <c r="V6" i="87"/>
  <c r="S5" i="87"/>
  <c r="O5" i="87"/>
  <c r="C5" i="87"/>
  <c r="X4" i="87"/>
  <c r="V4" i="87"/>
  <c r="AF4" i="87" s="1"/>
  <c r="S3" i="87"/>
  <c r="O3" i="87"/>
  <c r="C3" i="87"/>
  <c r="X2" i="87"/>
  <c r="V2" i="87"/>
  <c r="AF2" i="87" s="1"/>
  <c r="S33" i="86"/>
  <c r="O33" i="86"/>
  <c r="C33" i="86"/>
  <c r="AF32" i="86"/>
  <c r="AB32" i="86"/>
  <c r="AA32" i="86"/>
  <c r="Z32" i="86"/>
  <c r="Y32" i="86"/>
  <c r="X32" i="86"/>
  <c r="W32" i="86"/>
  <c r="V32" i="86"/>
  <c r="S31" i="86"/>
  <c r="O31" i="86"/>
  <c r="C31" i="86"/>
  <c r="AF30" i="86"/>
  <c r="AB30" i="86"/>
  <c r="AA30" i="86"/>
  <c r="Z30" i="86"/>
  <c r="Y30" i="86"/>
  <c r="X30" i="86"/>
  <c r="W30" i="86"/>
  <c r="V30" i="86"/>
  <c r="S29" i="86"/>
  <c r="O29" i="86"/>
  <c r="C29" i="86"/>
  <c r="AF28" i="86"/>
  <c r="AB28" i="86"/>
  <c r="AA28" i="86"/>
  <c r="Z28" i="86"/>
  <c r="Y28" i="86"/>
  <c r="X28" i="86"/>
  <c r="W28" i="86"/>
  <c r="V28" i="86"/>
  <c r="S27" i="86"/>
  <c r="O27" i="86"/>
  <c r="C27" i="86"/>
  <c r="AF26" i="86"/>
  <c r="AB26" i="86"/>
  <c r="AA26" i="86"/>
  <c r="Z26" i="86"/>
  <c r="Y26" i="86"/>
  <c r="X26" i="86"/>
  <c r="W26" i="86"/>
  <c r="V26" i="86"/>
  <c r="S25" i="86"/>
  <c r="O25" i="86"/>
  <c r="C25" i="86"/>
  <c r="AF24" i="86"/>
  <c r="AG32" i="86" s="1"/>
  <c r="AB24" i="86"/>
  <c r="AA24" i="86"/>
  <c r="Z24" i="86"/>
  <c r="Y24" i="86"/>
  <c r="X24" i="86"/>
  <c r="W24" i="86"/>
  <c r="V24" i="86"/>
  <c r="S23" i="86"/>
  <c r="O23" i="86"/>
  <c r="C23" i="86"/>
  <c r="AF22" i="86"/>
  <c r="AB22" i="86"/>
  <c r="AA22" i="86"/>
  <c r="Z22" i="86"/>
  <c r="Y22" i="86"/>
  <c r="X22" i="86"/>
  <c r="W22" i="86"/>
  <c r="V22" i="86"/>
  <c r="S21" i="86"/>
  <c r="O21" i="86"/>
  <c r="C21" i="86"/>
  <c r="AF20" i="86"/>
  <c r="AB20" i="86"/>
  <c r="AA20" i="86"/>
  <c r="Z20" i="86"/>
  <c r="Y20" i="86"/>
  <c r="X20" i="86"/>
  <c r="W20" i="86"/>
  <c r="V20" i="86"/>
  <c r="S19" i="86"/>
  <c r="O19" i="86"/>
  <c r="C19" i="86"/>
  <c r="AF18" i="86"/>
  <c r="AB18" i="86"/>
  <c r="AA18" i="86"/>
  <c r="Z18" i="86"/>
  <c r="Y18" i="86"/>
  <c r="X18" i="86"/>
  <c r="W18" i="86"/>
  <c r="V18" i="86"/>
  <c r="S17" i="86"/>
  <c r="O17" i="86"/>
  <c r="C17" i="86"/>
  <c r="AF16" i="86"/>
  <c r="AB16" i="86"/>
  <c r="AA16" i="86"/>
  <c r="Z16" i="86"/>
  <c r="Y16" i="86"/>
  <c r="X16" i="86"/>
  <c r="W16" i="86"/>
  <c r="V16" i="86"/>
  <c r="S15" i="86"/>
  <c r="O15" i="86"/>
  <c r="C15" i="86"/>
  <c r="AF14" i="86"/>
  <c r="AB14" i="86"/>
  <c r="AA14" i="86"/>
  <c r="Z14" i="86"/>
  <c r="Y14" i="86"/>
  <c r="X14" i="86"/>
  <c r="W14" i="86"/>
  <c r="V14" i="86"/>
  <c r="S13" i="86"/>
  <c r="O13" i="86"/>
  <c r="C13" i="86"/>
  <c r="AF12" i="86"/>
  <c r="AG20" i="86" s="1"/>
  <c r="AC22" i="86" s="1"/>
  <c r="AB12" i="86"/>
  <c r="AA12" i="86"/>
  <c r="Z12" i="86"/>
  <c r="Y12" i="86"/>
  <c r="X12" i="86"/>
  <c r="W12" i="86"/>
  <c r="V12" i="86"/>
  <c r="S11" i="86"/>
  <c r="O11" i="86"/>
  <c r="C11" i="86"/>
  <c r="AF10" i="86"/>
  <c r="AB10" i="86"/>
  <c r="AA10" i="86"/>
  <c r="Z10" i="86"/>
  <c r="Y10" i="86"/>
  <c r="X10" i="86"/>
  <c r="W10" i="86"/>
  <c r="V10" i="86"/>
  <c r="S9" i="86"/>
  <c r="O9" i="86"/>
  <c r="C9" i="86"/>
  <c r="AF8" i="86"/>
  <c r="AB8" i="86"/>
  <c r="AA8" i="86"/>
  <c r="Z8" i="86"/>
  <c r="Y8" i="86"/>
  <c r="X8" i="86"/>
  <c r="V8" i="86"/>
  <c r="S7" i="86"/>
  <c r="O7" i="86"/>
  <c r="C7" i="86"/>
  <c r="AF6" i="86"/>
  <c r="AB6" i="86"/>
  <c r="AA6" i="86"/>
  <c r="Z6" i="86"/>
  <c r="Y6" i="86"/>
  <c r="X6" i="86"/>
  <c r="V6" i="86"/>
  <c r="S5" i="86"/>
  <c r="O5" i="86"/>
  <c r="C5" i="86"/>
  <c r="X4" i="86"/>
  <c r="V4" i="86"/>
  <c r="AF4" i="86" s="1"/>
  <c r="AG12" i="86" s="1"/>
  <c r="AC14" i="86" s="1"/>
  <c r="S3" i="86"/>
  <c r="O3" i="86"/>
  <c r="C3" i="86"/>
  <c r="X2" i="86"/>
  <c r="V2" i="86"/>
  <c r="AF2" i="86" s="1"/>
  <c r="S33" i="85"/>
  <c r="O33" i="85"/>
  <c r="C33" i="85"/>
  <c r="AF32" i="85"/>
  <c r="AB32" i="85"/>
  <c r="AA32" i="85"/>
  <c r="Z32" i="85"/>
  <c r="Y32" i="85"/>
  <c r="X32" i="85"/>
  <c r="W32" i="85"/>
  <c r="V32" i="85"/>
  <c r="S31" i="85"/>
  <c r="O31" i="85"/>
  <c r="C31" i="85"/>
  <c r="AF30" i="85"/>
  <c r="AB30" i="85"/>
  <c r="AA30" i="85"/>
  <c r="Z30" i="85"/>
  <c r="Y30" i="85"/>
  <c r="X30" i="85"/>
  <c r="W30" i="85"/>
  <c r="V30" i="85"/>
  <c r="S29" i="85"/>
  <c r="O29" i="85"/>
  <c r="C29" i="85"/>
  <c r="AF28" i="85"/>
  <c r="AB28" i="85"/>
  <c r="AA28" i="85"/>
  <c r="Z28" i="85"/>
  <c r="Y28" i="85"/>
  <c r="X28" i="85"/>
  <c r="W28" i="85"/>
  <c r="V28" i="85"/>
  <c r="S27" i="85"/>
  <c r="O27" i="85"/>
  <c r="C27" i="85"/>
  <c r="AF26" i="85"/>
  <c r="AB26" i="85"/>
  <c r="AA26" i="85"/>
  <c r="Z26" i="85"/>
  <c r="Y26" i="85"/>
  <c r="X26" i="85"/>
  <c r="W26" i="85"/>
  <c r="V26" i="85"/>
  <c r="S25" i="85"/>
  <c r="O25" i="85"/>
  <c r="C25" i="85"/>
  <c r="AF24" i="85"/>
  <c r="AB24" i="85"/>
  <c r="AA24" i="85"/>
  <c r="Z24" i="85"/>
  <c r="Y24" i="85"/>
  <c r="X24" i="85"/>
  <c r="W24" i="85"/>
  <c r="V24" i="85"/>
  <c r="S23" i="85"/>
  <c r="O23" i="85"/>
  <c r="C23" i="85"/>
  <c r="AF22" i="85"/>
  <c r="AG30" i="85" s="1"/>
  <c r="AC32" i="85" s="1"/>
  <c r="AB22" i="85"/>
  <c r="AA22" i="85"/>
  <c r="Z22" i="85"/>
  <c r="Y22" i="85"/>
  <c r="X22" i="85"/>
  <c r="W22" i="85"/>
  <c r="V22" i="85"/>
  <c r="S21" i="85"/>
  <c r="O21" i="85"/>
  <c r="C21" i="85"/>
  <c r="AF20" i="85"/>
  <c r="AB20" i="85"/>
  <c r="AA20" i="85"/>
  <c r="Z20" i="85"/>
  <c r="Y20" i="85"/>
  <c r="X20" i="85"/>
  <c r="W20" i="85"/>
  <c r="V20" i="85"/>
  <c r="S19" i="85"/>
  <c r="O19" i="85"/>
  <c r="C19" i="85"/>
  <c r="AF18" i="85"/>
  <c r="AG26" i="85" s="1"/>
  <c r="AC28" i="85" s="1"/>
  <c r="AB18" i="85"/>
  <c r="AA18" i="85"/>
  <c r="Z18" i="85"/>
  <c r="Y18" i="85"/>
  <c r="X18" i="85"/>
  <c r="W18" i="85"/>
  <c r="V18" i="85"/>
  <c r="S17" i="85"/>
  <c r="O17" i="85"/>
  <c r="C17" i="85"/>
  <c r="AF16" i="85"/>
  <c r="AB16" i="85"/>
  <c r="AA16" i="85"/>
  <c r="Z16" i="85"/>
  <c r="Y16" i="85"/>
  <c r="X16" i="85"/>
  <c r="W16" i="85"/>
  <c r="V16" i="85"/>
  <c r="S15" i="85"/>
  <c r="O15" i="85"/>
  <c r="C15" i="85"/>
  <c r="AF14" i="85"/>
  <c r="AB14" i="85"/>
  <c r="AA14" i="85"/>
  <c r="Z14" i="85"/>
  <c r="Y14" i="85"/>
  <c r="X14" i="85"/>
  <c r="W14" i="85"/>
  <c r="V14" i="85"/>
  <c r="S13" i="85"/>
  <c r="O13" i="85"/>
  <c r="C13" i="85"/>
  <c r="AF12" i="85"/>
  <c r="AG20" i="85" s="1"/>
  <c r="AC22" i="85" s="1"/>
  <c r="AB12" i="85"/>
  <c r="AA12" i="85"/>
  <c r="Z12" i="85"/>
  <c r="Y12" i="85"/>
  <c r="X12" i="85"/>
  <c r="W12" i="85"/>
  <c r="V12" i="85"/>
  <c r="S11" i="85"/>
  <c r="O11" i="85"/>
  <c r="C11" i="85"/>
  <c r="AF10" i="85"/>
  <c r="AB10" i="85"/>
  <c r="AA10" i="85"/>
  <c r="Z10" i="85"/>
  <c r="Y10" i="85"/>
  <c r="X10" i="85"/>
  <c r="W10" i="85"/>
  <c r="V10" i="85"/>
  <c r="S9" i="85"/>
  <c r="O9" i="85"/>
  <c r="C9" i="85"/>
  <c r="AF8" i="85"/>
  <c r="AB8" i="85"/>
  <c r="AA8" i="85"/>
  <c r="Z8" i="85"/>
  <c r="Y8" i="85"/>
  <c r="X8" i="85"/>
  <c r="V8" i="85"/>
  <c r="S7" i="85"/>
  <c r="O7" i="85"/>
  <c r="C7" i="85"/>
  <c r="AF6" i="85"/>
  <c r="AB6" i="85"/>
  <c r="AA6" i="85"/>
  <c r="Z6" i="85"/>
  <c r="Y6" i="85"/>
  <c r="X6" i="85"/>
  <c r="V6" i="85"/>
  <c r="S5" i="85"/>
  <c r="O5" i="85"/>
  <c r="C5" i="85"/>
  <c r="X4" i="85"/>
  <c r="V4" i="85"/>
  <c r="AF4" i="85" s="1"/>
  <c r="AG12" i="85" s="1"/>
  <c r="AC14" i="85" s="1"/>
  <c r="S3" i="85"/>
  <c r="O3" i="85"/>
  <c r="C3" i="85"/>
  <c r="X2" i="85"/>
  <c r="V2" i="85"/>
  <c r="AF2" i="85" s="1"/>
  <c r="S33" i="82"/>
  <c r="O33" i="82"/>
  <c r="C33" i="82"/>
  <c r="AF32" i="82"/>
  <c r="AB32" i="82"/>
  <c r="AA32" i="82"/>
  <c r="Z32" i="82"/>
  <c r="Y32" i="82"/>
  <c r="X32" i="82"/>
  <c r="W32" i="82"/>
  <c r="V32" i="82"/>
  <c r="S31" i="82"/>
  <c r="O31" i="82"/>
  <c r="C31" i="82"/>
  <c r="AF30" i="82"/>
  <c r="AB30" i="82"/>
  <c r="AA30" i="82"/>
  <c r="Z30" i="82"/>
  <c r="Y30" i="82"/>
  <c r="X30" i="82"/>
  <c r="W30" i="82"/>
  <c r="V30" i="82"/>
  <c r="S29" i="82"/>
  <c r="O29" i="82"/>
  <c r="C29" i="82"/>
  <c r="AF28" i="82"/>
  <c r="AB28" i="82"/>
  <c r="AA28" i="82"/>
  <c r="Z28" i="82"/>
  <c r="Y28" i="82"/>
  <c r="X28" i="82"/>
  <c r="W28" i="82"/>
  <c r="V28" i="82"/>
  <c r="S27" i="82"/>
  <c r="O27" i="82"/>
  <c r="C27" i="82"/>
  <c r="AF26" i="82"/>
  <c r="AG32" i="82" s="1"/>
  <c r="AB26" i="82"/>
  <c r="AA26" i="82"/>
  <c r="Z26" i="82"/>
  <c r="Y26" i="82"/>
  <c r="X26" i="82"/>
  <c r="W26" i="82"/>
  <c r="V26" i="82"/>
  <c r="S25" i="82"/>
  <c r="O25" i="82"/>
  <c r="C25" i="82"/>
  <c r="AF24" i="82"/>
  <c r="AB24" i="82"/>
  <c r="AA24" i="82"/>
  <c r="Z24" i="82"/>
  <c r="Y24" i="82"/>
  <c r="X24" i="82"/>
  <c r="W24" i="82"/>
  <c r="V24" i="82"/>
  <c r="S23" i="82"/>
  <c r="O23" i="82"/>
  <c r="C23" i="82"/>
  <c r="AF22" i="82"/>
  <c r="AB22" i="82"/>
  <c r="AA22" i="82"/>
  <c r="Z22" i="82"/>
  <c r="Y22" i="82"/>
  <c r="X22" i="82"/>
  <c r="W22" i="82"/>
  <c r="V22" i="82"/>
  <c r="S21" i="82"/>
  <c r="O21" i="82"/>
  <c r="C21" i="82"/>
  <c r="AF20" i="82"/>
  <c r="AB20" i="82"/>
  <c r="AA20" i="82"/>
  <c r="Z20" i="82"/>
  <c r="Y20" i="82"/>
  <c r="X20" i="82"/>
  <c r="W20" i="82"/>
  <c r="V20" i="82"/>
  <c r="S19" i="82"/>
  <c r="O19" i="82"/>
  <c r="C19" i="82"/>
  <c r="AF18" i="82"/>
  <c r="AB18" i="82"/>
  <c r="AA18" i="82"/>
  <c r="Z18" i="82"/>
  <c r="Y18" i="82"/>
  <c r="X18" i="82"/>
  <c r="W18" i="82"/>
  <c r="V18" i="82"/>
  <c r="S17" i="82"/>
  <c r="O17" i="82"/>
  <c r="C17" i="82"/>
  <c r="AF16" i="82"/>
  <c r="AB16" i="82"/>
  <c r="AA16" i="82"/>
  <c r="Z16" i="82"/>
  <c r="Y16" i="82"/>
  <c r="X16" i="82"/>
  <c r="W16" i="82"/>
  <c r="V16" i="82"/>
  <c r="S15" i="82"/>
  <c r="O15" i="82"/>
  <c r="C15" i="82"/>
  <c r="AF14" i="82"/>
  <c r="AB14" i="82"/>
  <c r="AA14" i="82"/>
  <c r="Z14" i="82"/>
  <c r="Y14" i="82"/>
  <c r="X14" i="82"/>
  <c r="W14" i="82"/>
  <c r="V14" i="82"/>
  <c r="S13" i="82"/>
  <c r="O13" i="82"/>
  <c r="C13" i="82"/>
  <c r="AF12" i="82"/>
  <c r="AB12" i="82"/>
  <c r="AA12" i="82"/>
  <c r="Z12" i="82"/>
  <c r="Y12" i="82"/>
  <c r="X12" i="82"/>
  <c r="W12" i="82"/>
  <c r="V12" i="82"/>
  <c r="S11" i="82"/>
  <c r="O11" i="82"/>
  <c r="C11" i="82"/>
  <c r="AF10" i="82"/>
  <c r="AG16" i="82" s="1"/>
  <c r="AC18" i="82" s="1"/>
  <c r="AB10" i="82"/>
  <c r="AA10" i="82"/>
  <c r="Z10" i="82"/>
  <c r="Y10" i="82"/>
  <c r="X10" i="82"/>
  <c r="W10" i="82"/>
  <c r="V10" i="82"/>
  <c r="S9" i="82"/>
  <c r="O9" i="82"/>
  <c r="C9" i="82"/>
  <c r="AF8" i="82"/>
  <c r="AB8" i="82"/>
  <c r="AA8" i="82"/>
  <c r="Z8" i="82"/>
  <c r="Y8" i="82"/>
  <c r="X8" i="82"/>
  <c r="V8" i="82"/>
  <c r="S7" i="82"/>
  <c r="O7" i="82"/>
  <c r="C7" i="82"/>
  <c r="AF6" i="82"/>
  <c r="AB6" i="82"/>
  <c r="AA6" i="82"/>
  <c r="Z6" i="82"/>
  <c r="Y6" i="82"/>
  <c r="X6" i="82"/>
  <c r="V6" i="82"/>
  <c r="S5" i="82"/>
  <c r="O5" i="82"/>
  <c r="C5" i="82"/>
  <c r="X4" i="82"/>
  <c r="V4" i="82"/>
  <c r="AF4" i="82" s="1"/>
  <c r="S3" i="82"/>
  <c r="O3" i="82"/>
  <c r="C3" i="82"/>
  <c r="X2" i="82"/>
  <c r="V2" i="82"/>
  <c r="AF2" i="82" s="1"/>
  <c r="S33" i="74"/>
  <c r="O33" i="74"/>
  <c r="C33" i="74"/>
  <c r="AF32" i="74"/>
  <c r="AB32" i="74"/>
  <c r="AA32" i="74"/>
  <c r="Z32" i="74"/>
  <c r="Y32" i="74"/>
  <c r="X32" i="74"/>
  <c r="W32" i="74"/>
  <c r="V32" i="74"/>
  <c r="S31" i="74"/>
  <c r="O31" i="74"/>
  <c r="C31" i="74"/>
  <c r="AF30" i="74"/>
  <c r="AB30" i="74"/>
  <c r="AA30" i="74"/>
  <c r="Z30" i="74"/>
  <c r="Y30" i="74"/>
  <c r="X30" i="74"/>
  <c r="W30" i="74"/>
  <c r="V30" i="74"/>
  <c r="S29" i="74"/>
  <c r="O29" i="74"/>
  <c r="C29" i="74"/>
  <c r="AF28" i="74"/>
  <c r="AB28" i="74"/>
  <c r="AA28" i="74"/>
  <c r="Z28" i="74"/>
  <c r="Y28" i="74"/>
  <c r="X28" i="74"/>
  <c r="W28" i="74"/>
  <c r="V28" i="74"/>
  <c r="S27" i="74"/>
  <c r="O27" i="74"/>
  <c r="C27" i="74"/>
  <c r="AF26" i="74"/>
  <c r="AB26" i="74"/>
  <c r="AA26" i="74"/>
  <c r="Z26" i="74"/>
  <c r="Y26" i="74"/>
  <c r="X26" i="74"/>
  <c r="W26" i="74"/>
  <c r="V26" i="74"/>
  <c r="S25" i="74"/>
  <c r="O25" i="74"/>
  <c r="C25" i="74"/>
  <c r="AF24" i="74"/>
  <c r="AB24" i="74"/>
  <c r="AA24" i="74"/>
  <c r="Z24" i="74"/>
  <c r="Y24" i="74"/>
  <c r="X24" i="74"/>
  <c r="W24" i="74"/>
  <c r="V24" i="74"/>
  <c r="S23" i="74"/>
  <c r="O23" i="74"/>
  <c r="C23" i="74"/>
  <c r="AF22" i="74"/>
  <c r="AG30" i="74" s="1"/>
  <c r="AC32" i="74" s="1"/>
  <c r="AB22" i="74"/>
  <c r="AA22" i="74"/>
  <c r="Z22" i="74"/>
  <c r="Y22" i="74"/>
  <c r="X22" i="74"/>
  <c r="W22" i="74"/>
  <c r="V22" i="74"/>
  <c r="S21" i="74"/>
  <c r="O21" i="74"/>
  <c r="C21" i="74"/>
  <c r="AF20" i="74"/>
  <c r="AB20" i="74"/>
  <c r="AA20" i="74"/>
  <c r="Z20" i="74"/>
  <c r="Y20" i="74"/>
  <c r="X20" i="74"/>
  <c r="W20" i="74"/>
  <c r="V20" i="74"/>
  <c r="S19" i="74"/>
  <c r="O19" i="74"/>
  <c r="C19" i="74"/>
  <c r="AF18" i="74"/>
  <c r="AG26" i="74" s="1"/>
  <c r="AC28" i="74" s="1"/>
  <c r="AB18" i="74"/>
  <c r="AA18" i="74"/>
  <c r="Z18" i="74"/>
  <c r="Y18" i="74"/>
  <c r="X18" i="74"/>
  <c r="W18" i="74"/>
  <c r="V18" i="74"/>
  <c r="S17" i="74"/>
  <c r="O17" i="74"/>
  <c r="C17" i="74"/>
  <c r="AF16" i="74"/>
  <c r="AB16" i="74"/>
  <c r="AA16" i="74"/>
  <c r="Z16" i="74"/>
  <c r="Y16" i="74"/>
  <c r="X16" i="74"/>
  <c r="W16" i="74"/>
  <c r="V16" i="74"/>
  <c r="S15" i="74"/>
  <c r="O15" i="74"/>
  <c r="C15" i="74"/>
  <c r="AF14" i="74"/>
  <c r="AB14" i="74"/>
  <c r="AA14" i="74"/>
  <c r="Z14" i="74"/>
  <c r="Y14" i="74"/>
  <c r="X14" i="74"/>
  <c r="W14" i="74"/>
  <c r="V14" i="74"/>
  <c r="S13" i="74"/>
  <c r="O13" i="74"/>
  <c r="C13" i="74"/>
  <c r="AF12" i="74"/>
  <c r="AB12" i="74"/>
  <c r="AA12" i="74"/>
  <c r="Z12" i="74"/>
  <c r="Y12" i="74"/>
  <c r="X12" i="74"/>
  <c r="W12" i="74"/>
  <c r="V12" i="74"/>
  <c r="S11" i="74"/>
  <c r="O11" i="74"/>
  <c r="C11" i="74"/>
  <c r="AF10" i="74"/>
  <c r="AB10" i="74"/>
  <c r="AA10" i="74"/>
  <c r="Z10" i="74"/>
  <c r="Y10" i="74"/>
  <c r="X10" i="74"/>
  <c r="W10" i="74"/>
  <c r="V10" i="74"/>
  <c r="S9" i="74"/>
  <c r="O9" i="74"/>
  <c r="C9" i="74"/>
  <c r="AF8" i="74"/>
  <c r="AB8" i="74"/>
  <c r="AA8" i="74"/>
  <c r="Z8" i="74"/>
  <c r="Y8" i="74"/>
  <c r="X8" i="74"/>
  <c r="V8" i="74"/>
  <c r="S7" i="74"/>
  <c r="O7" i="74"/>
  <c r="C7" i="74"/>
  <c r="AF6" i="74"/>
  <c r="AB6" i="74"/>
  <c r="AA6" i="74"/>
  <c r="Z6" i="74"/>
  <c r="Y6" i="74"/>
  <c r="X6" i="74"/>
  <c r="V6" i="74"/>
  <c r="S5" i="74"/>
  <c r="O5" i="74"/>
  <c r="C5" i="74"/>
  <c r="X4" i="74"/>
  <c r="V4" i="74"/>
  <c r="AF4" i="74" s="1"/>
  <c r="AG12" i="74" s="1"/>
  <c r="AC14" i="74" s="1"/>
  <c r="S3" i="74"/>
  <c r="O3" i="74"/>
  <c r="C3" i="74"/>
  <c r="X2" i="74"/>
  <c r="V2" i="74"/>
  <c r="AF2" i="74" s="1"/>
  <c r="S33" i="77"/>
  <c r="O33" i="77"/>
  <c r="C33" i="77"/>
  <c r="AF32" i="77"/>
  <c r="AB32" i="77"/>
  <c r="AA32" i="77"/>
  <c r="Z32" i="77"/>
  <c r="Y32" i="77"/>
  <c r="X32" i="77"/>
  <c r="W32" i="77"/>
  <c r="V32" i="77"/>
  <c r="S31" i="77"/>
  <c r="O31" i="77"/>
  <c r="C31" i="77"/>
  <c r="AF30" i="77"/>
  <c r="AB30" i="77"/>
  <c r="AA30" i="77"/>
  <c r="Z30" i="77"/>
  <c r="Y30" i="77"/>
  <c r="X30" i="77"/>
  <c r="W30" i="77"/>
  <c r="V30" i="77"/>
  <c r="S29" i="77"/>
  <c r="O29" i="77"/>
  <c r="C29" i="77"/>
  <c r="AF28" i="77"/>
  <c r="AB28" i="77"/>
  <c r="AA28" i="77"/>
  <c r="Z28" i="77"/>
  <c r="Y28" i="77"/>
  <c r="X28" i="77"/>
  <c r="W28" i="77"/>
  <c r="V28" i="77"/>
  <c r="S27" i="77"/>
  <c r="O27" i="77"/>
  <c r="C27" i="77"/>
  <c r="AF26" i="77"/>
  <c r="AB26" i="77"/>
  <c r="AA26" i="77"/>
  <c r="Z26" i="77"/>
  <c r="Y26" i="77"/>
  <c r="X26" i="77"/>
  <c r="W26" i="77"/>
  <c r="V26" i="77"/>
  <c r="S25" i="77"/>
  <c r="O25" i="77"/>
  <c r="C25" i="77"/>
  <c r="AF24" i="77"/>
  <c r="AB24" i="77"/>
  <c r="AA24" i="77"/>
  <c r="Z24" i="77"/>
  <c r="Y24" i="77"/>
  <c r="X24" i="77"/>
  <c r="W24" i="77"/>
  <c r="V24" i="77"/>
  <c r="S23" i="77"/>
  <c r="O23" i="77"/>
  <c r="C23" i="77"/>
  <c r="AF22" i="77"/>
  <c r="AG30" i="77" s="1"/>
  <c r="AC32" i="77" s="1"/>
  <c r="AB22" i="77"/>
  <c r="AA22" i="77"/>
  <c r="Z22" i="77"/>
  <c r="Y22" i="77"/>
  <c r="X22" i="77"/>
  <c r="W22" i="77"/>
  <c r="V22" i="77"/>
  <c r="S21" i="77"/>
  <c r="O21" i="77"/>
  <c r="C21" i="77"/>
  <c r="AF20" i="77"/>
  <c r="AB20" i="77"/>
  <c r="AA20" i="77"/>
  <c r="Z20" i="77"/>
  <c r="Y20" i="77"/>
  <c r="X20" i="77"/>
  <c r="W20" i="77"/>
  <c r="V20" i="77"/>
  <c r="S19" i="77"/>
  <c r="O19" i="77"/>
  <c r="C19" i="77"/>
  <c r="AF18" i="77"/>
  <c r="AB18" i="77"/>
  <c r="AA18" i="77"/>
  <c r="Z18" i="77"/>
  <c r="Y18" i="77"/>
  <c r="X18" i="77"/>
  <c r="W18" i="77"/>
  <c r="V18" i="77"/>
  <c r="S17" i="77"/>
  <c r="O17" i="77"/>
  <c r="C17" i="77"/>
  <c r="AF16" i="77"/>
  <c r="AB16" i="77"/>
  <c r="AA16" i="77"/>
  <c r="Z16" i="77"/>
  <c r="Y16" i="77"/>
  <c r="X16" i="77"/>
  <c r="W16" i="77"/>
  <c r="V16" i="77"/>
  <c r="S15" i="77"/>
  <c r="O15" i="77"/>
  <c r="C15" i="77"/>
  <c r="AF14" i="77"/>
  <c r="AB14" i="77"/>
  <c r="AA14" i="77"/>
  <c r="Z14" i="77"/>
  <c r="Y14" i="77"/>
  <c r="X14" i="77"/>
  <c r="W14" i="77"/>
  <c r="V14" i="77"/>
  <c r="S13" i="77"/>
  <c r="O13" i="77"/>
  <c r="C13" i="77"/>
  <c r="AF12" i="77"/>
  <c r="AG20" i="77" s="1"/>
  <c r="AC22" i="77" s="1"/>
  <c r="AB12" i="77"/>
  <c r="AA12" i="77"/>
  <c r="Z12" i="77"/>
  <c r="Y12" i="77"/>
  <c r="X12" i="77"/>
  <c r="W12" i="77"/>
  <c r="V12" i="77"/>
  <c r="S11" i="77"/>
  <c r="O11" i="77"/>
  <c r="C11" i="77"/>
  <c r="AF10" i="77"/>
  <c r="AB10" i="77"/>
  <c r="AA10" i="77"/>
  <c r="Z10" i="77"/>
  <c r="Y10" i="77"/>
  <c r="X10" i="77"/>
  <c r="W10" i="77"/>
  <c r="V10" i="77"/>
  <c r="S9" i="77"/>
  <c r="O9" i="77"/>
  <c r="C9" i="77"/>
  <c r="AF8" i="77"/>
  <c r="AB8" i="77"/>
  <c r="AA8" i="77"/>
  <c r="Z8" i="77"/>
  <c r="Y8" i="77"/>
  <c r="X8" i="77"/>
  <c r="V8" i="77"/>
  <c r="S7" i="77"/>
  <c r="O7" i="77"/>
  <c r="C7" i="77"/>
  <c r="AF6" i="77"/>
  <c r="AB6" i="77"/>
  <c r="AA6" i="77"/>
  <c r="Z6" i="77"/>
  <c r="Y6" i="77"/>
  <c r="X6" i="77"/>
  <c r="V6" i="77"/>
  <c r="S5" i="77"/>
  <c r="O5" i="77"/>
  <c r="C5" i="77"/>
  <c r="X4" i="77"/>
  <c r="V4" i="77"/>
  <c r="AF4" i="77" s="1"/>
  <c r="S3" i="77"/>
  <c r="O3" i="77"/>
  <c r="C3" i="77"/>
  <c r="X2" i="77"/>
  <c r="V2" i="77"/>
  <c r="AF2" i="77" s="1"/>
  <c r="S33" i="25"/>
  <c r="O33" i="25"/>
  <c r="C33" i="25"/>
  <c r="AF32" i="25"/>
  <c r="AB32" i="25"/>
  <c r="AA32" i="25"/>
  <c r="Z32" i="25"/>
  <c r="Y32" i="25"/>
  <c r="X32" i="25"/>
  <c r="W32" i="25"/>
  <c r="V32" i="25"/>
  <c r="S31" i="25"/>
  <c r="O31" i="25"/>
  <c r="C31" i="25"/>
  <c r="AF30" i="25"/>
  <c r="AB30" i="25"/>
  <c r="AA30" i="25"/>
  <c r="Z30" i="25"/>
  <c r="Y30" i="25"/>
  <c r="X30" i="25"/>
  <c r="W30" i="25"/>
  <c r="V30" i="25"/>
  <c r="S29" i="25"/>
  <c r="O29" i="25"/>
  <c r="C29" i="25"/>
  <c r="AF28" i="25"/>
  <c r="AB28" i="25"/>
  <c r="AA28" i="25"/>
  <c r="Z28" i="25"/>
  <c r="Y28" i="25"/>
  <c r="X28" i="25"/>
  <c r="W28" i="25"/>
  <c r="V28" i="25"/>
  <c r="S27" i="25"/>
  <c r="O27" i="25"/>
  <c r="C27" i="25"/>
  <c r="AF26" i="25"/>
  <c r="AB26" i="25"/>
  <c r="AA26" i="25"/>
  <c r="Z26" i="25"/>
  <c r="Y26" i="25"/>
  <c r="X26" i="25"/>
  <c r="W26" i="25"/>
  <c r="V26" i="25"/>
  <c r="S25" i="25"/>
  <c r="O25" i="25"/>
  <c r="C25" i="25"/>
  <c r="AF24" i="25"/>
  <c r="AB24" i="25"/>
  <c r="AA24" i="25"/>
  <c r="Z24" i="25"/>
  <c r="Y24" i="25"/>
  <c r="X24" i="25"/>
  <c r="W24" i="25"/>
  <c r="V24" i="25"/>
  <c r="S23" i="25"/>
  <c r="O23" i="25"/>
  <c r="C23" i="25"/>
  <c r="AF22" i="25"/>
  <c r="AB22" i="25"/>
  <c r="AA22" i="25"/>
  <c r="Z22" i="25"/>
  <c r="Y22" i="25"/>
  <c r="X22" i="25"/>
  <c r="W22" i="25"/>
  <c r="V22" i="25"/>
  <c r="S21" i="25"/>
  <c r="O21" i="25"/>
  <c r="C21" i="25"/>
  <c r="AF20" i="25"/>
  <c r="AB20" i="25"/>
  <c r="AA20" i="25"/>
  <c r="Z20" i="25"/>
  <c r="Y20" i="25"/>
  <c r="X20" i="25"/>
  <c r="W20" i="25"/>
  <c r="V20" i="25"/>
  <c r="S19" i="25"/>
  <c r="O19" i="25"/>
  <c r="C19" i="25"/>
  <c r="AF18" i="25"/>
  <c r="AB18" i="25"/>
  <c r="AA18" i="25"/>
  <c r="Z18" i="25"/>
  <c r="Y18" i="25"/>
  <c r="X18" i="25"/>
  <c r="W18" i="25"/>
  <c r="V18" i="25"/>
  <c r="S17" i="25"/>
  <c r="O17" i="25"/>
  <c r="C17" i="25"/>
  <c r="AF16" i="25"/>
  <c r="AG24" i="25" s="1"/>
  <c r="AC26" i="25" s="1"/>
  <c r="AB16" i="25"/>
  <c r="AA16" i="25"/>
  <c r="Z16" i="25"/>
  <c r="Y16" i="25"/>
  <c r="X16" i="25"/>
  <c r="W16" i="25"/>
  <c r="V16" i="25"/>
  <c r="S15" i="25"/>
  <c r="O15" i="25"/>
  <c r="C15" i="25"/>
  <c r="AF14" i="25"/>
  <c r="AB14" i="25"/>
  <c r="AA14" i="25"/>
  <c r="Z14" i="25"/>
  <c r="Y14" i="25"/>
  <c r="X14" i="25"/>
  <c r="W14" i="25"/>
  <c r="V14" i="25"/>
  <c r="S13" i="25"/>
  <c r="O13" i="25"/>
  <c r="C13" i="25"/>
  <c r="AF12" i="25"/>
  <c r="AB12" i="25"/>
  <c r="AA12" i="25"/>
  <c r="Z12" i="25"/>
  <c r="Y12" i="25"/>
  <c r="X12" i="25"/>
  <c r="W12" i="25"/>
  <c r="V12" i="25"/>
  <c r="S11" i="25"/>
  <c r="O11" i="25"/>
  <c r="C11" i="25"/>
  <c r="AF10" i="25"/>
  <c r="AB10" i="25"/>
  <c r="AA10" i="25"/>
  <c r="Z10" i="25"/>
  <c r="Y10" i="25"/>
  <c r="X10" i="25"/>
  <c r="W10" i="25"/>
  <c r="V10" i="25"/>
  <c r="S9" i="25"/>
  <c r="O9" i="25"/>
  <c r="C9" i="25"/>
  <c r="AF8" i="25"/>
  <c r="AB8" i="25"/>
  <c r="AA8" i="25"/>
  <c r="Z8" i="25"/>
  <c r="Y8" i="25"/>
  <c r="X8" i="25"/>
  <c r="V8" i="25"/>
  <c r="S7" i="25"/>
  <c r="O7" i="25"/>
  <c r="C7" i="25"/>
  <c r="AF6" i="25"/>
  <c r="AG14" i="25" s="1"/>
  <c r="AC16" i="25" s="1"/>
  <c r="AB6" i="25"/>
  <c r="AA6" i="25"/>
  <c r="Z6" i="25"/>
  <c r="Y6" i="25"/>
  <c r="X6" i="25"/>
  <c r="V6" i="25"/>
  <c r="S5" i="25"/>
  <c r="O5" i="25"/>
  <c r="C5" i="25"/>
  <c r="AF4" i="25"/>
  <c r="AG12" i="25" s="1"/>
  <c r="AC14" i="25" s="1"/>
  <c r="AB4" i="25"/>
  <c r="AA4" i="25"/>
  <c r="Z4" i="25"/>
  <c r="Y4" i="25"/>
  <c r="X4" i="25"/>
  <c r="V4" i="25"/>
  <c r="S3" i="25"/>
  <c r="O3" i="25"/>
  <c r="C3" i="25"/>
  <c r="X2" i="25"/>
  <c r="V2" i="25"/>
  <c r="AF2" i="25" s="1"/>
  <c r="AG8" i="25" s="1"/>
  <c r="AC10" i="25" s="1"/>
  <c r="S33" i="84"/>
  <c r="O33" i="84"/>
  <c r="C33" i="84"/>
  <c r="AF32" i="84"/>
  <c r="AB32" i="84"/>
  <c r="AA32" i="84"/>
  <c r="Z32" i="84"/>
  <c r="Y32" i="84"/>
  <c r="X32" i="84"/>
  <c r="W32" i="84"/>
  <c r="V32" i="84"/>
  <c r="S31" i="84"/>
  <c r="O31" i="84"/>
  <c r="C31" i="84"/>
  <c r="AF30" i="84"/>
  <c r="AB30" i="84"/>
  <c r="AA30" i="84"/>
  <c r="Z30" i="84"/>
  <c r="Y30" i="84"/>
  <c r="X30" i="84"/>
  <c r="W30" i="84"/>
  <c r="V30" i="84"/>
  <c r="S29" i="84"/>
  <c r="O29" i="84"/>
  <c r="C29" i="84"/>
  <c r="AF28" i="84"/>
  <c r="AB28" i="84"/>
  <c r="AA28" i="84"/>
  <c r="Z28" i="84"/>
  <c r="Y28" i="84"/>
  <c r="X28" i="84"/>
  <c r="W28" i="84"/>
  <c r="V28" i="84"/>
  <c r="S27" i="84"/>
  <c r="O27" i="84"/>
  <c r="C27" i="84"/>
  <c r="AF26" i="84"/>
  <c r="AB26" i="84"/>
  <c r="AA26" i="84"/>
  <c r="Z26" i="84"/>
  <c r="Y26" i="84"/>
  <c r="X26" i="84"/>
  <c r="W26" i="84"/>
  <c r="V26" i="84"/>
  <c r="S25" i="84"/>
  <c r="O25" i="84"/>
  <c r="C25" i="84"/>
  <c r="AF24" i="84"/>
  <c r="AB24" i="84"/>
  <c r="AA24" i="84"/>
  <c r="Z24" i="84"/>
  <c r="Y24" i="84"/>
  <c r="X24" i="84"/>
  <c r="W24" i="84"/>
  <c r="V24" i="84"/>
  <c r="S23" i="84"/>
  <c r="O23" i="84"/>
  <c r="C23" i="84"/>
  <c r="AF22" i="84"/>
  <c r="AB22" i="84"/>
  <c r="AA22" i="84"/>
  <c r="Z22" i="84"/>
  <c r="Y22" i="84"/>
  <c r="X22" i="84"/>
  <c r="W22" i="84"/>
  <c r="V22" i="84"/>
  <c r="S21" i="84"/>
  <c r="O21" i="84"/>
  <c r="C21" i="84"/>
  <c r="AF20" i="84"/>
  <c r="AG28" i="84" s="1"/>
  <c r="AC30" i="84" s="1"/>
  <c r="AB20" i="84"/>
  <c r="AA20" i="84"/>
  <c r="Z20" i="84"/>
  <c r="Y20" i="84"/>
  <c r="X20" i="84"/>
  <c r="W20" i="84"/>
  <c r="V20" i="84"/>
  <c r="S19" i="84"/>
  <c r="O19" i="84"/>
  <c r="C19" i="84"/>
  <c r="AF18" i="84"/>
  <c r="AB18" i="84"/>
  <c r="AA18" i="84"/>
  <c r="Z18" i="84"/>
  <c r="Y18" i="84"/>
  <c r="X18" i="84"/>
  <c r="W18" i="84"/>
  <c r="V18" i="84"/>
  <c r="S17" i="84"/>
  <c r="O17" i="84"/>
  <c r="C17" i="84"/>
  <c r="AF16" i="84"/>
  <c r="AB16" i="84"/>
  <c r="AA16" i="84"/>
  <c r="Z16" i="84"/>
  <c r="Y16" i="84"/>
  <c r="X16" i="84"/>
  <c r="W16" i="84"/>
  <c r="V16" i="84"/>
  <c r="S15" i="84"/>
  <c r="O15" i="84"/>
  <c r="C15" i="84"/>
  <c r="AF14" i="84"/>
  <c r="AB14" i="84"/>
  <c r="AA14" i="84"/>
  <c r="Z14" i="84"/>
  <c r="Y14" i="84"/>
  <c r="X14" i="84"/>
  <c r="W14" i="84"/>
  <c r="V14" i="84"/>
  <c r="S13" i="84"/>
  <c r="O13" i="84"/>
  <c r="C13" i="84"/>
  <c r="AF12" i="84"/>
  <c r="AB12" i="84"/>
  <c r="AA12" i="84"/>
  <c r="Z12" i="84"/>
  <c r="Y12" i="84"/>
  <c r="X12" i="84"/>
  <c r="W12" i="84"/>
  <c r="V12" i="84"/>
  <c r="S11" i="84"/>
  <c r="O11" i="84"/>
  <c r="C11" i="84"/>
  <c r="AF10" i="84"/>
  <c r="AG18" i="84" s="1"/>
  <c r="AC20" i="84" s="1"/>
  <c r="AB10" i="84"/>
  <c r="AA10" i="84"/>
  <c r="Z10" i="84"/>
  <c r="Y10" i="84"/>
  <c r="X10" i="84"/>
  <c r="W10" i="84"/>
  <c r="V10" i="84"/>
  <c r="S9" i="84"/>
  <c r="O9" i="84"/>
  <c r="C9" i="84"/>
  <c r="AF8" i="84"/>
  <c r="AG16" i="84" s="1"/>
  <c r="AC18" i="84" s="1"/>
  <c r="AB8" i="84"/>
  <c r="AA8" i="84"/>
  <c r="Z8" i="84"/>
  <c r="Y8" i="84"/>
  <c r="X8" i="84"/>
  <c r="V8" i="84"/>
  <c r="S7" i="84"/>
  <c r="O7" i="84"/>
  <c r="C7" i="84"/>
  <c r="AF6" i="84"/>
  <c r="AG14" i="84" s="1"/>
  <c r="AC16" i="84" s="1"/>
  <c r="AB6" i="84"/>
  <c r="AA6" i="84"/>
  <c r="Z6" i="84"/>
  <c r="Y6" i="84"/>
  <c r="X6" i="84"/>
  <c r="V6" i="84"/>
  <c r="S5" i="84"/>
  <c r="O5" i="84"/>
  <c r="C5" i="84"/>
  <c r="X4" i="84"/>
  <c r="V4" i="84"/>
  <c r="AF4" i="84" s="1"/>
  <c r="S3" i="84"/>
  <c r="O3" i="84"/>
  <c r="C3" i="84"/>
  <c r="X2" i="84"/>
  <c r="V2" i="84"/>
  <c r="AF2" i="84" s="1"/>
  <c r="S33" i="79"/>
  <c r="O33" i="79"/>
  <c r="C33" i="79"/>
  <c r="AF32" i="79"/>
  <c r="AB32" i="79"/>
  <c r="AA32" i="79"/>
  <c r="Z32" i="79"/>
  <c r="Y32" i="79"/>
  <c r="X32" i="79"/>
  <c r="W32" i="79"/>
  <c r="V32" i="79"/>
  <c r="S31" i="79"/>
  <c r="O31" i="79"/>
  <c r="C31" i="79"/>
  <c r="AF30" i="79"/>
  <c r="AB30" i="79"/>
  <c r="AA30" i="79"/>
  <c r="Z30" i="79"/>
  <c r="Y30" i="79"/>
  <c r="X30" i="79"/>
  <c r="W30" i="79"/>
  <c r="V30" i="79"/>
  <c r="S29" i="79"/>
  <c r="O29" i="79"/>
  <c r="C29" i="79"/>
  <c r="AF28" i="79"/>
  <c r="AB28" i="79"/>
  <c r="AA28" i="79"/>
  <c r="Z28" i="79"/>
  <c r="Y28" i="79"/>
  <c r="X28" i="79"/>
  <c r="W28" i="79"/>
  <c r="V28" i="79"/>
  <c r="S27" i="79"/>
  <c r="O27" i="79"/>
  <c r="C27" i="79"/>
  <c r="AF26" i="79"/>
  <c r="AB26" i="79"/>
  <c r="AA26" i="79"/>
  <c r="Z26" i="79"/>
  <c r="Y26" i="79"/>
  <c r="X26" i="79"/>
  <c r="W26" i="79"/>
  <c r="V26" i="79"/>
  <c r="S25" i="79"/>
  <c r="O25" i="79"/>
  <c r="C25" i="79"/>
  <c r="AF24" i="79"/>
  <c r="AG32" i="79" s="1"/>
  <c r="AB24" i="79"/>
  <c r="AA24" i="79"/>
  <c r="Z24" i="79"/>
  <c r="Y24" i="79"/>
  <c r="X24" i="79"/>
  <c r="W24" i="79"/>
  <c r="V24" i="79"/>
  <c r="S23" i="79"/>
  <c r="O23" i="79"/>
  <c r="C23" i="79"/>
  <c r="AF22" i="79"/>
  <c r="AB22" i="79"/>
  <c r="AA22" i="79"/>
  <c r="Z22" i="79"/>
  <c r="Y22" i="79"/>
  <c r="X22" i="79"/>
  <c r="W22" i="79"/>
  <c r="V22" i="79"/>
  <c r="S21" i="79"/>
  <c r="O21" i="79"/>
  <c r="C21" i="79"/>
  <c r="AF20" i="79"/>
  <c r="AB20" i="79"/>
  <c r="AA20" i="79"/>
  <c r="Z20" i="79"/>
  <c r="Y20" i="79"/>
  <c r="X20" i="79"/>
  <c r="W20" i="79"/>
  <c r="V20" i="79"/>
  <c r="S19" i="79"/>
  <c r="O19" i="79"/>
  <c r="C19" i="79"/>
  <c r="AF18" i="79"/>
  <c r="AB18" i="79"/>
  <c r="AA18" i="79"/>
  <c r="Z18" i="79"/>
  <c r="Y18" i="79"/>
  <c r="X18" i="79"/>
  <c r="W18" i="79"/>
  <c r="V18" i="79"/>
  <c r="S17" i="79"/>
  <c r="O17" i="79"/>
  <c r="C17" i="79"/>
  <c r="AF16" i="79"/>
  <c r="AB16" i="79"/>
  <c r="AA16" i="79"/>
  <c r="Z16" i="79"/>
  <c r="Y16" i="79"/>
  <c r="X16" i="79"/>
  <c r="W16" i="79"/>
  <c r="V16" i="79"/>
  <c r="S15" i="79"/>
  <c r="O15" i="79"/>
  <c r="C15" i="79"/>
  <c r="AF14" i="79"/>
  <c r="AG22" i="79" s="1"/>
  <c r="AC24" i="79" s="1"/>
  <c r="AB14" i="79"/>
  <c r="AA14" i="79"/>
  <c r="Z14" i="79"/>
  <c r="Y14" i="79"/>
  <c r="X14" i="79"/>
  <c r="W14" i="79"/>
  <c r="V14" i="79"/>
  <c r="S13" i="79"/>
  <c r="O13" i="79"/>
  <c r="C13" i="79"/>
  <c r="AF12" i="79"/>
  <c r="AG20" i="79" s="1"/>
  <c r="AC22" i="79" s="1"/>
  <c r="AB12" i="79"/>
  <c r="AA12" i="79"/>
  <c r="Z12" i="79"/>
  <c r="Y12" i="79"/>
  <c r="X12" i="79"/>
  <c r="W12" i="79"/>
  <c r="V12" i="79"/>
  <c r="S11" i="79"/>
  <c r="O11" i="79"/>
  <c r="C11" i="79"/>
  <c r="AF10" i="79"/>
  <c r="AB10" i="79"/>
  <c r="AA10" i="79"/>
  <c r="Z10" i="79"/>
  <c r="Y10" i="79"/>
  <c r="X10" i="79"/>
  <c r="W10" i="79"/>
  <c r="V10" i="79"/>
  <c r="S9" i="79"/>
  <c r="O9" i="79"/>
  <c r="C9" i="79"/>
  <c r="AF8" i="79"/>
  <c r="AG16" i="79" s="1"/>
  <c r="AC18" i="79" s="1"/>
  <c r="AB8" i="79"/>
  <c r="AA8" i="79"/>
  <c r="Z8" i="79"/>
  <c r="Y8" i="79"/>
  <c r="X8" i="79"/>
  <c r="V8" i="79"/>
  <c r="S7" i="79"/>
  <c r="O7" i="79"/>
  <c r="C7" i="79"/>
  <c r="AF6" i="79"/>
  <c r="AG14" i="79" s="1"/>
  <c r="AC16" i="79" s="1"/>
  <c r="AB6" i="79"/>
  <c r="AA6" i="79"/>
  <c r="Z6" i="79"/>
  <c r="Y6" i="79"/>
  <c r="X6" i="79"/>
  <c r="V6" i="79"/>
  <c r="S5" i="79"/>
  <c r="O5" i="79"/>
  <c r="C5" i="79"/>
  <c r="X4" i="79"/>
  <c r="V4" i="79"/>
  <c r="AF4" i="79" s="1"/>
  <c r="AG12" i="79" s="1"/>
  <c r="AC14" i="79" s="1"/>
  <c r="S3" i="79"/>
  <c r="O3" i="79"/>
  <c r="C3" i="79"/>
  <c r="X2" i="79"/>
  <c r="V2" i="79"/>
  <c r="AF2" i="79" s="1"/>
  <c r="S33" i="80"/>
  <c r="O33" i="80"/>
  <c r="C33" i="80"/>
  <c r="AF32" i="80"/>
  <c r="AB32" i="80"/>
  <c r="AA32" i="80"/>
  <c r="Z32" i="80"/>
  <c r="Y32" i="80"/>
  <c r="X32" i="80"/>
  <c r="W32" i="80"/>
  <c r="V32" i="80"/>
  <c r="S31" i="80"/>
  <c r="O31" i="80"/>
  <c r="C31" i="80"/>
  <c r="AF30" i="80"/>
  <c r="AB30" i="80"/>
  <c r="AA30" i="80"/>
  <c r="Z30" i="80"/>
  <c r="Y30" i="80"/>
  <c r="X30" i="80"/>
  <c r="W30" i="80"/>
  <c r="V30" i="80"/>
  <c r="S29" i="80"/>
  <c r="O29" i="80"/>
  <c r="C29" i="80"/>
  <c r="AF28" i="80"/>
  <c r="AB28" i="80"/>
  <c r="AA28" i="80"/>
  <c r="Z28" i="80"/>
  <c r="Y28" i="80"/>
  <c r="X28" i="80"/>
  <c r="W28" i="80"/>
  <c r="V28" i="80"/>
  <c r="S27" i="80"/>
  <c r="O27" i="80"/>
  <c r="C27" i="80"/>
  <c r="AF26" i="80"/>
  <c r="AB26" i="80"/>
  <c r="AA26" i="80"/>
  <c r="Z26" i="80"/>
  <c r="Y26" i="80"/>
  <c r="X26" i="80"/>
  <c r="W26" i="80"/>
  <c r="V26" i="80"/>
  <c r="S25" i="80"/>
  <c r="O25" i="80"/>
  <c r="C25" i="80"/>
  <c r="AF24" i="80"/>
  <c r="AG32" i="80" s="1"/>
  <c r="AB24" i="80"/>
  <c r="AA24" i="80"/>
  <c r="Z24" i="80"/>
  <c r="Y24" i="80"/>
  <c r="X24" i="80"/>
  <c r="W24" i="80"/>
  <c r="V24" i="80"/>
  <c r="S23" i="80"/>
  <c r="O23" i="80"/>
  <c r="C23" i="80"/>
  <c r="AF22" i="80"/>
  <c r="AB22" i="80"/>
  <c r="AA22" i="80"/>
  <c r="Z22" i="80"/>
  <c r="Y22" i="80"/>
  <c r="X22" i="80"/>
  <c r="W22" i="80"/>
  <c r="V22" i="80"/>
  <c r="S21" i="80"/>
  <c r="O21" i="80"/>
  <c r="C21" i="80"/>
  <c r="AF20" i="80"/>
  <c r="AG28" i="80" s="1"/>
  <c r="AC30" i="80" s="1"/>
  <c r="AB20" i="80"/>
  <c r="AA20" i="80"/>
  <c r="Z20" i="80"/>
  <c r="Y20" i="80"/>
  <c r="X20" i="80"/>
  <c r="W20" i="80"/>
  <c r="V20" i="80"/>
  <c r="S19" i="80"/>
  <c r="O19" i="80"/>
  <c r="C19" i="80"/>
  <c r="AF18" i="80"/>
  <c r="AB18" i="80"/>
  <c r="AA18" i="80"/>
  <c r="Z18" i="80"/>
  <c r="Y18" i="80"/>
  <c r="X18" i="80"/>
  <c r="W18" i="80"/>
  <c r="V18" i="80"/>
  <c r="S17" i="80"/>
  <c r="O17" i="80"/>
  <c r="C17" i="80"/>
  <c r="AF16" i="80"/>
  <c r="AB16" i="80"/>
  <c r="AA16" i="80"/>
  <c r="Z16" i="80"/>
  <c r="Y16" i="80"/>
  <c r="X16" i="80"/>
  <c r="W16" i="80"/>
  <c r="V16" i="80"/>
  <c r="S15" i="80"/>
  <c r="O15" i="80"/>
  <c r="C15" i="80"/>
  <c r="AF14" i="80"/>
  <c r="AG22" i="80" s="1"/>
  <c r="AC24" i="80" s="1"/>
  <c r="AB14" i="80"/>
  <c r="AA14" i="80"/>
  <c r="Z14" i="80"/>
  <c r="Y14" i="80"/>
  <c r="X14" i="80"/>
  <c r="W14" i="80"/>
  <c r="V14" i="80"/>
  <c r="S13" i="80"/>
  <c r="O13" i="80"/>
  <c r="C13" i="80"/>
  <c r="AF12" i="80"/>
  <c r="AB12" i="80"/>
  <c r="AA12" i="80"/>
  <c r="Z12" i="80"/>
  <c r="Y12" i="80"/>
  <c r="X12" i="80"/>
  <c r="W12" i="80"/>
  <c r="V12" i="80"/>
  <c r="S11" i="80"/>
  <c r="O11" i="80"/>
  <c r="C11" i="80"/>
  <c r="AF10" i="80"/>
  <c r="AB10" i="80"/>
  <c r="AA10" i="80"/>
  <c r="Z10" i="80"/>
  <c r="Y10" i="80"/>
  <c r="X10" i="80"/>
  <c r="W10" i="80"/>
  <c r="V10" i="80"/>
  <c r="S9" i="80"/>
  <c r="O9" i="80"/>
  <c r="C9" i="80"/>
  <c r="AF8" i="80"/>
  <c r="AB8" i="80"/>
  <c r="AA8" i="80"/>
  <c r="Z8" i="80"/>
  <c r="Y8" i="80"/>
  <c r="X8" i="80"/>
  <c r="V8" i="80"/>
  <c r="S7" i="80"/>
  <c r="O7" i="80"/>
  <c r="C7" i="80"/>
  <c r="AF6" i="80"/>
  <c r="AB6" i="80"/>
  <c r="AA6" i="80"/>
  <c r="Z6" i="80"/>
  <c r="Y6" i="80"/>
  <c r="X6" i="80"/>
  <c r="V6" i="80"/>
  <c r="S5" i="80"/>
  <c r="O5" i="80"/>
  <c r="C5" i="80"/>
  <c r="X4" i="80"/>
  <c r="V4" i="80"/>
  <c r="AF4" i="80" s="1"/>
  <c r="AG12" i="80" s="1"/>
  <c r="AC14" i="80" s="1"/>
  <c r="S3" i="80"/>
  <c r="O3" i="80"/>
  <c r="C3" i="80"/>
  <c r="X2" i="80"/>
  <c r="V2" i="80"/>
  <c r="AF2" i="80" s="1"/>
  <c r="S33" i="81"/>
  <c r="O33" i="81"/>
  <c r="C33" i="81"/>
  <c r="AF32" i="81"/>
  <c r="AB32" i="81"/>
  <c r="AA32" i="81"/>
  <c r="Z32" i="81"/>
  <c r="Y32" i="81"/>
  <c r="X32" i="81"/>
  <c r="W32" i="81"/>
  <c r="V32" i="81"/>
  <c r="S31" i="81"/>
  <c r="O31" i="81"/>
  <c r="C31" i="81"/>
  <c r="AF30" i="81"/>
  <c r="AB30" i="81"/>
  <c r="AA30" i="81"/>
  <c r="Z30" i="81"/>
  <c r="Y30" i="81"/>
  <c r="X30" i="81"/>
  <c r="W30" i="81"/>
  <c r="V30" i="81"/>
  <c r="S29" i="81"/>
  <c r="O29" i="81"/>
  <c r="C29" i="81"/>
  <c r="AF28" i="81"/>
  <c r="AB28" i="81"/>
  <c r="AA28" i="81"/>
  <c r="Z28" i="81"/>
  <c r="Y28" i="81"/>
  <c r="X28" i="81"/>
  <c r="W28" i="81"/>
  <c r="V28" i="81"/>
  <c r="S27" i="81"/>
  <c r="O27" i="81"/>
  <c r="C27" i="81"/>
  <c r="AF26" i="81"/>
  <c r="AB26" i="81"/>
  <c r="AA26" i="81"/>
  <c r="Z26" i="81"/>
  <c r="Y26" i="81"/>
  <c r="X26" i="81"/>
  <c r="W26" i="81"/>
  <c r="V26" i="81"/>
  <c r="S25" i="81"/>
  <c r="O25" i="81"/>
  <c r="C25" i="81"/>
  <c r="AF24" i="81"/>
  <c r="AB24" i="81"/>
  <c r="AA24" i="81"/>
  <c r="Z24" i="81"/>
  <c r="Y24" i="81"/>
  <c r="X24" i="81"/>
  <c r="W24" i="81"/>
  <c r="V24" i="81"/>
  <c r="S23" i="81"/>
  <c r="O23" i="81"/>
  <c r="C23" i="81"/>
  <c r="AF22" i="81"/>
  <c r="AB22" i="81"/>
  <c r="AA22" i="81"/>
  <c r="Z22" i="81"/>
  <c r="Y22" i="81"/>
  <c r="X22" i="81"/>
  <c r="W22" i="81"/>
  <c r="V22" i="81"/>
  <c r="S21" i="81"/>
  <c r="O21" i="81"/>
  <c r="C21" i="81"/>
  <c r="AF20" i="81"/>
  <c r="AB20" i="81"/>
  <c r="AA20" i="81"/>
  <c r="Z20" i="81"/>
  <c r="Y20" i="81"/>
  <c r="X20" i="81"/>
  <c r="W20" i="81"/>
  <c r="V20" i="81"/>
  <c r="S19" i="81"/>
  <c r="O19" i="81"/>
  <c r="C19" i="81"/>
  <c r="AF18" i="81"/>
  <c r="AB18" i="81"/>
  <c r="AA18" i="81"/>
  <c r="Z18" i="81"/>
  <c r="Y18" i="81"/>
  <c r="X18" i="81"/>
  <c r="W18" i="81"/>
  <c r="V18" i="81"/>
  <c r="S17" i="81"/>
  <c r="O17" i="81"/>
  <c r="C17" i="81"/>
  <c r="AF16" i="81"/>
  <c r="AG24" i="81" s="1"/>
  <c r="AC26" i="81" s="1"/>
  <c r="AB16" i="81"/>
  <c r="AA16" i="81"/>
  <c r="Z16" i="81"/>
  <c r="Y16" i="81"/>
  <c r="X16" i="81"/>
  <c r="W16" i="81"/>
  <c r="V16" i="81"/>
  <c r="S15" i="81"/>
  <c r="O15" i="81"/>
  <c r="C15" i="81"/>
  <c r="AF14" i="81"/>
  <c r="AB14" i="81"/>
  <c r="AA14" i="81"/>
  <c r="Z14" i="81"/>
  <c r="Y14" i="81"/>
  <c r="X14" i="81"/>
  <c r="W14" i="81"/>
  <c r="V14" i="81"/>
  <c r="S13" i="81"/>
  <c r="O13" i="81"/>
  <c r="C13" i="81"/>
  <c r="AF12" i="81"/>
  <c r="AG20" i="81" s="1"/>
  <c r="AC22" i="81" s="1"/>
  <c r="AB12" i="81"/>
  <c r="AA12" i="81"/>
  <c r="Z12" i="81"/>
  <c r="Y12" i="81"/>
  <c r="X12" i="81"/>
  <c r="W12" i="81"/>
  <c r="V12" i="81"/>
  <c r="S11" i="81"/>
  <c r="O11" i="81"/>
  <c r="C11" i="81"/>
  <c r="AF10" i="81"/>
  <c r="AB10" i="81"/>
  <c r="AA10" i="81"/>
  <c r="Z10" i="81"/>
  <c r="Y10" i="81"/>
  <c r="X10" i="81"/>
  <c r="W10" i="81"/>
  <c r="V10" i="81"/>
  <c r="S9" i="81"/>
  <c r="O9" i="81"/>
  <c r="C9" i="81"/>
  <c r="AF8" i="81"/>
  <c r="AB8" i="81"/>
  <c r="AA8" i="81"/>
  <c r="Z8" i="81"/>
  <c r="Y8" i="81"/>
  <c r="X8" i="81"/>
  <c r="V8" i="81"/>
  <c r="S7" i="81"/>
  <c r="O7" i="81"/>
  <c r="C7" i="81"/>
  <c r="AF6" i="81"/>
  <c r="AB6" i="81"/>
  <c r="AA6" i="81"/>
  <c r="Z6" i="81"/>
  <c r="Y6" i="81"/>
  <c r="X6" i="81"/>
  <c r="V6" i="81"/>
  <c r="S5" i="81"/>
  <c r="O5" i="81"/>
  <c r="C5" i="81"/>
  <c r="X4" i="81"/>
  <c r="V4" i="81"/>
  <c r="AF4" i="81" s="1"/>
  <c r="AG12" i="81" s="1"/>
  <c r="AC14" i="81" s="1"/>
  <c r="S3" i="81"/>
  <c r="O3" i="81"/>
  <c r="C3" i="81"/>
  <c r="X2" i="81"/>
  <c r="V2" i="81"/>
  <c r="AF2" i="81" s="1"/>
  <c r="S33" i="109"/>
  <c r="O33" i="109"/>
  <c r="C33" i="109"/>
  <c r="AF32" i="109"/>
  <c r="AB32" i="109"/>
  <c r="AA32" i="109"/>
  <c r="Z32" i="109"/>
  <c r="Y32" i="109"/>
  <c r="X32" i="109"/>
  <c r="W32" i="109"/>
  <c r="V32" i="109"/>
  <c r="S31" i="109"/>
  <c r="O31" i="109"/>
  <c r="C31" i="109"/>
  <c r="AF30" i="109"/>
  <c r="AB30" i="109"/>
  <c r="AA30" i="109"/>
  <c r="Z30" i="109"/>
  <c r="Y30" i="109"/>
  <c r="X30" i="109"/>
  <c r="W30" i="109"/>
  <c r="V30" i="109"/>
  <c r="S29" i="109"/>
  <c r="O29" i="109"/>
  <c r="C29" i="109"/>
  <c r="AF28" i="109"/>
  <c r="AB28" i="109"/>
  <c r="AA28" i="109"/>
  <c r="Z28" i="109"/>
  <c r="Y28" i="109"/>
  <c r="X28" i="109"/>
  <c r="W28" i="109"/>
  <c r="V28" i="109"/>
  <c r="S27" i="109"/>
  <c r="O27" i="109"/>
  <c r="C27" i="109"/>
  <c r="AF26" i="109"/>
  <c r="AB26" i="109"/>
  <c r="AA26" i="109"/>
  <c r="Z26" i="109"/>
  <c r="Y26" i="109"/>
  <c r="X26" i="109"/>
  <c r="W26" i="109"/>
  <c r="V26" i="109"/>
  <c r="S25" i="109"/>
  <c r="O25" i="109"/>
  <c r="C25" i="109"/>
  <c r="AF24" i="109"/>
  <c r="AB24" i="109"/>
  <c r="AA24" i="109"/>
  <c r="Z24" i="109"/>
  <c r="Y24" i="109"/>
  <c r="X24" i="109"/>
  <c r="W24" i="109"/>
  <c r="V24" i="109"/>
  <c r="S23" i="109"/>
  <c r="O23" i="109"/>
  <c r="C23" i="109"/>
  <c r="AF22" i="109"/>
  <c r="AB22" i="109"/>
  <c r="AA22" i="109"/>
  <c r="Z22" i="109"/>
  <c r="Y22" i="109"/>
  <c r="X22" i="109"/>
  <c r="W22" i="109"/>
  <c r="V22" i="109"/>
  <c r="S21" i="109"/>
  <c r="O21" i="109"/>
  <c r="C21" i="109"/>
  <c r="AF20" i="109"/>
  <c r="AG28" i="109" s="1"/>
  <c r="AC30" i="109" s="1"/>
  <c r="AB20" i="109"/>
  <c r="AA20" i="109"/>
  <c r="Z20" i="109"/>
  <c r="Y20" i="109"/>
  <c r="X20" i="109"/>
  <c r="W20" i="109"/>
  <c r="V20" i="109"/>
  <c r="S19" i="109"/>
  <c r="O19" i="109"/>
  <c r="C19" i="109"/>
  <c r="AF18" i="109"/>
  <c r="AB18" i="109"/>
  <c r="AA18" i="109"/>
  <c r="Z18" i="109"/>
  <c r="Y18" i="109"/>
  <c r="X18" i="109"/>
  <c r="W18" i="109"/>
  <c r="V18" i="109"/>
  <c r="S17" i="109"/>
  <c r="O17" i="109"/>
  <c r="C17" i="109"/>
  <c r="AF16" i="109"/>
  <c r="AG24" i="109" s="1"/>
  <c r="AC26" i="109" s="1"/>
  <c r="AB16" i="109"/>
  <c r="AA16" i="109"/>
  <c r="Z16" i="109"/>
  <c r="Y16" i="109"/>
  <c r="X16" i="109"/>
  <c r="W16" i="109"/>
  <c r="V16" i="109"/>
  <c r="S15" i="109"/>
  <c r="O15" i="109"/>
  <c r="C15" i="109"/>
  <c r="AF14" i="109"/>
  <c r="AB14" i="109"/>
  <c r="AA14" i="109"/>
  <c r="Z14" i="109"/>
  <c r="Y14" i="109"/>
  <c r="X14" i="109"/>
  <c r="W14" i="109"/>
  <c r="V14" i="109"/>
  <c r="S13" i="109"/>
  <c r="O13" i="109"/>
  <c r="C13" i="109"/>
  <c r="AF12" i="109"/>
  <c r="AB12" i="109"/>
  <c r="AA12" i="109"/>
  <c r="Z12" i="109"/>
  <c r="Y12" i="109"/>
  <c r="X12" i="109"/>
  <c r="W12" i="109"/>
  <c r="V12" i="109"/>
  <c r="S11" i="109"/>
  <c r="O11" i="109"/>
  <c r="C11" i="109"/>
  <c r="AF10" i="109"/>
  <c r="AB10" i="109"/>
  <c r="AA10" i="109"/>
  <c r="Z10" i="109"/>
  <c r="Y10" i="109"/>
  <c r="X10" i="109"/>
  <c r="W10" i="109"/>
  <c r="V10" i="109"/>
  <c r="S9" i="109"/>
  <c r="O9" i="109"/>
  <c r="C9" i="109"/>
  <c r="AF8" i="109"/>
  <c r="AG16" i="109" s="1"/>
  <c r="AC18" i="109" s="1"/>
  <c r="AB8" i="109"/>
  <c r="AA8" i="109"/>
  <c r="Z8" i="109"/>
  <c r="Y8" i="109"/>
  <c r="X8" i="109"/>
  <c r="V8" i="109"/>
  <c r="S7" i="109"/>
  <c r="O7" i="109"/>
  <c r="C7" i="109"/>
  <c r="AF6" i="109"/>
  <c r="AG14" i="109" s="1"/>
  <c r="AC16" i="109" s="1"/>
  <c r="AB6" i="109"/>
  <c r="AA6" i="109"/>
  <c r="Z6" i="109"/>
  <c r="Y6" i="109"/>
  <c r="X6" i="109"/>
  <c r="V6" i="109"/>
  <c r="S5" i="109"/>
  <c r="O5" i="109"/>
  <c r="C5" i="109"/>
  <c r="X4" i="109"/>
  <c r="V4" i="109"/>
  <c r="AF4" i="109" s="1"/>
  <c r="S3" i="109"/>
  <c r="O3" i="109"/>
  <c r="C3" i="109"/>
  <c r="X2" i="109"/>
  <c r="V2" i="109"/>
  <c r="AF2" i="109" s="1"/>
  <c r="S33" i="72"/>
  <c r="O33" i="72"/>
  <c r="C33" i="72"/>
  <c r="AF32" i="72"/>
  <c r="AB32" i="72"/>
  <c r="AA32" i="72"/>
  <c r="Z32" i="72"/>
  <c r="Y32" i="72"/>
  <c r="X32" i="72"/>
  <c r="W32" i="72"/>
  <c r="V32" i="72"/>
  <c r="S31" i="72"/>
  <c r="O31" i="72"/>
  <c r="C31" i="72"/>
  <c r="AF30" i="72"/>
  <c r="AB30" i="72"/>
  <c r="AA30" i="72"/>
  <c r="Z30" i="72"/>
  <c r="Y30" i="72"/>
  <c r="X30" i="72"/>
  <c r="W30" i="72"/>
  <c r="V30" i="72"/>
  <c r="S29" i="72"/>
  <c r="O29" i="72"/>
  <c r="C29" i="72"/>
  <c r="AF28" i="72"/>
  <c r="AB28" i="72"/>
  <c r="AA28" i="72"/>
  <c r="Z28" i="72"/>
  <c r="Y28" i="72"/>
  <c r="X28" i="72"/>
  <c r="W28" i="72"/>
  <c r="V28" i="72"/>
  <c r="S27" i="72"/>
  <c r="O27" i="72"/>
  <c r="C27" i="72"/>
  <c r="AF26" i="72"/>
  <c r="AB26" i="72"/>
  <c r="AA26" i="72"/>
  <c r="Z26" i="72"/>
  <c r="Y26" i="72"/>
  <c r="X26" i="72"/>
  <c r="W26" i="72"/>
  <c r="V26" i="72"/>
  <c r="S25" i="72"/>
  <c r="O25" i="72"/>
  <c r="C25" i="72"/>
  <c r="AF24" i="72"/>
  <c r="AB24" i="72"/>
  <c r="AA24" i="72"/>
  <c r="Z24" i="72"/>
  <c r="Y24" i="72"/>
  <c r="X24" i="72"/>
  <c r="W24" i="72"/>
  <c r="V24" i="72"/>
  <c r="S23" i="72"/>
  <c r="O23" i="72"/>
  <c r="C23" i="72"/>
  <c r="AF22" i="72"/>
  <c r="AG30" i="72" s="1"/>
  <c r="AC32" i="72" s="1"/>
  <c r="AB22" i="72"/>
  <c r="AA22" i="72"/>
  <c r="Z22" i="72"/>
  <c r="Y22" i="72"/>
  <c r="X22" i="72"/>
  <c r="W22" i="72"/>
  <c r="V22" i="72"/>
  <c r="S21" i="72"/>
  <c r="O21" i="72"/>
  <c r="C21" i="72"/>
  <c r="AF20" i="72"/>
  <c r="AB20" i="72"/>
  <c r="AA20" i="72"/>
  <c r="Z20" i="72"/>
  <c r="Y20" i="72"/>
  <c r="X20" i="72"/>
  <c r="W20" i="72"/>
  <c r="V20" i="72"/>
  <c r="S19" i="72"/>
  <c r="O19" i="72"/>
  <c r="C19" i="72"/>
  <c r="AF18" i="72"/>
  <c r="AB18" i="72"/>
  <c r="AA18" i="72"/>
  <c r="Z18" i="72"/>
  <c r="Y18" i="72"/>
  <c r="X18" i="72"/>
  <c r="W18" i="72"/>
  <c r="V18" i="72"/>
  <c r="S17" i="72"/>
  <c r="O17" i="72"/>
  <c r="C17" i="72"/>
  <c r="AF16" i="72"/>
  <c r="AB16" i="72"/>
  <c r="AA16" i="72"/>
  <c r="Z16" i="72"/>
  <c r="Y16" i="72"/>
  <c r="X16" i="72"/>
  <c r="W16" i="72"/>
  <c r="V16" i="72"/>
  <c r="S15" i="72"/>
  <c r="O15" i="72"/>
  <c r="C15" i="72"/>
  <c r="AF14" i="72"/>
  <c r="AB14" i="72"/>
  <c r="AA14" i="72"/>
  <c r="Z14" i="72"/>
  <c r="Y14" i="72"/>
  <c r="X14" i="72"/>
  <c r="W14" i="72"/>
  <c r="V14" i="72"/>
  <c r="S13" i="72"/>
  <c r="O13" i="72"/>
  <c r="C13" i="72"/>
  <c r="AF12" i="72"/>
  <c r="AB12" i="72"/>
  <c r="AA12" i="72"/>
  <c r="Z12" i="72"/>
  <c r="Y12" i="72"/>
  <c r="X12" i="72"/>
  <c r="W12" i="72"/>
  <c r="V12" i="72"/>
  <c r="S11" i="72"/>
  <c r="O11" i="72"/>
  <c r="C11" i="72"/>
  <c r="AF10" i="72"/>
  <c r="AB10" i="72"/>
  <c r="AA10" i="72"/>
  <c r="Z10" i="72"/>
  <c r="Y10" i="72"/>
  <c r="X10" i="72"/>
  <c r="W10" i="72"/>
  <c r="V10" i="72"/>
  <c r="S9" i="72"/>
  <c r="O9" i="72"/>
  <c r="C9" i="72"/>
  <c r="AF8" i="72"/>
  <c r="AB8" i="72"/>
  <c r="AA8" i="72"/>
  <c r="Z8" i="72"/>
  <c r="Y8" i="72"/>
  <c r="X8" i="72"/>
  <c r="V8" i="72"/>
  <c r="S7" i="72"/>
  <c r="O7" i="72"/>
  <c r="C7" i="72"/>
  <c r="AF6" i="72"/>
  <c r="AB6" i="72"/>
  <c r="AA6" i="72"/>
  <c r="Z6" i="72"/>
  <c r="Y6" i="72"/>
  <c r="X6" i="72"/>
  <c r="V6" i="72"/>
  <c r="S5" i="72"/>
  <c r="O5" i="72"/>
  <c r="C5" i="72"/>
  <c r="X4" i="72"/>
  <c r="V4" i="72"/>
  <c r="AF4" i="72" s="1"/>
  <c r="AG12" i="72" s="1"/>
  <c r="AC14" i="72" s="1"/>
  <c r="S3" i="72"/>
  <c r="O3" i="72"/>
  <c r="C3" i="72"/>
  <c r="AF2" i="72"/>
  <c r="X2" i="72"/>
  <c r="V2" i="72"/>
  <c r="AG8" i="81" l="1"/>
  <c r="AC10" i="81" s="1"/>
  <c r="AG8" i="80"/>
  <c r="AC10" i="80" s="1"/>
  <c r="AG10" i="72"/>
  <c r="AC12" i="72" s="1"/>
  <c r="AG12" i="82"/>
  <c r="AC14" i="82" s="1"/>
  <c r="AG8" i="88"/>
  <c r="AC10" i="88" s="1"/>
  <c r="AG12" i="87"/>
  <c r="AC14" i="87" s="1"/>
  <c r="AG8" i="79"/>
  <c r="AC10" i="79" s="1"/>
  <c r="AG8" i="77"/>
  <c r="AC10" i="77" s="1"/>
  <c r="AG8" i="83"/>
  <c r="AC10" i="83" s="1"/>
  <c r="AG8" i="86"/>
  <c r="AC10" i="86" s="1"/>
  <c r="AG14" i="72"/>
  <c r="AC16" i="72" s="1"/>
  <c r="AG16" i="72"/>
  <c r="AC18" i="72" s="1"/>
  <c r="AG32" i="72"/>
  <c r="AG18" i="109"/>
  <c r="AC20" i="109" s="1"/>
  <c r="AG30" i="109"/>
  <c r="AC32" i="109" s="1"/>
  <c r="AG14" i="81"/>
  <c r="AC16" i="81" s="1"/>
  <c r="AG16" i="81"/>
  <c r="AC18" i="81" s="1"/>
  <c r="AG26" i="81"/>
  <c r="AC28" i="81" s="1"/>
  <c r="AG24" i="80"/>
  <c r="AC26" i="80" s="1"/>
  <c r="AG18" i="72"/>
  <c r="AC20" i="72" s="1"/>
  <c r="AG20" i="109"/>
  <c r="AC22" i="109" s="1"/>
  <c r="AG32" i="109"/>
  <c r="AG28" i="81"/>
  <c r="AC30" i="81" s="1"/>
  <c r="AG20" i="72"/>
  <c r="AC22" i="72" s="1"/>
  <c r="AG22" i="109"/>
  <c r="AC24" i="109" s="1"/>
  <c r="AG18" i="81"/>
  <c r="AC20" i="81" s="1"/>
  <c r="AG14" i="80"/>
  <c r="AC16" i="80" s="1"/>
  <c r="AG16" i="80"/>
  <c r="AC18" i="80" s="1"/>
  <c r="AG26" i="80"/>
  <c r="AC28" i="80" s="1"/>
  <c r="AG30" i="81"/>
  <c r="AC32" i="81" s="1"/>
  <c r="AG8" i="74"/>
  <c r="AC10" i="74" s="1"/>
  <c r="AG24" i="72"/>
  <c r="AC26" i="72" s="1"/>
  <c r="AG32" i="81"/>
  <c r="AG18" i="80"/>
  <c r="AC20" i="80" s="1"/>
  <c r="AG22" i="72"/>
  <c r="AC24" i="72" s="1"/>
  <c r="AG26" i="72"/>
  <c r="AC28" i="72" s="1"/>
  <c r="AG8" i="109"/>
  <c r="AC10" i="109" s="1"/>
  <c r="AG12" i="109"/>
  <c r="AC14" i="109" s="1"/>
  <c r="AG26" i="109"/>
  <c r="AC28" i="109" s="1"/>
  <c r="AG22" i="81"/>
  <c r="AC24" i="81" s="1"/>
  <c r="AG20" i="80"/>
  <c r="AC22" i="80" s="1"/>
  <c r="AG30" i="80"/>
  <c r="AC32" i="80" s="1"/>
  <c r="AG28" i="72"/>
  <c r="AC30" i="72" s="1"/>
  <c r="AG26" i="25"/>
  <c r="AC28" i="25" s="1"/>
  <c r="AG32" i="77"/>
  <c r="AG14" i="74"/>
  <c r="AC16" i="74" s="1"/>
  <c r="AG16" i="74"/>
  <c r="AC18" i="74" s="1"/>
  <c r="AG28" i="74"/>
  <c r="AC30" i="74" s="1"/>
  <c r="AG16" i="85"/>
  <c r="AC18" i="85" s="1"/>
  <c r="AG24" i="79"/>
  <c r="AC26" i="79" s="1"/>
  <c r="AG20" i="84"/>
  <c r="AC22" i="84" s="1"/>
  <c r="AG30" i="84"/>
  <c r="AC32" i="84" s="1"/>
  <c r="AG16" i="25"/>
  <c r="AC18" i="25" s="1"/>
  <c r="AG28" i="25"/>
  <c r="AC30" i="25" s="1"/>
  <c r="AG22" i="77"/>
  <c r="AC24" i="77" s="1"/>
  <c r="AG32" i="84"/>
  <c r="AG24" i="77"/>
  <c r="AC26" i="77" s="1"/>
  <c r="AG18" i="74"/>
  <c r="AC20" i="74" s="1"/>
  <c r="AG8" i="82"/>
  <c r="AC10" i="82" s="1"/>
  <c r="AG26" i="79"/>
  <c r="AC28" i="79" s="1"/>
  <c r="AG22" i="84"/>
  <c r="AC24" i="84" s="1"/>
  <c r="AG18" i="25"/>
  <c r="AC20" i="25" s="1"/>
  <c r="AG30" i="25"/>
  <c r="AC32" i="25" s="1"/>
  <c r="AG12" i="77"/>
  <c r="AC14" i="77" s="1"/>
  <c r="AG20" i="74"/>
  <c r="AC22" i="74" s="1"/>
  <c r="AG32" i="74"/>
  <c r="AG28" i="82"/>
  <c r="AC30" i="82" s="1"/>
  <c r="AG28" i="79"/>
  <c r="AC30" i="79" s="1"/>
  <c r="AG24" i="84"/>
  <c r="AC26" i="84" s="1"/>
  <c r="AG20" i="25"/>
  <c r="AC22" i="25" s="1"/>
  <c r="AG32" i="25"/>
  <c r="AG14" i="77"/>
  <c r="AC16" i="77" s="1"/>
  <c r="AG16" i="77"/>
  <c r="AC18" i="77" s="1"/>
  <c r="AG26" i="77"/>
  <c r="AC28" i="77" s="1"/>
  <c r="AG8" i="85"/>
  <c r="AC10" i="85" s="1"/>
  <c r="AG14" i="85"/>
  <c r="AC16" i="85" s="1"/>
  <c r="AG18" i="79"/>
  <c r="AC20" i="79" s="1"/>
  <c r="AG8" i="84"/>
  <c r="AC10" i="84" s="1"/>
  <c r="AG12" i="84"/>
  <c r="AC14" i="84" s="1"/>
  <c r="AG22" i="25"/>
  <c r="AC24" i="25" s="1"/>
  <c r="AG28" i="77"/>
  <c r="AC30" i="77" s="1"/>
  <c r="AG22" i="74"/>
  <c r="AC24" i="74" s="1"/>
  <c r="AG30" i="79"/>
  <c r="AC32" i="79" s="1"/>
  <c r="AG26" i="84"/>
  <c r="AC28" i="84" s="1"/>
  <c r="AG18" i="77"/>
  <c r="AC20" i="77" s="1"/>
  <c r="AG24" i="74"/>
  <c r="AC26" i="74" s="1"/>
  <c r="AG28" i="85"/>
  <c r="AC30" i="85" s="1"/>
  <c r="AG22" i="86"/>
  <c r="AC24" i="86" s="1"/>
  <c r="AG16" i="87"/>
  <c r="AC18" i="87" s="1"/>
  <c r="AG12" i="83"/>
  <c r="AC14" i="83" s="1"/>
  <c r="AG26" i="83"/>
  <c r="AC28" i="83" s="1"/>
  <c r="AG20" i="82"/>
  <c r="AC22" i="82" s="1"/>
  <c r="AG18" i="85"/>
  <c r="AC20" i="85" s="1"/>
  <c r="AG24" i="86"/>
  <c r="AC26" i="86" s="1"/>
  <c r="AG28" i="87"/>
  <c r="AC30" i="87" s="1"/>
  <c r="AG14" i="83"/>
  <c r="AC16" i="83" s="1"/>
  <c r="AG16" i="83"/>
  <c r="AC18" i="83" s="1"/>
  <c r="AG28" i="83"/>
  <c r="AC30" i="83" s="1"/>
  <c r="AG32" i="85"/>
  <c r="AG14" i="86"/>
  <c r="AC16" i="86" s="1"/>
  <c r="AG16" i="86"/>
  <c r="AC18" i="86" s="1"/>
  <c r="AG26" i="86"/>
  <c r="AC28" i="86" s="1"/>
  <c r="AG20" i="87"/>
  <c r="AC22" i="87" s="1"/>
  <c r="AG18" i="83"/>
  <c r="AC20" i="83" s="1"/>
  <c r="AG30" i="83"/>
  <c r="AC32" i="83" s="1"/>
  <c r="AG14" i="88"/>
  <c r="AC16" i="88" s="1"/>
  <c r="AG24" i="82"/>
  <c r="AC26" i="82" s="1"/>
  <c r="AG22" i="85"/>
  <c r="AC24" i="85" s="1"/>
  <c r="AG28" i="86"/>
  <c r="AC30" i="86" s="1"/>
  <c r="AG32" i="87"/>
  <c r="AG20" i="83"/>
  <c r="AC22" i="83" s="1"/>
  <c r="AG32" i="83"/>
  <c r="AG24" i="85"/>
  <c r="AC26" i="85" s="1"/>
  <c r="AG18" i="86"/>
  <c r="AC20" i="86" s="1"/>
  <c r="AG8" i="87"/>
  <c r="AC10" i="87" s="1"/>
  <c r="AG30" i="86"/>
  <c r="AC32" i="86" s="1"/>
  <c r="AG24" i="87"/>
  <c r="AC26" i="87" s="1"/>
  <c r="AG22" i="83"/>
  <c r="AC24" i="83" s="1"/>
  <c r="AG32" i="88"/>
  <c r="AG8" i="107"/>
  <c r="AC10" i="107" s="1"/>
  <c r="AG12" i="107"/>
  <c r="AC14" i="107" s="1"/>
  <c r="AG20" i="108"/>
  <c r="AC22" i="108" s="1"/>
  <c r="AG30" i="108"/>
  <c r="AC32" i="108" s="1"/>
  <c r="AG8" i="76"/>
  <c r="AC10" i="76" s="1"/>
  <c r="AG12" i="76"/>
  <c r="AC14" i="76" s="1"/>
  <c r="AG30" i="110"/>
  <c r="AC32" i="110" s="1"/>
  <c r="AG18" i="89"/>
  <c r="AC20" i="89" s="1"/>
  <c r="AG30" i="89"/>
  <c r="AC32" i="89" s="1"/>
  <c r="AG26" i="107"/>
  <c r="AC28" i="107" s="1"/>
  <c r="AG26" i="76"/>
  <c r="AC28" i="76" s="1"/>
  <c r="AG24" i="88"/>
  <c r="AC26" i="88" s="1"/>
  <c r="AG20" i="89"/>
  <c r="AC22" i="89" s="1"/>
  <c r="AG32" i="89"/>
  <c r="AG28" i="107"/>
  <c r="AC30" i="107" s="1"/>
  <c r="AG22" i="108"/>
  <c r="AC24" i="108" s="1"/>
  <c r="AG28" i="76"/>
  <c r="AC30" i="76" s="1"/>
  <c r="AG18" i="107"/>
  <c r="AC20" i="107" s="1"/>
  <c r="AG24" i="108"/>
  <c r="AC26" i="108" s="1"/>
  <c r="AG18" i="76"/>
  <c r="AC20" i="76" s="1"/>
  <c r="AG24" i="110"/>
  <c r="AC26" i="110" s="1"/>
  <c r="AG26" i="88"/>
  <c r="AC28" i="88" s="1"/>
  <c r="AG22" i="89"/>
  <c r="AC24" i="89" s="1"/>
  <c r="AG20" i="107"/>
  <c r="AC22" i="107" s="1"/>
  <c r="AG30" i="107"/>
  <c r="AC32" i="107" s="1"/>
  <c r="AG8" i="108"/>
  <c r="AC10" i="108" s="1"/>
  <c r="AG12" i="108"/>
  <c r="AC14" i="108" s="1"/>
  <c r="AG20" i="76"/>
  <c r="AC22" i="76" s="1"/>
  <c r="AG30" i="76"/>
  <c r="AC32" i="76" s="1"/>
  <c r="AG8" i="110"/>
  <c r="AC10" i="110" s="1"/>
  <c r="AG12" i="110"/>
  <c r="AC14" i="110" s="1"/>
  <c r="AG26" i="110"/>
  <c r="AC28" i="110" s="1"/>
  <c r="AG18" i="88"/>
  <c r="AC20" i="88" s="1"/>
  <c r="AG8" i="89"/>
  <c r="AC10" i="89" s="1"/>
  <c r="AG12" i="89"/>
  <c r="AC14" i="89" s="1"/>
  <c r="AG26" i="89"/>
  <c r="AC28" i="89" s="1"/>
  <c r="AG22" i="107"/>
  <c r="AC24" i="107" s="1"/>
  <c r="AG28" i="108"/>
  <c r="AC30" i="108" s="1"/>
  <c r="AG22" i="76"/>
  <c r="AC24" i="76" s="1"/>
  <c r="AG28" i="110"/>
  <c r="AC30" i="110" s="1"/>
  <c r="AG14" i="89"/>
  <c r="AC16" i="89" s="1"/>
  <c r="AG16" i="89"/>
  <c r="AC18" i="89" s="1"/>
  <c r="AG28" i="89"/>
  <c r="AC30" i="89" s="1"/>
  <c r="AG24" i="107"/>
  <c r="AC26" i="107" s="1"/>
  <c r="AG18" i="108"/>
  <c r="AC20" i="108" s="1"/>
  <c r="AG24" i="76"/>
  <c r="AC26" i="76" s="1"/>
  <c r="AG6" i="110"/>
  <c r="AC8" i="110" s="1"/>
  <c r="AG10" i="110"/>
  <c r="AC12" i="110" s="1"/>
  <c r="AG10" i="76"/>
  <c r="AC12" i="76" s="1"/>
  <c r="AG6" i="76"/>
  <c r="AC8" i="76" s="1"/>
  <c r="AG6" i="108"/>
  <c r="AC8" i="108" s="1"/>
  <c r="AG10" i="108"/>
  <c r="AC12" i="108" s="1"/>
  <c r="AG6" i="107"/>
  <c r="AC8" i="107" s="1"/>
  <c r="AG10" i="107"/>
  <c r="AC12" i="107" s="1"/>
  <c r="AG6" i="89"/>
  <c r="AC8" i="89" s="1"/>
  <c r="AG10" i="89"/>
  <c r="AC12" i="89" s="1"/>
  <c r="AG6" i="88"/>
  <c r="AC8" i="88" s="1"/>
  <c r="AG10" i="88"/>
  <c r="AC12" i="88" s="1"/>
  <c r="AG6" i="83"/>
  <c r="AC8" i="83" s="1"/>
  <c r="AG10" i="83"/>
  <c r="AC12" i="83" s="1"/>
  <c r="AG6" i="87"/>
  <c r="AC8" i="87" s="1"/>
  <c r="AG10" i="87"/>
  <c r="AC12" i="87" s="1"/>
  <c r="AG14" i="87"/>
  <c r="AC16" i="87" s="1"/>
  <c r="AG18" i="87"/>
  <c r="AC20" i="87" s="1"/>
  <c r="AG22" i="87"/>
  <c r="AC24" i="87" s="1"/>
  <c r="AG26" i="87"/>
  <c r="AC28" i="87" s="1"/>
  <c r="AG30" i="87"/>
  <c r="AC32" i="87" s="1"/>
  <c r="AG6" i="86"/>
  <c r="AC8" i="86" s="1"/>
  <c r="AG10" i="86"/>
  <c r="AC12" i="86" s="1"/>
  <c r="AG6" i="85"/>
  <c r="AC8" i="85" s="1"/>
  <c r="AG10" i="85"/>
  <c r="AC12" i="85" s="1"/>
  <c r="AG6" i="82"/>
  <c r="AC8" i="82" s="1"/>
  <c r="AG10" i="82"/>
  <c r="AC12" i="82" s="1"/>
  <c r="AG14" i="82"/>
  <c r="AC16" i="82" s="1"/>
  <c r="AG18" i="82"/>
  <c r="AC20" i="82" s="1"/>
  <c r="AG22" i="82"/>
  <c r="AC24" i="82" s="1"/>
  <c r="AG26" i="82"/>
  <c r="AC28" i="82" s="1"/>
  <c r="AG30" i="82"/>
  <c r="AC32" i="82" s="1"/>
  <c r="AG6" i="74"/>
  <c r="AC8" i="74" s="1"/>
  <c r="AG10" i="74"/>
  <c r="AC12" i="74" s="1"/>
  <c r="AG6" i="77"/>
  <c r="AC8" i="77" s="1"/>
  <c r="AG10" i="77"/>
  <c r="AC12" i="77" s="1"/>
  <c r="AG6" i="25"/>
  <c r="AC8" i="25" s="1"/>
  <c r="AG10" i="25"/>
  <c r="AC12" i="25" s="1"/>
  <c r="AG6" i="84"/>
  <c r="AC8" i="84" s="1"/>
  <c r="AG10" i="84"/>
  <c r="AC12" i="84" s="1"/>
  <c r="AG6" i="79"/>
  <c r="AL2" i="79" s="1"/>
  <c r="AG10" i="79"/>
  <c r="AC12" i="79" s="1"/>
  <c r="AG6" i="80"/>
  <c r="AC8" i="80" s="1"/>
  <c r="AG10" i="80"/>
  <c r="AC12" i="80" s="1"/>
  <c r="AG6" i="81"/>
  <c r="AC8" i="81" s="1"/>
  <c r="AG10" i="81"/>
  <c r="AC12" i="81" s="1"/>
  <c r="AG6" i="109"/>
  <c r="AC8" i="109" s="1"/>
  <c r="AG10" i="109"/>
  <c r="AC12" i="109" s="1"/>
  <c r="AG6" i="72"/>
  <c r="AC8" i="72" s="1"/>
  <c r="AG8" i="72"/>
  <c r="AC10" i="72" s="1"/>
  <c r="S33" i="75"/>
  <c r="O33" i="75"/>
  <c r="C33" i="75"/>
  <c r="S31" i="75"/>
  <c r="O31" i="75"/>
  <c r="C31" i="75"/>
  <c r="S29" i="75"/>
  <c r="O29" i="75"/>
  <c r="C29" i="75"/>
  <c r="S27" i="75"/>
  <c r="O27" i="75"/>
  <c r="C27" i="75"/>
  <c r="S25" i="75"/>
  <c r="O25" i="75"/>
  <c r="C25" i="75"/>
  <c r="S23" i="75"/>
  <c r="O23" i="75"/>
  <c r="C23" i="75"/>
  <c r="S21" i="75"/>
  <c r="O21" i="75"/>
  <c r="C21" i="75"/>
  <c r="S19" i="75"/>
  <c r="O19" i="75"/>
  <c r="C19" i="75"/>
  <c r="S17" i="75"/>
  <c r="O17" i="75"/>
  <c r="C17" i="75"/>
  <c r="S15" i="75"/>
  <c r="O15" i="75"/>
  <c r="C15" i="75"/>
  <c r="S13" i="75"/>
  <c r="O13" i="75"/>
  <c r="C13" i="75"/>
  <c r="S11" i="75"/>
  <c r="O11" i="75"/>
  <c r="C11" i="75"/>
  <c r="S9" i="75"/>
  <c r="O9" i="75"/>
  <c r="C9" i="75"/>
  <c r="S7" i="75"/>
  <c r="O7" i="75"/>
  <c r="C7" i="75"/>
  <c r="S5" i="75"/>
  <c r="O5" i="75"/>
  <c r="C5" i="75"/>
  <c r="S3" i="75"/>
  <c r="O3" i="75"/>
  <c r="C3" i="75"/>
  <c r="S33" i="78"/>
  <c r="O33" i="78"/>
  <c r="C33" i="78"/>
  <c r="S31" i="78"/>
  <c r="O31" i="78"/>
  <c r="C31" i="78"/>
  <c r="S29" i="78"/>
  <c r="O29" i="78"/>
  <c r="C29" i="78"/>
  <c r="S27" i="78"/>
  <c r="O27" i="78"/>
  <c r="C27" i="78"/>
  <c r="S25" i="78"/>
  <c r="O25" i="78"/>
  <c r="C25" i="78"/>
  <c r="S23" i="78"/>
  <c r="O23" i="78"/>
  <c r="C23" i="78"/>
  <c r="S21" i="78"/>
  <c r="O21" i="78"/>
  <c r="C21" i="78"/>
  <c r="S19" i="78"/>
  <c r="O19" i="78"/>
  <c r="C19" i="78"/>
  <c r="S17" i="78"/>
  <c r="O17" i="78"/>
  <c r="C17" i="78"/>
  <c r="S15" i="78"/>
  <c r="O15" i="78"/>
  <c r="C15" i="78"/>
  <c r="S13" i="78"/>
  <c r="O13" i="78"/>
  <c r="C13" i="78"/>
  <c r="S11" i="78"/>
  <c r="O11" i="78"/>
  <c r="C11" i="78"/>
  <c r="S9" i="78"/>
  <c r="O9" i="78"/>
  <c r="C9" i="78"/>
  <c r="S7" i="78"/>
  <c r="O7" i="78"/>
  <c r="C7" i="78"/>
  <c r="S5" i="78"/>
  <c r="O5" i="78"/>
  <c r="C5" i="78"/>
  <c r="S3" i="78"/>
  <c r="O3" i="78"/>
  <c r="C3" i="78"/>
  <c r="S33" i="73"/>
  <c r="O33" i="73"/>
  <c r="C33" i="73"/>
  <c r="S31" i="73"/>
  <c r="O31" i="73"/>
  <c r="C31" i="73"/>
  <c r="S29" i="73"/>
  <c r="O29" i="73"/>
  <c r="C29" i="73"/>
  <c r="S27" i="73"/>
  <c r="O27" i="73"/>
  <c r="C27" i="73"/>
  <c r="S25" i="73"/>
  <c r="O25" i="73"/>
  <c r="C25" i="73"/>
  <c r="S23" i="73"/>
  <c r="O23" i="73"/>
  <c r="C23" i="73"/>
  <c r="S21" i="73"/>
  <c r="O21" i="73"/>
  <c r="C21" i="73"/>
  <c r="S19" i="73"/>
  <c r="O19" i="73"/>
  <c r="C19" i="73"/>
  <c r="S17" i="73"/>
  <c r="O17" i="73"/>
  <c r="C17" i="73"/>
  <c r="S15" i="73"/>
  <c r="O15" i="73"/>
  <c r="C15" i="73"/>
  <c r="S13" i="73"/>
  <c r="O13" i="73"/>
  <c r="C13" i="73"/>
  <c r="S11" i="73"/>
  <c r="O11" i="73"/>
  <c r="C11" i="73"/>
  <c r="S9" i="73"/>
  <c r="O9" i="73"/>
  <c r="C9" i="73"/>
  <c r="S7" i="73"/>
  <c r="O7" i="73"/>
  <c r="C7" i="73"/>
  <c r="S5" i="73"/>
  <c r="O5" i="73"/>
  <c r="C5" i="73"/>
  <c r="S3" i="73"/>
  <c r="O3" i="73"/>
  <c r="C3" i="73"/>
  <c r="B2" i="71"/>
  <c r="I3" i="71" s="1"/>
  <c r="I3" i="75" s="1"/>
  <c r="C83" i="133"/>
  <c r="O79" i="133"/>
  <c r="O59" i="133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AV14" i="133"/>
  <c r="X14" i="133"/>
  <c r="V14" i="133"/>
  <c r="AV13" i="133"/>
  <c r="S13" i="133"/>
  <c r="T69" i="133" s="1"/>
  <c r="O13" i="133"/>
  <c r="C13" i="133"/>
  <c r="D69" i="133" s="1"/>
  <c r="AV12" i="133"/>
  <c r="X12" i="133"/>
  <c r="V12" i="133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AV6" i="133"/>
  <c r="X6" i="133"/>
  <c r="V6" i="133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AL2" i="133"/>
  <c r="AG4" i="133" s="1"/>
  <c r="AC6" i="133" s="1"/>
  <c r="W6" i="133" s="1"/>
  <c r="AJ6" i="133" s="1"/>
  <c r="X2" i="133"/>
  <c r="V2" i="133"/>
  <c r="AV2" i="133" s="1"/>
  <c r="M3" i="71"/>
  <c r="AL2" i="72"/>
  <c r="AL2" i="109"/>
  <c r="AL2" i="73"/>
  <c r="AL2" i="78"/>
  <c r="AL2" i="75"/>
  <c r="AL2" i="81"/>
  <c r="AL2" i="25"/>
  <c r="AL2" i="80"/>
  <c r="AL2" i="84"/>
  <c r="AL2" i="74"/>
  <c r="AL2" i="82"/>
  <c r="AL2" i="85"/>
  <c r="AL2" i="86"/>
  <c r="AL2" i="87"/>
  <c r="AL2" i="83"/>
  <c r="AL2" i="88"/>
  <c r="AL2" i="89"/>
  <c r="AL2" i="107"/>
  <c r="AL2" i="108"/>
  <c r="AL2" i="110"/>
  <c r="AL2" i="71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B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L28" i="126"/>
  <c r="J28" i="126"/>
  <c r="I28" i="126"/>
  <c r="H28" i="126"/>
  <c r="G28" i="126"/>
  <c r="F28" i="126"/>
  <c r="E28" i="126"/>
  <c r="D28" i="126"/>
  <c r="C28" i="126"/>
  <c r="B28" i="126"/>
  <c r="L27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L25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L14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L12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L27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L14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L12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L27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L15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L27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L18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L16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L16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P71" i="133" l="1"/>
  <c r="T83" i="133"/>
  <c r="S71" i="133"/>
  <c r="O87" i="133"/>
  <c r="O75" i="133"/>
  <c r="Q3" i="71"/>
  <c r="S77" i="133"/>
  <c r="O89" i="133"/>
  <c r="I3" i="73"/>
  <c r="I3" i="78"/>
  <c r="M3" i="76"/>
  <c r="M3" i="107"/>
  <c r="M3" i="89"/>
  <c r="M3" i="110"/>
  <c r="M3" i="108"/>
  <c r="M3" i="83"/>
  <c r="M3" i="85"/>
  <c r="M3" i="87"/>
  <c r="M3" i="88"/>
  <c r="M3" i="86"/>
  <c r="M3" i="25"/>
  <c r="M3" i="74"/>
  <c r="M3" i="84"/>
  <c r="M3" i="77"/>
  <c r="M3" i="79"/>
  <c r="M3" i="72"/>
  <c r="M3" i="81"/>
  <c r="M3" i="80"/>
  <c r="M3" i="82"/>
  <c r="M3" i="109"/>
  <c r="I3" i="76"/>
  <c r="I3" i="107"/>
  <c r="I3" i="89"/>
  <c r="I3" i="110"/>
  <c r="I3" i="108"/>
  <c r="I3" i="88"/>
  <c r="I3" i="86"/>
  <c r="I3" i="83"/>
  <c r="I3" i="87"/>
  <c r="I3" i="85"/>
  <c r="I3" i="82"/>
  <c r="I3" i="25"/>
  <c r="I3" i="74"/>
  <c r="I3" i="84"/>
  <c r="I3" i="80"/>
  <c r="I3" i="72"/>
  <c r="I3" i="77"/>
  <c r="I3" i="81"/>
  <c r="I3" i="79"/>
  <c r="I3" i="109"/>
  <c r="E3" i="71"/>
  <c r="K3" i="71"/>
  <c r="C61" i="133"/>
  <c r="G3" i="71"/>
  <c r="M3" i="73"/>
  <c r="M3" i="78"/>
  <c r="M3" i="75"/>
  <c r="S61" i="133"/>
  <c r="B2" i="133"/>
  <c r="W8" i="110"/>
  <c r="AG4" i="110"/>
  <c r="W6" i="110"/>
  <c r="AG2" i="110"/>
  <c r="AC2" i="110" s="1"/>
  <c r="W2" i="110" s="1"/>
  <c r="W8" i="108"/>
  <c r="AG4" i="108"/>
  <c r="W6" i="108"/>
  <c r="AG2" i="108"/>
  <c r="AC2" i="108" s="1"/>
  <c r="W2" i="108" s="1"/>
  <c r="W8" i="107"/>
  <c r="AG4" i="107"/>
  <c r="W4" i="107"/>
  <c r="W6" i="107"/>
  <c r="AG2" i="107"/>
  <c r="AC2" i="107" s="1"/>
  <c r="W2" i="107"/>
  <c r="W8" i="89"/>
  <c r="AG4" i="89"/>
  <c r="W6" i="89"/>
  <c r="AG2" i="89"/>
  <c r="AC2" i="89" s="1"/>
  <c r="W2" i="89" s="1"/>
  <c r="W8" i="88"/>
  <c r="AG4" i="88"/>
  <c r="W6" i="88"/>
  <c r="AG2" i="88"/>
  <c r="AC2" i="88" s="1"/>
  <c r="W2" i="88" s="1"/>
  <c r="W8" i="83"/>
  <c r="L18" i="119" s="1"/>
  <c r="E43" i="47" s="1"/>
  <c r="AG4" i="83"/>
  <c r="W6" i="83"/>
  <c r="AG2" i="83"/>
  <c r="AC2" i="83" s="1"/>
  <c r="W2" i="83"/>
  <c r="W8" i="87"/>
  <c r="AG4" i="87"/>
  <c r="W6" i="87"/>
  <c r="AG2" i="87"/>
  <c r="AC2" i="87" s="1"/>
  <c r="W2" i="87" s="1"/>
  <c r="W8" i="86"/>
  <c r="AG4" i="86"/>
  <c r="W6" i="86"/>
  <c r="AG2" i="86"/>
  <c r="AC2" i="86" s="1"/>
  <c r="W2" i="86" s="1"/>
  <c r="W8" i="85"/>
  <c r="AG4" i="85"/>
  <c r="W6" i="85"/>
  <c r="AG2" i="85"/>
  <c r="AC2" i="85" s="1"/>
  <c r="W2" i="85" s="1"/>
  <c r="W8" i="82"/>
  <c r="AG4" i="82"/>
  <c r="W6" i="82"/>
  <c r="AG2" i="82"/>
  <c r="AC2" i="82" s="1"/>
  <c r="W2" i="82" s="1"/>
  <c r="W8" i="74"/>
  <c r="AG4" i="74"/>
  <c r="W6" i="74"/>
  <c r="AG2" i="74"/>
  <c r="AC2" i="74" s="1"/>
  <c r="W2" i="74" s="1"/>
  <c r="W8" i="25"/>
  <c r="AG4" i="25"/>
  <c r="W4" i="25"/>
  <c r="W6" i="25"/>
  <c r="AG2" i="25"/>
  <c r="AC2" i="25" s="1"/>
  <c r="W2" i="25" s="1"/>
  <c r="W8" i="84"/>
  <c r="AG4" i="84"/>
  <c r="W6" i="84"/>
  <c r="AG2" i="84"/>
  <c r="AC2" i="84" s="1"/>
  <c r="W2" i="84" s="1"/>
  <c r="AC8" i="79"/>
  <c r="W8" i="80"/>
  <c r="AG4" i="80"/>
  <c r="W6" i="80"/>
  <c r="AG2" i="80"/>
  <c r="AC2" i="80" s="1"/>
  <c r="W2" i="80" s="1"/>
  <c r="W8" i="81"/>
  <c r="AG4" i="81"/>
  <c r="W6" i="81"/>
  <c r="AG2" i="81"/>
  <c r="AC2" i="81" s="1"/>
  <c r="W2" i="81" s="1"/>
  <c r="AG4" i="109"/>
  <c r="W8" i="109"/>
  <c r="W6" i="109"/>
  <c r="AG2" i="109"/>
  <c r="AC2" i="109" s="1"/>
  <c r="W2" i="109" s="1"/>
  <c r="W8" i="72"/>
  <c r="AG4" i="72"/>
  <c r="W6" i="72"/>
  <c r="AG2" i="72"/>
  <c r="AC2" i="72" s="1"/>
  <c r="W2" i="72" s="1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AQ2" i="133"/>
  <c r="AP2" i="133"/>
  <c r="X34" i="133"/>
  <c r="AC4" i="133"/>
  <c r="AF10" i="133"/>
  <c r="AF14" i="133"/>
  <c r="AG2" i="133"/>
  <c r="AC2" i="133" s="1"/>
  <c r="W2" i="133" s="1"/>
  <c r="Z30" i="133"/>
  <c r="AF12" i="133"/>
  <c r="AF20" i="133"/>
  <c r="AF28" i="133"/>
  <c r="D63" i="133"/>
  <c r="D71" i="133"/>
  <c r="D79" i="133"/>
  <c r="AA22" i="133" s="1"/>
  <c r="D87" i="133"/>
  <c r="W4" i="133"/>
  <c r="AJ4" i="133" s="1"/>
  <c r="C65" i="133"/>
  <c r="S65" i="133"/>
  <c r="C73" i="133"/>
  <c r="S73" i="133"/>
  <c r="C81" i="133"/>
  <c r="S81" i="133"/>
  <c r="C89" i="133"/>
  <c r="S89" i="133"/>
  <c r="Q36" i="47"/>
  <c r="K37" i="47"/>
  <c r="L37" i="47"/>
  <c r="M37" i="47"/>
  <c r="N37" i="47"/>
  <c r="O37" i="47"/>
  <c r="P37" i="47"/>
  <c r="Q37" i="47"/>
  <c r="K39" i="47"/>
  <c r="L39" i="47"/>
  <c r="M39" i="47"/>
  <c r="N39" i="47"/>
  <c r="O39" i="47"/>
  <c r="P39" i="47"/>
  <c r="Q39" i="47"/>
  <c r="J40" i="47"/>
  <c r="G41" i="47"/>
  <c r="H41" i="47"/>
  <c r="Q41" i="47"/>
  <c r="H43" i="47"/>
  <c r="M43" i="47"/>
  <c r="O43" i="47"/>
  <c r="P43" i="47"/>
  <c r="Q44" i="47"/>
  <c r="P48" i="47"/>
  <c r="K50" i="47"/>
  <c r="L50" i="47"/>
  <c r="P50" i="47"/>
  <c r="H52" i="47"/>
  <c r="J52" i="47"/>
  <c r="K52" i="47"/>
  <c r="L52" i="47"/>
  <c r="M52" i="47"/>
  <c r="N52" i="47"/>
  <c r="O52" i="47"/>
  <c r="P52" i="47"/>
  <c r="Q52" i="47"/>
  <c r="H53" i="47"/>
  <c r="L53" i="47"/>
  <c r="M53" i="47"/>
  <c r="N53" i="47"/>
  <c r="P53" i="47"/>
  <c r="Q53" i="47"/>
  <c r="AA28" i="131"/>
  <c r="A28" i="131"/>
  <c r="Z28" i="131" s="1"/>
  <c r="AA27" i="131"/>
  <c r="Z27" i="131"/>
  <c r="A27" i="131"/>
  <c r="A26" i="131"/>
  <c r="Z26" i="131" s="1"/>
  <c r="A25" i="131"/>
  <c r="Z25" i="131" s="1"/>
  <c r="Z24" i="131"/>
  <c r="A24" i="131"/>
  <c r="A23" i="131"/>
  <c r="Z23" i="131" s="1"/>
  <c r="A22" i="131"/>
  <c r="Z22" i="131" s="1"/>
  <c r="A21" i="131"/>
  <c r="Z21" i="131" s="1"/>
  <c r="Z20" i="131"/>
  <c r="A20" i="131"/>
  <c r="AA19" i="131"/>
  <c r="A19" i="131"/>
  <c r="Z19" i="131" s="1"/>
  <c r="A18" i="131"/>
  <c r="Z18" i="131" s="1"/>
  <c r="A17" i="131"/>
  <c r="Z17" i="131" s="1"/>
  <c r="AA16" i="131"/>
  <c r="Z16" i="131"/>
  <c r="A16" i="13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Z8" i="131"/>
  <c r="A8" i="131"/>
  <c r="A7" i="131"/>
  <c r="Z7" i="131" s="1"/>
  <c r="A6" i="131"/>
  <c r="Z6" i="131" s="1"/>
  <c r="A5" i="131"/>
  <c r="Z5" i="131" s="1"/>
  <c r="B2" i="131"/>
  <c r="AA28" i="130"/>
  <c r="A28" i="130"/>
  <c r="Z28" i="130" s="1"/>
  <c r="A27" i="130"/>
  <c r="Z27" i="130" s="1"/>
  <c r="A26" i="130"/>
  <c r="Z26" i="130" s="1"/>
  <c r="AA25" i="130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A18" i="130"/>
  <c r="Z18" i="130" s="1"/>
  <c r="A17" i="130"/>
  <c r="Z17" i="130" s="1"/>
  <c r="A16" i="130"/>
  <c r="Z16" i="130" s="1"/>
  <c r="A15" i="130"/>
  <c r="Z15" i="130" s="1"/>
  <c r="AA14" i="130"/>
  <c r="A14" i="130"/>
  <c r="Z14" i="130" s="1"/>
  <c r="A13" i="130"/>
  <c r="Z13" i="130" s="1"/>
  <c r="AA12" i="130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Z28" i="129"/>
  <c r="A28" i="129"/>
  <c r="AA27" i="129"/>
  <c r="A27" i="129"/>
  <c r="Z27" i="129" s="1"/>
  <c r="Z26" i="129"/>
  <c r="A26" i="129"/>
  <c r="Z25" i="129"/>
  <c r="A25" i="129"/>
  <c r="Z24" i="129"/>
  <c r="A24" i="129"/>
  <c r="Z23" i="129"/>
  <c r="A23" i="129"/>
  <c r="Z22" i="129"/>
  <c r="A22" i="129"/>
  <c r="Z21" i="129"/>
  <c r="A21" i="129"/>
  <c r="Z20" i="129"/>
  <c r="A20" i="129"/>
  <c r="Z19" i="129"/>
  <c r="A19" i="129"/>
  <c r="AA18" i="129"/>
  <c r="A18" i="129"/>
  <c r="Z18" i="129" s="1"/>
  <c r="A17" i="129"/>
  <c r="Z17" i="129" s="1"/>
  <c r="A16" i="129"/>
  <c r="Z16" i="129" s="1"/>
  <c r="A15" i="129"/>
  <c r="Z15" i="129" s="1"/>
  <c r="AA14" i="129"/>
  <c r="A14" i="129"/>
  <c r="Z14" i="129" s="1"/>
  <c r="A13" i="129"/>
  <c r="Z13" i="129" s="1"/>
  <c r="AA12" i="129"/>
  <c r="Z12" i="129"/>
  <c r="A12" i="129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Z13" i="127"/>
  <c r="A13" i="127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A28" i="126"/>
  <c r="Z28" i="126"/>
  <c r="A28" i="126"/>
  <c r="AA27" i="126"/>
  <c r="A27" i="126"/>
  <c r="Z27" i="126" s="1"/>
  <c r="Z26" i="126"/>
  <c r="A26" i="126"/>
  <c r="AA25" i="126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A14" i="126"/>
  <c r="A14" i="126"/>
  <c r="Z14" i="126" s="1"/>
  <c r="A13" i="126"/>
  <c r="Z13" i="126" s="1"/>
  <c r="AA12" i="126"/>
  <c r="Z12" i="126"/>
  <c r="A12" i="126"/>
  <c r="Z11" i="126"/>
  <c r="A11" i="126"/>
  <c r="Z10" i="126"/>
  <c r="A10" i="126"/>
  <c r="Z9" i="126"/>
  <c r="A9" i="126"/>
  <c r="Z8" i="126"/>
  <c r="A8" i="126"/>
  <c r="Z7" i="126"/>
  <c r="A7" i="126"/>
  <c r="Z6" i="126"/>
  <c r="A6" i="126"/>
  <c r="Z5" i="126"/>
  <c r="A5" i="126"/>
  <c r="E4" i="126"/>
  <c r="B2" i="126"/>
  <c r="A28" i="125"/>
  <c r="Z28" i="125" s="1"/>
  <c r="AA27" i="125"/>
  <c r="A27" i="125"/>
  <c r="Z27" i="125" s="1"/>
  <c r="A26" i="125"/>
  <c r="Z26" i="125" s="1"/>
  <c r="AA25" i="125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A14" i="125"/>
  <c r="A14" i="125"/>
  <c r="Z14" i="125" s="1"/>
  <c r="A13" i="125"/>
  <c r="Z13" i="125" s="1"/>
  <c r="AA12" i="125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A27" i="124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A15" i="124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Z26" i="123"/>
  <c r="A26" i="123"/>
  <c r="Z25" i="123"/>
  <c r="A25" i="123"/>
  <c r="A24" i="123"/>
  <c r="Z24" i="123" s="1"/>
  <c r="A23" i="123"/>
  <c r="Z23" i="123" s="1"/>
  <c r="Z22" i="123"/>
  <c r="A22" i="123"/>
  <c r="Z21" i="123"/>
  <c r="A21" i="123"/>
  <c r="A20" i="123"/>
  <c r="Z20" i="123" s="1"/>
  <c r="A19" i="123"/>
  <c r="Z19" i="123" s="1"/>
  <c r="Z18" i="123"/>
  <c r="A18" i="123"/>
  <c r="Z17" i="123"/>
  <c r="A17" i="123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AA28" i="122"/>
  <c r="A28" i="122"/>
  <c r="Z28" i="122" s="1"/>
  <c r="AA27" i="122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A18" i="122"/>
  <c r="Z18" i="122" s="1"/>
  <c r="A17" i="122"/>
  <c r="Z17" i="122" s="1"/>
  <c r="AA16" i="122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G4" i="121"/>
  <c r="B2" i="121"/>
  <c r="I4" i="121" s="1"/>
  <c r="L28" i="120"/>
  <c r="F53" i="47" s="1"/>
  <c r="J28" i="120"/>
  <c r="I28" i="120"/>
  <c r="H28" i="120"/>
  <c r="G28" i="120"/>
  <c r="F28" i="120"/>
  <c r="E28" i="120"/>
  <c r="D28" i="120"/>
  <c r="C28" i="120"/>
  <c r="B28" i="120"/>
  <c r="L27" i="120"/>
  <c r="AA27" i="120" s="1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L25" i="120"/>
  <c r="F50" i="47" s="1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L5" i="120"/>
  <c r="AA5" i="120" s="1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A25" i="120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R27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L25" i="119"/>
  <c r="E50" i="47" s="1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C4" i="98"/>
  <c r="B4" i="98"/>
  <c r="B6" i="98" s="1"/>
  <c r="B8" i="98" s="1"/>
  <c r="B10" i="98" s="1"/>
  <c r="B12" i="98" s="1"/>
  <c r="B14" i="98" s="1"/>
  <c r="B16" i="98" s="1"/>
  <c r="B18" i="98" s="1"/>
  <c r="B22" i="98" s="1"/>
  <c r="B24" i="98" s="1"/>
  <c r="B26" i="98" s="1"/>
  <c r="B28" i="98" s="1"/>
  <c r="B30" i="98" s="1"/>
  <c r="B32" i="98" s="1"/>
  <c r="B4" i="136" l="1"/>
  <c r="B4" i="71"/>
  <c r="B2" i="122"/>
  <c r="I4" i="122" s="1"/>
  <c r="B2" i="127"/>
  <c r="G3" i="110"/>
  <c r="G3" i="108"/>
  <c r="G3" i="76"/>
  <c r="G3" i="107"/>
  <c r="G3" i="89"/>
  <c r="G3" i="88"/>
  <c r="G3" i="86"/>
  <c r="G3" i="83"/>
  <c r="G3" i="85"/>
  <c r="G3" i="87"/>
  <c r="G3" i="82"/>
  <c r="G3" i="77"/>
  <c r="G3" i="79"/>
  <c r="G3" i="25"/>
  <c r="G3" i="74"/>
  <c r="G3" i="84"/>
  <c r="G3" i="80"/>
  <c r="G3" i="72"/>
  <c r="G3" i="81"/>
  <c r="G3" i="109"/>
  <c r="G3" i="133"/>
  <c r="G3" i="75"/>
  <c r="G3" i="78"/>
  <c r="G3" i="73"/>
  <c r="Q3" i="89"/>
  <c r="Q3" i="110"/>
  <c r="Q3" i="108"/>
  <c r="Q3" i="76"/>
  <c r="Q3" i="107"/>
  <c r="Q3" i="87"/>
  <c r="Q3" i="82"/>
  <c r="Q3" i="88"/>
  <c r="Q3" i="86"/>
  <c r="Q3" i="83"/>
  <c r="Q3" i="84"/>
  <c r="Q3" i="77"/>
  <c r="Q3" i="85"/>
  <c r="Q3" i="25"/>
  <c r="Q3" i="74"/>
  <c r="Q3" i="109"/>
  <c r="Q3" i="79"/>
  <c r="Q3" i="81"/>
  <c r="Q3" i="80"/>
  <c r="Q3" i="72"/>
  <c r="Q3" i="75"/>
  <c r="Q3" i="78"/>
  <c r="Q3" i="73"/>
  <c r="C6" i="98"/>
  <c r="F52" i="47"/>
  <c r="B2" i="116"/>
  <c r="I59" i="133"/>
  <c r="Q3" i="133"/>
  <c r="K3" i="89"/>
  <c r="K3" i="110"/>
  <c r="K3" i="108"/>
  <c r="K3" i="107"/>
  <c r="K3" i="83"/>
  <c r="K3" i="85"/>
  <c r="K3" i="87"/>
  <c r="K3" i="76"/>
  <c r="K3" i="88"/>
  <c r="K3" i="82"/>
  <c r="K3" i="25"/>
  <c r="K3" i="74"/>
  <c r="K3" i="84"/>
  <c r="K3" i="77"/>
  <c r="K3" i="79"/>
  <c r="K3" i="80"/>
  <c r="K3" i="72"/>
  <c r="K3" i="81"/>
  <c r="K3" i="86"/>
  <c r="K3" i="109"/>
  <c r="K3" i="75"/>
  <c r="K3" i="78"/>
  <c r="K3" i="73"/>
  <c r="E3" i="110"/>
  <c r="E3" i="108"/>
  <c r="E3" i="76"/>
  <c r="E3" i="107"/>
  <c r="U2" i="107" s="1"/>
  <c r="E3" i="89"/>
  <c r="E3" i="88"/>
  <c r="U2" i="88" s="1"/>
  <c r="E3" i="86"/>
  <c r="E3" i="83"/>
  <c r="U2" i="83" s="1"/>
  <c r="E3" i="85"/>
  <c r="E3" i="87"/>
  <c r="E3" i="77"/>
  <c r="E3" i="79"/>
  <c r="U2" i="79" s="1"/>
  <c r="E3" i="82"/>
  <c r="E3" i="25"/>
  <c r="E3" i="74"/>
  <c r="E3" i="84"/>
  <c r="U2" i="84" s="1"/>
  <c r="E3" i="80"/>
  <c r="E3" i="72"/>
  <c r="U2" i="72" s="1"/>
  <c r="E3" i="81"/>
  <c r="E3" i="109"/>
  <c r="U2" i="109" s="1"/>
  <c r="E3" i="133"/>
  <c r="E3" i="75"/>
  <c r="E3" i="78"/>
  <c r="E3" i="73"/>
  <c r="AC4" i="110"/>
  <c r="W4" i="110" s="1"/>
  <c r="AC6" i="110"/>
  <c r="AC4" i="108"/>
  <c r="W4" i="108" s="1"/>
  <c r="AC6" i="108"/>
  <c r="AC4" i="107"/>
  <c r="AC6" i="107"/>
  <c r="AC4" i="89"/>
  <c r="W4" i="89" s="1"/>
  <c r="AC6" i="89"/>
  <c r="AC4" i="88"/>
  <c r="W4" i="88" s="1"/>
  <c r="AC6" i="88"/>
  <c r="AC4" i="83"/>
  <c r="W4" i="83" s="1"/>
  <c r="AC6" i="83"/>
  <c r="AC6" i="87"/>
  <c r="AC4" i="87"/>
  <c r="W4" i="87" s="1"/>
  <c r="AC6" i="86"/>
  <c r="AC4" i="86"/>
  <c r="W4" i="86" s="1"/>
  <c r="AC4" i="85"/>
  <c r="W4" i="85" s="1"/>
  <c r="AC6" i="85"/>
  <c r="AC4" i="82"/>
  <c r="W4" i="82" s="1"/>
  <c r="AC6" i="82"/>
  <c r="AC4" i="74"/>
  <c r="W4" i="74" s="1"/>
  <c r="AC6" i="74"/>
  <c r="AC4" i="25"/>
  <c r="AC6" i="25"/>
  <c r="AC4" i="84"/>
  <c r="W4" i="84" s="1"/>
  <c r="AC6" i="84"/>
  <c r="W8" i="79"/>
  <c r="AG4" i="79"/>
  <c r="W6" i="79"/>
  <c r="AG2" i="79"/>
  <c r="AC2" i="79" s="1"/>
  <c r="W2" i="79" s="1"/>
  <c r="AC4" i="80"/>
  <c r="W4" i="80" s="1"/>
  <c r="AC6" i="80"/>
  <c r="AC4" i="81"/>
  <c r="W4" i="81" s="1"/>
  <c r="AC6" i="81"/>
  <c r="AC4" i="109"/>
  <c r="W4" i="109" s="1"/>
  <c r="AC6" i="109"/>
  <c r="AC4" i="72"/>
  <c r="W4" i="72" s="1"/>
  <c r="AC6" i="72"/>
  <c r="F30" i="47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AA23" i="130"/>
  <c r="AA27" i="127"/>
  <c r="AA14" i="127"/>
  <c r="AA18" i="127"/>
  <c r="AA28" i="128"/>
  <c r="I4" i="126"/>
  <c r="G4" i="126"/>
  <c r="F4" i="126"/>
  <c r="D4" i="126"/>
  <c r="AA12" i="127"/>
  <c r="C4" i="126"/>
  <c r="AA27" i="130"/>
  <c r="C4" i="131"/>
  <c r="I4" i="131"/>
  <c r="G4" i="131"/>
  <c r="D4" i="131"/>
  <c r="E4" i="131"/>
  <c r="F4" i="131"/>
  <c r="AA14" i="128"/>
  <c r="AA16" i="121"/>
  <c r="E4" i="122"/>
  <c r="F4" i="122"/>
  <c r="E4" i="121"/>
  <c r="D4" i="121"/>
  <c r="C4" i="121"/>
  <c r="C4" i="122"/>
  <c r="F4" i="121"/>
  <c r="AA28" i="120"/>
  <c r="U2" i="80" l="1"/>
  <c r="U2" i="85"/>
  <c r="U2" i="110"/>
  <c r="R59" i="133"/>
  <c r="Q59" i="133"/>
  <c r="D4" i="122"/>
  <c r="G4" i="122"/>
  <c r="U2" i="74"/>
  <c r="U2" i="86"/>
  <c r="U2" i="25"/>
  <c r="F59" i="133"/>
  <c r="E59" i="133"/>
  <c r="U2" i="133"/>
  <c r="U2" i="82"/>
  <c r="U2" i="89"/>
  <c r="C8" i="98"/>
  <c r="B5" i="136"/>
  <c r="B6" i="71"/>
  <c r="B2" i="118"/>
  <c r="B2" i="128"/>
  <c r="B2" i="123"/>
  <c r="F4" i="127"/>
  <c r="I4" i="127"/>
  <c r="G4" i="127"/>
  <c r="E4" i="127"/>
  <c r="D4" i="127"/>
  <c r="C4" i="127"/>
  <c r="U2" i="81"/>
  <c r="U2" i="77"/>
  <c r="U2" i="76"/>
  <c r="G5" i="71"/>
  <c r="E5" i="71"/>
  <c r="Q5" i="71"/>
  <c r="M5" i="71"/>
  <c r="K5" i="71"/>
  <c r="I5" i="71"/>
  <c r="B4" i="133"/>
  <c r="U2" i="87"/>
  <c r="U2" i="108"/>
  <c r="G59" i="133"/>
  <c r="H59" i="133"/>
  <c r="AC4" i="79"/>
  <c r="W4" i="79" s="1"/>
  <c r="AC6" i="79"/>
  <c r="AC34" i="133"/>
  <c r="A28" i="119"/>
  <c r="Z28" i="119" s="1"/>
  <c r="A27" i="119"/>
  <c r="Z27" i="119" s="1"/>
  <c r="A26" i="119"/>
  <c r="Z26" i="119" s="1"/>
  <c r="AA25" i="119"/>
  <c r="A25" i="119"/>
  <c r="Z25" i="119" s="1"/>
  <c r="Z24" i="119"/>
  <c r="A24" i="119"/>
  <c r="Z23" i="119"/>
  <c r="A23" i="119"/>
  <c r="Z22" i="119"/>
  <c r="A22" i="119"/>
  <c r="Z21" i="119"/>
  <c r="A21" i="119"/>
  <c r="Z20" i="119"/>
  <c r="A20" i="119"/>
  <c r="Z19" i="119"/>
  <c r="A19" i="119"/>
  <c r="AA18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D52" i="47" s="1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L18" i="118"/>
  <c r="D43" i="47" s="1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L14" i="118"/>
  <c r="D39" i="47" s="1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D30" i="47" s="1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E5" i="110" l="1"/>
  <c r="E5" i="108"/>
  <c r="E5" i="76"/>
  <c r="E5" i="107"/>
  <c r="E5" i="89"/>
  <c r="E5" i="88"/>
  <c r="E5" i="86"/>
  <c r="E5" i="83"/>
  <c r="E5" i="85"/>
  <c r="E5" i="87"/>
  <c r="E5" i="77"/>
  <c r="E5" i="79"/>
  <c r="E5" i="82"/>
  <c r="E5" i="25"/>
  <c r="E5" i="74"/>
  <c r="E5" i="80"/>
  <c r="E5" i="109"/>
  <c r="E5" i="72"/>
  <c r="E5" i="81"/>
  <c r="E5" i="84"/>
  <c r="E5" i="75"/>
  <c r="E5" i="78"/>
  <c r="E5" i="73"/>
  <c r="E5" i="133"/>
  <c r="C10" i="98"/>
  <c r="B6" i="136"/>
  <c r="B8" i="71"/>
  <c r="B2" i="124"/>
  <c r="B2" i="129"/>
  <c r="B2" i="119"/>
  <c r="G5" i="110"/>
  <c r="G5" i="108"/>
  <c r="G5" i="76"/>
  <c r="G5" i="107"/>
  <c r="G5" i="89"/>
  <c r="G5" i="88"/>
  <c r="G5" i="86"/>
  <c r="G5" i="83"/>
  <c r="G5" i="85"/>
  <c r="G5" i="87"/>
  <c r="G5" i="82"/>
  <c r="G5" i="77"/>
  <c r="G5" i="79"/>
  <c r="G5" i="25"/>
  <c r="G5" i="74"/>
  <c r="G5" i="84"/>
  <c r="G5" i="80"/>
  <c r="G5" i="72"/>
  <c r="G5" i="81"/>
  <c r="G5" i="109"/>
  <c r="G5" i="75"/>
  <c r="G5" i="78"/>
  <c r="G5" i="73"/>
  <c r="G5" i="133"/>
  <c r="AP4" i="133"/>
  <c r="AQ4" i="133"/>
  <c r="I4" i="123"/>
  <c r="F4" i="123"/>
  <c r="D4" i="123"/>
  <c r="G4" i="123"/>
  <c r="C4" i="123"/>
  <c r="E4" i="123"/>
  <c r="I5" i="76"/>
  <c r="I5" i="107"/>
  <c r="I5" i="89"/>
  <c r="I5" i="110"/>
  <c r="I5" i="108"/>
  <c r="I5" i="88"/>
  <c r="I5" i="86"/>
  <c r="I5" i="83"/>
  <c r="I5" i="87"/>
  <c r="I5" i="25"/>
  <c r="I5" i="82"/>
  <c r="I5" i="74"/>
  <c r="I5" i="85"/>
  <c r="I5" i="84"/>
  <c r="I5" i="77"/>
  <c r="I5" i="79"/>
  <c r="I5" i="80"/>
  <c r="I5" i="72"/>
  <c r="I5" i="81"/>
  <c r="I5" i="109"/>
  <c r="I5" i="75"/>
  <c r="I5" i="78"/>
  <c r="I5" i="73"/>
  <c r="I5" i="133"/>
  <c r="F4" i="128"/>
  <c r="I4" i="128"/>
  <c r="G4" i="128"/>
  <c r="E4" i="128"/>
  <c r="C4" i="128"/>
  <c r="D4" i="128"/>
  <c r="K5" i="89"/>
  <c r="K5" i="110"/>
  <c r="K5" i="108"/>
  <c r="K5" i="83"/>
  <c r="K5" i="76"/>
  <c r="K5" i="85"/>
  <c r="K5" i="87"/>
  <c r="K5" i="107"/>
  <c r="K5" i="88"/>
  <c r="K5" i="25"/>
  <c r="K5" i="82"/>
  <c r="K5" i="74"/>
  <c r="K5" i="86"/>
  <c r="K5" i="84"/>
  <c r="K5" i="77"/>
  <c r="K5" i="79"/>
  <c r="K5" i="80"/>
  <c r="K5" i="72"/>
  <c r="K5" i="81"/>
  <c r="K5" i="109"/>
  <c r="K5" i="75"/>
  <c r="K5" i="78"/>
  <c r="K5" i="73"/>
  <c r="K5" i="133"/>
  <c r="M5" i="76"/>
  <c r="M5" i="107"/>
  <c r="M5" i="89"/>
  <c r="M5" i="110"/>
  <c r="M5" i="108"/>
  <c r="M5" i="83"/>
  <c r="M5" i="85"/>
  <c r="M5" i="87"/>
  <c r="M5" i="88"/>
  <c r="M5" i="86"/>
  <c r="M5" i="25"/>
  <c r="M5" i="82"/>
  <c r="M5" i="74"/>
  <c r="M5" i="84"/>
  <c r="M5" i="77"/>
  <c r="M5" i="79"/>
  <c r="M5" i="72"/>
  <c r="M5" i="81"/>
  <c r="M5" i="109"/>
  <c r="M5" i="80"/>
  <c r="M5" i="75"/>
  <c r="M5" i="78"/>
  <c r="M5" i="73"/>
  <c r="M5" i="133"/>
  <c r="K7" i="71"/>
  <c r="I7" i="71"/>
  <c r="G7" i="71"/>
  <c r="E7" i="71"/>
  <c r="Q7" i="71"/>
  <c r="M7" i="71"/>
  <c r="B6" i="133"/>
  <c r="Q5" i="89"/>
  <c r="Q5" i="110"/>
  <c r="Q5" i="108"/>
  <c r="Q5" i="76"/>
  <c r="Q5" i="107"/>
  <c r="Q5" i="87"/>
  <c r="Q5" i="82"/>
  <c r="Q5" i="88"/>
  <c r="Q5" i="86"/>
  <c r="Q5" i="83"/>
  <c r="Q5" i="84"/>
  <c r="Q5" i="85"/>
  <c r="Q5" i="77"/>
  <c r="Q5" i="25"/>
  <c r="Q5" i="109"/>
  <c r="Q5" i="74"/>
  <c r="Q5" i="80"/>
  <c r="Q5" i="72"/>
  <c r="Q5" i="81"/>
  <c r="Q5" i="79"/>
  <c r="Q5" i="133"/>
  <c r="Q5" i="75"/>
  <c r="Q5" i="78"/>
  <c r="Q5" i="73"/>
  <c r="AA14" i="118"/>
  <c r="AA18" i="118"/>
  <c r="AA28" i="118"/>
  <c r="D53" i="47"/>
  <c r="AJ8" i="133"/>
  <c r="C4" i="118"/>
  <c r="D4" i="118"/>
  <c r="I4" i="118"/>
  <c r="E4" i="118"/>
  <c r="AA27" i="118"/>
  <c r="AA5" i="118"/>
  <c r="F4" i="118"/>
  <c r="G4" i="118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C50" i="47" s="1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C43" i="47" s="1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F4" i="116"/>
  <c r="E4" i="116"/>
  <c r="D4" i="116"/>
  <c r="C4" i="116"/>
  <c r="A7" i="47"/>
  <c r="A34" i="47"/>
  <c r="A28" i="114"/>
  <c r="Z28" i="114" s="1"/>
  <c r="A27" i="114"/>
  <c r="Z27" i="114" s="1"/>
  <c r="A26" i="114"/>
  <c r="Z26" i="114" s="1"/>
  <c r="A25" i="114"/>
  <c r="Z25" i="114" s="1"/>
  <c r="A24" i="114"/>
  <c r="A22" i="47" s="1"/>
  <c r="A23" i="114"/>
  <c r="A21" i="47" s="1"/>
  <c r="A22" i="114"/>
  <c r="Z22" i="114" s="1"/>
  <c r="A21" i="114"/>
  <c r="Z21" i="114" s="1"/>
  <c r="A20" i="114"/>
  <c r="A45" i="47" s="1"/>
  <c r="A19" i="114"/>
  <c r="Z19" i="114" s="1"/>
  <c r="A18" i="114"/>
  <c r="Z18" i="114" s="1"/>
  <c r="A17" i="114"/>
  <c r="Z17" i="114" s="1"/>
  <c r="A16" i="114"/>
  <c r="Z16" i="114" s="1"/>
  <c r="A15" i="114"/>
  <c r="Z15" i="114" s="1"/>
  <c r="A14" i="114"/>
  <c r="Z14" i="114" s="1"/>
  <c r="A13" i="114"/>
  <c r="Z13" i="114" s="1"/>
  <c r="A12" i="114"/>
  <c r="A37" i="47" s="1"/>
  <c r="A11" i="114"/>
  <c r="Z11" i="114" s="1"/>
  <c r="A10" i="114"/>
  <c r="Z10" i="114" s="1"/>
  <c r="A9" i="114"/>
  <c r="Z9" i="114" s="1"/>
  <c r="A8" i="114"/>
  <c r="A6" i="47" s="1"/>
  <c r="A7" i="114"/>
  <c r="Z7" i="114" s="1"/>
  <c r="A6" i="114"/>
  <c r="A4" i="47" s="1"/>
  <c r="Z20" i="114"/>
  <c r="A5" i="114"/>
  <c r="Z5" i="114" s="1"/>
  <c r="Z8" i="114"/>
  <c r="Z23" i="114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D4" i="114" s="1"/>
  <c r="Z12" i="114" l="1"/>
  <c r="A30" i="47"/>
  <c r="A23" i="47"/>
  <c r="Q61" i="133"/>
  <c r="R61" i="133"/>
  <c r="E7" i="133"/>
  <c r="E7" i="110"/>
  <c r="E7" i="108"/>
  <c r="E7" i="76"/>
  <c r="E7" i="107"/>
  <c r="E7" i="89"/>
  <c r="E7" i="88"/>
  <c r="E7" i="86"/>
  <c r="E7" i="83"/>
  <c r="U6" i="83" s="1"/>
  <c r="E7" i="85"/>
  <c r="E7" i="87"/>
  <c r="E7" i="82"/>
  <c r="E7" i="77"/>
  <c r="E7" i="79"/>
  <c r="E7" i="25"/>
  <c r="E7" i="74"/>
  <c r="E7" i="84"/>
  <c r="U6" i="84" s="1"/>
  <c r="E7" i="80"/>
  <c r="E7" i="81"/>
  <c r="E7" i="72"/>
  <c r="E7" i="109"/>
  <c r="E7" i="75"/>
  <c r="E7" i="78"/>
  <c r="E7" i="73"/>
  <c r="E61" i="133"/>
  <c r="AB4" i="133" s="1"/>
  <c r="F61" i="133"/>
  <c r="U4" i="133"/>
  <c r="U4" i="80"/>
  <c r="U4" i="83"/>
  <c r="A53" i="47"/>
  <c r="A18" i="47"/>
  <c r="G7" i="76"/>
  <c r="G7" i="107"/>
  <c r="G7" i="89"/>
  <c r="G7" i="110"/>
  <c r="G7" i="108"/>
  <c r="G7" i="88"/>
  <c r="G7" i="86"/>
  <c r="G7" i="83"/>
  <c r="G7" i="87"/>
  <c r="G7" i="82"/>
  <c r="G7" i="85"/>
  <c r="G7" i="79"/>
  <c r="G7" i="25"/>
  <c r="G7" i="74"/>
  <c r="G7" i="84"/>
  <c r="G7" i="80"/>
  <c r="G7" i="81"/>
  <c r="G7" i="72"/>
  <c r="G7" i="77"/>
  <c r="G7" i="109"/>
  <c r="G7" i="75"/>
  <c r="G7" i="78"/>
  <c r="G7" i="73"/>
  <c r="G7" i="133"/>
  <c r="U4" i="74"/>
  <c r="U4" i="86"/>
  <c r="A50" i="47"/>
  <c r="A15" i="47"/>
  <c r="I7" i="89"/>
  <c r="I7" i="110"/>
  <c r="I7" i="108"/>
  <c r="I7" i="88"/>
  <c r="I7" i="76"/>
  <c r="I7" i="83"/>
  <c r="I7" i="107"/>
  <c r="I7" i="85"/>
  <c r="I7" i="87"/>
  <c r="I7" i="86"/>
  <c r="I7" i="25"/>
  <c r="I7" i="74"/>
  <c r="I7" i="84"/>
  <c r="I7" i="82"/>
  <c r="I7" i="77"/>
  <c r="I7" i="80"/>
  <c r="I7" i="81"/>
  <c r="I7" i="72"/>
  <c r="I7" i="109"/>
  <c r="I7" i="79"/>
  <c r="I7" i="75"/>
  <c r="I7" i="78"/>
  <c r="I7" i="73"/>
  <c r="I7" i="133"/>
  <c r="U4" i="72"/>
  <c r="J61" i="133"/>
  <c r="I61" i="133"/>
  <c r="H61" i="133"/>
  <c r="G61" i="133"/>
  <c r="I4" i="119"/>
  <c r="G4" i="119"/>
  <c r="F4" i="119"/>
  <c r="E4" i="119"/>
  <c r="D4" i="119"/>
  <c r="C4" i="119"/>
  <c r="U4" i="25"/>
  <c r="U4" i="88"/>
  <c r="K7" i="76"/>
  <c r="K7" i="107"/>
  <c r="K7" i="89"/>
  <c r="K7" i="110"/>
  <c r="K7" i="108"/>
  <c r="K7" i="83"/>
  <c r="K7" i="85"/>
  <c r="K7" i="87"/>
  <c r="K7" i="86"/>
  <c r="K7" i="88"/>
  <c r="K7" i="25"/>
  <c r="K7" i="74"/>
  <c r="K7" i="84"/>
  <c r="K7" i="82"/>
  <c r="K7" i="77"/>
  <c r="K7" i="79"/>
  <c r="K7" i="81"/>
  <c r="K7" i="72"/>
  <c r="K7" i="109"/>
  <c r="K7" i="80"/>
  <c r="K7" i="75"/>
  <c r="K7" i="78"/>
  <c r="K7" i="73"/>
  <c r="K7" i="133"/>
  <c r="I4" i="129"/>
  <c r="E4" i="129"/>
  <c r="F4" i="129"/>
  <c r="G4" i="129"/>
  <c r="D4" i="129"/>
  <c r="C4" i="129"/>
  <c r="U4" i="82"/>
  <c r="U4" i="89"/>
  <c r="A42" i="47"/>
  <c r="N61" i="133"/>
  <c r="M61" i="133"/>
  <c r="L61" i="133"/>
  <c r="K61" i="133"/>
  <c r="I4" i="124"/>
  <c r="G4" i="124"/>
  <c r="D4" i="124"/>
  <c r="E4" i="124"/>
  <c r="F4" i="124"/>
  <c r="C4" i="124"/>
  <c r="U4" i="84"/>
  <c r="U4" i="79"/>
  <c r="U4" i="107"/>
  <c r="AQ6" i="133"/>
  <c r="AP6" i="133"/>
  <c r="Q9" i="71"/>
  <c r="M9" i="71"/>
  <c r="K9" i="71"/>
  <c r="I9" i="71"/>
  <c r="G9" i="71"/>
  <c r="E9" i="71"/>
  <c r="B8" i="133"/>
  <c r="U4" i="81"/>
  <c r="U4" i="77"/>
  <c r="U4" i="76"/>
  <c r="A3" i="47"/>
  <c r="M7" i="76"/>
  <c r="M7" i="107"/>
  <c r="M7" i="110"/>
  <c r="M7" i="108"/>
  <c r="M7" i="85"/>
  <c r="M7" i="89"/>
  <c r="M7" i="87"/>
  <c r="M7" i="82"/>
  <c r="M7" i="86"/>
  <c r="M7" i="88"/>
  <c r="M7" i="83"/>
  <c r="M7" i="74"/>
  <c r="M7" i="84"/>
  <c r="M7" i="77"/>
  <c r="M7" i="79"/>
  <c r="M7" i="81"/>
  <c r="M7" i="72"/>
  <c r="M7" i="109"/>
  <c r="M7" i="25"/>
  <c r="M7" i="80"/>
  <c r="M7" i="75"/>
  <c r="M7" i="78"/>
  <c r="M7" i="73"/>
  <c r="M7" i="133"/>
  <c r="U4" i="87"/>
  <c r="U4" i="108"/>
  <c r="A26" i="47"/>
  <c r="Q7" i="89"/>
  <c r="Q7" i="76"/>
  <c r="Q7" i="107"/>
  <c r="Q7" i="87"/>
  <c r="Q7" i="108"/>
  <c r="Q7" i="86"/>
  <c r="Q7" i="88"/>
  <c r="Q7" i="83"/>
  <c r="Q7" i="110"/>
  <c r="Q7" i="84"/>
  <c r="Q7" i="82"/>
  <c r="Q7" i="77"/>
  <c r="Q7" i="79"/>
  <c r="Q7" i="25"/>
  <c r="Q7" i="85"/>
  <c r="Q7" i="74"/>
  <c r="Q7" i="109"/>
  <c r="Q7" i="80"/>
  <c r="Q7" i="81"/>
  <c r="Q7" i="72"/>
  <c r="Q7" i="75"/>
  <c r="Q7" i="78"/>
  <c r="Q7" i="73"/>
  <c r="Q7" i="133"/>
  <c r="C12" i="98"/>
  <c r="B7" i="136"/>
  <c r="B10" i="71"/>
  <c r="B2" i="130"/>
  <c r="B2" i="125"/>
  <c r="B2" i="120"/>
  <c r="U4" i="109"/>
  <c r="U4" i="85"/>
  <c r="U4" i="110"/>
  <c r="AA25" i="116"/>
  <c r="A10" i="47"/>
  <c r="AA18" i="116"/>
  <c r="G4" i="116"/>
  <c r="I4" i="116"/>
  <c r="A38" i="47"/>
  <c r="A19" i="47"/>
  <c r="A11" i="47"/>
  <c r="A49" i="47"/>
  <c r="A41" i="47"/>
  <c r="A33" i="47"/>
  <c r="A14" i="47"/>
  <c r="Z6" i="114"/>
  <c r="A52" i="47"/>
  <c r="A48" i="47"/>
  <c r="A44" i="47"/>
  <c r="A40" i="47"/>
  <c r="A36" i="47"/>
  <c r="A32" i="47"/>
  <c r="A25" i="47"/>
  <c r="A17" i="47"/>
  <c r="A13" i="47"/>
  <c r="A9" i="47"/>
  <c r="A5" i="47"/>
  <c r="A46" i="47"/>
  <c r="A51" i="47"/>
  <c r="A47" i="47"/>
  <c r="A43" i="47"/>
  <c r="A39" i="47"/>
  <c r="A35" i="47"/>
  <c r="A31" i="47"/>
  <c r="A24" i="47"/>
  <c r="A20" i="47"/>
  <c r="A16" i="47"/>
  <c r="A12" i="47"/>
  <c r="A8" i="47"/>
  <c r="E4" i="114"/>
  <c r="F4" i="114"/>
  <c r="G4" i="114"/>
  <c r="I4" i="114"/>
  <c r="C4" i="114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C4" i="125" l="1"/>
  <c r="F4" i="125"/>
  <c r="E4" i="125"/>
  <c r="D4" i="125"/>
  <c r="I4" i="125"/>
  <c r="G4" i="125"/>
  <c r="N63" i="133"/>
  <c r="M63" i="133"/>
  <c r="U6" i="107"/>
  <c r="Q11" i="71"/>
  <c r="M11" i="71"/>
  <c r="K11" i="71"/>
  <c r="I11" i="71"/>
  <c r="B10" i="133"/>
  <c r="G11" i="71"/>
  <c r="E11" i="71"/>
  <c r="Q9" i="89"/>
  <c r="Q9" i="110"/>
  <c r="Q9" i="76"/>
  <c r="Q9" i="107"/>
  <c r="Q9" i="87"/>
  <c r="Q9" i="86"/>
  <c r="Q9" i="83"/>
  <c r="Q9" i="108"/>
  <c r="Q9" i="88"/>
  <c r="Q9" i="84"/>
  <c r="Q9" i="85"/>
  <c r="Q9" i="77"/>
  <c r="Q9" i="79"/>
  <c r="Q9" i="82"/>
  <c r="Q9" i="25"/>
  <c r="Q9" i="74"/>
  <c r="Q9" i="109"/>
  <c r="Q9" i="80"/>
  <c r="Q9" i="81"/>
  <c r="Q9" i="72"/>
  <c r="Q9" i="75"/>
  <c r="Q9" i="78"/>
  <c r="Q9" i="73"/>
  <c r="Q9" i="133"/>
  <c r="U6" i="81"/>
  <c r="U6" i="87"/>
  <c r="U6" i="108"/>
  <c r="J63" i="133"/>
  <c r="AB6" i="133" s="1"/>
  <c r="I63" i="133"/>
  <c r="U6" i="109"/>
  <c r="L63" i="133"/>
  <c r="K63" i="133"/>
  <c r="U6" i="80"/>
  <c r="U6" i="85"/>
  <c r="U6" i="110"/>
  <c r="AP8" i="133"/>
  <c r="AQ8" i="133"/>
  <c r="R63" i="133"/>
  <c r="Q63" i="133"/>
  <c r="E9" i="133"/>
  <c r="E9" i="110"/>
  <c r="E9" i="108"/>
  <c r="E9" i="88"/>
  <c r="E9" i="76"/>
  <c r="E9" i="107"/>
  <c r="E9" i="89"/>
  <c r="E9" i="86"/>
  <c r="E9" i="83"/>
  <c r="E9" i="85"/>
  <c r="E9" i="87"/>
  <c r="E9" i="82"/>
  <c r="E9" i="77"/>
  <c r="E9" i="79"/>
  <c r="U8" i="79" s="1"/>
  <c r="E9" i="25"/>
  <c r="E9" i="74"/>
  <c r="E9" i="84"/>
  <c r="E9" i="80"/>
  <c r="E9" i="81"/>
  <c r="E9" i="72"/>
  <c r="E9" i="109"/>
  <c r="E9" i="75"/>
  <c r="E9" i="78"/>
  <c r="E9" i="73"/>
  <c r="U6" i="74"/>
  <c r="U6" i="86"/>
  <c r="C14" i="98"/>
  <c r="B8" i="136"/>
  <c r="B12" i="71"/>
  <c r="F63" i="133"/>
  <c r="E63" i="133"/>
  <c r="U6" i="133"/>
  <c r="AF6" i="133" s="1"/>
  <c r="G9" i="76"/>
  <c r="G9" i="107"/>
  <c r="G9" i="89"/>
  <c r="G9" i="110"/>
  <c r="G9" i="108"/>
  <c r="G9" i="86"/>
  <c r="G9" i="88"/>
  <c r="G9" i="83"/>
  <c r="G9" i="87"/>
  <c r="G9" i="82"/>
  <c r="G9" i="79"/>
  <c r="G9" i="25"/>
  <c r="G9" i="74"/>
  <c r="G9" i="85"/>
  <c r="G9" i="84"/>
  <c r="G9" i="80"/>
  <c r="G9" i="77"/>
  <c r="G9" i="81"/>
  <c r="G9" i="72"/>
  <c r="G9" i="109"/>
  <c r="G9" i="133"/>
  <c r="G9" i="75"/>
  <c r="G9" i="78"/>
  <c r="G9" i="73"/>
  <c r="H63" i="133"/>
  <c r="G63" i="133"/>
  <c r="U6" i="25"/>
  <c r="U6" i="88"/>
  <c r="E4" i="120"/>
  <c r="I4" i="120"/>
  <c r="F4" i="120"/>
  <c r="G4" i="120"/>
  <c r="C4" i="120"/>
  <c r="D4" i="120"/>
  <c r="I9" i="133"/>
  <c r="I9" i="89"/>
  <c r="I9" i="110"/>
  <c r="I9" i="108"/>
  <c r="I9" i="88"/>
  <c r="I9" i="83"/>
  <c r="I9" i="85"/>
  <c r="I9" i="87"/>
  <c r="I9" i="76"/>
  <c r="I9" i="107"/>
  <c r="I9" i="82"/>
  <c r="I9" i="25"/>
  <c r="I9" i="74"/>
  <c r="I9" i="84"/>
  <c r="I9" i="86"/>
  <c r="I9" i="77"/>
  <c r="I9" i="80"/>
  <c r="I9" i="79"/>
  <c r="I9" i="81"/>
  <c r="I9" i="72"/>
  <c r="I9" i="109"/>
  <c r="I9" i="75"/>
  <c r="I9" i="78"/>
  <c r="I9" i="73"/>
  <c r="U6" i="89"/>
  <c r="K9" i="76"/>
  <c r="K9" i="107"/>
  <c r="K9" i="89"/>
  <c r="K9" i="110"/>
  <c r="K9" i="108"/>
  <c r="K9" i="83"/>
  <c r="K9" i="88"/>
  <c r="K9" i="85"/>
  <c r="K9" i="87"/>
  <c r="K9" i="86"/>
  <c r="K9" i="25"/>
  <c r="K9" i="74"/>
  <c r="K9" i="84"/>
  <c r="K9" i="77"/>
  <c r="K9" i="79"/>
  <c r="K9" i="81"/>
  <c r="K9" i="72"/>
  <c r="K9" i="109"/>
  <c r="K9" i="82"/>
  <c r="K9" i="80"/>
  <c r="K9" i="75"/>
  <c r="K9" i="78"/>
  <c r="K9" i="73"/>
  <c r="K9" i="133"/>
  <c r="U6" i="77"/>
  <c r="E4" i="130"/>
  <c r="D4" i="130"/>
  <c r="C4" i="130"/>
  <c r="I4" i="130"/>
  <c r="G4" i="130"/>
  <c r="F4" i="130"/>
  <c r="U6" i="79"/>
  <c r="M9" i="76"/>
  <c r="M9" i="107"/>
  <c r="M9" i="110"/>
  <c r="M9" i="108"/>
  <c r="M9" i="88"/>
  <c r="M9" i="85"/>
  <c r="M9" i="87"/>
  <c r="M9" i="82"/>
  <c r="M9" i="86"/>
  <c r="M9" i="89"/>
  <c r="M9" i="83"/>
  <c r="M9" i="74"/>
  <c r="M9" i="84"/>
  <c r="M9" i="77"/>
  <c r="M9" i="79"/>
  <c r="M9" i="81"/>
  <c r="M9" i="72"/>
  <c r="M9" i="109"/>
  <c r="M9" i="25"/>
  <c r="M9" i="80"/>
  <c r="M9" i="75"/>
  <c r="M9" i="78"/>
  <c r="M9" i="73"/>
  <c r="M9" i="133"/>
  <c r="U6" i="72"/>
  <c r="U6" i="82"/>
  <c r="U6" i="76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AG6" i="133" l="1"/>
  <c r="AC8" i="133" s="1"/>
  <c r="W8" i="133" s="1"/>
  <c r="U8" i="86"/>
  <c r="R65" i="133"/>
  <c r="Q65" i="133"/>
  <c r="U8" i="25"/>
  <c r="U8" i="89"/>
  <c r="G11" i="76"/>
  <c r="G11" i="107"/>
  <c r="G11" i="89"/>
  <c r="G11" i="110"/>
  <c r="G11" i="108"/>
  <c r="G11" i="83"/>
  <c r="G11" i="85"/>
  <c r="G11" i="88"/>
  <c r="G11" i="87"/>
  <c r="G11" i="86"/>
  <c r="G11" i="25"/>
  <c r="G11" i="74"/>
  <c r="G11" i="82"/>
  <c r="G11" i="84"/>
  <c r="G11" i="77"/>
  <c r="G11" i="79"/>
  <c r="G11" i="81"/>
  <c r="G11" i="72"/>
  <c r="G11" i="109"/>
  <c r="G11" i="80"/>
  <c r="G11" i="75"/>
  <c r="G11" i="78"/>
  <c r="G11" i="73"/>
  <c r="G11" i="133"/>
  <c r="U8" i="107"/>
  <c r="AP10" i="133"/>
  <c r="AQ10" i="133"/>
  <c r="U8" i="72"/>
  <c r="H65" i="133"/>
  <c r="G65" i="133"/>
  <c r="G13" i="71"/>
  <c r="E13" i="71"/>
  <c r="Q13" i="71"/>
  <c r="M13" i="71"/>
  <c r="K13" i="71"/>
  <c r="I13" i="71"/>
  <c r="B12" i="133"/>
  <c r="U8" i="109"/>
  <c r="U8" i="77"/>
  <c r="U8" i="76"/>
  <c r="I11" i="76"/>
  <c r="I11" i="107"/>
  <c r="I11" i="110"/>
  <c r="I11" i="108"/>
  <c r="I11" i="85"/>
  <c r="I11" i="88"/>
  <c r="I11" i="87"/>
  <c r="I11" i="89"/>
  <c r="I11" i="82"/>
  <c r="I11" i="86"/>
  <c r="I11" i="83"/>
  <c r="I11" i="74"/>
  <c r="I11" i="84"/>
  <c r="I11" i="77"/>
  <c r="I11" i="79"/>
  <c r="I11" i="81"/>
  <c r="I11" i="72"/>
  <c r="I11" i="109"/>
  <c r="I11" i="25"/>
  <c r="I11" i="80"/>
  <c r="I11" i="75"/>
  <c r="I11" i="78"/>
  <c r="I11" i="73"/>
  <c r="I11" i="133"/>
  <c r="M65" i="133"/>
  <c r="N65" i="133"/>
  <c r="U8" i="82"/>
  <c r="K11" i="89"/>
  <c r="K11" i="110"/>
  <c r="K11" i="108"/>
  <c r="K11" i="88"/>
  <c r="K11" i="76"/>
  <c r="K11" i="107"/>
  <c r="K11" i="85"/>
  <c r="K11" i="87"/>
  <c r="K11" i="82"/>
  <c r="K11" i="86"/>
  <c r="K11" i="83"/>
  <c r="K11" i="84"/>
  <c r="K11" i="77"/>
  <c r="K11" i="79"/>
  <c r="K11" i="25"/>
  <c r="K11" i="72"/>
  <c r="K11" i="109"/>
  <c r="K11" i="81"/>
  <c r="K11" i="80"/>
  <c r="K11" i="74"/>
  <c r="K11" i="75"/>
  <c r="K11" i="78"/>
  <c r="K11" i="73"/>
  <c r="K11" i="133"/>
  <c r="J65" i="133"/>
  <c r="I65" i="133"/>
  <c r="U8" i="88"/>
  <c r="C16" i="98"/>
  <c r="B9" i="136"/>
  <c r="B14" i="71"/>
  <c r="U8" i="81"/>
  <c r="U8" i="87"/>
  <c r="U8" i="108"/>
  <c r="M11" i="133"/>
  <c r="M11" i="89"/>
  <c r="M11" i="110"/>
  <c r="M11" i="76"/>
  <c r="M11" i="107"/>
  <c r="M11" i="87"/>
  <c r="M11" i="88"/>
  <c r="M11" i="82"/>
  <c r="M11" i="108"/>
  <c r="M11" i="86"/>
  <c r="M11" i="83"/>
  <c r="M11" i="84"/>
  <c r="M11" i="77"/>
  <c r="M11" i="79"/>
  <c r="M11" i="25"/>
  <c r="M11" i="74"/>
  <c r="M11" i="85"/>
  <c r="M11" i="109"/>
  <c r="M11" i="72"/>
  <c r="M11" i="80"/>
  <c r="M11" i="81"/>
  <c r="M11" i="75"/>
  <c r="M11" i="78"/>
  <c r="M11" i="73"/>
  <c r="U8" i="133"/>
  <c r="AF8" i="133" s="1"/>
  <c r="L65" i="133"/>
  <c r="K65" i="133"/>
  <c r="U8" i="80"/>
  <c r="U8" i="85"/>
  <c r="U8" i="110"/>
  <c r="Q11" i="110"/>
  <c r="Q11" i="108"/>
  <c r="Q11" i="88"/>
  <c r="Q11" i="76"/>
  <c r="Q11" i="107"/>
  <c r="Q11" i="89"/>
  <c r="Q11" i="86"/>
  <c r="Q11" i="83"/>
  <c r="Q11" i="85"/>
  <c r="Q11" i="87"/>
  <c r="Q11" i="82"/>
  <c r="Q11" i="77"/>
  <c r="Q11" i="79"/>
  <c r="Q11" i="25"/>
  <c r="Q11" i="74"/>
  <c r="Q11" i="84"/>
  <c r="Q11" i="80"/>
  <c r="Q11" i="81"/>
  <c r="Q11" i="72"/>
  <c r="Q11" i="109"/>
  <c r="Q11" i="133"/>
  <c r="Q11" i="75"/>
  <c r="Q11" i="78"/>
  <c r="Q11" i="73"/>
  <c r="U8" i="84"/>
  <c r="U8" i="83"/>
  <c r="F65" i="133"/>
  <c r="E65" i="133"/>
  <c r="U8" i="74"/>
  <c r="E11" i="89"/>
  <c r="U10" i="89" s="1"/>
  <c r="E11" i="110"/>
  <c r="U10" i="110" s="1"/>
  <c r="E11" i="108"/>
  <c r="U10" i="108" s="1"/>
  <c r="E11" i="88"/>
  <c r="E11" i="76"/>
  <c r="U10" i="76" s="1"/>
  <c r="E11" i="83"/>
  <c r="U10" i="83" s="1"/>
  <c r="E11" i="107"/>
  <c r="E11" i="85"/>
  <c r="U10" i="85" s="1"/>
  <c r="E11" i="87"/>
  <c r="U10" i="87" s="1"/>
  <c r="E11" i="82"/>
  <c r="E11" i="86"/>
  <c r="E11" i="25"/>
  <c r="E11" i="74"/>
  <c r="U10" i="74" s="1"/>
  <c r="E11" i="84"/>
  <c r="U10" i="84" s="1"/>
  <c r="E11" i="77"/>
  <c r="E11" i="80"/>
  <c r="U10" i="80" s="1"/>
  <c r="E11" i="81"/>
  <c r="U10" i="81" s="1"/>
  <c r="E11" i="72"/>
  <c r="E11" i="109"/>
  <c r="U10" i="109" s="1"/>
  <c r="E11" i="79"/>
  <c r="U10" i="79" s="1"/>
  <c r="E11" i="75"/>
  <c r="E11" i="78"/>
  <c r="E11" i="73"/>
  <c r="E11" i="133"/>
  <c r="K24" i="124"/>
  <c r="N67" i="133" l="1"/>
  <c r="M67" i="133"/>
  <c r="AP12" i="133"/>
  <c r="AQ12" i="133"/>
  <c r="U10" i="25"/>
  <c r="U10" i="88"/>
  <c r="U10" i="82"/>
  <c r="I13" i="133"/>
  <c r="I13" i="89"/>
  <c r="I13" i="110"/>
  <c r="I13" i="108"/>
  <c r="I13" i="88"/>
  <c r="I13" i="76"/>
  <c r="I13" i="107"/>
  <c r="I13" i="85"/>
  <c r="I13" i="87"/>
  <c r="I13" i="82"/>
  <c r="I13" i="86"/>
  <c r="I13" i="83"/>
  <c r="I13" i="84"/>
  <c r="I13" i="77"/>
  <c r="I13" i="79"/>
  <c r="I13" i="25"/>
  <c r="I13" i="72"/>
  <c r="I13" i="81"/>
  <c r="I13" i="109"/>
  <c r="I13" i="74"/>
  <c r="I13" i="80"/>
  <c r="I13" i="75"/>
  <c r="I13" i="78"/>
  <c r="I13" i="73"/>
  <c r="L67" i="133"/>
  <c r="K67" i="133"/>
  <c r="K13" i="89"/>
  <c r="K13" i="110"/>
  <c r="K13" i="76"/>
  <c r="K13" i="107"/>
  <c r="K13" i="87"/>
  <c r="K13" i="82"/>
  <c r="K13" i="86"/>
  <c r="K13" i="88"/>
  <c r="K13" i="83"/>
  <c r="K13" i="108"/>
  <c r="K13" i="84"/>
  <c r="K13" i="77"/>
  <c r="K13" i="85"/>
  <c r="K13" i="79"/>
  <c r="K13" i="25"/>
  <c r="K13" i="74"/>
  <c r="K13" i="109"/>
  <c r="K13" i="80"/>
  <c r="K13" i="72"/>
  <c r="K13" i="81"/>
  <c r="K13" i="75"/>
  <c r="K13" i="78"/>
  <c r="K13" i="73"/>
  <c r="K13" i="133"/>
  <c r="AG10" i="133"/>
  <c r="AC12" i="133" s="1"/>
  <c r="W12" i="133" s="1"/>
  <c r="AJ12" i="133" s="1"/>
  <c r="U10" i="86"/>
  <c r="U10" i="72"/>
  <c r="M13" i="110"/>
  <c r="M13" i="108"/>
  <c r="M13" i="76"/>
  <c r="M13" i="107"/>
  <c r="M13" i="89"/>
  <c r="M13" i="86"/>
  <c r="M13" i="88"/>
  <c r="M13" i="83"/>
  <c r="M13" i="85"/>
  <c r="M13" i="87"/>
  <c r="M13" i="77"/>
  <c r="M13" i="79"/>
  <c r="M13" i="82"/>
  <c r="M13" i="25"/>
  <c r="M13" i="74"/>
  <c r="M13" i="84"/>
  <c r="M13" i="80"/>
  <c r="M13" i="81"/>
  <c r="M13" i="72"/>
  <c r="M13" i="109"/>
  <c r="M13" i="75"/>
  <c r="M13" i="78"/>
  <c r="M13" i="73"/>
  <c r="M13" i="133"/>
  <c r="AG8" i="133"/>
  <c r="AC10" i="133" s="1"/>
  <c r="W10" i="133" s="1"/>
  <c r="AJ10" i="133" s="1"/>
  <c r="K15" i="71"/>
  <c r="I15" i="71"/>
  <c r="G15" i="71"/>
  <c r="E15" i="71"/>
  <c r="B14" i="133"/>
  <c r="Q15" i="71"/>
  <c r="M15" i="71"/>
  <c r="Q13" i="88"/>
  <c r="Q13" i="76"/>
  <c r="Q13" i="107"/>
  <c r="Q13" i="89"/>
  <c r="Q13" i="110"/>
  <c r="Q13" i="108"/>
  <c r="Q13" i="86"/>
  <c r="Q13" i="83"/>
  <c r="Q13" i="87"/>
  <c r="Q13" i="82"/>
  <c r="Q13" i="79"/>
  <c r="Q13" i="85"/>
  <c r="Q13" i="25"/>
  <c r="Q13" i="74"/>
  <c r="Q13" i="84"/>
  <c r="Q13" i="80"/>
  <c r="Q13" i="77"/>
  <c r="Q13" i="81"/>
  <c r="Q13" i="72"/>
  <c r="Q13" i="109"/>
  <c r="Q13" i="75"/>
  <c r="Q13" i="78"/>
  <c r="Q13" i="73"/>
  <c r="Q13" i="133"/>
  <c r="E67" i="133"/>
  <c r="Z10" i="133" s="1"/>
  <c r="Z34" i="133" s="1"/>
  <c r="F67" i="133"/>
  <c r="U10" i="133"/>
  <c r="J67" i="133"/>
  <c r="I67" i="133"/>
  <c r="E13" i="76"/>
  <c r="E13" i="107"/>
  <c r="E13" i="89"/>
  <c r="U12" i="89" s="1"/>
  <c r="E13" i="110"/>
  <c r="E13" i="108"/>
  <c r="E13" i="83"/>
  <c r="E13" i="85"/>
  <c r="E13" i="87"/>
  <c r="E13" i="88"/>
  <c r="E13" i="86"/>
  <c r="E13" i="25"/>
  <c r="U12" i="25" s="1"/>
  <c r="E13" i="74"/>
  <c r="U12" i="74" s="1"/>
  <c r="E13" i="84"/>
  <c r="E13" i="82"/>
  <c r="E13" i="77"/>
  <c r="E13" i="79"/>
  <c r="E13" i="81"/>
  <c r="E13" i="72"/>
  <c r="E13" i="109"/>
  <c r="U12" i="109" s="1"/>
  <c r="E13" i="80"/>
  <c r="U12" i="80" s="1"/>
  <c r="E13" i="75"/>
  <c r="E13" i="78"/>
  <c r="E13" i="73"/>
  <c r="E13" i="133"/>
  <c r="H67" i="133"/>
  <c r="G67" i="133"/>
  <c r="AG14" i="133"/>
  <c r="AC16" i="133" s="1"/>
  <c r="W16" i="133" s="1"/>
  <c r="AJ16" i="133" s="1"/>
  <c r="U10" i="77"/>
  <c r="U10" i="107"/>
  <c r="R67" i="133"/>
  <c r="Q67" i="133"/>
  <c r="C18" i="98"/>
  <c r="B10" i="136"/>
  <c r="B16" i="71"/>
  <c r="G13" i="76"/>
  <c r="G13" i="107"/>
  <c r="G13" i="110"/>
  <c r="G13" i="108"/>
  <c r="G13" i="88"/>
  <c r="G13" i="85"/>
  <c r="G13" i="87"/>
  <c r="G13" i="82"/>
  <c r="G13" i="86"/>
  <c r="G13" i="89"/>
  <c r="G13" i="83"/>
  <c r="G13" i="74"/>
  <c r="G13" i="84"/>
  <c r="G13" i="77"/>
  <c r="G13" i="79"/>
  <c r="G13" i="81"/>
  <c r="G13" i="72"/>
  <c r="G13" i="109"/>
  <c r="G13" i="25"/>
  <c r="G13" i="80"/>
  <c r="G13" i="75"/>
  <c r="G13" i="78"/>
  <c r="G13" i="73"/>
  <c r="G13" i="133"/>
  <c r="AG12" i="133"/>
  <c r="AC14" i="133" s="1"/>
  <c r="W14" i="133" s="1"/>
  <c r="AJ14" i="133" s="1"/>
  <c r="R27" i="114"/>
  <c r="U12" i="110" l="1"/>
  <c r="K15" i="110"/>
  <c r="K15" i="108"/>
  <c r="K15" i="88"/>
  <c r="K15" i="76"/>
  <c r="K15" i="107"/>
  <c r="K15" i="89"/>
  <c r="K15" i="86"/>
  <c r="K15" i="83"/>
  <c r="K15" i="85"/>
  <c r="K15" i="87"/>
  <c r="K15" i="82"/>
  <c r="K15" i="77"/>
  <c r="K15" i="79"/>
  <c r="K15" i="74"/>
  <c r="K15" i="25"/>
  <c r="K15" i="84"/>
  <c r="K15" i="109"/>
  <c r="K15" i="80"/>
  <c r="K15" i="81"/>
  <c r="K15" i="72"/>
  <c r="K15" i="75"/>
  <c r="K15" i="78"/>
  <c r="K15" i="73"/>
  <c r="K15" i="133"/>
  <c r="H69" i="133"/>
  <c r="G69" i="133"/>
  <c r="U12" i="107"/>
  <c r="C20" i="98"/>
  <c r="B11" i="136"/>
  <c r="B18" i="71"/>
  <c r="U12" i="81"/>
  <c r="U12" i="88"/>
  <c r="U12" i="76"/>
  <c r="Q15" i="76"/>
  <c r="Q15" i="107"/>
  <c r="Q15" i="89"/>
  <c r="Q15" i="110"/>
  <c r="Q15" i="108"/>
  <c r="Q15" i="83"/>
  <c r="Q15" i="85"/>
  <c r="Q15" i="87"/>
  <c r="Q15" i="88"/>
  <c r="Q15" i="82"/>
  <c r="Q15" i="86"/>
  <c r="Q15" i="74"/>
  <c r="Q15" i="25"/>
  <c r="Q15" i="84"/>
  <c r="Q15" i="77"/>
  <c r="Q15" i="79"/>
  <c r="Q15" i="81"/>
  <c r="Q15" i="72"/>
  <c r="Q15" i="109"/>
  <c r="Q15" i="80"/>
  <c r="Q15" i="75"/>
  <c r="Q15" i="78"/>
  <c r="Q15" i="73"/>
  <c r="Q15" i="133"/>
  <c r="N69" i="133"/>
  <c r="M69" i="133"/>
  <c r="U12" i="72"/>
  <c r="Q69" i="133"/>
  <c r="R69" i="133"/>
  <c r="M15" i="88"/>
  <c r="M15" i="76"/>
  <c r="M15" i="107"/>
  <c r="M15" i="89"/>
  <c r="M15" i="110"/>
  <c r="M15" i="108"/>
  <c r="M15" i="86"/>
  <c r="M15" i="83"/>
  <c r="M15" i="87"/>
  <c r="M15" i="79"/>
  <c r="M15" i="74"/>
  <c r="M15" i="25"/>
  <c r="M15" i="85"/>
  <c r="M15" i="84"/>
  <c r="M15" i="80"/>
  <c r="M15" i="82"/>
  <c r="U14" i="82" s="1"/>
  <c r="M15" i="81"/>
  <c r="M15" i="72"/>
  <c r="M15" i="77"/>
  <c r="M15" i="109"/>
  <c r="M15" i="133"/>
  <c r="M15" i="75"/>
  <c r="M15" i="78"/>
  <c r="M15" i="73"/>
  <c r="E69" i="133"/>
  <c r="Y12" i="133" s="1"/>
  <c r="F69" i="133"/>
  <c r="U12" i="133"/>
  <c r="U12" i="79"/>
  <c r="U12" i="87"/>
  <c r="AQ14" i="133"/>
  <c r="AP14" i="133"/>
  <c r="U12" i="86"/>
  <c r="U12" i="77"/>
  <c r="U12" i="85"/>
  <c r="E15" i="133"/>
  <c r="E15" i="89"/>
  <c r="E15" i="110"/>
  <c r="E15" i="108"/>
  <c r="E15" i="88"/>
  <c r="U14" i="88" s="1"/>
  <c r="E15" i="76"/>
  <c r="E15" i="107"/>
  <c r="E15" i="85"/>
  <c r="E15" i="87"/>
  <c r="U14" i="87" s="1"/>
  <c r="E15" i="82"/>
  <c r="E15" i="86"/>
  <c r="E15" i="83"/>
  <c r="E15" i="84"/>
  <c r="U14" i="84" s="1"/>
  <c r="E15" i="77"/>
  <c r="E15" i="79"/>
  <c r="E15" i="72"/>
  <c r="E15" i="109"/>
  <c r="E15" i="80"/>
  <c r="E15" i="74"/>
  <c r="E15" i="25"/>
  <c r="E15" i="81"/>
  <c r="E15" i="75"/>
  <c r="E15" i="78"/>
  <c r="E15" i="73"/>
  <c r="Q17" i="71"/>
  <c r="M17" i="71"/>
  <c r="K17" i="71"/>
  <c r="I17" i="71"/>
  <c r="G17" i="71"/>
  <c r="E17" i="71"/>
  <c r="B16" i="133"/>
  <c r="U12" i="82"/>
  <c r="U12" i="83"/>
  <c r="G15" i="89"/>
  <c r="G15" i="110"/>
  <c r="G15" i="88"/>
  <c r="G15" i="76"/>
  <c r="G15" i="107"/>
  <c r="G15" i="87"/>
  <c r="G15" i="82"/>
  <c r="G15" i="108"/>
  <c r="G15" i="86"/>
  <c r="G15" i="83"/>
  <c r="G15" i="84"/>
  <c r="G15" i="77"/>
  <c r="G15" i="79"/>
  <c r="G15" i="85"/>
  <c r="G15" i="74"/>
  <c r="G15" i="25"/>
  <c r="G15" i="72"/>
  <c r="G15" i="109"/>
  <c r="G15" i="80"/>
  <c r="G15" i="81"/>
  <c r="G15" i="75"/>
  <c r="G15" i="78"/>
  <c r="G15" i="73"/>
  <c r="G15" i="133"/>
  <c r="L69" i="133"/>
  <c r="K69" i="133"/>
  <c r="U12" i="84"/>
  <c r="U12" i="108"/>
  <c r="I15" i="110"/>
  <c r="I15" i="108"/>
  <c r="I15" i="76"/>
  <c r="I15" i="107"/>
  <c r="I15" i="89"/>
  <c r="I15" i="82"/>
  <c r="I15" i="86"/>
  <c r="I15" i="83"/>
  <c r="I15" i="88"/>
  <c r="I15" i="85"/>
  <c r="I15" i="87"/>
  <c r="I15" i="77"/>
  <c r="I15" i="79"/>
  <c r="I15" i="74"/>
  <c r="I15" i="25"/>
  <c r="I15" i="109"/>
  <c r="I15" i="80"/>
  <c r="I15" i="84"/>
  <c r="I15" i="81"/>
  <c r="I15" i="72"/>
  <c r="I15" i="75"/>
  <c r="I15" i="78"/>
  <c r="I15" i="7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J32" i="110"/>
  <c r="AV31" i="110"/>
  <c r="AJ30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J32" i="109"/>
  <c r="AV31" i="109"/>
  <c r="AJ30" i="109"/>
  <c r="K27" i="130"/>
  <c r="AV29" i="109"/>
  <c r="AJ28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AJ30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AJ8" i="107"/>
  <c r="K25" i="119"/>
  <c r="AV7" i="107"/>
  <c r="K25" i="118"/>
  <c r="AV5" i="107"/>
  <c r="K25" i="116"/>
  <c r="AV3" i="107"/>
  <c r="K25" i="114"/>
  <c r="I17" i="110" l="1"/>
  <c r="I17" i="108"/>
  <c r="I17" i="88"/>
  <c r="I17" i="76"/>
  <c r="I17" i="107"/>
  <c r="I17" i="89"/>
  <c r="I17" i="86"/>
  <c r="I17" i="83"/>
  <c r="I17" i="85"/>
  <c r="I17" i="87"/>
  <c r="I17" i="77"/>
  <c r="I17" i="79"/>
  <c r="I17" i="82"/>
  <c r="I17" i="74"/>
  <c r="I17" i="25"/>
  <c r="I17" i="84"/>
  <c r="I17" i="80"/>
  <c r="I17" i="109"/>
  <c r="I17" i="81"/>
  <c r="I17" i="72"/>
  <c r="I17" i="75"/>
  <c r="I17" i="78"/>
  <c r="I17" i="73"/>
  <c r="I17" i="133"/>
  <c r="U14" i="83"/>
  <c r="U14" i="108"/>
  <c r="K17" i="88"/>
  <c r="K17" i="76"/>
  <c r="K17" i="107"/>
  <c r="K17" i="89"/>
  <c r="K17" i="110"/>
  <c r="K17" i="108"/>
  <c r="K17" i="86"/>
  <c r="K17" i="83"/>
  <c r="K17" i="87"/>
  <c r="K17" i="85"/>
  <c r="K17" i="79"/>
  <c r="K17" i="82"/>
  <c r="K17" i="74"/>
  <c r="K17" i="25"/>
  <c r="K17" i="84"/>
  <c r="K17" i="80"/>
  <c r="K17" i="77"/>
  <c r="K17" i="81"/>
  <c r="K17" i="72"/>
  <c r="K17" i="109"/>
  <c r="K17" i="75"/>
  <c r="K17" i="78"/>
  <c r="K17" i="73"/>
  <c r="K17" i="133"/>
  <c r="U14" i="74"/>
  <c r="U14" i="86"/>
  <c r="U14" i="110"/>
  <c r="Q19" i="71"/>
  <c r="M19" i="71"/>
  <c r="K19" i="71"/>
  <c r="I19" i="71"/>
  <c r="G19" i="71"/>
  <c r="E19" i="71"/>
  <c r="B18" i="133"/>
  <c r="M17" i="89"/>
  <c r="M17" i="110"/>
  <c r="M17" i="108"/>
  <c r="M17" i="88"/>
  <c r="M17" i="107"/>
  <c r="M17" i="83"/>
  <c r="M17" i="85"/>
  <c r="M17" i="87"/>
  <c r="M17" i="82"/>
  <c r="M17" i="76"/>
  <c r="M17" i="86"/>
  <c r="M17" i="74"/>
  <c r="M17" i="25"/>
  <c r="M17" i="84"/>
  <c r="M17" i="77"/>
  <c r="M17" i="80"/>
  <c r="M17" i="81"/>
  <c r="M17" i="79"/>
  <c r="M17" i="72"/>
  <c r="M17" i="109"/>
  <c r="M17" i="75"/>
  <c r="M17" i="78"/>
  <c r="M17" i="73"/>
  <c r="M17" i="133"/>
  <c r="U14" i="80"/>
  <c r="U14" i="89"/>
  <c r="M71" i="133"/>
  <c r="N71" i="133"/>
  <c r="H71" i="133"/>
  <c r="G71" i="133"/>
  <c r="Q17" i="76"/>
  <c r="Q17" i="107"/>
  <c r="Q17" i="110"/>
  <c r="Q17" i="108"/>
  <c r="Q17" i="88"/>
  <c r="Q17" i="85"/>
  <c r="Q17" i="87"/>
  <c r="Q17" i="86"/>
  <c r="Q17" i="89"/>
  <c r="Q17" i="83"/>
  <c r="Q17" i="82"/>
  <c r="Q17" i="74"/>
  <c r="Q17" i="25"/>
  <c r="Q17" i="84"/>
  <c r="Q17" i="77"/>
  <c r="Q17" i="79"/>
  <c r="Q17" i="81"/>
  <c r="Q17" i="72"/>
  <c r="Q17" i="109"/>
  <c r="Q17" i="80"/>
  <c r="Q17" i="75"/>
  <c r="Q17" i="78"/>
  <c r="Q17" i="73"/>
  <c r="Q17" i="133"/>
  <c r="F71" i="133"/>
  <c r="E71" i="133"/>
  <c r="U14" i="133"/>
  <c r="U14" i="109"/>
  <c r="U14" i="25"/>
  <c r="C22" i="98"/>
  <c r="B12" i="136"/>
  <c r="B20" i="71"/>
  <c r="U14" i="72"/>
  <c r="U14" i="85"/>
  <c r="AP16" i="133"/>
  <c r="AQ16" i="133"/>
  <c r="U14" i="79"/>
  <c r="U14" i="107"/>
  <c r="E17" i="89"/>
  <c r="E17" i="110"/>
  <c r="E17" i="88"/>
  <c r="U16" i="88" s="1"/>
  <c r="E17" i="76"/>
  <c r="E17" i="107"/>
  <c r="E17" i="87"/>
  <c r="E17" i="82"/>
  <c r="U16" i="82" s="1"/>
  <c r="E17" i="86"/>
  <c r="E17" i="83"/>
  <c r="E17" i="108"/>
  <c r="E17" i="84"/>
  <c r="U16" i="84" s="1"/>
  <c r="E17" i="85"/>
  <c r="E17" i="77"/>
  <c r="E17" i="79"/>
  <c r="E17" i="74"/>
  <c r="U16" i="74" s="1"/>
  <c r="E17" i="25"/>
  <c r="E17" i="72"/>
  <c r="E17" i="109"/>
  <c r="E17" i="80"/>
  <c r="U16" i="80" s="1"/>
  <c r="E17" i="81"/>
  <c r="E17" i="75"/>
  <c r="E17" i="78"/>
  <c r="E17" i="73"/>
  <c r="E17" i="133"/>
  <c r="U14" i="77"/>
  <c r="U14" i="76"/>
  <c r="R71" i="133"/>
  <c r="Q71" i="133"/>
  <c r="J71" i="133"/>
  <c r="I71" i="133"/>
  <c r="AB14" i="133" s="1"/>
  <c r="G17" i="110"/>
  <c r="G17" i="108"/>
  <c r="G17" i="76"/>
  <c r="G17" i="107"/>
  <c r="G17" i="89"/>
  <c r="G17" i="88"/>
  <c r="G17" i="82"/>
  <c r="G17" i="86"/>
  <c r="G17" i="83"/>
  <c r="G17" i="85"/>
  <c r="G17" i="87"/>
  <c r="G17" i="77"/>
  <c r="G17" i="79"/>
  <c r="G17" i="74"/>
  <c r="G17" i="25"/>
  <c r="G17" i="109"/>
  <c r="G17" i="84"/>
  <c r="G17" i="80"/>
  <c r="G17" i="72"/>
  <c r="G17" i="81"/>
  <c r="G17" i="75"/>
  <c r="G17" i="78"/>
  <c r="G17" i="73"/>
  <c r="G17" i="133"/>
  <c r="U14" i="81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AF34" i="110"/>
  <c r="B26" i="137" s="1"/>
  <c r="V34" i="110"/>
  <c r="AV4" i="109"/>
  <c r="AF34" i="109"/>
  <c r="B25" i="137" s="1"/>
  <c r="V34" i="109"/>
  <c r="L27" i="114"/>
  <c r="AV6" i="108"/>
  <c r="X34" i="108"/>
  <c r="AF34" i="108"/>
  <c r="B24" i="137" s="1"/>
  <c r="V34" i="108"/>
  <c r="AV6" i="107"/>
  <c r="AF34" i="107"/>
  <c r="B23" i="137" s="1"/>
  <c r="V34" i="107"/>
  <c r="E25" i="137" l="1"/>
  <c r="C26" i="137"/>
  <c r="U16" i="79"/>
  <c r="U16" i="87"/>
  <c r="M19" i="76"/>
  <c r="M19" i="107"/>
  <c r="M19" i="89"/>
  <c r="M19" i="110"/>
  <c r="M19" i="108"/>
  <c r="M19" i="88"/>
  <c r="M19" i="83"/>
  <c r="M19" i="85"/>
  <c r="M19" i="87"/>
  <c r="M19" i="86"/>
  <c r="M19" i="25"/>
  <c r="M19" i="74"/>
  <c r="M19" i="84"/>
  <c r="M19" i="82"/>
  <c r="M19" i="77"/>
  <c r="M19" i="79"/>
  <c r="M19" i="81"/>
  <c r="M19" i="72"/>
  <c r="M19" i="109"/>
  <c r="M19" i="80"/>
  <c r="M19" i="75"/>
  <c r="M19" i="78"/>
  <c r="M19" i="73"/>
  <c r="M19" i="133"/>
  <c r="E24" i="137"/>
  <c r="E26" i="137"/>
  <c r="U16" i="77"/>
  <c r="U16" i="107"/>
  <c r="Q19" i="89"/>
  <c r="Q19" i="110"/>
  <c r="Q19" i="88"/>
  <c r="Q19" i="76"/>
  <c r="Q19" i="107"/>
  <c r="Q19" i="87"/>
  <c r="Q19" i="108"/>
  <c r="Q19" i="82"/>
  <c r="Q19" i="86"/>
  <c r="Q19" i="83"/>
  <c r="Q19" i="84"/>
  <c r="Q19" i="85"/>
  <c r="Q19" i="77"/>
  <c r="Q19" i="79"/>
  <c r="Q19" i="25"/>
  <c r="Q19" i="109"/>
  <c r="Q19" i="72"/>
  <c r="Q19" i="80"/>
  <c r="Q19" i="74"/>
  <c r="Q19" i="81"/>
  <c r="Q19" i="75"/>
  <c r="Q19" i="78"/>
  <c r="Q19" i="73"/>
  <c r="Q19" i="133"/>
  <c r="C24" i="137"/>
  <c r="U16" i="81"/>
  <c r="U16" i="85"/>
  <c r="U16" i="76"/>
  <c r="U16" i="72"/>
  <c r="N73" i="133"/>
  <c r="M73" i="133"/>
  <c r="AQ18" i="133"/>
  <c r="AP18" i="133"/>
  <c r="C23" i="137"/>
  <c r="C25" i="137"/>
  <c r="U16" i="109"/>
  <c r="U16" i="108"/>
  <c r="U16" i="110"/>
  <c r="E19" i="110"/>
  <c r="E19" i="108"/>
  <c r="E19" i="88"/>
  <c r="E19" i="76"/>
  <c r="E19" i="107"/>
  <c r="E19" i="89"/>
  <c r="E19" i="86"/>
  <c r="E19" i="83"/>
  <c r="E19" i="85"/>
  <c r="E19" i="87"/>
  <c r="U18" i="87" s="1"/>
  <c r="E19" i="77"/>
  <c r="E19" i="79"/>
  <c r="E19" i="25"/>
  <c r="E19" i="82"/>
  <c r="U18" i="82" s="1"/>
  <c r="E19" i="74"/>
  <c r="E19" i="84"/>
  <c r="E19" i="80"/>
  <c r="E19" i="81"/>
  <c r="E19" i="109"/>
  <c r="E19" i="72"/>
  <c r="E19" i="75"/>
  <c r="E19" i="78"/>
  <c r="E19" i="73"/>
  <c r="E19" i="133"/>
  <c r="E23" i="137"/>
  <c r="U16" i="83"/>
  <c r="U16" i="89"/>
  <c r="G21" i="71"/>
  <c r="E21" i="71"/>
  <c r="B20" i="133"/>
  <c r="Q21" i="71"/>
  <c r="M21" i="71"/>
  <c r="K21" i="71"/>
  <c r="I21" i="71"/>
  <c r="Q73" i="133"/>
  <c r="R73" i="133"/>
  <c r="G19" i="88"/>
  <c r="G19" i="76"/>
  <c r="G19" i="107"/>
  <c r="G19" i="89"/>
  <c r="G19" i="110"/>
  <c r="G19" i="108"/>
  <c r="G19" i="86"/>
  <c r="G19" i="83"/>
  <c r="G19" i="85"/>
  <c r="G19" i="87"/>
  <c r="G19" i="79"/>
  <c r="G19" i="25"/>
  <c r="G19" i="82"/>
  <c r="G19" i="74"/>
  <c r="G19" i="84"/>
  <c r="G19" i="80"/>
  <c r="G19" i="81"/>
  <c r="G19" i="77"/>
  <c r="G19" i="109"/>
  <c r="G19" i="72"/>
  <c r="G19" i="75"/>
  <c r="G19" i="78"/>
  <c r="G19" i="73"/>
  <c r="G19" i="133"/>
  <c r="L73" i="133"/>
  <c r="K73" i="133"/>
  <c r="F73" i="133"/>
  <c r="E73" i="133"/>
  <c r="U16" i="133"/>
  <c r="AF16" i="133" s="1"/>
  <c r="U16" i="25"/>
  <c r="U16" i="86"/>
  <c r="I19" i="89"/>
  <c r="I19" i="110"/>
  <c r="I19" i="108"/>
  <c r="I19" i="88"/>
  <c r="I19" i="83"/>
  <c r="I19" i="76"/>
  <c r="I19" i="85"/>
  <c r="I19" i="87"/>
  <c r="I19" i="107"/>
  <c r="I19" i="82"/>
  <c r="I19" i="86"/>
  <c r="I19" i="25"/>
  <c r="I19" i="74"/>
  <c r="I19" i="84"/>
  <c r="I19" i="77"/>
  <c r="I19" i="79"/>
  <c r="I19" i="80"/>
  <c r="I19" i="81"/>
  <c r="I19" i="109"/>
  <c r="I19" i="72"/>
  <c r="I19" i="75"/>
  <c r="I19" i="78"/>
  <c r="I19" i="73"/>
  <c r="I19" i="133"/>
  <c r="G73" i="133"/>
  <c r="H73" i="133"/>
  <c r="C24" i="98"/>
  <c r="B13" i="136"/>
  <c r="B22" i="71"/>
  <c r="K19" i="76"/>
  <c r="K19" i="107"/>
  <c r="K19" i="89"/>
  <c r="K19" i="110"/>
  <c r="K19" i="108"/>
  <c r="K19" i="83"/>
  <c r="K19" i="85"/>
  <c r="K19" i="87"/>
  <c r="K19" i="88"/>
  <c r="K19" i="82"/>
  <c r="K19" i="86"/>
  <c r="K19" i="25"/>
  <c r="K19" i="74"/>
  <c r="K19" i="84"/>
  <c r="K19" i="77"/>
  <c r="K19" i="79"/>
  <c r="K19" i="81"/>
  <c r="K19" i="80"/>
  <c r="K19" i="109"/>
  <c r="K19" i="72"/>
  <c r="K19" i="75"/>
  <c r="K19" i="78"/>
  <c r="K19" i="73"/>
  <c r="K19" i="133"/>
  <c r="I73" i="133"/>
  <c r="J73" i="133"/>
  <c r="AA27" i="114"/>
  <c r="B52" i="47"/>
  <c r="L27" i="119"/>
  <c r="AJ8" i="109"/>
  <c r="AV34" i="107"/>
  <c r="AV34" i="108"/>
  <c r="AV34" i="110"/>
  <c r="AV34" i="109"/>
  <c r="AJ4" i="107"/>
  <c r="AJ6" i="110"/>
  <c r="AJ6" i="109"/>
  <c r="AJ2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X32" i="75"/>
  <c r="V32" i="75"/>
  <c r="X30" i="75"/>
  <c r="V30" i="75"/>
  <c r="X28" i="75"/>
  <c r="V28" i="75"/>
  <c r="X26" i="75"/>
  <c r="V26" i="75"/>
  <c r="X24" i="75"/>
  <c r="V24" i="75"/>
  <c r="X22" i="75"/>
  <c r="V22" i="75"/>
  <c r="X20" i="75"/>
  <c r="V20" i="75"/>
  <c r="X18" i="75"/>
  <c r="V18" i="75"/>
  <c r="X16" i="75"/>
  <c r="V16" i="75"/>
  <c r="X14" i="75"/>
  <c r="V14" i="75"/>
  <c r="X12" i="75"/>
  <c r="V12" i="75"/>
  <c r="X10" i="75"/>
  <c r="M10" i="120" s="1"/>
  <c r="V10" i="75"/>
  <c r="K10" i="120" s="1"/>
  <c r="X8" i="75"/>
  <c r="M10" i="119" s="1"/>
  <c r="V8" i="75"/>
  <c r="K10" i="119" s="1"/>
  <c r="X6" i="75"/>
  <c r="M10" i="118" s="1"/>
  <c r="V6" i="75"/>
  <c r="K10" i="118" s="1"/>
  <c r="X4" i="75"/>
  <c r="M10" i="116" s="1"/>
  <c r="V4" i="75"/>
  <c r="K10" i="116" s="1"/>
  <c r="X2" i="75"/>
  <c r="M10" i="114" s="1"/>
  <c r="V2" i="75"/>
  <c r="K10" i="114" s="1"/>
  <c r="X32" i="78"/>
  <c r="V32" i="78"/>
  <c r="X30" i="78"/>
  <c r="V30" i="78"/>
  <c r="X28" i="78"/>
  <c r="V28" i="78"/>
  <c r="X26" i="78"/>
  <c r="V26" i="78"/>
  <c r="X24" i="78"/>
  <c r="V24" i="78"/>
  <c r="X22" i="78"/>
  <c r="V22" i="78"/>
  <c r="X20" i="78"/>
  <c r="V20" i="78"/>
  <c r="X18" i="78"/>
  <c r="V18" i="78"/>
  <c r="X16" i="78"/>
  <c r="V16" i="78"/>
  <c r="X14" i="78"/>
  <c r="V14" i="78"/>
  <c r="X12" i="78"/>
  <c r="V12" i="78"/>
  <c r="X10" i="78"/>
  <c r="M13" i="120" s="1"/>
  <c r="V10" i="78"/>
  <c r="K13" i="120" s="1"/>
  <c r="X8" i="78"/>
  <c r="M13" i="119" s="1"/>
  <c r="V8" i="78"/>
  <c r="K13" i="119" s="1"/>
  <c r="X6" i="78"/>
  <c r="M13" i="118" s="1"/>
  <c r="V6" i="78"/>
  <c r="K13" i="118" s="1"/>
  <c r="X4" i="78"/>
  <c r="M13" i="116" s="1"/>
  <c r="V4" i="78"/>
  <c r="K13" i="116" s="1"/>
  <c r="X2" i="78"/>
  <c r="M13" i="114" s="1"/>
  <c r="V2" i="78"/>
  <c r="K13" i="114" s="1"/>
  <c r="X32" i="73"/>
  <c r="V32" i="73"/>
  <c r="X30" i="73"/>
  <c r="V30" i="73"/>
  <c r="X28" i="73"/>
  <c r="V28" i="73"/>
  <c r="X26" i="73"/>
  <c r="V26" i="73"/>
  <c r="X24" i="73"/>
  <c r="V24" i="73"/>
  <c r="X22" i="73"/>
  <c r="V22" i="73"/>
  <c r="X20" i="73"/>
  <c r="V20" i="73"/>
  <c r="X18" i="73"/>
  <c r="V18" i="73"/>
  <c r="X16" i="73"/>
  <c r="V16" i="73"/>
  <c r="X14" i="73"/>
  <c r="V14" i="73"/>
  <c r="X12" i="73"/>
  <c r="V12" i="73"/>
  <c r="X10" i="73"/>
  <c r="M8" i="120" s="1"/>
  <c r="V10" i="73"/>
  <c r="K8" i="120" s="1"/>
  <c r="X8" i="73"/>
  <c r="M8" i="119" s="1"/>
  <c r="V8" i="73"/>
  <c r="K8" i="119" s="1"/>
  <c r="X6" i="73"/>
  <c r="M8" i="118" s="1"/>
  <c r="V6" i="73"/>
  <c r="K8" i="118" s="1"/>
  <c r="X4" i="73"/>
  <c r="M8" i="116" s="1"/>
  <c r="V4" i="73"/>
  <c r="K8" i="116" s="1"/>
  <c r="X2" i="73"/>
  <c r="M8" i="114" s="1"/>
  <c r="V2" i="73"/>
  <c r="K8" i="114" s="1"/>
  <c r="M7" i="120"/>
  <c r="K7" i="120"/>
  <c r="M7" i="119"/>
  <c r="K7" i="119"/>
  <c r="M7" i="118"/>
  <c r="K7" i="118"/>
  <c r="M7" i="116"/>
  <c r="K7" i="116"/>
  <c r="M7" i="114"/>
  <c r="K7" i="114"/>
  <c r="J75" i="133" l="1"/>
  <c r="I75" i="133"/>
  <c r="U18" i="109"/>
  <c r="U18" i="77"/>
  <c r="U18" i="88"/>
  <c r="I21" i="76"/>
  <c r="I21" i="107"/>
  <c r="I21" i="89"/>
  <c r="I21" i="110"/>
  <c r="I21" i="108"/>
  <c r="I21" i="88"/>
  <c r="I21" i="83"/>
  <c r="I21" i="85"/>
  <c r="I21" i="87"/>
  <c r="I21" i="82"/>
  <c r="I21" i="86"/>
  <c r="I21" i="25"/>
  <c r="I21" i="74"/>
  <c r="I21" i="84"/>
  <c r="I21" i="77"/>
  <c r="I21" i="79"/>
  <c r="I21" i="81"/>
  <c r="I21" i="80"/>
  <c r="I21" i="109"/>
  <c r="I21" i="72"/>
  <c r="I21" i="75"/>
  <c r="I21" i="78"/>
  <c r="I21" i="73"/>
  <c r="I21" i="133"/>
  <c r="U18" i="81"/>
  <c r="U18" i="108"/>
  <c r="R75" i="133"/>
  <c r="Q75" i="133"/>
  <c r="U18" i="74"/>
  <c r="L75" i="133"/>
  <c r="K75" i="133"/>
  <c r="K23" i="71"/>
  <c r="I23" i="71"/>
  <c r="G23" i="71"/>
  <c r="E23" i="71"/>
  <c r="B22" i="133"/>
  <c r="Q23" i="71"/>
  <c r="M23" i="71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76"/>
  <c r="K21" i="107"/>
  <c r="K21" i="89"/>
  <c r="K21" i="110"/>
  <c r="K21" i="108"/>
  <c r="K21" i="88"/>
  <c r="K21" i="83"/>
  <c r="K21" i="85"/>
  <c r="K21" i="87"/>
  <c r="K21" i="86"/>
  <c r="K21" i="25"/>
  <c r="K21" i="74"/>
  <c r="K21" i="84"/>
  <c r="K21" i="77"/>
  <c r="K21" i="79"/>
  <c r="K21" i="82"/>
  <c r="K21" i="81"/>
  <c r="K21" i="72"/>
  <c r="K21" i="109"/>
  <c r="K21" i="80"/>
  <c r="K21" i="75"/>
  <c r="K21" i="78"/>
  <c r="K21" i="73"/>
  <c r="K21" i="133"/>
  <c r="U18" i="80"/>
  <c r="U18" i="85"/>
  <c r="U18" i="110"/>
  <c r="U18" i="89"/>
  <c r="M21" i="110"/>
  <c r="M21" i="108"/>
  <c r="M21" i="88"/>
  <c r="M21" i="76"/>
  <c r="M21" i="107"/>
  <c r="M21" i="85"/>
  <c r="M21" i="89"/>
  <c r="M21" i="87"/>
  <c r="M21" i="82"/>
  <c r="M21" i="86"/>
  <c r="M21" i="83"/>
  <c r="M21" i="74"/>
  <c r="M21" i="84"/>
  <c r="M21" i="77"/>
  <c r="M21" i="79"/>
  <c r="M21" i="109"/>
  <c r="M21" i="72"/>
  <c r="M21" i="81"/>
  <c r="M21" i="25"/>
  <c r="M21" i="80"/>
  <c r="M21" i="75"/>
  <c r="M21" i="78"/>
  <c r="M21" i="73"/>
  <c r="M21" i="133"/>
  <c r="F75" i="133"/>
  <c r="E75" i="133"/>
  <c r="U18" i="133"/>
  <c r="U18" i="84"/>
  <c r="C26" i="98"/>
  <c r="B14" i="136"/>
  <c r="B24" i="71"/>
  <c r="Q21" i="89"/>
  <c r="Q21" i="110"/>
  <c r="Q21" i="108"/>
  <c r="Q21" i="76"/>
  <c r="Q21" i="107"/>
  <c r="Q21" i="82"/>
  <c r="Q21" i="86"/>
  <c r="Q21" i="83"/>
  <c r="Q21" i="85"/>
  <c r="Q21" i="88"/>
  <c r="Q21" i="87"/>
  <c r="Q21" i="77"/>
  <c r="Q21" i="79"/>
  <c r="Q21" i="25"/>
  <c r="Q21" i="74"/>
  <c r="Q21" i="109"/>
  <c r="Q21" i="72"/>
  <c r="Q21" i="84"/>
  <c r="Q21" i="80"/>
  <c r="Q21" i="81"/>
  <c r="Q21" i="75"/>
  <c r="Q21" i="78"/>
  <c r="Q21" i="73"/>
  <c r="Q21" i="133"/>
  <c r="U18" i="86"/>
  <c r="AP20" i="133"/>
  <c r="AQ20" i="133"/>
  <c r="N75" i="133"/>
  <c r="M75" i="133"/>
  <c r="E21" i="88"/>
  <c r="E21" i="76"/>
  <c r="E21" i="107"/>
  <c r="E21" i="89"/>
  <c r="U20" i="89" s="1"/>
  <c r="E21" i="110"/>
  <c r="E21" i="108"/>
  <c r="E21" i="86"/>
  <c r="E21" i="83"/>
  <c r="U20" i="83" s="1"/>
  <c r="E21" i="85"/>
  <c r="E21" i="87"/>
  <c r="E21" i="79"/>
  <c r="E21" i="25"/>
  <c r="U20" i="25" s="1"/>
  <c r="E21" i="74"/>
  <c r="E21" i="84"/>
  <c r="E21" i="82"/>
  <c r="E21" i="80"/>
  <c r="U20" i="80" s="1"/>
  <c r="E21" i="77"/>
  <c r="E21" i="81"/>
  <c r="E21" i="109"/>
  <c r="E21" i="72"/>
  <c r="E21" i="75"/>
  <c r="E21" i="78"/>
  <c r="E21" i="73"/>
  <c r="E21" i="133"/>
  <c r="U18" i="25"/>
  <c r="U18" i="107"/>
  <c r="U18" i="83"/>
  <c r="G75" i="133"/>
  <c r="H75" i="133"/>
  <c r="G21" i="89"/>
  <c r="G21" i="110"/>
  <c r="G21" i="108"/>
  <c r="G21" i="88"/>
  <c r="G21" i="107"/>
  <c r="G21" i="83"/>
  <c r="G21" i="85"/>
  <c r="G21" i="87"/>
  <c r="G21" i="82"/>
  <c r="G21" i="76"/>
  <c r="G21" i="86"/>
  <c r="G21" i="25"/>
  <c r="G21" i="74"/>
  <c r="G21" i="84"/>
  <c r="G21" i="77"/>
  <c r="G21" i="80"/>
  <c r="G21" i="81"/>
  <c r="G21" i="79"/>
  <c r="G21" i="109"/>
  <c r="G21" i="72"/>
  <c r="G21" i="75"/>
  <c r="G21" i="78"/>
  <c r="G21" i="73"/>
  <c r="G21" i="133"/>
  <c r="U18" i="72"/>
  <c r="U18" i="79"/>
  <c r="U18" i="76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AA27" i="119"/>
  <c r="AF34" i="25"/>
  <c r="B3" i="137" s="1"/>
  <c r="L22" i="114"/>
  <c r="L22" i="118"/>
  <c r="D47" i="47" s="1"/>
  <c r="U20" i="82" l="1"/>
  <c r="U20" i="86"/>
  <c r="G23" i="76"/>
  <c r="G23" i="107"/>
  <c r="G23" i="89"/>
  <c r="G23" i="110"/>
  <c r="G23" i="108"/>
  <c r="G23" i="88"/>
  <c r="G23" i="83"/>
  <c r="G23" i="85"/>
  <c r="G23" i="87"/>
  <c r="G23" i="86"/>
  <c r="G23" i="25"/>
  <c r="G23" i="82"/>
  <c r="G23" i="74"/>
  <c r="G23" i="84"/>
  <c r="G23" i="77"/>
  <c r="G23" i="79"/>
  <c r="G23" i="81"/>
  <c r="G23" i="109"/>
  <c r="G23" i="72"/>
  <c r="G23" i="80"/>
  <c r="G23" i="75"/>
  <c r="G23" i="78"/>
  <c r="G23" i="73"/>
  <c r="G23" i="133"/>
  <c r="U20" i="84"/>
  <c r="U20" i="108"/>
  <c r="I23" i="110"/>
  <c r="I23" i="108"/>
  <c r="I23" i="88"/>
  <c r="I23" i="76"/>
  <c r="I23" i="107"/>
  <c r="I23" i="85"/>
  <c r="I23" i="87"/>
  <c r="I23" i="82"/>
  <c r="I23" i="86"/>
  <c r="I23" i="89"/>
  <c r="I23" i="83"/>
  <c r="I23" i="74"/>
  <c r="I23" i="84"/>
  <c r="I23" i="77"/>
  <c r="I23" i="79"/>
  <c r="I23" i="25"/>
  <c r="I23" i="109"/>
  <c r="I23" i="72"/>
  <c r="I23" i="80"/>
  <c r="I23" i="81"/>
  <c r="I23" i="75"/>
  <c r="I23" i="78"/>
  <c r="I23" i="73"/>
  <c r="I23" i="133"/>
  <c r="H77" i="133"/>
  <c r="G77" i="133"/>
  <c r="Y20" i="133" s="1"/>
  <c r="U20" i="74"/>
  <c r="U20" i="110"/>
  <c r="K23" i="89"/>
  <c r="K23" i="110"/>
  <c r="K23" i="88"/>
  <c r="K23" i="76"/>
  <c r="K23" i="107"/>
  <c r="K23" i="87"/>
  <c r="K23" i="82"/>
  <c r="K23" i="108"/>
  <c r="K23" i="86"/>
  <c r="K23" i="83"/>
  <c r="K23" i="84"/>
  <c r="K23" i="77"/>
  <c r="K23" i="79"/>
  <c r="K23" i="85"/>
  <c r="K23" i="25"/>
  <c r="K23" i="74"/>
  <c r="K23" i="109"/>
  <c r="K23" i="72"/>
  <c r="K23" i="80"/>
  <c r="K23" i="81"/>
  <c r="K23" i="75"/>
  <c r="K23" i="78"/>
  <c r="K23" i="73"/>
  <c r="K23" i="133"/>
  <c r="N77" i="133"/>
  <c r="M77" i="133"/>
  <c r="J77" i="133"/>
  <c r="I77" i="133"/>
  <c r="U20" i="109"/>
  <c r="U20" i="79"/>
  <c r="U20" i="107"/>
  <c r="R77" i="133"/>
  <c r="Q77" i="133"/>
  <c r="B24" i="133"/>
  <c r="Q25" i="71"/>
  <c r="M25" i="71"/>
  <c r="K25" i="71"/>
  <c r="I25" i="71"/>
  <c r="G25" i="71"/>
  <c r="E25" i="71"/>
  <c r="M23" i="89"/>
  <c r="M23" i="110"/>
  <c r="M23" i="108"/>
  <c r="M23" i="76"/>
  <c r="M23" i="107"/>
  <c r="M23" i="82"/>
  <c r="M23" i="86"/>
  <c r="M23" i="88"/>
  <c r="M23" i="83"/>
  <c r="M23" i="85"/>
  <c r="M23" i="87"/>
  <c r="M23" i="77"/>
  <c r="M23" i="79"/>
  <c r="M23" i="25"/>
  <c r="M23" i="74"/>
  <c r="M23" i="84"/>
  <c r="M23" i="109"/>
  <c r="M23" i="72"/>
  <c r="M23" i="80"/>
  <c r="M23" i="81"/>
  <c r="M23" i="75"/>
  <c r="M23" i="78"/>
  <c r="M23" i="73"/>
  <c r="M23" i="133"/>
  <c r="U20" i="81"/>
  <c r="U20" i="87"/>
  <c r="U20" i="76"/>
  <c r="U20" i="72"/>
  <c r="Q23" i="88"/>
  <c r="Q23" i="76"/>
  <c r="Q23" i="107"/>
  <c r="Q23" i="89"/>
  <c r="Q23" i="110"/>
  <c r="Q23" i="108"/>
  <c r="Q23" i="86"/>
  <c r="Q23" i="83"/>
  <c r="Q23" i="85"/>
  <c r="Q23" i="87"/>
  <c r="Q23" i="79"/>
  <c r="Q23" i="25"/>
  <c r="Q23" i="74"/>
  <c r="Q23" i="84"/>
  <c r="Q23" i="80"/>
  <c r="Q23" i="82"/>
  <c r="Q23" i="81"/>
  <c r="Q23" i="77"/>
  <c r="Q23" i="109"/>
  <c r="Q23" i="72"/>
  <c r="Q23" i="75"/>
  <c r="Q23" i="78"/>
  <c r="Q23" i="73"/>
  <c r="Q23" i="133"/>
  <c r="U20" i="77"/>
  <c r="U20" i="85"/>
  <c r="U20" i="88"/>
  <c r="C28" i="98"/>
  <c r="B15" i="136"/>
  <c r="B26" i="71"/>
  <c r="AQ22" i="133"/>
  <c r="AP22" i="133"/>
  <c r="E77" i="133"/>
  <c r="F77" i="133"/>
  <c r="AA20" i="133" s="1"/>
  <c r="AA34" i="133" s="1"/>
  <c r="U20" i="133"/>
  <c r="L77" i="133"/>
  <c r="K77" i="133"/>
  <c r="AJ18" i="133"/>
  <c r="E23" i="76"/>
  <c r="U22" i="76" s="1"/>
  <c r="E23" i="107"/>
  <c r="U22" i="107" s="1"/>
  <c r="E23" i="89"/>
  <c r="U22" i="89" s="1"/>
  <c r="E23" i="110"/>
  <c r="U22" i="110" s="1"/>
  <c r="E23" i="108"/>
  <c r="U22" i="108" s="1"/>
  <c r="E23" i="88"/>
  <c r="U22" i="88" s="1"/>
  <c r="E23" i="83"/>
  <c r="U22" i="83" s="1"/>
  <c r="E23" i="85"/>
  <c r="U22" i="85" s="1"/>
  <c r="E23" i="87"/>
  <c r="U22" i="87" s="1"/>
  <c r="E23" i="82"/>
  <c r="U22" i="82" s="1"/>
  <c r="E23" i="86"/>
  <c r="U22" i="86" s="1"/>
  <c r="E23" i="25"/>
  <c r="U22" i="25" s="1"/>
  <c r="E23" i="74"/>
  <c r="U22" i="74" s="1"/>
  <c r="E23" i="84"/>
  <c r="U22" i="84" s="1"/>
  <c r="E23" i="77"/>
  <c r="U22" i="77" s="1"/>
  <c r="E23" i="79"/>
  <c r="U22" i="79" s="1"/>
  <c r="E23" i="81"/>
  <c r="U22" i="81" s="1"/>
  <c r="E23" i="80"/>
  <c r="U22" i="80" s="1"/>
  <c r="E23" i="109"/>
  <c r="U22" i="109" s="1"/>
  <c r="E23" i="72"/>
  <c r="U22" i="72" s="1"/>
  <c r="E23" i="75"/>
  <c r="E23" i="78"/>
  <c r="E23" i="73"/>
  <c r="E23" i="133"/>
  <c r="B47" i="47"/>
  <c r="AA22" i="114"/>
  <c r="AA22" i="118"/>
  <c r="N25" i="116"/>
  <c r="P25" i="116"/>
  <c r="R22" i="116"/>
  <c r="O25" i="116"/>
  <c r="Q25" i="116"/>
  <c r="AZ2" i="71"/>
  <c r="V2" i="71"/>
  <c r="X2" i="71"/>
  <c r="M6" i="114" s="1"/>
  <c r="AV3" i="71"/>
  <c r="V4" i="7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X10" i="71"/>
  <c r="M6" i="120" s="1"/>
  <c r="AV11" i="71"/>
  <c r="V12" i="71"/>
  <c r="X12" i="71"/>
  <c r="AV13" i="71"/>
  <c r="V14" i="7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E81" i="71"/>
  <c r="F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E18" i="137" l="1"/>
  <c r="N79" i="133"/>
  <c r="M79" i="133"/>
  <c r="E25" i="76"/>
  <c r="E25" i="107"/>
  <c r="E25" i="89"/>
  <c r="E25" i="110"/>
  <c r="E25" i="108"/>
  <c r="E25" i="88"/>
  <c r="E25" i="83"/>
  <c r="E25" i="85"/>
  <c r="E25" i="87"/>
  <c r="E25" i="86"/>
  <c r="E25" i="25"/>
  <c r="E25" i="74"/>
  <c r="E25" i="84"/>
  <c r="E25" i="82"/>
  <c r="E25" i="77"/>
  <c r="E25" i="79"/>
  <c r="E25" i="81"/>
  <c r="E25" i="109"/>
  <c r="E25" i="72"/>
  <c r="E25" i="80"/>
  <c r="E25" i="133"/>
  <c r="E25" i="75"/>
  <c r="E25" i="78"/>
  <c r="E25" i="73"/>
  <c r="L79" i="133"/>
  <c r="K79" i="133"/>
  <c r="G25" i="110"/>
  <c r="G25" i="108"/>
  <c r="G25" i="88"/>
  <c r="G25" i="76"/>
  <c r="G25" i="107"/>
  <c r="G25" i="85"/>
  <c r="G25" i="89"/>
  <c r="G25" i="87"/>
  <c r="G25" i="82"/>
  <c r="G25" i="86"/>
  <c r="G25" i="83"/>
  <c r="G25" i="74"/>
  <c r="G25" i="84"/>
  <c r="G25" i="77"/>
  <c r="G25" i="79"/>
  <c r="G25" i="109"/>
  <c r="G25" i="72"/>
  <c r="G25" i="81"/>
  <c r="G25" i="25"/>
  <c r="G25" i="80"/>
  <c r="G25" i="75"/>
  <c r="G25" i="78"/>
  <c r="G25" i="73"/>
  <c r="G25" i="133"/>
  <c r="I25" i="89"/>
  <c r="I25" i="110"/>
  <c r="I25" i="88"/>
  <c r="I25" i="76"/>
  <c r="I25" i="107"/>
  <c r="I25" i="87"/>
  <c r="I25" i="82"/>
  <c r="I25" i="86"/>
  <c r="I25" i="83"/>
  <c r="I25" i="108"/>
  <c r="I25" i="85"/>
  <c r="I25" i="84"/>
  <c r="I25" i="77"/>
  <c r="I25" i="79"/>
  <c r="I25" i="25"/>
  <c r="I25" i="109"/>
  <c r="I25" i="72"/>
  <c r="I25" i="74"/>
  <c r="I25" i="80"/>
  <c r="I25" i="81"/>
  <c r="I25" i="75"/>
  <c r="I25" i="78"/>
  <c r="I25" i="73"/>
  <c r="I25" i="133"/>
  <c r="K25" i="89"/>
  <c r="K25" i="110"/>
  <c r="K25" i="108"/>
  <c r="K25" i="76"/>
  <c r="K25" i="107"/>
  <c r="K25" i="88"/>
  <c r="K25" i="82"/>
  <c r="K25" i="86"/>
  <c r="K25" i="83"/>
  <c r="K25" i="85"/>
  <c r="K25" i="87"/>
  <c r="K25" i="77"/>
  <c r="K25" i="79"/>
  <c r="K25" i="25"/>
  <c r="K25" i="74"/>
  <c r="K25" i="109"/>
  <c r="K25" i="72"/>
  <c r="K25" i="80"/>
  <c r="K25" i="84"/>
  <c r="K25" i="81"/>
  <c r="K25" i="75"/>
  <c r="K25" i="78"/>
  <c r="K25" i="73"/>
  <c r="K25" i="133"/>
  <c r="F79" i="133"/>
  <c r="E79" i="133"/>
  <c r="R79" i="133"/>
  <c r="Q79" i="133"/>
  <c r="M25" i="110"/>
  <c r="M25" i="108"/>
  <c r="M25" i="88"/>
  <c r="M25" i="76"/>
  <c r="M25" i="107"/>
  <c r="M25" i="89"/>
  <c r="M25" i="86"/>
  <c r="M25" i="83"/>
  <c r="M25" i="85"/>
  <c r="M25" i="87"/>
  <c r="M25" i="77"/>
  <c r="M25" i="79"/>
  <c r="M25" i="82"/>
  <c r="M25" i="25"/>
  <c r="M25" i="74"/>
  <c r="M25" i="84"/>
  <c r="M25" i="72"/>
  <c r="M25" i="80"/>
  <c r="M25" i="81"/>
  <c r="M25" i="109"/>
  <c r="M25" i="75"/>
  <c r="M25" i="78"/>
  <c r="M25" i="73"/>
  <c r="M25" i="133"/>
  <c r="I79" i="133"/>
  <c r="J79" i="133"/>
  <c r="Q27" i="71"/>
  <c r="M27" i="71"/>
  <c r="B26" i="133"/>
  <c r="K27" i="71"/>
  <c r="I27" i="71"/>
  <c r="G27" i="71"/>
  <c r="E27" i="71"/>
  <c r="Q25" i="89"/>
  <c r="Q25" i="110"/>
  <c r="Q25" i="108"/>
  <c r="Q25" i="88"/>
  <c r="Q25" i="107"/>
  <c r="Q25" i="83"/>
  <c r="Q25" i="85"/>
  <c r="Q25" i="87"/>
  <c r="Q25" i="82"/>
  <c r="Q25" i="76"/>
  <c r="Q25" i="86"/>
  <c r="Q25" i="25"/>
  <c r="Q25" i="74"/>
  <c r="Q25" i="84"/>
  <c r="Q25" i="77"/>
  <c r="Q25" i="80"/>
  <c r="Q25" i="81"/>
  <c r="Q25" i="79"/>
  <c r="Q25" i="109"/>
  <c r="Q25" i="72"/>
  <c r="Q25" i="75"/>
  <c r="Q25" i="78"/>
  <c r="Q25" i="73"/>
  <c r="Q25" i="133"/>
  <c r="AP24" i="133"/>
  <c r="AQ24" i="133"/>
  <c r="U22" i="133"/>
  <c r="AF22" i="133" s="1"/>
  <c r="G79" i="133"/>
  <c r="H79" i="133"/>
  <c r="C30" i="98"/>
  <c r="B16" i="136"/>
  <c r="B28" i="71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C47" i="47" s="1"/>
  <c r="AV18" i="71"/>
  <c r="AQ2" i="71"/>
  <c r="AV24" i="71"/>
  <c r="AV30" i="71"/>
  <c r="AG4" i="71"/>
  <c r="AG2" i="71"/>
  <c r="AC2" i="71" s="1"/>
  <c r="B2" i="72"/>
  <c r="B2" i="109"/>
  <c r="B2" i="108"/>
  <c r="B2" i="110"/>
  <c r="B2" i="107"/>
  <c r="AV14" i="71"/>
  <c r="AV32" i="71"/>
  <c r="AV22" i="71"/>
  <c r="AV12" i="71"/>
  <c r="AV28" i="71"/>
  <c r="AF34" i="71"/>
  <c r="B4" i="137" s="1"/>
  <c r="C4" i="137" s="1"/>
  <c r="AV26" i="71"/>
  <c r="X34" i="71"/>
  <c r="AV6" i="71"/>
  <c r="V34" i="71"/>
  <c r="AV34" i="71" s="1"/>
  <c r="AV4" i="71"/>
  <c r="AV2" i="71"/>
  <c r="AP2" i="71"/>
  <c r="AV26" i="72"/>
  <c r="AV24" i="72"/>
  <c r="AV22" i="72"/>
  <c r="AV20" i="72"/>
  <c r="AV18" i="72"/>
  <c r="E4" i="137" l="1"/>
  <c r="AQ26" i="133"/>
  <c r="AP26" i="133"/>
  <c r="E81" i="133"/>
  <c r="F81" i="133"/>
  <c r="U24" i="133"/>
  <c r="AF24" i="133" s="1"/>
  <c r="U24" i="84"/>
  <c r="U24" i="108"/>
  <c r="AG22" i="133"/>
  <c r="AC24" i="133" s="1"/>
  <c r="W24" i="133" s="1"/>
  <c r="M27" i="89"/>
  <c r="M27" i="110"/>
  <c r="M27" i="108"/>
  <c r="M27" i="88"/>
  <c r="M27" i="83"/>
  <c r="M27" i="85"/>
  <c r="M27" i="76"/>
  <c r="M27" i="87"/>
  <c r="M27" i="107"/>
  <c r="M27" i="82"/>
  <c r="M27" i="86"/>
  <c r="M27" i="25"/>
  <c r="M27" i="80"/>
  <c r="M27" i="74"/>
  <c r="M27" i="84"/>
  <c r="M27" i="77"/>
  <c r="M27" i="79"/>
  <c r="M27" i="81"/>
  <c r="M27" i="72"/>
  <c r="M27" i="109"/>
  <c r="M27" i="133"/>
  <c r="M27" i="75"/>
  <c r="M27" i="78"/>
  <c r="M27" i="73"/>
  <c r="U24" i="72"/>
  <c r="U24" i="80"/>
  <c r="U24" i="74"/>
  <c r="U24" i="110"/>
  <c r="Q27" i="133"/>
  <c r="Q27" i="76"/>
  <c r="Q27" i="107"/>
  <c r="Q27" i="89"/>
  <c r="Q27" i="110"/>
  <c r="Q27" i="108"/>
  <c r="Q27" i="88"/>
  <c r="Q27" i="83"/>
  <c r="Q27" i="85"/>
  <c r="Q27" i="87"/>
  <c r="Q27" i="86"/>
  <c r="Q27" i="25"/>
  <c r="Q27" i="74"/>
  <c r="Q27" i="84"/>
  <c r="Q27" i="82"/>
  <c r="Q27" i="77"/>
  <c r="Q27" i="79"/>
  <c r="Q27" i="81"/>
  <c r="Q27" i="109"/>
  <c r="Q27" i="80"/>
  <c r="Q27" i="72"/>
  <c r="Q27" i="75"/>
  <c r="Q27" i="78"/>
  <c r="Q27" i="73"/>
  <c r="L81" i="133"/>
  <c r="K81" i="133"/>
  <c r="E81" i="72"/>
  <c r="F81" i="72"/>
  <c r="U24" i="25"/>
  <c r="U24" i="89"/>
  <c r="I81" i="133"/>
  <c r="J81" i="133"/>
  <c r="H81" i="133"/>
  <c r="G81" i="133"/>
  <c r="U24" i="109"/>
  <c r="U24" i="86"/>
  <c r="U24" i="107"/>
  <c r="B28" i="133"/>
  <c r="G29" i="71"/>
  <c r="E29" i="71"/>
  <c r="Q29" i="71"/>
  <c r="M29" i="71"/>
  <c r="K29" i="71"/>
  <c r="I29" i="71"/>
  <c r="Q81" i="133"/>
  <c r="R81" i="133"/>
  <c r="E27" i="133"/>
  <c r="E27" i="89"/>
  <c r="E27" i="110"/>
  <c r="E27" i="88"/>
  <c r="E27" i="76"/>
  <c r="E27" i="107"/>
  <c r="E27" i="87"/>
  <c r="E27" i="82"/>
  <c r="E27" i="108"/>
  <c r="E27" i="86"/>
  <c r="E27" i="83"/>
  <c r="E27" i="84"/>
  <c r="E27" i="77"/>
  <c r="E27" i="79"/>
  <c r="E27" i="85"/>
  <c r="E27" i="25"/>
  <c r="E27" i="74"/>
  <c r="E27" i="109"/>
  <c r="E27" i="72"/>
  <c r="E27" i="80"/>
  <c r="E27" i="81"/>
  <c r="E27" i="75"/>
  <c r="E27" i="78"/>
  <c r="E27" i="73"/>
  <c r="U24" i="81"/>
  <c r="U24" i="87"/>
  <c r="U24" i="76"/>
  <c r="G27" i="89"/>
  <c r="G27" i="110"/>
  <c r="G27" i="108"/>
  <c r="G27" i="76"/>
  <c r="G27" i="107"/>
  <c r="G27" i="82"/>
  <c r="G27" i="86"/>
  <c r="G27" i="88"/>
  <c r="G27" i="83"/>
  <c r="G27" i="85"/>
  <c r="G27" i="87"/>
  <c r="G27" i="77"/>
  <c r="G27" i="79"/>
  <c r="G27" i="25"/>
  <c r="G27" i="74"/>
  <c r="G27" i="84"/>
  <c r="G27" i="109"/>
  <c r="G27" i="72"/>
  <c r="G27" i="80"/>
  <c r="G27" i="81"/>
  <c r="G27" i="75"/>
  <c r="G27" i="78"/>
  <c r="G27" i="73"/>
  <c r="G27" i="133"/>
  <c r="U24" i="79"/>
  <c r="U24" i="85"/>
  <c r="C32" i="98"/>
  <c r="B17" i="136"/>
  <c r="B30" i="71"/>
  <c r="I27" i="110"/>
  <c r="I27" i="108"/>
  <c r="I27" i="88"/>
  <c r="I27" i="76"/>
  <c r="I27" i="107"/>
  <c r="I27" i="89"/>
  <c r="I27" i="86"/>
  <c r="I27" i="83"/>
  <c r="I27" i="85"/>
  <c r="I27" i="87"/>
  <c r="I27" i="77"/>
  <c r="I27" i="79"/>
  <c r="I27" i="25"/>
  <c r="I27" i="74"/>
  <c r="I27" i="82"/>
  <c r="I27" i="84"/>
  <c r="I27" i="72"/>
  <c r="I27" i="80"/>
  <c r="I27" i="109"/>
  <c r="I27" i="81"/>
  <c r="I27" i="75"/>
  <c r="I27" i="78"/>
  <c r="I27" i="73"/>
  <c r="I27" i="133"/>
  <c r="N81" i="133"/>
  <c r="M81" i="133"/>
  <c r="U24" i="77"/>
  <c r="U24" i="83"/>
  <c r="K27" i="88"/>
  <c r="K27" i="76"/>
  <c r="K27" i="107"/>
  <c r="K27" i="89"/>
  <c r="K27" i="110"/>
  <c r="K27" i="108"/>
  <c r="K27" i="86"/>
  <c r="K27" i="83"/>
  <c r="K27" i="85"/>
  <c r="K27" i="87"/>
  <c r="K27" i="79"/>
  <c r="K27" i="25"/>
  <c r="K27" i="74"/>
  <c r="K27" i="82"/>
  <c r="K27" i="84"/>
  <c r="K27" i="72"/>
  <c r="K27" i="80"/>
  <c r="K27" i="81"/>
  <c r="K27" i="77"/>
  <c r="K27" i="109"/>
  <c r="K27" i="133"/>
  <c r="K27" i="75"/>
  <c r="K27" i="78"/>
  <c r="K27" i="73"/>
  <c r="U24" i="82"/>
  <c r="U24" i="88"/>
  <c r="W2" i="71"/>
  <c r="R6" i="114"/>
  <c r="AA22" i="116"/>
  <c r="L7" i="114"/>
  <c r="R7" i="114"/>
  <c r="F59" i="71"/>
  <c r="E59" i="71"/>
  <c r="AC6" i="71"/>
  <c r="AC4" i="71"/>
  <c r="AP2" i="109"/>
  <c r="AQ2" i="109"/>
  <c r="G59" i="71"/>
  <c r="H59" i="71"/>
  <c r="U2" i="71"/>
  <c r="AF2" i="71" s="1"/>
  <c r="J59" i="71"/>
  <c r="I59" i="71"/>
  <c r="AP2" i="107"/>
  <c r="AQ2" i="107"/>
  <c r="R59" i="71"/>
  <c r="Q59" i="71"/>
  <c r="M59" i="71"/>
  <c r="N59" i="71"/>
  <c r="AQ2" i="110"/>
  <c r="AP2" i="110"/>
  <c r="K59" i="71"/>
  <c r="L59" i="71"/>
  <c r="AQ2" i="108"/>
  <c r="AP2" i="108"/>
  <c r="AP2" i="72"/>
  <c r="AQ2" i="72"/>
  <c r="H83" i="133" l="1"/>
  <c r="G83" i="133"/>
  <c r="U26" i="72"/>
  <c r="U26" i="83"/>
  <c r="U26" i="110"/>
  <c r="Q29" i="110"/>
  <c r="Q29" i="108"/>
  <c r="Q29" i="88"/>
  <c r="Q29" i="76"/>
  <c r="Q29" i="107"/>
  <c r="Q29" i="85"/>
  <c r="Q29" i="89"/>
  <c r="Q29" i="87"/>
  <c r="Q29" i="82"/>
  <c r="Q29" i="86"/>
  <c r="Q29" i="83"/>
  <c r="Q29" i="74"/>
  <c r="Q29" i="84"/>
  <c r="Q29" i="77"/>
  <c r="Q29" i="79"/>
  <c r="Q29" i="81"/>
  <c r="Q29" i="80"/>
  <c r="Q29" i="109"/>
  <c r="Q29" i="72"/>
  <c r="Q29" i="25"/>
  <c r="Q29" i="75"/>
  <c r="Q29" i="78"/>
  <c r="Q29" i="73"/>
  <c r="Q29" i="133"/>
  <c r="R83" i="133"/>
  <c r="Q83" i="133"/>
  <c r="N83" i="133"/>
  <c r="M83" i="133"/>
  <c r="U26" i="109"/>
  <c r="U26" i="86"/>
  <c r="U26" i="89"/>
  <c r="E29" i="133"/>
  <c r="E29" i="89"/>
  <c r="E29" i="110"/>
  <c r="E29" i="108"/>
  <c r="E29" i="76"/>
  <c r="E29" i="107"/>
  <c r="E29" i="88"/>
  <c r="E29" i="82"/>
  <c r="E29" i="86"/>
  <c r="E29" i="83"/>
  <c r="E29" i="85"/>
  <c r="E29" i="87"/>
  <c r="E29" i="77"/>
  <c r="E29" i="79"/>
  <c r="E29" i="25"/>
  <c r="E29" i="80"/>
  <c r="E29" i="74"/>
  <c r="E29" i="109"/>
  <c r="E29" i="72"/>
  <c r="E29" i="84"/>
  <c r="E29" i="81"/>
  <c r="E29" i="75"/>
  <c r="E29" i="78"/>
  <c r="E29" i="73"/>
  <c r="E85" i="71"/>
  <c r="F85" i="71"/>
  <c r="L83" i="133"/>
  <c r="K83" i="133"/>
  <c r="U26" i="74"/>
  <c r="U26" i="108"/>
  <c r="F83" i="133"/>
  <c r="U26" i="133"/>
  <c r="AF26" i="133" s="1"/>
  <c r="AG28" i="133" s="1"/>
  <c r="AC30" i="133" s="1"/>
  <c r="W30" i="133" s="1"/>
  <c r="AJ30" i="133" s="1"/>
  <c r="E83" i="133"/>
  <c r="Y26" i="133" s="1"/>
  <c r="G29" i="110"/>
  <c r="G29" i="108"/>
  <c r="G29" i="88"/>
  <c r="G29" i="76"/>
  <c r="G29" i="107"/>
  <c r="G29" i="89"/>
  <c r="G29" i="86"/>
  <c r="G29" i="83"/>
  <c r="G29" i="85"/>
  <c r="G29" i="87"/>
  <c r="G29" i="82"/>
  <c r="G29" i="77"/>
  <c r="G29" i="79"/>
  <c r="G29" i="25"/>
  <c r="G29" i="74"/>
  <c r="G29" i="84"/>
  <c r="G29" i="72"/>
  <c r="G29" i="109"/>
  <c r="G29" i="80"/>
  <c r="G29" i="81"/>
  <c r="G29" i="75"/>
  <c r="G29" i="78"/>
  <c r="G29" i="73"/>
  <c r="G29" i="133"/>
  <c r="J83" i="133"/>
  <c r="I83" i="133"/>
  <c r="K31" i="71"/>
  <c r="I31" i="71"/>
  <c r="G31" i="71"/>
  <c r="B30" i="133"/>
  <c r="E31" i="71"/>
  <c r="Q31" i="71"/>
  <c r="M31" i="71"/>
  <c r="U26" i="25"/>
  <c r="U26" i="82"/>
  <c r="AP28" i="133"/>
  <c r="AQ28" i="133"/>
  <c r="U26" i="81"/>
  <c r="AG26" i="133"/>
  <c r="AC28" i="133" s="1"/>
  <c r="W28" i="133" s="1"/>
  <c r="AJ28" i="133" s="1"/>
  <c r="U26" i="85"/>
  <c r="U26" i="87"/>
  <c r="B18" i="136"/>
  <c r="B32" i="71"/>
  <c r="U26" i="79"/>
  <c r="U26" i="107"/>
  <c r="I29" i="88"/>
  <c r="I29" i="76"/>
  <c r="I29" i="107"/>
  <c r="I29" i="89"/>
  <c r="I29" i="110"/>
  <c r="I29" i="108"/>
  <c r="I29" i="86"/>
  <c r="I29" i="83"/>
  <c r="I29" i="85"/>
  <c r="I29" i="87"/>
  <c r="I29" i="79"/>
  <c r="I29" i="25"/>
  <c r="I29" i="74"/>
  <c r="I29" i="84"/>
  <c r="I29" i="72"/>
  <c r="I29" i="82"/>
  <c r="I29" i="77"/>
  <c r="I29" i="80"/>
  <c r="I29" i="81"/>
  <c r="I29" i="109"/>
  <c r="I29" i="75"/>
  <c r="I29" i="78"/>
  <c r="I29" i="73"/>
  <c r="I29" i="133"/>
  <c r="AJ24" i="133"/>
  <c r="U26" i="77"/>
  <c r="U26" i="76"/>
  <c r="K29" i="89"/>
  <c r="K29" i="110"/>
  <c r="K29" i="108"/>
  <c r="K29" i="88"/>
  <c r="K29" i="76"/>
  <c r="K29" i="107"/>
  <c r="K29" i="83"/>
  <c r="K29" i="85"/>
  <c r="K29" i="87"/>
  <c r="K29" i="82"/>
  <c r="K29" i="86"/>
  <c r="K29" i="25"/>
  <c r="K29" i="80"/>
  <c r="K29" i="74"/>
  <c r="K29" i="84"/>
  <c r="K29" i="77"/>
  <c r="K29" i="81"/>
  <c r="K29" i="79"/>
  <c r="K29" i="109"/>
  <c r="K29" i="72"/>
  <c r="K29" i="75"/>
  <c r="K29" i="78"/>
  <c r="K29" i="73"/>
  <c r="K29" i="133"/>
  <c r="AG24" i="133"/>
  <c r="AC26" i="133" s="1"/>
  <c r="W26" i="133" s="1"/>
  <c r="AJ26" i="133" s="1"/>
  <c r="U26" i="80"/>
  <c r="U26" i="84"/>
  <c r="U26" i="88"/>
  <c r="M29" i="76"/>
  <c r="M29" i="107"/>
  <c r="M29" i="89"/>
  <c r="M29" i="110"/>
  <c r="M29" i="108"/>
  <c r="M29" i="88"/>
  <c r="M29" i="83"/>
  <c r="M29" i="85"/>
  <c r="M29" i="87"/>
  <c r="M29" i="82"/>
  <c r="M29" i="86"/>
  <c r="M29" i="25"/>
  <c r="M29" i="80"/>
  <c r="M29" i="74"/>
  <c r="M29" i="84"/>
  <c r="M29" i="77"/>
  <c r="M29" i="79"/>
  <c r="M29" i="81"/>
  <c r="M29" i="109"/>
  <c r="M29" i="72"/>
  <c r="M29" i="75"/>
  <c r="M29" i="78"/>
  <c r="M29" i="73"/>
  <c r="M29" i="133"/>
  <c r="AG30" i="133"/>
  <c r="AC32" i="133" s="1"/>
  <c r="W32" i="133" s="1"/>
  <c r="AJ32" i="133" s="1"/>
  <c r="AI35" i="133" s="1"/>
  <c r="AJ2" i="72"/>
  <c r="R7" i="118"/>
  <c r="AJ2" i="71"/>
  <c r="L6" i="114"/>
  <c r="W4" i="71"/>
  <c r="R6" i="116"/>
  <c r="R7" i="116"/>
  <c r="W6" i="71"/>
  <c r="R6" i="118"/>
  <c r="AA7" i="114"/>
  <c r="B32" i="47"/>
  <c r="Z2" i="71"/>
  <c r="O6" i="114" s="1"/>
  <c r="AA2" i="71"/>
  <c r="P6" i="114" s="1"/>
  <c r="N6" i="114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Z2" i="109" l="1"/>
  <c r="AB2" i="109"/>
  <c r="AA2" i="109"/>
  <c r="Y2" i="109"/>
  <c r="AB2" i="72"/>
  <c r="Q7" i="114" s="1"/>
  <c r="AA2" i="72"/>
  <c r="P7" i="114" s="1"/>
  <c r="Z2" i="72"/>
  <c r="O7" i="114" s="1"/>
  <c r="Y2" i="72"/>
  <c r="Z2" i="110"/>
  <c r="Y2" i="110"/>
  <c r="AA2" i="110"/>
  <c r="AB2" i="110"/>
  <c r="Z2" i="108"/>
  <c r="Y2" i="108"/>
  <c r="AB2" i="108"/>
  <c r="AA2" i="108"/>
  <c r="K31" i="76"/>
  <c r="K31" i="107"/>
  <c r="K31" i="108"/>
  <c r="K31" i="89"/>
  <c r="K31" i="110"/>
  <c r="K31" i="88"/>
  <c r="K31" i="83"/>
  <c r="K31" i="85"/>
  <c r="K31" i="87"/>
  <c r="K31" i="82"/>
  <c r="K31" i="86"/>
  <c r="K31" i="25"/>
  <c r="K31" i="80"/>
  <c r="K31" i="74"/>
  <c r="K31" i="84"/>
  <c r="K31" i="77"/>
  <c r="K31" i="79"/>
  <c r="K31" i="81"/>
  <c r="K31" i="109"/>
  <c r="K31" i="72"/>
  <c r="K31" i="75"/>
  <c r="K31" i="78"/>
  <c r="K31" i="73"/>
  <c r="K31" i="133"/>
  <c r="U28" i="84"/>
  <c r="U28" i="87"/>
  <c r="U28" i="108"/>
  <c r="L85" i="133"/>
  <c r="K85" i="133"/>
  <c r="F85" i="72"/>
  <c r="E85" i="72"/>
  <c r="U28" i="85"/>
  <c r="U28" i="110"/>
  <c r="M31" i="108"/>
  <c r="M31" i="89"/>
  <c r="M31" i="110"/>
  <c r="M31" i="88"/>
  <c r="M31" i="76"/>
  <c r="M31" i="107"/>
  <c r="M31" i="83"/>
  <c r="M31" i="85"/>
  <c r="M31" i="87"/>
  <c r="M31" i="86"/>
  <c r="M31" i="74"/>
  <c r="M31" i="82"/>
  <c r="M31" i="84"/>
  <c r="M31" i="77"/>
  <c r="M31" i="79"/>
  <c r="M31" i="81"/>
  <c r="M31" i="25"/>
  <c r="M31" i="109"/>
  <c r="M31" i="80"/>
  <c r="M31" i="72"/>
  <c r="M31" i="75"/>
  <c r="M31" i="78"/>
  <c r="M31" i="73"/>
  <c r="M31" i="133"/>
  <c r="U28" i="109"/>
  <c r="U28" i="83"/>
  <c r="U28" i="89"/>
  <c r="W34" i="133"/>
  <c r="Q31" i="108"/>
  <c r="Q31" i="89"/>
  <c r="Q31" i="110"/>
  <c r="Q31" i="88"/>
  <c r="Q31" i="76"/>
  <c r="Q31" i="107"/>
  <c r="Q31" i="87"/>
  <c r="Q31" i="82"/>
  <c r="Q31" i="86"/>
  <c r="Q31" i="83"/>
  <c r="Q31" i="85"/>
  <c r="Q31" i="84"/>
  <c r="Q31" i="77"/>
  <c r="Q31" i="79"/>
  <c r="Q31" i="25"/>
  <c r="Q31" i="80"/>
  <c r="Q31" i="74"/>
  <c r="Q31" i="109"/>
  <c r="Q31" i="72"/>
  <c r="Q31" i="81"/>
  <c r="Q31" i="75"/>
  <c r="Q31" i="78"/>
  <c r="Q31" i="73"/>
  <c r="Q31" i="133"/>
  <c r="H85" i="133"/>
  <c r="G85" i="133"/>
  <c r="U28" i="74"/>
  <c r="U28" i="86"/>
  <c r="F85" i="133"/>
  <c r="E85" i="133"/>
  <c r="AB28" i="133" s="1"/>
  <c r="U28" i="133"/>
  <c r="Q85" i="133"/>
  <c r="R85" i="133"/>
  <c r="E31" i="110"/>
  <c r="E31" i="88"/>
  <c r="E31" i="76"/>
  <c r="E31" i="107"/>
  <c r="E31" i="108"/>
  <c r="E31" i="89"/>
  <c r="E31" i="86"/>
  <c r="E31" i="83"/>
  <c r="E31" i="85"/>
  <c r="U30" i="85" s="1"/>
  <c r="E31" i="87"/>
  <c r="E31" i="79"/>
  <c r="E31" i="82"/>
  <c r="E31" i="25"/>
  <c r="E31" i="74"/>
  <c r="U30" i="74" s="1"/>
  <c r="E31" i="84"/>
  <c r="E31" i="72"/>
  <c r="E31" i="109"/>
  <c r="E31" i="77"/>
  <c r="E31" i="81"/>
  <c r="E31" i="80"/>
  <c r="E31" i="75"/>
  <c r="E31" i="78"/>
  <c r="E31" i="73"/>
  <c r="E31" i="133"/>
  <c r="U28" i="80"/>
  <c r="U28" i="82"/>
  <c r="N85" i="133"/>
  <c r="M85" i="133"/>
  <c r="U28" i="72"/>
  <c r="J85" i="133"/>
  <c r="I85" i="133"/>
  <c r="AQ30" i="133"/>
  <c r="AP30" i="133"/>
  <c r="U28" i="25"/>
  <c r="U28" i="88"/>
  <c r="G31" i="88"/>
  <c r="G31" i="108"/>
  <c r="G31" i="89"/>
  <c r="G31" i="110"/>
  <c r="G31" i="86"/>
  <c r="G31" i="83"/>
  <c r="G31" i="85"/>
  <c r="G31" i="76"/>
  <c r="G31" i="87"/>
  <c r="G31" i="107"/>
  <c r="G31" i="79"/>
  <c r="G31" i="82"/>
  <c r="G31" i="25"/>
  <c r="G31" i="80"/>
  <c r="G31" i="74"/>
  <c r="G31" i="84"/>
  <c r="G31" i="77"/>
  <c r="G31" i="72"/>
  <c r="G31" i="81"/>
  <c r="G31" i="109"/>
  <c r="G31" i="75"/>
  <c r="G31" i="78"/>
  <c r="G31" i="73"/>
  <c r="G31" i="133"/>
  <c r="U28" i="79"/>
  <c r="U28" i="107"/>
  <c r="Q33" i="71"/>
  <c r="M33" i="71"/>
  <c r="K33" i="71"/>
  <c r="I33" i="71"/>
  <c r="G33" i="71"/>
  <c r="E33" i="71"/>
  <c r="B32" i="133"/>
  <c r="I31" i="76"/>
  <c r="I31" i="107"/>
  <c r="I31" i="108"/>
  <c r="I31" i="89"/>
  <c r="I31" i="110"/>
  <c r="I31" i="88"/>
  <c r="I31" i="83"/>
  <c r="I31" i="85"/>
  <c r="I31" i="87"/>
  <c r="I31" i="82"/>
  <c r="I31" i="86"/>
  <c r="I31" i="25"/>
  <c r="I31" i="80"/>
  <c r="I31" i="74"/>
  <c r="I31" i="84"/>
  <c r="I31" i="77"/>
  <c r="I31" i="79"/>
  <c r="I31" i="81"/>
  <c r="I31" i="72"/>
  <c r="I31" i="109"/>
  <c r="I31" i="75"/>
  <c r="I31" i="78"/>
  <c r="I31" i="73"/>
  <c r="I31" i="133"/>
  <c r="U28" i="81"/>
  <c r="U28" i="77"/>
  <c r="U28" i="76"/>
  <c r="AJ6" i="71"/>
  <c r="L6" i="118"/>
  <c r="AJ4" i="71"/>
  <c r="L6" i="116"/>
  <c r="C31" i="47" s="1"/>
  <c r="B31" i="47"/>
  <c r="AA6" i="114"/>
  <c r="AJ4" i="72"/>
  <c r="L7" i="116"/>
  <c r="C32" i="47" s="1"/>
  <c r="AJ6" i="72"/>
  <c r="L7" i="118"/>
  <c r="D32" i="47" s="1"/>
  <c r="N7" i="114"/>
  <c r="P28" i="118"/>
  <c r="O28" i="118"/>
  <c r="N28" i="118"/>
  <c r="Q28" i="118"/>
  <c r="U30" i="79" l="1"/>
  <c r="U30" i="83"/>
  <c r="K87" i="133"/>
  <c r="L87" i="133"/>
  <c r="K33" i="108"/>
  <c r="K33" i="89"/>
  <c r="K33" i="110"/>
  <c r="K33" i="88"/>
  <c r="K33" i="76"/>
  <c r="K33" i="107"/>
  <c r="K33" i="83"/>
  <c r="K33" i="85"/>
  <c r="K33" i="87"/>
  <c r="K33" i="86"/>
  <c r="K33" i="74"/>
  <c r="K33" i="84"/>
  <c r="K33" i="77"/>
  <c r="K33" i="82"/>
  <c r="K33" i="79"/>
  <c r="K33" i="80"/>
  <c r="K33" i="81"/>
  <c r="K33" i="109"/>
  <c r="K33" i="72"/>
  <c r="K33" i="25"/>
  <c r="K33" i="75"/>
  <c r="K33" i="78"/>
  <c r="K33" i="73"/>
  <c r="K33" i="133"/>
  <c r="F87" i="133"/>
  <c r="E87" i="133"/>
  <c r="Y30" i="133" s="1"/>
  <c r="Y34" i="133" s="1"/>
  <c r="U30" i="133"/>
  <c r="U30" i="72"/>
  <c r="M33" i="110"/>
  <c r="M33" i="88"/>
  <c r="M33" i="76"/>
  <c r="M33" i="107"/>
  <c r="M33" i="108"/>
  <c r="M33" i="87"/>
  <c r="M33" i="89"/>
  <c r="M33" i="82"/>
  <c r="M33" i="86"/>
  <c r="M33" i="83"/>
  <c r="M33" i="84"/>
  <c r="M33" i="85"/>
  <c r="M33" i="77"/>
  <c r="M33" i="79"/>
  <c r="M33" i="25"/>
  <c r="M33" i="80"/>
  <c r="M33" i="81"/>
  <c r="M33" i="109"/>
  <c r="M33" i="72"/>
  <c r="M33" i="74"/>
  <c r="M33" i="75"/>
  <c r="M33" i="78"/>
  <c r="M33" i="73"/>
  <c r="M33" i="133"/>
  <c r="U30" i="84"/>
  <c r="Q33" i="108"/>
  <c r="Q33" i="89"/>
  <c r="Q33" i="110"/>
  <c r="Q33" i="76"/>
  <c r="Q33" i="107"/>
  <c r="Q33" i="88"/>
  <c r="Q33" i="82"/>
  <c r="Q33" i="86"/>
  <c r="Q33" i="83"/>
  <c r="Q33" i="85"/>
  <c r="Q33" i="87"/>
  <c r="Q33" i="77"/>
  <c r="Q33" i="79"/>
  <c r="Q33" i="25"/>
  <c r="Q33" i="80"/>
  <c r="Q33" i="74"/>
  <c r="Q33" i="109"/>
  <c r="Q33" i="72"/>
  <c r="Q33" i="84"/>
  <c r="Q33" i="81"/>
  <c r="Q33" i="75"/>
  <c r="Q33" i="78"/>
  <c r="Q33" i="73"/>
  <c r="Q33" i="133"/>
  <c r="R87" i="133"/>
  <c r="Q87" i="133"/>
  <c r="U30" i="82"/>
  <c r="U30" i="88"/>
  <c r="U30" i="25"/>
  <c r="U30" i="108"/>
  <c r="U30" i="110"/>
  <c r="AP32" i="133"/>
  <c r="AP35" i="133" s="1"/>
  <c r="AQ32" i="133"/>
  <c r="AQ35" i="133" s="1"/>
  <c r="U30" i="80"/>
  <c r="U30" i="107"/>
  <c r="U30" i="109"/>
  <c r="U30" i="86"/>
  <c r="U30" i="89"/>
  <c r="E33" i="133"/>
  <c r="E33" i="88"/>
  <c r="E33" i="108"/>
  <c r="E33" i="89"/>
  <c r="E33" i="110"/>
  <c r="E33" i="76"/>
  <c r="E33" i="86"/>
  <c r="U32" i="86" s="1"/>
  <c r="E33" i="107"/>
  <c r="E33" i="83"/>
  <c r="E33" i="85"/>
  <c r="E33" i="87"/>
  <c r="E33" i="79"/>
  <c r="E33" i="25"/>
  <c r="E33" i="80"/>
  <c r="U32" i="80" s="1"/>
  <c r="E33" i="74"/>
  <c r="E33" i="82"/>
  <c r="E33" i="84"/>
  <c r="E33" i="77"/>
  <c r="E33" i="72"/>
  <c r="E33" i="81"/>
  <c r="E33" i="109"/>
  <c r="E33" i="75"/>
  <c r="E33" i="78"/>
  <c r="E33" i="73"/>
  <c r="F89" i="71"/>
  <c r="E89" i="71"/>
  <c r="H87" i="133"/>
  <c r="G87" i="133"/>
  <c r="U30" i="76"/>
  <c r="U30" i="87"/>
  <c r="I33" i="76"/>
  <c r="I33" i="107"/>
  <c r="I33" i="108"/>
  <c r="I33" i="89"/>
  <c r="I33" i="110"/>
  <c r="I33" i="88"/>
  <c r="I33" i="83"/>
  <c r="I33" i="85"/>
  <c r="I33" i="87"/>
  <c r="I33" i="82"/>
  <c r="I33" i="86"/>
  <c r="I33" i="25"/>
  <c r="I33" i="80"/>
  <c r="I33" i="74"/>
  <c r="I33" i="84"/>
  <c r="I33" i="77"/>
  <c r="I33" i="79"/>
  <c r="I33" i="81"/>
  <c r="I33" i="109"/>
  <c r="I33" i="72"/>
  <c r="I33" i="75"/>
  <c r="I33" i="78"/>
  <c r="I33" i="73"/>
  <c r="I33" i="133"/>
  <c r="I87" i="133"/>
  <c r="J87" i="133"/>
  <c r="AB30" i="133" s="1"/>
  <c r="AB34" i="133" s="1"/>
  <c r="G33" i="76"/>
  <c r="G33" i="107"/>
  <c r="G33" i="108"/>
  <c r="G33" i="89"/>
  <c r="G33" i="110"/>
  <c r="G33" i="88"/>
  <c r="G33" i="83"/>
  <c r="G33" i="85"/>
  <c r="G33" i="87"/>
  <c r="G33" i="82"/>
  <c r="G33" i="86"/>
  <c r="G33" i="25"/>
  <c r="G33" i="80"/>
  <c r="G33" i="74"/>
  <c r="G33" i="84"/>
  <c r="G33" i="77"/>
  <c r="G33" i="81"/>
  <c r="G33" i="72"/>
  <c r="G33" i="79"/>
  <c r="G33" i="109"/>
  <c r="G33" i="75"/>
  <c r="G33" i="78"/>
  <c r="G33" i="73"/>
  <c r="G33" i="133"/>
  <c r="U30" i="77"/>
  <c r="N87" i="133"/>
  <c r="M87" i="133"/>
  <c r="U30" i="81"/>
  <c r="N27" i="124"/>
  <c r="Q27" i="124"/>
  <c r="O28" i="122"/>
  <c r="P28" i="120"/>
  <c r="Q25" i="120"/>
  <c r="P28" i="122"/>
  <c r="Q25" i="119"/>
  <c r="N28" i="120"/>
  <c r="Q28" i="126"/>
  <c r="O28" i="126"/>
  <c r="N25" i="120"/>
  <c r="N28" i="122"/>
  <c r="P25" i="126"/>
  <c r="Q28" i="127"/>
  <c r="O28" i="120"/>
  <c r="N28" i="126"/>
  <c r="O25" i="125"/>
  <c r="O25" i="126"/>
  <c r="Q28" i="128"/>
  <c r="O25" i="119"/>
  <c r="N25" i="119"/>
  <c r="P25" i="120"/>
  <c r="P25" i="119"/>
  <c r="Q28" i="120"/>
  <c r="O27" i="124"/>
  <c r="Q25" i="125"/>
  <c r="P28" i="127"/>
  <c r="Q25" i="126"/>
  <c r="P28" i="128"/>
  <c r="P28" i="126"/>
  <c r="O28" i="127"/>
  <c r="N25" i="125"/>
  <c r="O28" i="128"/>
  <c r="O25" i="120"/>
  <c r="Q28" i="122"/>
  <c r="P27" i="124"/>
  <c r="P25" i="125"/>
  <c r="N28" i="127"/>
  <c r="N25" i="126"/>
  <c r="N28" i="128"/>
  <c r="D31" i="47"/>
  <c r="P26" i="114"/>
  <c r="Q26" i="114"/>
  <c r="AA7" i="116"/>
  <c r="N26" i="114"/>
  <c r="AA6" i="116"/>
  <c r="AA7" i="118"/>
  <c r="P25" i="114"/>
  <c r="O25" i="114"/>
  <c r="Q28" i="114"/>
  <c r="N27" i="114"/>
  <c r="O26" i="114"/>
  <c r="O27" i="114"/>
  <c r="Q25" i="114"/>
  <c r="O28" i="114"/>
  <c r="Q27" i="114"/>
  <c r="AA6" i="118"/>
  <c r="P28" i="114"/>
  <c r="N25" i="114"/>
  <c r="N28" i="114"/>
  <c r="P27" i="114"/>
  <c r="H89" i="133" l="1"/>
  <c r="G89" i="133"/>
  <c r="U32" i="82"/>
  <c r="U32" i="107"/>
  <c r="M89" i="133"/>
  <c r="N89" i="133"/>
  <c r="U32" i="74"/>
  <c r="U32" i="72"/>
  <c r="I89" i="133"/>
  <c r="J89" i="133"/>
  <c r="U32" i="76"/>
  <c r="U32" i="109"/>
  <c r="U32" i="25"/>
  <c r="U32" i="110"/>
  <c r="U32" i="81"/>
  <c r="U32" i="79"/>
  <c r="U32" i="89"/>
  <c r="K89" i="133"/>
  <c r="L89" i="133"/>
  <c r="E89" i="72"/>
  <c r="F89" i="72"/>
  <c r="U32" i="87"/>
  <c r="U32" i="108"/>
  <c r="U32" i="77"/>
  <c r="U32" i="85"/>
  <c r="U32" i="88"/>
  <c r="U32" i="84"/>
  <c r="U32" i="83"/>
  <c r="E89" i="133"/>
  <c r="F89" i="133"/>
  <c r="U32" i="133"/>
  <c r="Q89" i="133"/>
  <c r="R89" i="133"/>
  <c r="AJ22" i="110"/>
  <c r="AJ22" i="107"/>
  <c r="AJ24" i="109"/>
  <c r="AJ20" i="107"/>
  <c r="AJ26" i="110"/>
  <c r="AJ20" i="109"/>
  <c r="AJ24" i="110"/>
  <c r="AJ26" i="109"/>
  <c r="AJ22" i="109"/>
  <c r="AJ18" i="109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J30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J32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J30" i="83"/>
  <c r="AV30" i="83"/>
  <c r="AV29" i="83"/>
  <c r="AJ28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J32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J32" i="79"/>
  <c r="AV32" i="79"/>
  <c r="AV31" i="79"/>
  <c r="AJ30" i="79"/>
  <c r="AV30" i="79"/>
  <c r="AV29" i="79"/>
  <c r="AJ28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J32" i="77"/>
  <c r="AV32" i="77"/>
  <c r="AV31" i="77"/>
  <c r="AJ30" i="77"/>
  <c r="AV30" i="77"/>
  <c r="AV29" i="77"/>
  <c r="AJ28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J32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B2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J6" i="25"/>
  <c r="AV5" i="25"/>
  <c r="AV3" i="25"/>
  <c r="B2" i="7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B2" i="89"/>
  <c r="B2" i="86"/>
  <c r="B2" i="85"/>
  <c r="B2" i="87"/>
  <c r="B2" i="88"/>
  <c r="B2" i="80"/>
  <c r="B2" i="78"/>
  <c r="B2" i="83"/>
  <c r="B2" i="77"/>
  <c r="B2" i="79"/>
  <c r="B2" i="84"/>
  <c r="B2" i="82"/>
  <c r="B2" i="81"/>
  <c r="B2" i="25"/>
  <c r="B2" i="74"/>
  <c r="AV6" i="74"/>
  <c r="AV8" i="77"/>
  <c r="B2" i="73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AG4" i="78"/>
  <c r="AG2" i="78"/>
  <c r="AC2" i="78" s="1"/>
  <c r="AG2" i="75"/>
  <c r="AC2" i="75" s="1"/>
  <c r="AG4" i="75"/>
  <c r="AG2" i="73"/>
  <c r="AC2" i="73" s="1"/>
  <c r="AG4" i="73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AJ14" i="110"/>
  <c r="AJ10" i="107"/>
  <c r="AJ14" i="109"/>
  <c r="AJ10" i="110"/>
  <c r="AJ10" i="109"/>
  <c r="L59" i="73"/>
  <c r="AQ2" i="73"/>
  <c r="AP2" i="73"/>
  <c r="AP2" i="74"/>
  <c r="AQ2" i="74"/>
  <c r="AP2" i="81"/>
  <c r="AQ2" i="81"/>
  <c r="AP2" i="84"/>
  <c r="AQ2" i="84"/>
  <c r="AP2" i="77"/>
  <c r="AQ2" i="77"/>
  <c r="AP2" i="78"/>
  <c r="AQ2" i="78"/>
  <c r="AP2" i="88"/>
  <c r="AQ2" i="88"/>
  <c r="AP2" i="85"/>
  <c r="AQ2" i="85"/>
  <c r="AP2" i="89"/>
  <c r="AQ2" i="89"/>
  <c r="AP2" i="75"/>
  <c r="AQ2" i="75"/>
  <c r="AP2" i="76"/>
  <c r="AQ2" i="76"/>
  <c r="G59" i="86"/>
  <c r="AP2" i="25"/>
  <c r="AQ2" i="25"/>
  <c r="M59" i="82"/>
  <c r="AP2" i="82"/>
  <c r="AQ2" i="82"/>
  <c r="AP2" i="79"/>
  <c r="AQ2" i="79"/>
  <c r="AP2" i="83"/>
  <c r="AQ2" i="83"/>
  <c r="AP2" i="80"/>
  <c r="AQ2" i="80"/>
  <c r="AP2" i="87"/>
  <c r="AQ2" i="87"/>
  <c r="AP2" i="86"/>
  <c r="AQ2" i="86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AF34" i="83"/>
  <c r="B16" i="137" s="1"/>
  <c r="AF34" i="82"/>
  <c r="B15" i="137" s="1"/>
  <c r="AF34" i="75"/>
  <c r="B8" i="137" s="1"/>
  <c r="C8" i="137" s="1"/>
  <c r="AV8" i="76"/>
  <c r="AV10" i="87"/>
  <c r="AV10" i="85"/>
  <c r="AV10" i="77"/>
  <c r="AF34" i="74"/>
  <c r="B7" i="137" s="1"/>
  <c r="X34" i="73"/>
  <c r="V34" i="85"/>
  <c r="AV34" i="85" s="1"/>
  <c r="AV8" i="75"/>
  <c r="AV8" i="80"/>
  <c r="X34" i="78"/>
  <c r="AJ6" i="76"/>
  <c r="X34" i="87"/>
  <c r="V34" i="83"/>
  <c r="AV34" i="83" s="1"/>
  <c r="AV4" i="76"/>
  <c r="X34" i="76"/>
  <c r="AV4" i="77"/>
  <c r="AF34" i="79"/>
  <c r="B5" i="137" s="1"/>
  <c r="X34" i="79"/>
  <c r="AV2" i="77"/>
  <c r="AF34" i="77"/>
  <c r="B20" i="137" s="1"/>
  <c r="AV2" i="79"/>
  <c r="V34" i="79"/>
  <c r="V34" i="86"/>
  <c r="AF34" i="86"/>
  <c r="B17" i="137" s="1"/>
  <c r="AF34" i="85"/>
  <c r="B10" i="137" s="1"/>
  <c r="AV4" i="87"/>
  <c r="AV4" i="75"/>
  <c r="V34" i="75"/>
  <c r="AV34" i="75" s="1"/>
  <c r="AV4" i="78"/>
  <c r="V34" i="81"/>
  <c r="AV34" i="81" s="1"/>
  <c r="AV4" i="84"/>
  <c r="AV2" i="82"/>
  <c r="V34" i="82"/>
  <c r="X34" i="88"/>
  <c r="AF34" i="84"/>
  <c r="B12" i="137" s="1"/>
  <c r="V34" i="84"/>
  <c r="AV34" i="84" s="1"/>
  <c r="V34" i="80"/>
  <c r="AV2" i="80"/>
  <c r="AV2" i="81"/>
  <c r="AF34" i="81"/>
  <c r="B14" i="137" s="1"/>
  <c r="C14" i="137" s="1"/>
  <c r="AF34" i="78"/>
  <c r="B11" i="137" s="1"/>
  <c r="AV2" i="78"/>
  <c r="X34" i="75"/>
  <c r="V34" i="89"/>
  <c r="AV2" i="89"/>
  <c r="AV20" i="88"/>
  <c r="V34" i="88"/>
  <c r="L59" i="79"/>
  <c r="K59" i="79"/>
  <c r="AF34" i="88"/>
  <c r="B21" i="137" s="1"/>
  <c r="G59" i="73"/>
  <c r="H59" i="73"/>
  <c r="AV32" i="87"/>
  <c r="V34" i="87"/>
  <c r="AF34" i="87"/>
  <c r="B9" i="137" s="1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AF34" i="73"/>
  <c r="B6" i="137" s="1"/>
  <c r="C6" i="137" s="1"/>
  <c r="AV32" i="74"/>
  <c r="V34" i="74"/>
  <c r="V34" i="77"/>
  <c r="AV34" i="77" s="1"/>
  <c r="V34" i="78"/>
  <c r="AV10" i="80"/>
  <c r="AF34" i="80"/>
  <c r="B13" i="137" s="1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AF34" i="89"/>
  <c r="B22" i="137" s="1"/>
  <c r="AV2" i="86"/>
  <c r="AF34" i="76"/>
  <c r="B19" i="137" s="1"/>
  <c r="E19" i="137" s="1"/>
  <c r="X34" i="83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C22" i="137" l="1"/>
  <c r="E16" i="137"/>
  <c r="C10" i="137"/>
  <c r="E20" i="137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B4" i="73"/>
  <c r="AP4" i="73" s="1"/>
  <c r="AZ4" i="71"/>
  <c r="AZ3" i="71"/>
  <c r="W2" i="73"/>
  <c r="B4" i="83"/>
  <c r="AP4" i="83" s="1"/>
  <c r="W2" i="78"/>
  <c r="W2" i="75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U2" i="78"/>
  <c r="AF2" i="78" s="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AC4" i="75"/>
  <c r="AC6" i="75"/>
  <c r="R10" i="118" s="1"/>
  <c r="AC6" i="73"/>
  <c r="R8" i="118" s="1"/>
  <c r="AC4" i="73"/>
  <c r="R19" i="118"/>
  <c r="AC6" i="78"/>
  <c r="R13" i="118" s="1"/>
  <c r="AC4" i="7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U2" i="73"/>
  <c r="AF2" i="73" s="1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U2" i="75"/>
  <c r="AF2" i="75" s="1"/>
  <c r="G59" i="75"/>
  <c r="R59" i="89"/>
  <c r="Q59" i="89"/>
  <c r="N59" i="79"/>
  <c r="M59" i="79"/>
  <c r="J59" i="74"/>
  <c r="J59" i="73"/>
  <c r="H59" i="79"/>
  <c r="M59" i="75"/>
  <c r="N59" i="75"/>
  <c r="B4" i="110"/>
  <c r="B4" i="109"/>
  <c r="B4" i="108"/>
  <c r="B4" i="107"/>
  <c r="AP4" i="71"/>
  <c r="B4" i="72"/>
  <c r="AQ4" i="71"/>
  <c r="B4" i="86"/>
  <c r="B4" i="79"/>
  <c r="B4" i="84"/>
  <c r="B4" i="75"/>
  <c r="B4" i="25"/>
  <c r="B4" i="82"/>
  <c r="B4" i="77"/>
  <c r="B4" i="80"/>
  <c r="B4" i="81"/>
  <c r="B4" i="85"/>
  <c r="B4" i="87"/>
  <c r="B4" i="78"/>
  <c r="B4" i="89"/>
  <c r="B4" i="74"/>
  <c r="B4" i="88"/>
  <c r="B4" i="76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AQ4" i="73"/>
  <c r="H59" i="87"/>
  <c r="G59" i="87"/>
  <c r="Q59" i="75"/>
  <c r="R59" i="75"/>
  <c r="J59" i="85"/>
  <c r="I59" i="85"/>
  <c r="H59" i="74"/>
  <c r="G59" i="74"/>
  <c r="AV34" i="25"/>
  <c r="AJ6" i="83"/>
  <c r="AJ6" i="79"/>
  <c r="AJ6" i="77"/>
  <c r="AJ4" i="83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AA2" i="77" l="1"/>
  <c r="Z2" i="77"/>
  <c r="Y2" i="77"/>
  <c r="N12" i="114" s="1"/>
  <c r="AB2" i="77"/>
  <c r="Y2" i="85"/>
  <c r="N20" i="114" s="1"/>
  <c r="Z2" i="85"/>
  <c r="O20" i="114" s="1"/>
  <c r="AB2" i="85"/>
  <c r="Q20" i="114" s="1"/>
  <c r="AA2" i="85"/>
  <c r="P20" i="114" s="1"/>
  <c r="Y2" i="86"/>
  <c r="AB2" i="86"/>
  <c r="Z2" i="86"/>
  <c r="AA2" i="86"/>
  <c r="P21" i="114" s="1"/>
  <c r="AB2" i="81"/>
  <c r="Q16" i="114" s="1"/>
  <c r="AA2" i="81"/>
  <c r="P16" i="114" s="1"/>
  <c r="Z2" i="81"/>
  <c r="O16" i="114" s="1"/>
  <c r="Y2" i="81"/>
  <c r="N16" i="114" s="1"/>
  <c r="Y2" i="79"/>
  <c r="Z2" i="79"/>
  <c r="AB2" i="79"/>
  <c r="AA2" i="79"/>
  <c r="AB2" i="80"/>
  <c r="Q15" i="114" s="1"/>
  <c r="AA2" i="80"/>
  <c r="P15" i="114" s="1"/>
  <c r="Z2" i="80"/>
  <c r="O15" i="114" s="1"/>
  <c r="Y2" i="80"/>
  <c r="Z2" i="84"/>
  <c r="O19" i="114" s="1"/>
  <c r="Y2" i="84"/>
  <c r="N19" i="114" s="1"/>
  <c r="AB2" i="84"/>
  <c r="Q19" i="114" s="1"/>
  <c r="AA2" i="84"/>
  <c r="P19" i="114" s="1"/>
  <c r="AA2" i="25"/>
  <c r="Z2" i="25"/>
  <c r="Y2" i="25"/>
  <c r="AB2" i="25"/>
  <c r="Y2" i="82"/>
  <c r="Z2" i="82"/>
  <c r="AA2" i="82"/>
  <c r="AB2" i="82"/>
  <c r="AB2" i="74"/>
  <c r="AA2" i="74"/>
  <c r="Z2" i="74"/>
  <c r="Y2" i="74"/>
  <c r="AB2" i="88"/>
  <c r="Q23" i="114" s="1"/>
  <c r="AA2" i="88"/>
  <c r="P23" i="114" s="1"/>
  <c r="Z2" i="88"/>
  <c r="O23" i="114" s="1"/>
  <c r="Y2" i="88"/>
  <c r="AB2" i="87"/>
  <c r="Q22" i="114" s="1"/>
  <c r="AA2" i="87"/>
  <c r="P22" i="114" s="1"/>
  <c r="Y2" i="87"/>
  <c r="Z2" i="87"/>
  <c r="O22" i="114" s="1"/>
  <c r="AA2" i="89"/>
  <c r="AB2" i="89"/>
  <c r="Z2" i="89"/>
  <c r="Y2" i="89"/>
  <c r="AJ2" i="81"/>
  <c r="L8" i="114"/>
  <c r="R8" i="116"/>
  <c r="AJ2" i="75"/>
  <c r="L10" i="114"/>
  <c r="R24" i="116"/>
  <c r="L13" i="114"/>
  <c r="B41" i="47"/>
  <c r="AA16" i="114"/>
  <c r="L21" i="114"/>
  <c r="R21" i="116"/>
  <c r="R5" i="114"/>
  <c r="R16" i="116"/>
  <c r="L23" i="114"/>
  <c r="R15" i="116"/>
  <c r="L20" i="114"/>
  <c r="AJ2" i="80"/>
  <c r="L15" i="114"/>
  <c r="R23" i="116"/>
  <c r="R19" i="116"/>
  <c r="R10" i="116"/>
  <c r="R13" i="116"/>
  <c r="R20" i="116"/>
  <c r="AJ2" i="89"/>
  <c r="L24" i="114"/>
  <c r="L19" i="114"/>
  <c r="AJ2" i="73"/>
  <c r="AZ6" i="71"/>
  <c r="AZ5" i="71"/>
  <c r="AQ4" i="83"/>
  <c r="AJ2" i="78"/>
  <c r="L19" i="118"/>
  <c r="D44" i="47" s="1"/>
  <c r="L15" i="118"/>
  <c r="D40" i="47" s="1"/>
  <c r="AJ2" i="86"/>
  <c r="W6" i="73"/>
  <c r="L8" i="118" s="1"/>
  <c r="D33" i="47" s="1"/>
  <c r="W6" i="78"/>
  <c r="L13" i="118" s="1"/>
  <c r="D38" i="47" s="1"/>
  <c r="L23" i="118"/>
  <c r="D48" i="47" s="1"/>
  <c r="Z2" i="73"/>
  <c r="W4" i="73"/>
  <c r="AJ2" i="85"/>
  <c r="W4" i="75"/>
  <c r="W4" i="78"/>
  <c r="AJ2" i="88"/>
  <c r="AJ2" i="84"/>
  <c r="J61" i="83"/>
  <c r="J61" i="73"/>
  <c r="H61" i="83"/>
  <c r="G61" i="73"/>
  <c r="M61" i="83"/>
  <c r="M61" i="73"/>
  <c r="K61" i="83"/>
  <c r="K61" i="73"/>
  <c r="AB2" i="75"/>
  <c r="Q61" i="83"/>
  <c r="R61" i="73"/>
  <c r="Z2" i="78"/>
  <c r="AA2" i="78"/>
  <c r="AB2" i="78"/>
  <c r="Y2" i="78"/>
  <c r="Y2" i="75"/>
  <c r="F61" i="73"/>
  <c r="E61" i="73"/>
  <c r="F61" i="83"/>
  <c r="E61" i="83"/>
  <c r="W6" i="75"/>
  <c r="AP4" i="76"/>
  <c r="AQ4" i="76"/>
  <c r="I61" i="71"/>
  <c r="J61" i="71"/>
  <c r="AP4" i="88"/>
  <c r="AQ4" i="88"/>
  <c r="AQ4" i="77"/>
  <c r="AP4" i="77"/>
  <c r="M61" i="71"/>
  <c r="N61" i="71"/>
  <c r="B6" i="72"/>
  <c r="B6" i="107"/>
  <c r="AP6" i="71"/>
  <c r="B6" i="109"/>
  <c r="AQ6" i="71"/>
  <c r="B6" i="108"/>
  <c r="B6" i="110"/>
  <c r="AQ4" i="74"/>
  <c r="AP4" i="74"/>
  <c r="AP4" i="82"/>
  <c r="AQ4" i="82"/>
  <c r="AQ4" i="72"/>
  <c r="AP4" i="72"/>
  <c r="L61" i="71"/>
  <c r="K61" i="71"/>
  <c r="AP4" i="89"/>
  <c r="AQ4" i="89"/>
  <c r="AP4" i="25"/>
  <c r="AQ4" i="25"/>
  <c r="Q61" i="71"/>
  <c r="R61" i="71"/>
  <c r="AQ4" i="86"/>
  <c r="AP4" i="86"/>
  <c r="AP4" i="78"/>
  <c r="AQ4" i="78"/>
  <c r="AP4" i="107"/>
  <c r="AQ4" i="107"/>
  <c r="AP4" i="87"/>
  <c r="AQ4" i="87"/>
  <c r="AQ4" i="108"/>
  <c r="AP4" i="108"/>
  <c r="AQ4" i="85"/>
  <c r="AP4" i="85"/>
  <c r="AP4" i="84"/>
  <c r="AQ4" i="84"/>
  <c r="AP4" i="109"/>
  <c r="AQ4" i="109"/>
  <c r="AP4" i="80"/>
  <c r="AQ4" i="80"/>
  <c r="H61" i="71"/>
  <c r="U4" i="71"/>
  <c r="AF4" i="71" s="1"/>
  <c r="G61" i="71"/>
  <c r="AP4" i="75"/>
  <c r="AQ4" i="75"/>
  <c r="AP4" i="81"/>
  <c r="AQ4" i="81"/>
  <c r="AP4" i="79"/>
  <c r="AQ4" i="79"/>
  <c r="AQ4" i="110"/>
  <c r="AP4" i="110"/>
  <c r="N23" i="114"/>
  <c r="N22" i="114"/>
  <c r="N17" i="114"/>
  <c r="AA2" i="75"/>
  <c r="Z2" i="75"/>
  <c r="Y2" i="73"/>
  <c r="AB2" i="73"/>
  <c r="AA2" i="73"/>
  <c r="AJ4" i="80"/>
  <c r="B6" i="85"/>
  <c r="B6" i="73"/>
  <c r="B6" i="79"/>
  <c r="B6" i="88"/>
  <c r="B6" i="81"/>
  <c r="B6" i="86"/>
  <c r="B6" i="78"/>
  <c r="B6" i="77"/>
  <c r="B6" i="82"/>
  <c r="B6" i="83"/>
  <c r="B6" i="74"/>
  <c r="B6" i="75"/>
  <c r="B6" i="87"/>
  <c r="B6" i="80"/>
  <c r="B6" i="84"/>
  <c r="B6" i="76"/>
  <c r="B6" i="89"/>
  <c r="B6" i="25"/>
  <c r="AJ4" i="88" l="1"/>
  <c r="L61" i="73"/>
  <c r="Q61" i="73"/>
  <c r="AJ6" i="75"/>
  <c r="L10" i="118"/>
  <c r="D35" i="47" s="1"/>
  <c r="AA19" i="118"/>
  <c r="O14" i="114"/>
  <c r="AA19" i="114"/>
  <c r="B44" i="47"/>
  <c r="O5" i="114"/>
  <c r="Q11" i="114"/>
  <c r="L16" i="116"/>
  <c r="C41" i="47" s="1"/>
  <c r="AA20" i="114"/>
  <c r="B45" i="47"/>
  <c r="AA10" i="114"/>
  <c r="B35" i="47"/>
  <c r="N8" i="114"/>
  <c r="Q9" i="114"/>
  <c r="P5" i="114"/>
  <c r="Q13" i="114"/>
  <c r="P11" i="114"/>
  <c r="O8" i="114"/>
  <c r="AJ6" i="85"/>
  <c r="L20" i="118"/>
  <c r="D45" i="47" s="1"/>
  <c r="AA24" i="114"/>
  <c r="B49" i="47"/>
  <c r="N5" i="114"/>
  <c r="Q21" i="114"/>
  <c r="Q5" i="114"/>
  <c r="N10" i="114"/>
  <c r="AA8" i="118"/>
  <c r="P9" i="114"/>
  <c r="AJ4" i="84"/>
  <c r="L19" i="116"/>
  <c r="C44" i="47" s="1"/>
  <c r="Q14" i="114"/>
  <c r="O24" i="114"/>
  <c r="AJ4" i="86"/>
  <c r="L21" i="116"/>
  <c r="C46" i="47" s="1"/>
  <c r="N14" i="114"/>
  <c r="AA23" i="118"/>
  <c r="AJ2" i="25"/>
  <c r="L5" i="114"/>
  <c r="B30" i="47" s="1"/>
  <c r="P10" i="114"/>
  <c r="N9" i="114"/>
  <c r="P14" i="114"/>
  <c r="P24" i="114"/>
  <c r="R5" i="116"/>
  <c r="P18" i="114"/>
  <c r="O13" i="114"/>
  <c r="O12" i="114"/>
  <c r="AJ4" i="78"/>
  <c r="L13" i="116"/>
  <c r="C38" i="47" s="1"/>
  <c r="O18" i="114"/>
  <c r="AJ6" i="89"/>
  <c r="L24" i="118"/>
  <c r="D49" i="47" s="1"/>
  <c r="P8" i="114"/>
  <c r="L8" i="116"/>
  <c r="C33" i="47" s="1"/>
  <c r="Q8" i="114"/>
  <c r="O10" i="114"/>
  <c r="P13" i="114"/>
  <c r="N11" i="114"/>
  <c r="P17" i="114"/>
  <c r="N24" i="114"/>
  <c r="R5" i="119"/>
  <c r="R5" i="118"/>
  <c r="AJ6" i="81"/>
  <c r="L16" i="118"/>
  <c r="D41" i="47" s="1"/>
  <c r="AJ4" i="85"/>
  <c r="L20" i="116"/>
  <c r="C45" i="47" s="1"/>
  <c r="O21" i="114"/>
  <c r="Q12" i="114"/>
  <c r="O17" i="114"/>
  <c r="Q10" i="114"/>
  <c r="L21" i="118"/>
  <c r="D46" i="47" s="1"/>
  <c r="AA13" i="118"/>
  <c r="AA15" i="118"/>
  <c r="Q18" i="114"/>
  <c r="L15" i="116"/>
  <c r="C40" i="47" s="1"/>
  <c r="AA13" i="114"/>
  <c r="B38" i="47"/>
  <c r="AA8" i="114"/>
  <c r="B33" i="47"/>
  <c r="N15" i="114"/>
  <c r="AA15" i="114"/>
  <c r="B40" i="47"/>
  <c r="N13" i="114"/>
  <c r="O9" i="114"/>
  <c r="Q17" i="114"/>
  <c r="N18" i="114"/>
  <c r="O11" i="114"/>
  <c r="Q24" i="114"/>
  <c r="N21" i="114"/>
  <c r="P12" i="114"/>
  <c r="AJ4" i="89"/>
  <c r="L24" i="116"/>
  <c r="C49" i="47" s="1"/>
  <c r="AJ4" i="75"/>
  <c r="L10" i="116"/>
  <c r="C35" i="47" s="1"/>
  <c r="L23" i="116"/>
  <c r="C48" i="47" s="1"/>
  <c r="AA23" i="114"/>
  <c r="B48" i="47"/>
  <c r="B46" i="47"/>
  <c r="AA21" i="114"/>
  <c r="I61" i="73"/>
  <c r="H61" i="73"/>
  <c r="N61" i="73"/>
  <c r="U4" i="73"/>
  <c r="AF4" i="73" s="1"/>
  <c r="AJ4" i="81"/>
  <c r="AZ8" i="71"/>
  <c r="AZ7" i="71"/>
  <c r="R61" i="83"/>
  <c r="G61" i="83"/>
  <c r="AA4" i="83" s="1"/>
  <c r="L61" i="83"/>
  <c r="AJ6" i="86"/>
  <c r="N61" i="83"/>
  <c r="AJ6" i="84"/>
  <c r="AJ6" i="80"/>
  <c r="AJ6" i="73"/>
  <c r="AJ6" i="78"/>
  <c r="AJ6" i="88"/>
  <c r="AJ4" i="7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B8" i="72"/>
  <c r="AP8" i="71"/>
  <c r="AQ8" i="71"/>
  <c r="B8" i="110"/>
  <c r="B8" i="109"/>
  <c r="B8" i="108"/>
  <c r="B8" i="107"/>
  <c r="K61" i="72"/>
  <c r="L61" i="72"/>
  <c r="M61" i="82"/>
  <c r="N61" i="82"/>
  <c r="R61" i="74"/>
  <c r="Q61" i="74"/>
  <c r="AP6" i="72"/>
  <c r="AQ6" i="72"/>
  <c r="R61" i="110"/>
  <c r="Q61" i="110"/>
  <c r="L61" i="79"/>
  <c r="K61" i="79"/>
  <c r="Q61" i="81"/>
  <c r="R61" i="81"/>
  <c r="U4" i="75"/>
  <c r="AF4" i="75" s="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AP6" i="110"/>
  <c r="AQ6" i="110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AP6" i="108"/>
  <c r="AQ6" i="108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U4" i="78"/>
  <c r="AF4" i="78" s="1"/>
  <c r="G61" i="78"/>
  <c r="H61" i="78"/>
  <c r="AQ6" i="109"/>
  <c r="AP6" i="109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AP6" i="107"/>
  <c r="AQ6" i="107"/>
  <c r="Q61" i="77"/>
  <c r="R61" i="77"/>
  <c r="G61" i="76"/>
  <c r="H61" i="76"/>
  <c r="AP6" i="80"/>
  <c r="AQ6" i="80"/>
  <c r="AP6" i="83"/>
  <c r="AQ6" i="83"/>
  <c r="AP6" i="86"/>
  <c r="AQ6" i="86"/>
  <c r="AP6" i="85"/>
  <c r="AQ6" i="85"/>
  <c r="AP6" i="25"/>
  <c r="AP6" i="76"/>
  <c r="AQ6" i="76"/>
  <c r="AP6" i="84"/>
  <c r="AQ6" i="84"/>
  <c r="AP6" i="87"/>
  <c r="AQ6" i="87"/>
  <c r="AP6" i="74"/>
  <c r="AQ6" i="74"/>
  <c r="AP6" i="82"/>
  <c r="AQ6" i="82"/>
  <c r="AP6" i="78"/>
  <c r="AQ6" i="78"/>
  <c r="AP6" i="81"/>
  <c r="AQ6" i="81"/>
  <c r="AQ6" i="73"/>
  <c r="AP6" i="73"/>
  <c r="AP6" i="89"/>
  <c r="AQ6" i="89"/>
  <c r="AP6" i="75"/>
  <c r="AQ6" i="75"/>
  <c r="AP6" i="77"/>
  <c r="AP6" i="88"/>
  <c r="AQ6" i="88"/>
  <c r="AP6" i="79"/>
  <c r="AQ6" i="79"/>
  <c r="AJ2" i="87"/>
  <c r="B8" i="83"/>
  <c r="B8" i="74"/>
  <c r="B8" i="76"/>
  <c r="B8" i="86"/>
  <c r="B8" i="79"/>
  <c r="B8" i="82"/>
  <c r="B8" i="85"/>
  <c r="B8" i="25"/>
  <c r="B8" i="84"/>
  <c r="B8" i="80"/>
  <c r="B8" i="73"/>
  <c r="B8" i="88"/>
  <c r="B8" i="89"/>
  <c r="B8" i="75"/>
  <c r="B8" i="81"/>
  <c r="B8" i="77"/>
  <c r="B8" i="87"/>
  <c r="B8" i="78"/>
  <c r="Y4" i="110" l="1"/>
  <c r="AB4" i="110"/>
  <c r="AA4" i="110"/>
  <c r="Z4" i="110"/>
  <c r="AA4" i="108"/>
  <c r="Z4" i="108"/>
  <c r="Y4" i="108"/>
  <c r="AB4" i="108"/>
  <c r="Z4" i="81"/>
  <c r="Y4" i="81"/>
  <c r="AA4" i="81"/>
  <c r="AB4" i="81"/>
  <c r="AB4" i="89"/>
  <c r="AA4" i="89"/>
  <c r="Z4" i="89"/>
  <c r="Y4" i="89"/>
  <c r="AB4" i="80"/>
  <c r="AA4" i="80"/>
  <c r="Z4" i="80"/>
  <c r="Y4" i="80"/>
  <c r="Y4" i="84"/>
  <c r="Z4" i="84"/>
  <c r="AB4" i="84"/>
  <c r="AA4" i="84"/>
  <c r="Z4" i="72"/>
  <c r="Y4" i="72"/>
  <c r="AB4" i="72"/>
  <c r="AA4" i="72"/>
  <c r="AB4" i="82"/>
  <c r="AA4" i="82"/>
  <c r="Z4" i="82"/>
  <c r="Y4" i="82"/>
  <c r="AB4" i="88"/>
  <c r="AA4" i="88"/>
  <c r="Z4" i="88"/>
  <c r="Y4" i="88"/>
  <c r="AB4" i="74"/>
  <c r="Y4" i="74"/>
  <c r="AA4" i="74"/>
  <c r="Z4" i="74"/>
  <c r="AA4" i="87"/>
  <c r="Z4" i="87"/>
  <c r="Y4" i="87"/>
  <c r="AB4" i="87"/>
  <c r="AB4" i="109"/>
  <c r="AA4" i="109"/>
  <c r="Z4" i="109"/>
  <c r="Y4" i="109"/>
  <c r="AB4" i="79"/>
  <c r="AA4" i="79"/>
  <c r="Z4" i="79"/>
  <c r="Y4" i="79"/>
  <c r="AB4" i="77"/>
  <c r="AA4" i="77"/>
  <c r="Z4" i="77"/>
  <c r="Y4" i="77"/>
  <c r="AB4" i="83"/>
  <c r="Q18" i="116" s="1"/>
  <c r="Y4" i="83"/>
  <c r="N18" i="116" s="1"/>
  <c r="Z4" i="83"/>
  <c r="O18" i="116" s="1"/>
  <c r="Y4" i="85"/>
  <c r="AB4" i="85"/>
  <c r="AA4" i="85"/>
  <c r="Z4" i="85"/>
  <c r="AB4" i="86"/>
  <c r="AA4" i="86"/>
  <c r="Z4" i="86"/>
  <c r="Y4" i="86"/>
  <c r="Y4" i="73"/>
  <c r="AA21" i="118"/>
  <c r="L5" i="116"/>
  <c r="C30" i="47" s="1"/>
  <c r="AA19" i="116"/>
  <c r="AA10" i="116"/>
  <c r="AA24" i="118"/>
  <c r="AA5" i="114"/>
  <c r="AA21" i="116"/>
  <c r="AA20" i="116"/>
  <c r="N6" i="116"/>
  <c r="AA20" i="118"/>
  <c r="AA24" i="116"/>
  <c r="Z4" i="73"/>
  <c r="O6" i="116"/>
  <c r="AA16" i="118"/>
  <c r="AA8" i="116"/>
  <c r="AA13" i="116"/>
  <c r="Q6" i="116"/>
  <c r="AA15" i="116"/>
  <c r="AJ4" i="25"/>
  <c r="P6" i="116"/>
  <c r="AA23" i="116"/>
  <c r="AA10" i="118"/>
  <c r="AA16" i="116"/>
  <c r="P18" i="116"/>
  <c r="AA4" i="73"/>
  <c r="AB4" i="73"/>
  <c r="AZ9" i="71"/>
  <c r="AZ10" i="71"/>
  <c r="Z6" i="71"/>
  <c r="O6" i="118" s="1"/>
  <c r="AB6" i="71"/>
  <c r="Q6" i="118" s="1"/>
  <c r="AA6" i="71"/>
  <c r="P6" i="118" s="1"/>
  <c r="Y6" i="71"/>
  <c r="N6" i="118" s="1"/>
  <c r="AA4" i="75"/>
  <c r="Y4" i="75"/>
  <c r="Z4" i="75"/>
  <c r="AB4" i="75"/>
  <c r="Z4" i="78"/>
  <c r="AB4" i="78"/>
  <c r="Y4" i="78"/>
  <c r="AA4" i="78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U6" i="78"/>
  <c r="AF6" i="78" s="1"/>
  <c r="AG6" i="78" s="1"/>
  <c r="AC8" i="78" s="1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AQ8" i="72"/>
  <c r="AP8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AG6" i="71"/>
  <c r="AC8" i="71" s="1"/>
  <c r="R6" i="119" s="1"/>
  <c r="L63" i="110"/>
  <c r="K63" i="110"/>
  <c r="M63" i="72"/>
  <c r="N63" i="72"/>
  <c r="AQ8" i="107"/>
  <c r="AP8" i="107"/>
  <c r="M65" i="71"/>
  <c r="N65" i="71"/>
  <c r="Q63" i="107"/>
  <c r="R63" i="107"/>
  <c r="AQ10" i="71"/>
  <c r="B10" i="72"/>
  <c r="B10" i="108"/>
  <c r="B10" i="107"/>
  <c r="AP10" i="71"/>
  <c r="B10" i="110"/>
  <c r="B10" i="109"/>
  <c r="AP8" i="108"/>
  <c r="AQ8" i="108"/>
  <c r="R65" i="71"/>
  <c r="Q65" i="71"/>
  <c r="G63" i="109"/>
  <c r="H63" i="109"/>
  <c r="G63" i="108"/>
  <c r="H63" i="108"/>
  <c r="Q63" i="110"/>
  <c r="R63" i="110"/>
  <c r="AQ8" i="110"/>
  <c r="AP8" i="110"/>
  <c r="L65" i="71"/>
  <c r="K65" i="71"/>
  <c r="J63" i="110"/>
  <c r="I63" i="110"/>
  <c r="M63" i="109"/>
  <c r="N63" i="109"/>
  <c r="M63" i="110"/>
  <c r="N63" i="110"/>
  <c r="AP8" i="109"/>
  <c r="AQ8" i="109"/>
  <c r="H65" i="71"/>
  <c r="U8" i="71"/>
  <c r="AF8" i="71" s="1"/>
  <c r="G65" i="71"/>
  <c r="L63" i="109"/>
  <c r="K63" i="109"/>
  <c r="L63" i="108"/>
  <c r="K63" i="108"/>
  <c r="I63" i="72"/>
  <c r="J63" i="72"/>
  <c r="U6" i="73"/>
  <c r="AF6" i="73" s="1"/>
  <c r="U6" i="75"/>
  <c r="AF6" i="75" s="1"/>
  <c r="AP8" i="87"/>
  <c r="AQ8" i="87"/>
  <c r="AP8" i="89"/>
  <c r="AQ8" i="89"/>
  <c r="AP8" i="80"/>
  <c r="AQ8" i="80"/>
  <c r="AP8" i="85"/>
  <c r="AQ8" i="85"/>
  <c r="AP8" i="83"/>
  <c r="AQ8" i="83"/>
  <c r="AP8" i="81"/>
  <c r="AQ8" i="81"/>
  <c r="AP8" i="73"/>
  <c r="AQ8" i="73"/>
  <c r="AP8" i="79"/>
  <c r="AQ8" i="79"/>
  <c r="AP8" i="76"/>
  <c r="AQ8" i="76"/>
  <c r="AP8" i="78"/>
  <c r="AQ8" i="78"/>
  <c r="AP8" i="77"/>
  <c r="AQ8" i="77"/>
  <c r="AP8" i="75"/>
  <c r="AQ8" i="75"/>
  <c r="AP8" i="88"/>
  <c r="AQ8" i="88"/>
  <c r="AP8" i="84"/>
  <c r="AQ8" i="84"/>
  <c r="AP8" i="25"/>
  <c r="AQ8" i="25"/>
  <c r="AP8" i="82"/>
  <c r="AQ8" i="82"/>
  <c r="AP8" i="86"/>
  <c r="AQ8" i="86"/>
  <c r="AP8" i="74"/>
  <c r="AQ8" i="74"/>
  <c r="AJ6" i="87"/>
  <c r="AJ4" i="87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B10" i="82"/>
  <c r="B10" i="86"/>
  <c r="B10" i="73"/>
  <c r="B10" i="75"/>
  <c r="B10" i="78"/>
  <c r="B10" i="81"/>
  <c r="B10" i="83"/>
  <c r="B10" i="77"/>
  <c r="B10" i="84"/>
  <c r="B10" i="25"/>
  <c r="B10" i="80"/>
  <c r="B10" i="76"/>
  <c r="B10" i="79"/>
  <c r="B10" i="88"/>
  <c r="B10" i="89"/>
  <c r="B10" i="87"/>
  <c r="B10" i="85"/>
  <c r="B10" i="74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N8" i="116" l="1"/>
  <c r="W8" i="78"/>
  <c r="L13" i="119" s="1"/>
  <c r="E38" i="47" s="1"/>
  <c r="R13" i="119"/>
  <c r="L23" i="119"/>
  <c r="E48" i="47" s="1"/>
  <c r="R23" i="119"/>
  <c r="AL2" i="76"/>
  <c r="L21" i="119"/>
  <c r="E46" i="47" s="1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AZ11" i="71"/>
  <c r="AZ12" i="71"/>
  <c r="AL2" i="77"/>
  <c r="U8" i="78"/>
  <c r="AF8" i="78" s="1"/>
  <c r="AG8" i="78" s="1"/>
  <c r="AC10" i="78" s="1"/>
  <c r="W8" i="71"/>
  <c r="Z8" i="71"/>
  <c r="O6" i="119" s="1"/>
  <c r="AB8" i="71"/>
  <c r="Q6" i="119" s="1"/>
  <c r="Y8" i="71"/>
  <c r="N6" i="119" s="1"/>
  <c r="AA8" i="71"/>
  <c r="P6" i="119" s="1"/>
  <c r="N25" i="118"/>
  <c r="O25" i="118"/>
  <c r="Q25" i="118"/>
  <c r="P25" i="118"/>
  <c r="Q7" i="118"/>
  <c r="P7" i="118"/>
  <c r="O7" i="118"/>
  <c r="N7" i="118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AP10" i="107"/>
  <c r="AQ10" i="107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G8" i="71"/>
  <c r="AC10" i="71" s="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AQ10" i="108"/>
  <c r="AP10" i="108"/>
  <c r="L65" i="107"/>
  <c r="K65" i="107"/>
  <c r="L65" i="72"/>
  <c r="K65" i="72"/>
  <c r="AQ10" i="72"/>
  <c r="AP10" i="72"/>
  <c r="B12" i="72"/>
  <c r="B12" i="107"/>
  <c r="AP12" i="71"/>
  <c r="B12" i="110"/>
  <c r="AQ12" i="71"/>
  <c r="B12" i="109"/>
  <c r="B12" i="108"/>
  <c r="K67" i="71"/>
  <c r="L67" i="71"/>
  <c r="Q67" i="71"/>
  <c r="R67" i="71"/>
  <c r="AQ10" i="109"/>
  <c r="AP10" i="109"/>
  <c r="N67" i="71"/>
  <c r="M67" i="71"/>
  <c r="I65" i="72"/>
  <c r="J65" i="72"/>
  <c r="R7" i="119"/>
  <c r="Q65" i="108"/>
  <c r="R65" i="108"/>
  <c r="L65" i="109"/>
  <c r="K65" i="109"/>
  <c r="K65" i="110"/>
  <c r="L65" i="110"/>
  <c r="AQ10" i="110"/>
  <c r="AP10" i="110"/>
  <c r="H67" i="71"/>
  <c r="G67" i="71"/>
  <c r="U10" i="71"/>
  <c r="AF10" i="71" s="1"/>
  <c r="M65" i="72"/>
  <c r="N65" i="72"/>
  <c r="R16" i="119"/>
  <c r="U8" i="75"/>
  <c r="AF8" i="75" s="1"/>
  <c r="AG8" i="75" s="1"/>
  <c r="AC10" i="75" s="1"/>
  <c r="U8" i="73"/>
  <c r="AF8" i="73" s="1"/>
  <c r="AG6" i="73"/>
  <c r="AC8" i="73" s="1"/>
  <c r="AG6" i="75"/>
  <c r="AC8" i="75" s="1"/>
  <c r="Q24" i="118"/>
  <c r="P24" i="118"/>
  <c r="O24" i="118"/>
  <c r="N24" i="118"/>
  <c r="Q23" i="118"/>
  <c r="O23" i="118"/>
  <c r="P23" i="118"/>
  <c r="N23" i="118"/>
  <c r="Q22" i="118"/>
  <c r="P22" i="118"/>
  <c r="N22" i="118"/>
  <c r="O22" i="118"/>
  <c r="O21" i="118"/>
  <c r="Q21" i="118"/>
  <c r="N21" i="118"/>
  <c r="P21" i="118"/>
  <c r="P20" i="118"/>
  <c r="O20" i="118"/>
  <c r="N20" i="118"/>
  <c r="Q20" i="118"/>
  <c r="N18" i="118"/>
  <c r="P18" i="118"/>
  <c r="Q18" i="118"/>
  <c r="O18" i="118"/>
  <c r="P17" i="118"/>
  <c r="O17" i="118"/>
  <c r="Q17" i="118"/>
  <c r="N17" i="118"/>
  <c r="Q19" i="118"/>
  <c r="N19" i="118"/>
  <c r="P19" i="118"/>
  <c r="O19" i="118"/>
  <c r="P15" i="118"/>
  <c r="N15" i="118"/>
  <c r="Q15" i="118"/>
  <c r="O15" i="118"/>
  <c r="N12" i="118"/>
  <c r="O12" i="118"/>
  <c r="Q12" i="118"/>
  <c r="P12" i="118"/>
  <c r="P14" i="118"/>
  <c r="O14" i="118"/>
  <c r="Q14" i="118"/>
  <c r="N14" i="118"/>
  <c r="N11" i="118"/>
  <c r="P11" i="118"/>
  <c r="O11" i="118"/>
  <c r="Q11" i="118"/>
  <c r="O9" i="118"/>
  <c r="N9" i="118"/>
  <c r="Q9" i="118"/>
  <c r="P9" i="118"/>
  <c r="AB6" i="75"/>
  <c r="Q10" i="118" s="1"/>
  <c r="AA6" i="75"/>
  <c r="P10" i="118" s="1"/>
  <c r="Z6" i="75"/>
  <c r="O10" i="118" s="1"/>
  <c r="Y6" i="75"/>
  <c r="N10" i="118" s="1"/>
  <c r="AB6" i="78"/>
  <c r="Q13" i="118" s="1"/>
  <c r="AA6" i="78"/>
  <c r="P13" i="118" s="1"/>
  <c r="Z6" i="78"/>
  <c r="O13" i="118" s="1"/>
  <c r="Y6" i="78"/>
  <c r="N13" i="118" s="1"/>
  <c r="Z6" i="73"/>
  <c r="O8" i="118" s="1"/>
  <c r="Y6" i="73"/>
  <c r="N8" i="118" s="1"/>
  <c r="AB6" i="73"/>
  <c r="Q8" i="118" s="1"/>
  <c r="AA6" i="73"/>
  <c r="P8" i="118" s="1"/>
  <c r="AP10" i="74"/>
  <c r="AQ10" i="74"/>
  <c r="AP10" i="87"/>
  <c r="AQ10" i="87"/>
  <c r="AP10" i="88"/>
  <c r="AQ10" i="88"/>
  <c r="AP10" i="79"/>
  <c r="AQ10" i="79"/>
  <c r="AP10" i="80"/>
  <c r="AQ10" i="80"/>
  <c r="AP10" i="84"/>
  <c r="AQ10" i="84"/>
  <c r="AP10" i="83"/>
  <c r="AQ10" i="83"/>
  <c r="AP10" i="75"/>
  <c r="AQ10" i="75"/>
  <c r="AP10" i="86"/>
  <c r="AQ10" i="86"/>
  <c r="AP10" i="85"/>
  <c r="AQ10" i="85"/>
  <c r="AP10" i="89"/>
  <c r="AQ10" i="89"/>
  <c r="AP10" i="76"/>
  <c r="AQ10" i="76"/>
  <c r="AP10" i="25"/>
  <c r="AQ10" i="25"/>
  <c r="AP10" i="77"/>
  <c r="AQ10" i="77"/>
  <c r="AP10" i="81"/>
  <c r="AQ10" i="81"/>
  <c r="AP10" i="78"/>
  <c r="AQ10" i="78"/>
  <c r="AP10" i="73"/>
  <c r="AQ10" i="73"/>
  <c r="AP10" i="82"/>
  <c r="AQ10" i="82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B12" i="88"/>
  <c r="B12" i="75"/>
  <c r="B12" i="89"/>
  <c r="B12" i="79"/>
  <c r="B12" i="87"/>
  <c r="B12" i="76"/>
  <c r="B12" i="25"/>
  <c r="B12" i="78"/>
  <c r="B12" i="83"/>
  <c r="B12" i="81"/>
  <c r="B12" i="80"/>
  <c r="B12" i="74"/>
  <c r="B12" i="73"/>
  <c r="B12" i="86"/>
  <c r="B12" i="82"/>
  <c r="B12" i="85"/>
  <c r="B12" i="77"/>
  <c r="B12" i="84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W6" i="76" l="1"/>
  <c r="L11" i="118" s="1"/>
  <c r="W2" i="76"/>
  <c r="W8" i="76"/>
  <c r="AG4" i="76"/>
  <c r="W4" i="76"/>
  <c r="AG2" i="76"/>
  <c r="AC2" i="76" s="1"/>
  <c r="W8" i="77"/>
  <c r="L12" i="119" s="1"/>
  <c r="E37" i="47" s="1"/>
  <c r="AG4" i="77"/>
  <c r="W6" i="77"/>
  <c r="AG2" i="77"/>
  <c r="AC2" i="77" s="1"/>
  <c r="W2" i="77" s="1"/>
  <c r="AA23" i="119"/>
  <c r="N27" i="118"/>
  <c r="P27" i="118"/>
  <c r="Q27" i="118"/>
  <c r="O27" i="118"/>
  <c r="L15" i="119"/>
  <c r="E40" i="47" s="1"/>
  <c r="R15" i="119"/>
  <c r="W10" i="78"/>
  <c r="L13" i="120" s="1"/>
  <c r="R13" i="120"/>
  <c r="R12" i="119"/>
  <c r="W10" i="75"/>
  <c r="L10" i="120" s="1"/>
  <c r="R10" i="120"/>
  <c r="AA13" i="119"/>
  <c r="AG8" i="73"/>
  <c r="AC10" i="73" s="1"/>
  <c r="L20" i="119"/>
  <c r="E45" i="47" s="1"/>
  <c r="R20" i="119"/>
  <c r="W8" i="75"/>
  <c r="L10" i="119" s="1"/>
  <c r="AA10" i="119" s="1"/>
  <c r="R10" i="119"/>
  <c r="L22" i="119"/>
  <c r="AA22" i="119" s="1"/>
  <c r="R22" i="119"/>
  <c r="AA21" i="119"/>
  <c r="L22" i="120"/>
  <c r="R22" i="120"/>
  <c r="L19" i="119"/>
  <c r="AA19" i="119" s="1"/>
  <c r="R19" i="119"/>
  <c r="L24" i="119"/>
  <c r="E49" i="47" s="1"/>
  <c r="R24" i="119"/>
  <c r="W8" i="73"/>
  <c r="L8" i="119" s="1"/>
  <c r="E33" i="47" s="1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P27" i="119"/>
  <c r="N27" i="119"/>
  <c r="O27" i="119"/>
  <c r="N7" i="119"/>
  <c r="P28" i="119"/>
  <c r="O28" i="119"/>
  <c r="Q28" i="119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U10" i="75"/>
  <c r="AF10" i="75" s="1"/>
  <c r="AG10" i="75" s="1"/>
  <c r="AC12" i="75" s="1"/>
  <c r="M67" i="110"/>
  <c r="N67" i="110"/>
  <c r="AP12" i="109"/>
  <c r="AQ12" i="109"/>
  <c r="U12" i="71"/>
  <c r="AF12" i="71" s="1"/>
  <c r="AG12" i="71" s="1"/>
  <c r="AC14" i="71" s="1"/>
  <c r="R6" i="122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AQ12" i="110"/>
  <c r="AP12" i="110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G10" i="71"/>
  <c r="AC12" i="71" s="1"/>
  <c r="R6" i="121" s="1"/>
  <c r="AP12" i="107"/>
  <c r="AQ12" i="107"/>
  <c r="M67" i="72"/>
  <c r="N67" i="72"/>
  <c r="M67" i="108"/>
  <c r="N67" i="108"/>
  <c r="L67" i="72"/>
  <c r="K67" i="72"/>
  <c r="B14" i="72"/>
  <c r="AP14" i="71"/>
  <c r="B14" i="107"/>
  <c r="B14" i="110"/>
  <c r="B14" i="108"/>
  <c r="B14" i="109"/>
  <c r="AQ14" i="71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AQ12" i="72"/>
  <c r="AP12" i="72"/>
  <c r="H67" i="72"/>
  <c r="G67" i="72"/>
  <c r="R67" i="108"/>
  <c r="Q67" i="108"/>
  <c r="R28" i="114"/>
  <c r="AQ12" i="108"/>
  <c r="AP12" i="108"/>
  <c r="J69" i="71"/>
  <c r="I69" i="71"/>
  <c r="K67" i="108"/>
  <c r="L67" i="108"/>
  <c r="Q67" i="107"/>
  <c r="R67" i="107"/>
  <c r="R23" i="121"/>
  <c r="R19" i="121"/>
  <c r="L16" i="119"/>
  <c r="U10" i="78"/>
  <c r="AF10" i="78" s="1"/>
  <c r="U10" i="73"/>
  <c r="AF10" i="73" s="1"/>
  <c r="L5" i="119"/>
  <c r="O16" i="119"/>
  <c r="N16" i="119"/>
  <c r="P16" i="119"/>
  <c r="Q16" i="119"/>
  <c r="Z8" i="75"/>
  <c r="AA8" i="75"/>
  <c r="AB8" i="75"/>
  <c r="Y8" i="75"/>
  <c r="Z8" i="78"/>
  <c r="AB8" i="78"/>
  <c r="Y8" i="78"/>
  <c r="AA8" i="78"/>
  <c r="Y8" i="73"/>
  <c r="AB8" i="73"/>
  <c r="AA8" i="73"/>
  <c r="Z8" i="73"/>
  <c r="AP12" i="84"/>
  <c r="AQ12" i="84"/>
  <c r="AP12" i="74"/>
  <c r="AQ12" i="74"/>
  <c r="AP12" i="87"/>
  <c r="AQ12" i="87"/>
  <c r="AJ8" i="86"/>
  <c r="AJ8" i="78"/>
  <c r="AJ8" i="80"/>
  <c r="AJ8" i="89"/>
  <c r="AP12" i="85"/>
  <c r="AQ12" i="85"/>
  <c r="AP12" i="86"/>
  <c r="AQ12" i="86"/>
  <c r="AP12" i="81"/>
  <c r="AQ12" i="81"/>
  <c r="AP12" i="25"/>
  <c r="AQ12" i="25"/>
  <c r="AP12" i="89"/>
  <c r="AQ12" i="89"/>
  <c r="AP12" i="88"/>
  <c r="AQ12" i="88"/>
  <c r="AP12" i="77"/>
  <c r="AQ12" i="77"/>
  <c r="AP12" i="82"/>
  <c r="AQ12" i="82"/>
  <c r="AQ12" i="73"/>
  <c r="AP12" i="73"/>
  <c r="AP12" i="80"/>
  <c r="AQ12" i="80"/>
  <c r="AP12" i="83"/>
  <c r="AQ12" i="83"/>
  <c r="AP12" i="78"/>
  <c r="AQ12" i="78"/>
  <c r="AP12" i="76"/>
  <c r="AQ12" i="76"/>
  <c r="AP12" i="79"/>
  <c r="AQ12" i="79"/>
  <c r="AP12" i="75"/>
  <c r="AQ12" i="75"/>
  <c r="AJ8" i="88"/>
  <c r="AJ8" i="87"/>
  <c r="AJ8" i="83"/>
  <c r="AJ8" i="77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B14" i="82"/>
  <c r="B14" i="73"/>
  <c r="B14" i="79"/>
  <c r="B14" i="74"/>
  <c r="B14" i="80"/>
  <c r="B14" i="85"/>
  <c r="B14" i="83"/>
  <c r="B14" i="88"/>
  <c r="B14" i="78"/>
  <c r="B14" i="86"/>
  <c r="B14" i="87"/>
  <c r="B14" i="84"/>
  <c r="B14" i="89"/>
  <c r="B14" i="75"/>
  <c r="B14" i="25"/>
  <c r="B14" i="77"/>
  <c r="B14" i="76"/>
  <c r="B14" i="81"/>
  <c r="J67" i="75"/>
  <c r="I67" i="75"/>
  <c r="Q67" i="88"/>
  <c r="R67" i="88"/>
  <c r="Q67" i="73"/>
  <c r="R67" i="73"/>
  <c r="R12" i="114" l="1"/>
  <c r="E47" i="47"/>
  <c r="AC4" i="76"/>
  <c r="AC6" i="76"/>
  <c r="D36" i="47"/>
  <c r="AA11" i="118"/>
  <c r="L12" i="118"/>
  <c r="AC4" i="77"/>
  <c r="W4" i="77" s="1"/>
  <c r="AC6" i="77"/>
  <c r="AA15" i="119"/>
  <c r="AJ8" i="85"/>
  <c r="AA20" i="119"/>
  <c r="E35" i="47"/>
  <c r="AJ8" i="75"/>
  <c r="AJ8" i="84"/>
  <c r="E44" i="47"/>
  <c r="AA8" i="119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F42" i="47"/>
  <c r="R11" i="119"/>
  <c r="P15" i="119"/>
  <c r="Q24" i="119"/>
  <c r="P5" i="119"/>
  <c r="N21" i="119"/>
  <c r="W10" i="73"/>
  <c r="L8" i="120" s="1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F47" i="47"/>
  <c r="L9" i="120"/>
  <c r="R9" i="120"/>
  <c r="N14" i="119"/>
  <c r="P22" i="119"/>
  <c r="O26" i="119"/>
  <c r="AA10" i="120"/>
  <c r="F35" i="47"/>
  <c r="O8" i="119"/>
  <c r="Q19" i="119"/>
  <c r="N8" i="119"/>
  <c r="N9" i="119"/>
  <c r="Q12" i="119"/>
  <c r="N19" i="119"/>
  <c r="N18" i="119"/>
  <c r="AA13" i="120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AA5" i="119"/>
  <c r="E41" i="47"/>
  <c r="AA16" i="119"/>
  <c r="L7" i="119"/>
  <c r="E31" i="47"/>
  <c r="AA6" i="119"/>
  <c r="W12" i="75"/>
  <c r="L25" i="114"/>
  <c r="R25" i="114"/>
  <c r="L9" i="114"/>
  <c r="R9" i="114"/>
  <c r="AJ8" i="72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R11" i="120"/>
  <c r="L17" i="114"/>
  <c r="N7" i="120"/>
  <c r="L26" i="119"/>
  <c r="E51" i="47" s="1"/>
  <c r="U12" i="73"/>
  <c r="AF12" i="73" s="1"/>
  <c r="AG12" i="73" s="1"/>
  <c r="AC14" i="73" s="1"/>
  <c r="R8" i="122" s="1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AQ14" i="109"/>
  <c r="AP14" i="109"/>
  <c r="H71" i="71"/>
  <c r="U14" i="71"/>
  <c r="AF14" i="71" s="1"/>
  <c r="G71" i="71"/>
  <c r="N69" i="107"/>
  <c r="M69" i="107"/>
  <c r="H69" i="109"/>
  <c r="G69" i="109"/>
  <c r="J69" i="108"/>
  <c r="I69" i="108"/>
  <c r="AP14" i="108"/>
  <c r="AQ14" i="108"/>
  <c r="H69" i="110"/>
  <c r="G69" i="110"/>
  <c r="I69" i="109"/>
  <c r="J69" i="109"/>
  <c r="N69" i="108"/>
  <c r="M69" i="108"/>
  <c r="L69" i="72"/>
  <c r="K69" i="72"/>
  <c r="AZ17" i="71"/>
  <c r="AP14" i="110"/>
  <c r="AQ14" i="110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AP14" i="107"/>
  <c r="AQ14" i="107"/>
  <c r="Q69" i="107"/>
  <c r="R69" i="107"/>
  <c r="R25" i="118"/>
  <c r="M69" i="110"/>
  <c r="N69" i="110"/>
  <c r="R7" i="121"/>
  <c r="R7" i="120"/>
  <c r="R69" i="109"/>
  <c r="Q69" i="109"/>
  <c r="B16" i="72"/>
  <c r="B16" i="110"/>
  <c r="B16" i="109"/>
  <c r="AP16" i="71"/>
  <c r="B16" i="107"/>
  <c r="B16" i="108"/>
  <c r="AQ16" i="71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AQ14" i="72"/>
  <c r="AP14" i="72"/>
  <c r="Q69" i="110"/>
  <c r="R69" i="110"/>
  <c r="I69" i="107"/>
  <c r="J69" i="107"/>
  <c r="R69" i="72"/>
  <c r="Q69" i="72"/>
  <c r="K71" i="71"/>
  <c r="L71" i="71"/>
  <c r="R26" i="118"/>
  <c r="AJ8" i="25"/>
  <c r="R17" i="121"/>
  <c r="R19" i="122"/>
  <c r="R21" i="121"/>
  <c r="R24" i="121"/>
  <c r="R15" i="121"/>
  <c r="R22" i="121"/>
  <c r="U12" i="75"/>
  <c r="AF12" i="75" s="1"/>
  <c r="AG10" i="73"/>
  <c r="AC12" i="73" s="1"/>
  <c r="R8" i="121" s="1"/>
  <c r="AJ8" i="81"/>
  <c r="AG10" i="78"/>
  <c r="AC12" i="78" s="1"/>
  <c r="R13" i="121" s="1"/>
  <c r="R21" i="122"/>
  <c r="U12" i="78"/>
  <c r="AF12" i="78" s="1"/>
  <c r="Q23" i="120"/>
  <c r="O20" i="120"/>
  <c r="Q17" i="120"/>
  <c r="N19" i="120"/>
  <c r="P12" i="120"/>
  <c r="Q12" i="120"/>
  <c r="N11" i="120"/>
  <c r="P11" i="120"/>
  <c r="Q11" i="120"/>
  <c r="O11" i="120"/>
  <c r="N9" i="120"/>
  <c r="Z10" i="75"/>
  <c r="AB10" i="75"/>
  <c r="Y10" i="75"/>
  <c r="N10" i="120" s="1"/>
  <c r="AA10" i="75"/>
  <c r="AA10" i="78"/>
  <c r="Y10" i="78"/>
  <c r="AB10" i="78"/>
  <c r="Z10" i="78"/>
  <c r="AA10" i="73"/>
  <c r="Y10" i="73"/>
  <c r="AB10" i="73"/>
  <c r="Z10" i="73"/>
  <c r="AP14" i="75"/>
  <c r="AQ14" i="75"/>
  <c r="AP14" i="83"/>
  <c r="AQ14" i="83"/>
  <c r="AP14" i="82"/>
  <c r="AQ14" i="82"/>
  <c r="AJ10" i="75"/>
  <c r="AJ10" i="87"/>
  <c r="AJ10" i="82"/>
  <c r="AP14" i="77"/>
  <c r="AQ14" i="77"/>
  <c r="AP14" i="84"/>
  <c r="AQ14" i="84"/>
  <c r="AP14" i="78"/>
  <c r="AQ14" i="78"/>
  <c r="AP14" i="80"/>
  <c r="AQ14" i="80"/>
  <c r="AP14" i="79"/>
  <c r="AQ14" i="79"/>
  <c r="AP14" i="81"/>
  <c r="AQ14" i="81"/>
  <c r="AP14" i="76"/>
  <c r="AQ14" i="76"/>
  <c r="AP14" i="25"/>
  <c r="AQ14" i="25"/>
  <c r="AP14" i="89"/>
  <c r="AQ14" i="89"/>
  <c r="AP14" i="87"/>
  <c r="AQ14" i="87"/>
  <c r="AP14" i="86"/>
  <c r="AQ14" i="86"/>
  <c r="AP14" i="88"/>
  <c r="AQ14" i="88"/>
  <c r="AP14" i="85"/>
  <c r="AQ14" i="85"/>
  <c r="AP14" i="74"/>
  <c r="AQ14" i="74"/>
  <c r="AP14" i="73"/>
  <c r="AQ14" i="73"/>
  <c r="AJ10" i="78"/>
  <c r="AJ8" i="73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B16" i="78"/>
  <c r="B16" i="25"/>
  <c r="B16" i="79"/>
  <c r="B16" i="81"/>
  <c r="B16" i="84"/>
  <c r="B16" i="86"/>
  <c r="B16" i="76"/>
  <c r="B16" i="88"/>
  <c r="B16" i="87"/>
  <c r="B16" i="85"/>
  <c r="B16" i="80"/>
  <c r="B16" i="73"/>
  <c r="B16" i="75"/>
  <c r="B16" i="74"/>
  <c r="B16" i="89"/>
  <c r="B16" i="77"/>
  <c r="B16" i="83"/>
  <c r="B16" i="82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D37" i="47" l="1"/>
  <c r="AA12" i="118"/>
  <c r="L12" i="120"/>
  <c r="F37" i="47" s="1"/>
  <c r="L9" i="119"/>
  <c r="E34" i="47" s="1"/>
  <c r="AJ10" i="85"/>
  <c r="AJ10" i="86"/>
  <c r="AJ10" i="84"/>
  <c r="AJ10" i="79"/>
  <c r="O27" i="120"/>
  <c r="P27" i="120"/>
  <c r="Q27" i="120"/>
  <c r="N27" i="120"/>
  <c r="AJ10" i="80"/>
  <c r="AJ10" i="89"/>
  <c r="AJ8" i="82"/>
  <c r="L17" i="119"/>
  <c r="E42" i="47" s="1"/>
  <c r="AJ10" i="74"/>
  <c r="AJ8" i="74"/>
  <c r="AJ2" i="107"/>
  <c r="AJ10" i="88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AJ10" i="73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F34" i="47"/>
  <c r="AA14" i="120"/>
  <c r="F39" i="47"/>
  <c r="AA15" i="120"/>
  <c r="F40" i="47"/>
  <c r="AA24" i="120"/>
  <c r="F49" i="47"/>
  <c r="F45" i="47"/>
  <c r="AA20" i="120"/>
  <c r="P14" i="120"/>
  <c r="Q22" i="120"/>
  <c r="Q16" i="120"/>
  <c r="N14" i="120"/>
  <c r="O22" i="120"/>
  <c r="O12" i="120"/>
  <c r="H31" i="47"/>
  <c r="AA6" i="122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AA19" i="120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AA23" i="120"/>
  <c r="F48" i="47"/>
  <c r="O16" i="120"/>
  <c r="O24" i="120"/>
  <c r="L23" i="121"/>
  <c r="N13" i="120"/>
  <c r="AA16" i="120"/>
  <c r="F41" i="47"/>
  <c r="N16" i="120"/>
  <c r="O5" i="120"/>
  <c r="Q21" i="120"/>
  <c r="P6" i="121"/>
  <c r="AA6" i="121"/>
  <c r="G31" i="47"/>
  <c r="AA8" i="120"/>
  <c r="F33" i="47"/>
  <c r="O13" i="120"/>
  <c r="P16" i="120"/>
  <c r="O14" i="120"/>
  <c r="P15" i="120"/>
  <c r="O17" i="120"/>
  <c r="P20" i="120"/>
  <c r="N22" i="120"/>
  <c r="P24" i="120"/>
  <c r="AA21" i="120"/>
  <c r="F46" i="47"/>
  <c r="O7" i="120"/>
  <c r="Q7" i="120"/>
  <c r="P7" i="120"/>
  <c r="L11" i="119"/>
  <c r="E36" i="47" s="1"/>
  <c r="AJ8" i="76"/>
  <c r="R25" i="120"/>
  <c r="L25" i="121"/>
  <c r="R25" i="121"/>
  <c r="R25" i="119"/>
  <c r="R18" i="119"/>
  <c r="AJ10" i="77"/>
  <c r="AJ8" i="79"/>
  <c r="L14" i="119"/>
  <c r="E39" i="47" s="1"/>
  <c r="E32" i="47"/>
  <c r="AA7" i="119"/>
  <c r="R27" i="118"/>
  <c r="L27" i="116"/>
  <c r="R27" i="116"/>
  <c r="R17" i="116"/>
  <c r="R12" i="116"/>
  <c r="R18" i="116"/>
  <c r="R9" i="116"/>
  <c r="AA18" i="114"/>
  <c r="B43" i="47"/>
  <c r="R11" i="118"/>
  <c r="R28" i="116"/>
  <c r="R14" i="118"/>
  <c r="B50" i="47"/>
  <c r="AA25" i="114"/>
  <c r="B34" i="47"/>
  <c r="AA9" i="114"/>
  <c r="AA26" i="114"/>
  <c r="B51" i="47"/>
  <c r="AA28" i="114"/>
  <c r="B53" i="47"/>
  <c r="AA14" i="114"/>
  <c r="B39" i="47"/>
  <c r="AA12" i="114"/>
  <c r="B37" i="47"/>
  <c r="R12" i="118"/>
  <c r="R18" i="118"/>
  <c r="AA17" i="114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AB14" i="71"/>
  <c r="AA14" i="71"/>
  <c r="Z14" i="71"/>
  <c r="Y14" i="71"/>
  <c r="L25" i="118"/>
  <c r="D50" i="47" s="1"/>
  <c r="AJ2" i="83"/>
  <c r="AJ2" i="77"/>
  <c r="AJ2" i="79"/>
  <c r="Q28" i="121"/>
  <c r="P28" i="121"/>
  <c r="O28" i="121"/>
  <c r="N26" i="121"/>
  <c r="P27" i="121"/>
  <c r="N27" i="121"/>
  <c r="O27" i="121"/>
  <c r="P25" i="121"/>
  <c r="N25" i="121"/>
  <c r="Q25" i="121"/>
  <c r="O25" i="121"/>
  <c r="L26" i="120"/>
  <c r="L11" i="120"/>
  <c r="L17" i="118"/>
  <c r="D42" i="47" s="1"/>
  <c r="AJ2" i="82"/>
  <c r="L9" i="118"/>
  <c r="D34" i="47" s="1"/>
  <c r="AJ2" i="74"/>
  <c r="AJ8" i="108"/>
  <c r="L26" i="118"/>
  <c r="D51" i="47" s="1"/>
  <c r="AJ2" i="110"/>
  <c r="AJ2" i="10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AP16" i="72"/>
  <c r="AQ16" i="72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AG14" i="71"/>
  <c r="AC16" i="71" s="1"/>
  <c r="R6" i="123" s="1"/>
  <c r="L71" i="72"/>
  <c r="K71" i="72"/>
  <c r="AQ16" i="108"/>
  <c r="AP16" i="108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AQ16" i="107"/>
  <c r="AP16" i="107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AP16" i="109"/>
  <c r="AQ16" i="109"/>
  <c r="R71" i="107"/>
  <c r="Q71" i="107"/>
  <c r="H71" i="72"/>
  <c r="G71" i="72"/>
  <c r="L73" i="71"/>
  <c r="K73" i="71"/>
  <c r="M71" i="107"/>
  <c r="N71" i="107"/>
  <c r="AP18" i="71"/>
  <c r="AQ18" i="71"/>
  <c r="B18" i="107"/>
  <c r="B18" i="72"/>
  <c r="B18" i="109"/>
  <c r="B18" i="108"/>
  <c r="B18" i="110"/>
  <c r="R71" i="109"/>
  <c r="Q71" i="109"/>
  <c r="M71" i="72"/>
  <c r="N71" i="72"/>
  <c r="AQ16" i="110"/>
  <c r="AP16" i="110"/>
  <c r="L7" i="120"/>
  <c r="H71" i="107"/>
  <c r="G71" i="107"/>
  <c r="L71" i="108"/>
  <c r="K71" i="108"/>
  <c r="U14" i="73"/>
  <c r="AF14" i="73" s="1"/>
  <c r="AG12" i="78"/>
  <c r="AC14" i="78" s="1"/>
  <c r="R13" i="122" s="1"/>
  <c r="AJ10" i="25"/>
  <c r="U14" i="78"/>
  <c r="AF14" i="78" s="1"/>
  <c r="AG14" i="78" s="1"/>
  <c r="AC16" i="78" s="1"/>
  <c r="R13" i="123" s="1"/>
  <c r="W12" i="78"/>
  <c r="AG12" i="75"/>
  <c r="AC14" i="75" s="1"/>
  <c r="R10" i="122" s="1"/>
  <c r="R9" i="122"/>
  <c r="W12" i="73"/>
  <c r="R9" i="123"/>
  <c r="U14" i="75"/>
  <c r="AF14" i="75" s="1"/>
  <c r="R19" i="123"/>
  <c r="R20" i="122"/>
  <c r="W14" i="73"/>
  <c r="R15" i="122"/>
  <c r="R17" i="122"/>
  <c r="AB12" i="75"/>
  <c r="AA12" i="75"/>
  <c r="Z12" i="75"/>
  <c r="Y12" i="75"/>
  <c r="Y12" i="78"/>
  <c r="Z12" i="78"/>
  <c r="AB12" i="78"/>
  <c r="AA12" i="78"/>
  <c r="Z12" i="73"/>
  <c r="AB12" i="73"/>
  <c r="AA12" i="73"/>
  <c r="Y12" i="73"/>
  <c r="AP16" i="83"/>
  <c r="AQ16" i="83"/>
  <c r="AP16" i="89"/>
  <c r="AQ16" i="89"/>
  <c r="AP16" i="75"/>
  <c r="AQ16" i="75"/>
  <c r="AP16" i="80"/>
  <c r="AQ16" i="80"/>
  <c r="AP16" i="87"/>
  <c r="AQ16" i="87"/>
  <c r="AP16" i="76"/>
  <c r="AQ16" i="76"/>
  <c r="AP16" i="84"/>
  <c r="AQ16" i="84"/>
  <c r="AP16" i="79"/>
  <c r="AQ16" i="79"/>
  <c r="AJ10" i="81"/>
  <c r="AP16" i="82"/>
  <c r="AQ16" i="82"/>
  <c r="AP16" i="77"/>
  <c r="AQ16" i="77"/>
  <c r="AP16" i="74"/>
  <c r="AQ16" i="74"/>
  <c r="AP16" i="73"/>
  <c r="AQ16" i="73"/>
  <c r="AP16" i="85"/>
  <c r="AQ16" i="85"/>
  <c r="AP16" i="88"/>
  <c r="AQ16" i="88"/>
  <c r="AP16" i="86"/>
  <c r="AQ16" i="86"/>
  <c r="AP16" i="81"/>
  <c r="AQ16" i="81"/>
  <c r="AP16" i="25"/>
  <c r="AQ16" i="25"/>
  <c r="AP16" i="78"/>
  <c r="AQ16" i="78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B18" i="77"/>
  <c r="B18" i="75"/>
  <c r="B18" i="86"/>
  <c r="B18" i="88"/>
  <c r="B18" i="79"/>
  <c r="B18" i="87"/>
  <c r="B18" i="82"/>
  <c r="B18" i="85"/>
  <c r="B18" i="73"/>
  <c r="B18" i="84"/>
  <c r="B18" i="81"/>
  <c r="B18" i="83"/>
  <c r="B18" i="76"/>
  <c r="B18" i="74"/>
  <c r="B18" i="80"/>
  <c r="B18" i="78"/>
  <c r="B18" i="89"/>
  <c r="B18" i="25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AA12" i="120" l="1"/>
  <c r="AJ12" i="109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G48" i="47"/>
  <c r="G45" i="47"/>
  <c r="AA20" i="12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P26" i="121"/>
  <c r="P6" i="122"/>
  <c r="L12" i="121"/>
  <c r="G34" i="47"/>
  <c r="AA9" i="121"/>
  <c r="O12" i="121"/>
  <c r="O21" i="121"/>
  <c r="O26" i="121"/>
  <c r="Q10" i="121"/>
  <c r="P21" i="121"/>
  <c r="O15" i="121"/>
  <c r="N16" i="121"/>
  <c r="Q15" i="121"/>
  <c r="Q20" i="121"/>
  <c r="L23" i="122"/>
  <c r="AA19" i="12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Q7" i="121"/>
  <c r="AA7" i="120"/>
  <c r="F32" i="47"/>
  <c r="N7" i="121"/>
  <c r="P7" i="121"/>
  <c r="O7" i="121"/>
  <c r="AA7" i="121"/>
  <c r="G32" i="47"/>
  <c r="AA7" i="122"/>
  <c r="H32" i="47"/>
  <c r="L11" i="121"/>
  <c r="AJ12" i="107"/>
  <c r="AA11" i="120"/>
  <c r="F36" i="47"/>
  <c r="W23" i="120"/>
  <c r="AA25" i="121"/>
  <c r="G50" i="47"/>
  <c r="W27" i="120"/>
  <c r="W11" i="120"/>
  <c r="L18" i="121"/>
  <c r="W5" i="120"/>
  <c r="W17" i="120"/>
  <c r="W22" i="120"/>
  <c r="V24" i="120"/>
  <c r="V16" i="120"/>
  <c r="W14" i="120"/>
  <c r="V12" i="120"/>
  <c r="W16" i="120"/>
  <c r="V6" i="120"/>
  <c r="V15" i="120"/>
  <c r="W28" i="120"/>
  <c r="F43" i="47"/>
  <c r="AA18" i="120"/>
  <c r="W12" i="120"/>
  <c r="V8" i="120"/>
  <c r="V20" i="120"/>
  <c r="V19" i="120"/>
  <c r="V13" i="120"/>
  <c r="V25" i="120"/>
  <c r="W18" i="120"/>
  <c r="V5" i="120"/>
  <c r="V9" i="120"/>
  <c r="W26" i="120"/>
  <c r="V22" i="120"/>
  <c r="V27" i="120"/>
  <c r="V10" i="120"/>
  <c r="W10" i="120"/>
  <c r="W25" i="120"/>
  <c r="V21" i="120"/>
  <c r="W21" i="120"/>
  <c r="V26" i="120"/>
  <c r="V23" i="120"/>
  <c r="V18" i="120"/>
  <c r="W13" i="120"/>
  <c r="S13" i="120" s="1"/>
  <c r="F11" i="47" s="1"/>
  <c r="W24" i="120"/>
  <c r="W6" i="120"/>
  <c r="V11" i="120"/>
  <c r="W8" i="120"/>
  <c r="W20" i="120"/>
  <c r="W19" i="120"/>
  <c r="W7" i="120"/>
  <c r="V7" i="120"/>
  <c r="W15" i="120"/>
  <c r="V17" i="120"/>
  <c r="V28" i="120"/>
  <c r="W9" i="120"/>
  <c r="S9" i="120" s="1"/>
  <c r="F7" i="47" s="1"/>
  <c r="V14" i="120"/>
  <c r="AJ4" i="109"/>
  <c r="AA27" i="116"/>
  <c r="C52" i="47"/>
  <c r="L11" i="116"/>
  <c r="C36" i="47" s="1"/>
  <c r="AA25" i="118"/>
  <c r="V25" i="118"/>
  <c r="W25" i="118"/>
  <c r="L28" i="116"/>
  <c r="C53" i="47" s="1"/>
  <c r="L17" i="116"/>
  <c r="C42" i="47" s="1"/>
  <c r="L9" i="116"/>
  <c r="C34" i="47" s="1"/>
  <c r="L26" i="116"/>
  <c r="C51" i="47" s="1"/>
  <c r="R11" i="116"/>
  <c r="AA17" i="118"/>
  <c r="W17" i="118"/>
  <c r="V17" i="118"/>
  <c r="AA9" i="118"/>
  <c r="V9" i="118"/>
  <c r="W9" i="118"/>
  <c r="V6" i="118"/>
  <c r="W22" i="118"/>
  <c r="W6" i="118"/>
  <c r="W13" i="118"/>
  <c r="V7" i="118"/>
  <c r="V22" i="118"/>
  <c r="W7" i="118"/>
  <c r="V28" i="118"/>
  <c r="V12" i="118"/>
  <c r="V23" i="118"/>
  <c r="W8" i="118"/>
  <c r="V15" i="118"/>
  <c r="V19" i="118"/>
  <c r="W12" i="118"/>
  <c r="W18" i="118"/>
  <c r="W28" i="118"/>
  <c r="W27" i="118"/>
  <c r="V13" i="118"/>
  <c r="W5" i="118"/>
  <c r="W23" i="118"/>
  <c r="W19" i="118"/>
  <c r="S19" i="118" s="1"/>
  <c r="D17" i="47" s="1"/>
  <c r="W14" i="118"/>
  <c r="V14" i="118"/>
  <c r="V8" i="118"/>
  <c r="V5" i="118"/>
  <c r="W11" i="118"/>
  <c r="V27" i="118"/>
  <c r="V11" i="118"/>
  <c r="V18" i="118"/>
  <c r="W15" i="118"/>
  <c r="W16" i="118"/>
  <c r="V20" i="118"/>
  <c r="W21" i="118"/>
  <c r="V10" i="118"/>
  <c r="V21" i="118"/>
  <c r="V24" i="118"/>
  <c r="W10" i="118"/>
  <c r="W20" i="118"/>
  <c r="W24" i="118"/>
  <c r="V16" i="118"/>
  <c r="AA26" i="118"/>
  <c r="W26" i="118"/>
  <c r="V26" i="118"/>
  <c r="AJ2" i="76"/>
  <c r="L11" i="114"/>
  <c r="L14" i="116"/>
  <c r="C39" i="47" s="1"/>
  <c r="L12" i="116"/>
  <c r="C37" i="47" s="1"/>
  <c r="R28" i="123"/>
  <c r="AJ12" i="72"/>
  <c r="R26" i="123"/>
  <c r="W16" i="71"/>
  <c r="L6" i="123" s="1"/>
  <c r="R15" i="123"/>
  <c r="AJ12" i="108"/>
  <c r="L28" i="119"/>
  <c r="E53" i="47" s="1"/>
  <c r="R25" i="122"/>
  <c r="R25" i="123"/>
  <c r="AJ14" i="72"/>
  <c r="U16" i="73"/>
  <c r="AF16" i="73" s="1"/>
  <c r="AG16" i="73" s="1"/>
  <c r="AC18" i="73" s="1"/>
  <c r="R8" i="124" s="1"/>
  <c r="R5" i="123"/>
  <c r="AJ10" i="83"/>
  <c r="Y16" i="71"/>
  <c r="Z16" i="71"/>
  <c r="AB16" i="71"/>
  <c r="AA16" i="71"/>
  <c r="AJ6" i="107"/>
  <c r="AJ4" i="77"/>
  <c r="AJ4" i="79"/>
  <c r="AJ10" i="76"/>
  <c r="AJ10" i="108"/>
  <c r="AJ4" i="82"/>
  <c r="AJ6" i="82"/>
  <c r="AJ6" i="74"/>
  <c r="AJ4" i="74"/>
  <c r="AJ4" i="110"/>
  <c r="AJ6" i="108"/>
  <c r="AJ4" i="108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AQ18" i="72"/>
  <c r="AP18" i="72"/>
  <c r="Q75" i="71"/>
  <c r="R75" i="71"/>
  <c r="J73" i="109"/>
  <c r="I73" i="109"/>
  <c r="L73" i="107"/>
  <c r="K73" i="107"/>
  <c r="J73" i="108"/>
  <c r="I73" i="108"/>
  <c r="AQ18" i="107"/>
  <c r="AP18" i="107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AP18" i="108"/>
  <c r="AQ18" i="108"/>
  <c r="K75" i="71"/>
  <c r="L75" i="71"/>
  <c r="R7" i="123"/>
  <c r="AG16" i="71"/>
  <c r="AC18" i="71" s="1"/>
  <c r="R6" i="124" s="1"/>
  <c r="R73" i="107"/>
  <c r="Q73" i="107"/>
  <c r="K73" i="72"/>
  <c r="L73" i="72"/>
  <c r="AQ20" i="71"/>
  <c r="B20" i="72"/>
  <c r="B20" i="107"/>
  <c r="B20" i="110"/>
  <c r="AP20" i="71"/>
  <c r="B20" i="109"/>
  <c r="B20" i="108"/>
  <c r="K73" i="110"/>
  <c r="L73" i="110"/>
  <c r="AP18" i="110"/>
  <c r="AQ18" i="110"/>
  <c r="U18" i="71"/>
  <c r="AF18" i="71" s="1"/>
  <c r="G75" i="71"/>
  <c r="H75" i="71"/>
  <c r="N73" i="109"/>
  <c r="M73" i="109"/>
  <c r="J73" i="107"/>
  <c r="I73" i="107"/>
  <c r="I73" i="72"/>
  <c r="J73" i="72"/>
  <c r="AJ10" i="72"/>
  <c r="AP18" i="109"/>
  <c r="AQ18" i="109"/>
  <c r="J75" i="71"/>
  <c r="I75" i="71"/>
  <c r="G73" i="109"/>
  <c r="H73" i="109"/>
  <c r="H73" i="107"/>
  <c r="G73" i="107"/>
  <c r="W14" i="75"/>
  <c r="AG14" i="75"/>
  <c r="AC16" i="75" s="1"/>
  <c r="R10" i="123" s="1"/>
  <c r="R22" i="123"/>
  <c r="L5" i="122"/>
  <c r="R21" i="123"/>
  <c r="U16" i="75"/>
  <c r="AF16" i="75" s="1"/>
  <c r="AG16" i="75" s="1"/>
  <c r="AC18" i="75" s="1"/>
  <c r="R10" i="124" s="1"/>
  <c r="R23" i="124"/>
  <c r="W14" i="78"/>
  <c r="U16" i="78"/>
  <c r="AF16" i="78" s="1"/>
  <c r="R23" i="123"/>
  <c r="R11" i="123"/>
  <c r="W16" i="78"/>
  <c r="R14" i="123"/>
  <c r="R12" i="123"/>
  <c r="AG14" i="73"/>
  <c r="AC16" i="73" s="1"/>
  <c r="R8" i="123" s="1"/>
  <c r="R17" i="123"/>
  <c r="Z14" i="75"/>
  <c r="Y14" i="75"/>
  <c r="AB14" i="75"/>
  <c r="AA14" i="75"/>
  <c r="Y14" i="78"/>
  <c r="AA14" i="78"/>
  <c r="Z14" i="78"/>
  <c r="AB14" i="78"/>
  <c r="Y14" i="73"/>
  <c r="Z14" i="73"/>
  <c r="AB14" i="73"/>
  <c r="AA14" i="73"/>
  <c r="AP18" i="89"/>
  <c r="AQ18" i="89"/>
  <c r="AP18" i="84"/>
  <c r="AQ18" i="84"/>
  <c r="AP18" i="87"/>
  <c r="AQ18" i="87"/>
  <c r="AP18" i="86"/>
  <c r="AQ18" i="86"/>
  <c r="AP18" i="25"/>
  <c r="AQ18" i="25"/>
  <c r="AP18" i="78"/>
  <c r="AQ18" i="78"/>
  <c r="AP18" i="74"/>
  <c r="AQ18" i="74"/>
  <c r="AP18" i="76"/>
  <c r="AQ18" i="76"/>
  <c r="AP18" i="81"/>
  <c r="AQ18" i="81"/>
  <c r="AP18" i="73"/>
  <c r="AQ18" i="73"/>
  <c r="AP18" i="82"/>
  <c r="AQ18" i="82"/>
  <c r="AP18" i="88"/>
  <c r="AQ18" i="88"/>
  <c r="AP18" i="75"/>
  <c r="AQ18" i="75"/>
  <c r="AJ12" i="77"/>
  <c r="AJ12" i="84"/>
  <c r="AJ12" i="87"/>
  <c r="AJ12" i="88"/>
  <c r="AJ12" i="78"/>
  <c r="AJ12" i="76"/>
  <c r="AJ12" i="75"/>
  <c r="AJ12" i="81"/>
  <c r="AJ12" i="74"/>
  <c r="AJ12" i="73"/>
  <c r="AP18" i="80"/>
  <c r="AQ18" i="80"/>
  <c r="AP18" i="83"/>
  <c r="AQ18" i="83"/>
  <c r="AP18" i="85"/>
  <c r="AQ18" i="85"/>
  <c r="AP18" i="79"/>
  <c r="AQ18" i="79"/>
  <c r="AP18" i="77"/>
  <c r="AQ18" i="77"/>
  <c r="AJ12" i="82"/>
  <c r="AJ12" i="80"/>
  <c r="AJ12" i="83"/>
  <c r="AJ12" i="89"/>
  <c r="AJ12" i="86"/>
  <c r="AJ12" i="79"/>
  <c r="AJ12" i="85"/>
  <c r="AJ14" i="87"/>
  <c r="AJ14" i="8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B20" i="85"/>
  <c r="B20" i="82"/>
  <c r="B20" i="25"/>
  <c r="B20" i="79"/>
  <c r="B20" i="88"/>
  <c r="B20" i="75"/>
  <c r="B20" i="73"/>
  <c r="B20" i="86"/>
  <c r="B20" i="80"/>
  <c r="B20" i="81"/>
  <c r="B20" i="76"/>
  <c r="B20" i="84"/>
  <c r="B20" i="87"/>
  <c r="B20" i="89"/>
  <c r="B20" i="74"/>
  <c r="B20" i="83"/>
  <c r="B20" i="77"/>
  <c r="B20" i="78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P27" i="122" l="1"/>
  <c r="Q27" i="122"/>
  <c r="N27" i="122"/>
  <c r="O27" i="122"/>
  <c r="AC4" i="120"/>
  <c r="AB12" i="120" s="1"/>
  <c r="L16" i="123"/>
  <c r="Q13" i="122"/>
  <c r="Q15" i="122"/>
  <c r="N18" i="122"/>
  <c r="O26" i="122"/>
  <c r="L12" i="122"/>
  <c r="AA21" i="122"/>
  <c r="H46" i="47"/>
  <c r="Q14" i="122"/>
  <c r="Q22" i="122"/>
  <c r="N25" i="122"/>
  <c r="G37" i="47"/>
  <c r="AA12" i="121"/>
  <c r="Q11" i="122"/>
  <c r="N14" i="122"/>
  <c r="O22" i="122"/>
  <c r="N24" i="122"/>
  <c r="P6" i="123"/>
  <c r="L14" i="122"/>
  <c r="AA21" i="121"/>
  <c r="G46" i="47"/>
  <c r="AA24" i="121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H44" i="47"/>
  <c r="AA19" i="122"/>
  <c r="G39" i="47"/>
  <c r="AA14" i="121"/>
  <c r="H33" i="47"/>
  <c r="AA8" i="122"/>
  <c r="P14" i="122"/>
  <c r="H47" i="47"/>
  <c r="AA22" i="122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Q16" i="122"/>
  <c r="P21" i="122"/>
  <c r="N11" i="122"/>
  <c r="N17" i="122"/>
  <c r="Q26" i="122"/>
  <c r="G33" i="47"/>
  <c r="AA8" i="12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G47" i="47"/>
  <c r="P11" i="122"/>
  <c r="O23" i="122"/>
  <c r="L10" i="122"/>
  <c r="Q25" i="122"/>
  <c r="AA17" i="121"/>
  <c r="G42" i="47"/>
  <c r="N16" i="122"/>
  <c r="N15" i="122"/>
  <c r="O24" i="122"/>
  <c r="H49" i="47"/>
  <c r="AA24" i="122"/>
  <c r="G40" i="47"/>
  <c r="AA15" i="121"/>
  <c r="P13" i="122"/>
  <c r="P16" i="122"/>
  <c r="N20" i="122"/>
  <c r="P10" i="122"/>
  <c r="N9" i="122"/>
  <c r="N12" i="122"/>
  <c r="Q17" i="122"/>
  <c r="N22" i="122"/>
  <c r="AA5" i="122"/>
  <c r="H30" i="47"/>
  <c r="L5" i="121"/>
  <c r="AJ12" i="25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I31" i="47"/>
  <c r="L24" i="123"/>
  <c r="N7" i="122"/>
  <c r="O7" i="122"/>
  <c r="P7" i="122"/>
  <c r="Q7" i="122"/>
  <c r="S15" i="120"/>
  <c r="F13" i="47" s="1"/>
  <c r="S20" i="120"/>
  <c r="F18" i="47" s="1"/>
  <c r="S21" i="120"/>
  <c r="F19" i="47" s="1"/>
  <c r="AJ4" i="76"/>
  <c r="G36" i="47"/>
  <c r="AA11" i="121"/>
  <c r="S7" i="120"/>
  <c r="F5" i="47" s="1"/>
  <c r="S23" i="120"/>
  <c r="F21" i="47" s="1"/>
  <c r="S14" i="120"/>
  <c r="F12" i="47" s="1"/>
  <c r="S19" i="120"/>
  <c r="F17" i="47" s="1"/>
  <c r="S26" i="120"/>
  <c r="F24" i="47" s="1"/>
  <c r="S17" i="120"/>
  <c r="F15" i="47" s="1"/>
  <c r="S6" i="120"/>
  <c r="F4" i="47" s="1"/>
  <c r="S25" i="120"/>
  <c r="F23" i="47" s="1"/>
  <c r="S18" i="120"/>
  <c r="F16" i="47" s="1"/>
  <c r="S8" i="120"/>
  <c r="F6" i="47" s="1"/>
  <c r="S24" i="120"/>
  <c r="F22" i="47" s="1"/>
  <c r="S10" i="120"/>
  <c r="F8" i="47" s="1"/>
  <c r="S28" i="120"/>
  <c r="F26" i="47" s="1"/>
  <c r="S22" i="120"/>
  <c r="F20" i="47" s="1"/>
  <c r="S12" i="120"/>
  <c r="F10" i="47" s="1"/>
  <c r="S16" i="120"/>
  <c r="F14" i="47" s="1"/>
  <c r="S26" i="118"/>
  <c r="D24" i="47" s="1"/>
  <c r="S11" i="118"/>
  <c r="D9" i="47" s="1"/>
  <c r="S21" i="118"/>
  <c r="D19" i="47" s="1"/>
  <c r="S22" i="118"/>
  <c r="D20" i="47" s="1"/>
  <c r="S27" i="118"/>
  <c r="D25" i="47" s="1"/>
  <c r="S5" i="120"/>
  <c r="F3" i="47" s="1"/>
  <c r="G43" i="47"/>
  <c r="AA18" i="121"/>
  <c r="S11" i="120"/>
  <c r="F9" i="47" s="1"/>
  <c r="S27" i="120"/>
  <c r="F25" i="47" s="1"/>
  <c r="S7" i="118"/>
  <c r="D5" i="47" s="1"/>
  <c r="S28" i="118"/>
  <c r="D26" i="47" s="1"/>
  <c r="S15" i="118"/>
  <c r="D13" i="47" s="1"/>
  <c r="S9" i="118"/>
  <c r="D7" i="47" s="1"/>
  <c r="S14" i="118"/>
  <c r="D12" i="47" s="1"/>
  <c r="S17" i="118"/>
  <c r="D15" i="47" s="1"/>
  <c r="S25" i="118"/>
  <c r="D23" i="47" s="1"/>
  <c r="S24" i="118"/>
  <c r="D22" i="47" s="1"/>
  <c r="S16" i="118"/>
  <c r="D14" i="47" s="1"/>
  <c r="S18" i="118"/>
  <c r="D16" i="47" s="1"/>
  <c r="S20" i="118"/>
  <c r="D18" i="47" s="1"/>
  <c r="S12" i="118"/>
  <c r="D10" i="47" s="1"/>
  <c r="S10" i="118"/>
  <c r="D8" i="47" s="1"/>
  <c r="S13" i="118"/>
  <c r="D11" i="47" s="1"/>
  <c r="S23" i="118"/>
  <c r="D21" i="47" s="1"/>
  <c r="S8" i="118"/>
  <c r="D6" i="47" s="1"/>
  <c r="S6" i="118"/>
  <c r="D4" i="47" s="1"/>
  <c r="S5" i="118"/>
  <c r="D3" i="47" s="1"/>
  <c r="AA26" i="116"/>
  <c r="V26" i="116"/>
  <c r="W26" i="116"/>
  <c r="AA26" i="119"/>
  <c r="W26" i="119"/>
  <c r="V26" i="119"/>
  <c r="AA9" i="116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W17" i="116"/>
  <c r="V17" i="116"/>
  <c r="AA11" i="114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W17" i="119"/>
  <c r="AA17" i="119"/>
  <c r="V17" i="119"/>
  <c r="AA28" i="116"/>
  <c r="W28" i="116"/>
  <c r="V28" i="116"/>
  <c r="AA12" i="116"/>
  <c r="V12" i="116"/>
  <c r="W12" i="116"/>
  <c r="AA9" i="119"/>
  <c r="V9" i="119"/>
  <c r="W9" i="119"/>
  <c r="V24" i="119"/>
  <c r="W5" i="119"/>
  <c r="V22" i="119"/>
  <c r="W23" i="119"/>
  <c r="W6" i="119"/>
  <c r="W21" i="119"/>
  <c r="W22" i="119"/>
  <c r="V15" i="119"/>
  <c r="V18" i="119"/>
  <c r="V7" i="119"/>
  <c r="V23" i="119"/>
  <c r="V25" i="119"/>
  <c r="V16" i="119"/>
  <c r="V10" i="119"/>
  <c r="W13" i="119"/>
  <c r="W27" i="119"/>
  <c r="V6" i="119"/>
  <c r="V8" i="119"/>
  <c r="W24" i="119"/>
  <c r="V5" i="119"/>
  <c r="W19" i="119"/>
  <c r="W10" i="119"/>
  <c r="V19" i="119"/>
  <c r="W8" i="119"/>
  <c r="V27" i="119"/>
  <c r="W7" i="119"/>
  <c r="V13" i="119"/>
  <c r="W16" i="119"/>
  <c r="W25" i="119"/>
  <c r="W20" i="119"/>
  <c r="W15" i="119"/>
  <c r="V20" i="119"/>
  <c r="W18" i="119"/>
  <c r="S18" i="119" s="1"/>
  <c r="E16" i="47" s="1"/>
  <c r="V21" i="119"/>
  <c r="W14" i="119"/>
  <c r="AA14" i="119"/>
  <c r="V14" i="119"/>
  <c r="AA28" i="119"/>
  <c r="W28" i="119"/>
  <c r="V28" i="119"/>
  <c r="W12" i="119"/>
  <c r="AA12" i="119"/>
  <c r="V12" i="119"/>
  <c r="AA11" i="119"/>
  <c r="V11" i="119"/>
  <c r="W11" i="119"/>
  <c r="AC4" i="118"/>
  <c r="AB17" i="118" s="1"/>
  <c r="AA14" i="116"/>
  <c r="W14" i="116"/>
  <c r="V14" i="116"/>
  <c r="V11" i="116"/>
  <c r="W11" i="116"/>
  <c r="AA11" i="116"/>
  <c r="AJ12" i="110"/>
  <c r="AJ8" i="110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5" i="123"/>
  <c r="O27" i="123"/>
  <c r="N27" i="123"/>
  <c r="P27" i="123"/>
  <c r="L25" i="122"/>
  <c r="AJ14" i="80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U18" i="78"/>
  <c r="AF18" i="78" s="1"/>
  <c r="AG18" i="78" s="1"/>
  <c r="AC20" i="78" s="1"/>
  <c r="R13" i="125" s="1"/>
  <c r="R20" i="125"/>
  <c r="N75" i="109"/>
  <c r="M75" i="109"/>
  <c r="G75" i="110"/>
  <c r="H75" i="110"/>
  <c r="AQ20" i="109"/>
  <c r="AP20" i="109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AQ20" i="110"/>
  <c r="AP20" i="110"/>
  <c r="K75" i="108"/>
  <c r="L75" i="108"/>
  <c r="H75" i="107"/>
  <c r="G75" i="107"/>
  <c r="L75" i="109"/>
  <c r="K75" i="109"/>
  <c r="N75" i="72"/>
  <c r="M75" i="72"/>
  <c r="B22" i="72"/>
  <c r="AQ22" i="71"/>
  <c r="B22" i="109"/>
  <c r="B22" i="110"/>
  <c r="AP22" i="71"/>
  <c r="B22" i="108"/>
  <c r="B22" i="107"/>
  <c r="N75" i="108"/>
  <c r="M75" i="108"/>
  <c r="AQ20" i="72"/>
  <c r="AP20" i="72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G18" i="71"/>
  <c r="AC20" i="71" s="1"/>
  <c r="R6" i="125" s="1"/>
  <c r="AP20" i="107"/>
  <c r="AQ20" i="107"/>
  <c r="M75" i="107"/>
  <c r="N75" i="107"/>
  <c r="I75" i="109"/>
  <c r="J75" i="109"/>
  <c r="Q75" i="110"/>
  <c r="R75" i="110"/>
  <c r="AP20" i="108"/>
  <c r="AQ20" i="108"/>
  <c r="I77" i="71"/>
  <c r="J77" i="71"/>
  <c r="G75" i="108"/>
  <c r="H75" i="108"/>
  <c r="I75" i="107"/>
  <c r="J75" i="107"/>
  <c r="L75" i="72"/>
  <c r="K75" i="72"/>
  <c r="AG16" i="78"/>
  <c r="AC18" i="78" s="1"/>
  <c r="R13" i="124" s="1"/>
  <c r="R9" i="124"/>
  <c r="R20" i="124"/>
  <c r="R11" i="124"/>
  <c r="R24" i="124"/>
  <c r="AJ14" i="25"/>
  <c r="W18" i="75"/>
  <c r="W18" i="73"/>
  <c r="R17" i="124"/>
  <c r="W16" i="75"/>
  <c r="U18" i="75"/>
  <c r="AF18" i="75" s="1"/>
  <c r="R22" i="124"/>
  <c r="L5" i="123"/>
  <c r="U18" i="73"/>
  <c r="AF18" i="73" s="1"/>
  <c r="R9" i="125"/>
  <c r="R21" i="124"/>
  <c r="W16" i="73"/>
  <c r="R15" i="124"/>
  <c r="R19" i="124"/>
  <c r="AA16" i="75"/>
  <c r="Z16" i="75"/>
  <c r="Y16" i="75"/>
  <c r="AB16" i="75"/>
  <c r="Y16" i="78"/>
  <c r="AA16" i="78"/>
  <c r="AB16" i="78"/>
  <c r="Z16" i="78"/>
  <c r="AB16" i="73"/>
  <c r="Y16" i="73"/>
  <c r="AA16" i="73"/>
  <c r="Z16" i="73"/>
  <c r="AP20" i="78"/>
  <c r="AQ20" i="78"/>
  <c r="AP20" i="74"/>
  <c r="AQ20" i="74"/>
  <c r="AP20" i="76"/>
  <c r="AQ20" i="76"/>
  <c r="AP20" i="73"/>
  <c r="AQ20" i="73"/>
  <c r="AP20" i="25"/>
  <c r="AQ20" i="25"/>
  <c r="AP20" i="83"/>
  <c r="AQ20" i="83"/>
  <c r="AP20" i="89"/>
  <c r="AQ20" i="89"/>
  <c r="AP20" i="84"/>
  <c r="AQ20" i="84"/>
  <c r="AP20" i="81"/>
  <c r="AQ20" i="81"/>
  <c r="AP20" i="86"/>
  <c r="AQ20" i="86"/>
  <c r="AP20" i="75"/>
  <c r="AQ20" i="75"/>
  <c r="AP20" i="79"/>
  <c r="AQ20" i="79"/>
  <c r="AP20" i="82"/>
  <c r="AQ20" i="82"/>
  <c r="AJ14" i="77"/>
  <c r="AJ14" i="76"/>
  <c r="AJ14" i="81"/>
  <c r="AJ14" i="74"/>
  <c r="AJ14" i="79"/>
  <c r="AJ14" i="84"/>
  <c r="AP20" i="77"/>
  <c r="AQ20" i="77"/>
  <c r="AP20" i="87"/>
  <c r="AQ20" i="87"/>
  <c r="AP20" i="80"/>
  <c r="AQ20" i="80"/>
  <c r="AP20" i="88"/>
  <c r="AQ20" i="88"/>
  <c r="AP20" i="85"/>
  <c r="AQ20" i="85"/>
  <c r="AJ14" i="78"/>
  <c r="AJ14" i="82"/>
  <c r="AJ14" i="73"/>
  <c r="AJ14" i="86"/>
  <c r="AJ14" i="85"/>
  <c r="AJ14" i="88"/>
  <c r="AJ14" i="75"/>
  <c r="AJ14" i="89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B22" i="87"/>
  <c r="B22" i="78"/>
  <c r="B22" i="77"/>
  <c r="B22" i="73"/>
  <c r="B22" i="74"/>
  <c r="B22" i="88"/>
  <c r="B22" i="83"/>
  <c r="B22" i="80"/>
  <c r="B22" i="25"/>
  <c r="B22" i="85"/>
  <c r="B22" i="81"/>
  <c r="B22" i="89"/>
  <c r="B22" i="84"/>
  <c r="B22" i="82"/>
  <c r="B22" i="76"/>
  <c r="B22" i="86"/>
  <c r="B22" i="75"/>
  <c r="B22" i="79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AB26" i="120" l="1"/>
  <c r="L18" i="123"/>
  <c r="AB19" i="120"/>
  <c r="W21" i="121"/>
  <c r="W18" i="121"/>
  <c r="AB23" i="120"/>
  <c r="AB10" i="120"/>
  <c r="AB11" i="120"/>
  <c r="W7" i="121"/>
  <c r="AB9" i="120"/>
  <c r="AB20" i="120"/>
  <c r="AB25" i="120"/>
  <c r="AB22" i="120"/>
  <c r="AB15" i="120"/>
  <c r="AB24" i="120"/>
  <c r="AB28" i="120"/>
  <c r="AB5" i="120"/>
  <c r="AB6" i="120"/>
  <c r="S20" i="114"/>
  <c r="B18" i="47" s="1"/>
  <c r="V14" i="121"/>
  <c r="AB27" i="120"/>
  <c r="AB8" i="120"/>
  <c r="AE4" i="120"/>
  <c r="AB16" i="120"/>
  <c r="AB17" i="120"/>
  <c r="AB18" i="120"/>
  <c r="AD4" i="120"/>
  <c r="AB7" i="120"/>
  <c r="V13" i="121"/>
  <c r="V27" i="121"/>
  <c r="W9" i="121"/>
  <c r="AB21" i="120"/>
  <c r="AB14" i="120"/>
  <c r="AB13" i="120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G20" i="47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P8" i="123"/>
  <c r="N9" i="123"/>
  <c r="P21" i="123"/>
  <c r="N26" i="123"/>
  <c r="J31" i="47"/>
  <c r="AA6" i="124"/>
  <c r="I43" i="47"/>
  <c r="AA18" i="123"/>
  <c r="N8" i="123"/>
  <c r="Q5" i="123"/>
  <c r="Q18" i="123"/>
  <c r="R19" i="125"/>
  <c r="O26" i="123"/>
  <c r="I50" i="47"/>
  <c r="AA25" i="123"/>
  <c r="H38" i="47"/>
  <c r="AA13" i="122"/>
  <c r="V13" i="122"/>
  <c r="W13" i="122"/>
  <c r="V27" i="122"/>
  <c r="P10" i="123"/>
  <c r="N5" i="123"/>
  <c r="N19" i="123"/>
  <c r="N18" i="123"/>
  <c r="AA25" i="122"/>
  <c r="H50" i="47"/>
  <c r="W25" i="122"/>
  <c r="V25" i="122"/>
  <c r="V5" i="122"/>
  <c r="H34" i="47"/>
  <c r="AA9" i="122"/>
  <c r="V9" i="122"/>
  <c r="W9" i="122"/>
  <c r="V6" i="122"/>
  <c r="W24" i="122"/>
  <c r="G53" i="47"/>
  <c r="AA28" i="121"/>
  <c r="W28" i="122"/>
  <c r="P12" i="123"/>
  <c r="P23" i="123"/>
  <c r="AA5" i="123"/>
  <c r="I30" i="47"/>
  <c r="Q26" i="123"/>
  <c r="Q6" i="124"/>
  <c r="AA26" i="123"/>
  <c r="I51" i="47"/>
  <c r="L16" i="124"/>
  <c r="R16" i="124"/>
  <c r="V7" i="121"/>
  <c r="V12" i="121"/>
  <c r="W28" i="121"/>
  <c r="V17" i="121"/>
  <c r="W13" i="121"/>
  <c r="AA17" i="122"/>
  <c r="H42" i="47"/>
  <c r="W17" i="122"/>
  <c r="V17" i="122"/>
  <c r="W8" i="122"/>
  <c r="W7" i="122"/>
  <c r="AA14" i="122"/>
  <c r="H39" i="47"/>
  <c r="W14" i="122"/>
  <c r="V14" i="122"/>
  <c r="W27" i="122"/>
  <c r="Q11" i="123"/>
  <c r="Q22" i="123"/>
  <c r="V18" i="122"/>
  <c r="H36" i="47"/>
  <c r="AA11" i="122"/>
  <c r="W11" i="122"/>
  <c r="V11" i="122"/>
  <c r="AA15" i="122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H35" i="47"/>
  <c r="W10" i="122"/>
  <c r="V10" i="122"/>
  <c r="H45" i="47"/>
  <c r="AA20" i="122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I53" i="47"/>
  <c r="V16" i="121"/>
  <c r="V28" i="121"/>
  <c r="V10" i="121"/>
  <c r="W12" i="121"/>
  <c r="V20" i="121"/>
  <c r="W17" i="121"/>
  <c r="V7" i="122"/>
  <c r="AA5" i="121"/>
  <c r="G30" i="47"/>
  <c r="V16" i="122"/>
  <c r="W22" i="122"/>
  <c r="AA13" i="123"/>
  <c r="I38" i="47"/>
  <c r="I34" i="47"/>
  <c r="AA9" i="123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N10" i="123"/>
  <c r="N12" i="123"/>
  <c r="P19" i="123"/>
  <c r="L23" i="124"/>
  <c r="W19" i="122"/>
  <c r="O10" i="123"/>
  <c r="Q12" i="123"/>
  <c r="O21" i="123"/>
  <c r="W6" i="122"/>
  <c r="H37" i="47"/>
  <c r="AA12" i="122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S24" i="121" s="1"/>
  <c r="G22" i="47" s="1"/>
  <c r="V18" i="121"/>
  <c r="V19" i="121"/>
  <c r="V25" i="121"/>
  <c r="V23" i="121"/>
  <c r="W19" i="121"/>
  <c r="W15" i="121"/>
  <c r="V28" i="122"/>
  <c r="I44" i="47"/>
  <c r="AA19" i="123"/>
  <c r="V23" i="122"/>
  <c r="I41" i="47"/>
  <c r="AA16" i="123"/>
  <c r="W5" i="122"/>
  <c r="W18" i="122"/>
  <c r="V22" i="122"/>
  <c r="P7" i="123"/>
  <c r="Q7" i="123"/>
  <c r="O7" i="123"/>
  <c r="N7" i="123"/>
  <c r="AA7" i="124"/>
  <c r="J32" i="47"/>
  <c r="AA7" i="123"/>
  <c r="I32" i="47"/>
  <c r="S7" i="119"/>
  <c r="E5" i="47" s="1"/>
  <c r="S13" i="114"/>
  <c r="B11" i="47" s="1"/>
  <c r="S10" i="119"/>
  <c r="E8" i="47" s="1"/>
  <c r="S19" i="114"/>
  <c r="B17" i="47" s="1"/>
  <c r="S11" i="116"/>
  <c r="C9" i="47" s="1"/>
  <c r="S25" i="119"/>
  <c r="E23" i="47" s="1"/>
  <c r="S11" i="119"/>
  <c r="E9" i="47" s="1"/>
  <c r="S9" i="114"/>
  <c r="B7" i="47" s="1"/>
  <c r="S7" i="114"/>
  <c r="B5" i="47" s="1"/>
  <c r="S8" i="119"/>
  <c r="E6" i="47" s="1"/>
  <c r="S28" i="116"/>
  <c r="C26" i="47" s="1"/>
  <c r="S17" i="114"/>
  <c r="B15" i="47" s="1"/>
  <c r="S17" i="116"/>
  <c r="C15" i="47" s="1"/>
  <c r="S26" i="119"/>
  <c r="E24" i="47" s="1"/>
  <c r="S13" i="119"/>
  <c r="E11" i="47" s="1"/>
  <c r="S22" i="119"/>
  <c r="E20" i="47" s="1"/>
  <c r="S25" i="116"/>
  <c r="C23" i="47" s="1"/>
  <c r="S13" i="116"/>
  <c r="C11" i="47" s="1"/>
  <c r="S6" i="114"/>
  <c r="B4" i="47" s="1"/>
  <c r="S10" i="114"/>
  <c r="B8" i="47" s="1"/>
  <c r="S27" i="116"/>
  <c r="C25" i="47" s="1"/>
  <c r="S21" i="116"/>
  <c r="C19" i="47" s="1"/>
  <c r="S23" i="116"/>
  <c r="C21" i="47" s="1"/>
  <c r="S9" i="119"/>
  <c r="E7" i="47" s="1"/>
  <c r="S28" i="114"/>
  <c r="B26" i="47" s="1"/>
  <c r="S16" i="114"/>
  <c r="B14" i="47" s="1"/>
  <c r="S21" i="114"/>
  <c r="B19" i="47" s="1"/>
  <c r="S22" i="116"/>
  <c r="C20" i="47" s="1"/>
  <c r="S23" i="114"/>
  <c r="B21" i="47" s="1"/>
  <c r="S11" i="114"/>
  <c r="B9" i="47" s="1"/>
  <c r="S15" i="116"/>
  <c r="C13" i="47" s="1"/>
  <c r="S8" i="116"/>
  <c r="C6" i="47" s="1"/>
  <c r="S27" i="114"/>
  <c r="B25" i="47" s="1"/>
  <c r="S23" i="119"/>
  <c r="E21" i="47" s="1"/>
  <c r="S14" i="116"/>
  <c r="C12" i="47" s="1"/>
  <c r="S20" i="116"/>
  <c r="C18" i="47" s="1"/>
  <c r="S27" i="119"/>
  <c r="E25" i="47" s="1"/>
  <c r="S15" i="119"/>
  <c r="E13" i="47" s="1"/>
  <c r="S26" i="114"/>
  <c r="B24" i="47" s="1"/>
  <c r="S22" i="114"/>
  <c r="B20" i="47" s="1"/>
  <c r="S10" i="116"/>
  <c r="C8" i="47" s="1"/>
  <c r="S26" i="116"/>
  <c r="C24" i="47" s="1"/>
  <c r="S20" i="119"/>
  <c r="E18" i="47" s="1"/>
  <c r="S21" i="119"/>
  <c r="E19" i="47" s="1"/>
  <c r="S15" i="114"/>
  <c r="B13" i="47" s="1"/>
  <c r="S24" i="116"/>
  <c r="C22" i="47" s="1"/>
  <c r="S6" i="119"/>
  <c r="E4" i="47" s="1"/>
  <c r="S8" i="114"/>
  <c r="B6" i="47" s="1"/>
  <c r="S16" i="119"/>
  <c r="E14" i="47" s="1"/>
  <c r="S6" i="116"/>
  <c r="C4" i="47" s="1"/>
  <c r="S19" i="119"/>
  <c r="E17" i="47" s="1"/>
  <c r="S12" i="116"/>
  <c r="C10" i="47" s="1"/>
  <c r="S9" i="116"/>
  <c r="C7" i="47" s="1"/>
  <c r="S14" i="119"/>
  <c r="E12" i="47" s="1"/>
  <c r="S24" i="119"/>
  <c r="E22" i="47" s="1"/>
  <c r="S14" i="114"/>
  <c r="B12" i="47" s="1"/>
  <c r="S25" i="114"/>
  <c r="B23" i="47" s="1"/>
  <c r="S18" i="114"/>
  <c r="B16" i="47" s="1"/>
  <c r="S18" i="116"/>
  <c r="C16" i="47" s="1"/>
  <c r="S7" i="116"/>
  <c r="C5" i="47" s="1"/>
  <c r="S19" i="116"/>
  <c r="C17" i="47" s="1"/>
  <c r="S28" i="119"/>
  <c r="E26" i="47" s="1"/>
  <c r="S16" i="116"/>
  <c r="C14" i="47" s="1"/>
  <c r="S17" i="119"/>
  <c r="E15" i="47" s="1"/>
  <c r="S12" i="114"/>
  <c r="B10" i="47" s="1"/>
  <c r="S12" i="119"/>
  <c r="E10" i="47" s="1"/>
  <c r="S24" i="114"/>
  <c r="B22" i="47" s="1"/>
  <c r="AB25" i="118"/>
  <c r="AB26" i="118"/>
  <c r="S5" i="114"/>
  <c r="B3" i="47" s="1"/>
  <c r="AB12" i="118"/>
  <c r="AB11" i="118"/>
  <c r="AB28" i="118"/>
  <c r="AB27" i="118"/>
  <c r="AD4" i="118"/>
  <c r="AB5" i="118"/>
  <c r="AB14" i="118"/>
  <c r="AB18" i="118"/>
  <c r="AE4" i="118"/>
  <c r="AB22" i="118"/>
  <c r="AB6" i="118"/>
  <c r="AB7" i="118"/>
  <c r="AB13" i="118"/>
  <c r="AB23" i="118"/>
  <c r="AB19" i="118"/>
  <c r="AB15" i="118"/>
  <c r="AB8" i="118"/>
  <c r="AB21" i="118"/>
  <c r="AB16" i="118"/>
  <c r="AB24" i="118"/>
  <c r="AB10" i="118"/>
  <c r="AB20" i="118"/>
  <c r="AC4" i="114"/>
  <c r="AB11" i="114" s="1"/>
  <c r="AB9" i="118"/>
  <c r="AC4" i="116"/>
  <c r="AB12" i="116" s="1"/>
  <c r="AC4" i="119"/>
  <c r="AB9" i="119" s="1"/>
  <c r="S5" i="119"/>
  <c r="E3" i="47" s="1"/>
  <c r="S5" i="116"/>
  <c r="L28" i="124"/>
  <c r="W20" i="71"/>
  <c r="L6" i="125" s="1"/>
  <c r="R18" i="125"/>
  <c r="AJ14" i="108"/>
  <c r="R11" i="125"/>
  <c r="R16" i="125"/>
  <c r="R15" i="125"/>
  <c r="AJ16" i="107"/>
  <c r="AJ18" i="71"/>
  <c r="AJ16" i="110"/>
  <c r="L26" i="124"/>
  <c r="AJ16" i="108"/>
  <c r="AB20" i="71"/>
  <c r="Y20" i="71"/>
  <c r="AA20" i="71"/>
  <c r="Z20" i="71"/>
  <c r="AJ16" i="72"/>
  <c r="AJ18" i="72"/>
  <c r="L25" i="124"/>
  <c r="N28" i="124"/>
  <c r="AJ14" i="107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U20" i="75"/>
  <c r="AF20" i="75" s="1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AP22" i="109"/>
  <c r="AQ22" i="109"/>
  <c r="J77" i="108"/>
  <c r="I77" i="108"/>
  <c r="G77" i="107"/>
  <c r="H77" i="107"/>
  <c r="AP22" i="72"/>
  <c r="AQ22" i="72"/>
  <c r="H77" i="109"/>
  <c r="G77" i="109"/>
  <c r="AP22" i="110"/>
  <c r="AQ22" i="110"/>
  <c r="B24" i="72"/>
  <c r="AP24" i="71"/>
  <c r="AQ24" i="71"/>
  <c r="B24" i="107"/>
  <c r="B24" i="110"/>
  <c r="B24" i="108"/>
  <c r="B24" i="109"/>
  <c r="J77" i="107"/>
  <c r="I77" i="107"/>
  <c r="K77" i="109"/>
  <c r="L77" i="109"/>
  <c r="I77" i="72"/>
  <c r="J77" i="72"/>
  <c r="AP22" i="107"/>
  <c r="AQ22" i="107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AP22" i="108"/>
  <c r="AQ22" i="108"/>
  <c r="I79" i="71"/>
  <c r="J79" i="71"/>
  <c r="M77" i="110"/>
  <c r="N77" i="110"/>
  <c r="AG20" i="71"/>
  <c r="AC22" i="71" s="1"/>
  <c r="R6" i="126" s="1"/>
  <c r="R22" i="125"/>
  <c r="L19" i="124"/>
  <c r="R23" i="126"/>
  <c r="R21" i="126"/>
  <c r="AJ16" i="25"/>
  <c r="R17" i="125"/>
  <c r="U20" i="78"/>
  <c r="AF20" i="78" s="1"/>
  <c r="R5" i="125"/>
  <c r="W20" i="78"/>
  <c r="R23" i="125"/>
  <c r="R21" i="125"/>
  <c r="R24" i="125"/>
  <c r="W18" i="78"/>
  <c r="U20" i="73"/>
  <c r="AF20" i="73" s="1"/>
  <c r="AG20" i="73" s="1"/>
  <c r="AC22" i="73" s="1"/>
  <c r="R8" i="126" s="1"/>
  <c r="AG18" i="73"/>
  <c r="AC20" i="73" s="1"/>
  <c r="R8" i="125" s="1"/>
  <c r="AG18" i="75"/>
  <c r="AC20" i="75" s="1"/>
  <c r="R10" i="125" s="1"/>
  <c r="AA18" i="75"/>
  <c r="AB18" i="75"/>
  <c r="Y18" i="75"/>
  <c r="Z18" i="75"/>
  <c r="Z18" i="78"/>
  <c r="Y18" i="78"/>
  <c r="AB18" i="78"/>
  <c r="AA18" i="78"/>
  <c r="Z18" i="73"/>
  <c r="AB18" i="73"/>
  <c r="AA18" i="73"/>
  <c r="Y18" i="73"/>
  <c r="AP22" i="79"/>
  <c r="AQ22" i="79"/>
  <c r="AP22" i="86"/>
  <c r="AQ22" i="86"/>
  <c r="AP22" i="82"/>
  <c r="AQ22" i="82"/>
  <c r="AP22" i="89"/>
  <c r="AQ22" i="89"/>
  <c r="AP22" i="85"/>
  <c r="AQ22" i="85"/>
  <c r="AP22" i="80"/>
  <c r="AQ22" i="80"/>
  <c r="AP22" i="88"/>
  <c r="AQ22" i="88"/>
  <c r="AP22" i="73"/>
  <c r="AQ22" i="73"/>
  <c r="AP22" i="78"/>
  <c r="AQ22" i="78"/>
  <c r="AJ16" i="80"/>
  <c r="AJ16" i="89"/>
  <c r="AJ16" i="84"/>
  <c r="AJ16" i="77"/>
  <c r="AJ16" i="81"/>
  <c r="AJ16" i="79"/>
  <c r="AJ18" i="79"/>
  <c r="AJ18" i="73"/>
  <c r="AP22" i="75"/>
  <c r="AQ22" i="75"/>
  <c r="AP22" i="76"/>
  <c r="AQ22" i="76"/>
  <c r="AP22" i="84"/>
  <c r="AQ22" i="84"/>
  <c r="AP22" i="81"/>
  <c r="AQ22" i="81"/>
  <c r="AP22" i="25"/>
  <c r="AQ22" i="25"/>
  <c r="AP22" i="83"/>
  <c r="AQ22" i="83"/>
  <c r="AP22" i="74"/>
  <c r="AQ22" i="74"/>
  <c r="AP22" i="77"/>
  <c r="AQ22" i="77"/>
  <c r="AP22" i="87"/>
  <c r="AQ22" i="87"/>
  <c r="AJ16" i="88"/>
  <c r="AJ16" i="75"/>
  <c r="AJ16" i="87"/>
  <c r="AJ16" i="85"/>
  <c r="AJ16" i="86"/>
  <c r="AJ16" i="83"/>
  <c r="AJ16" i="82"/>
  <c r="AJ16" i="73"/>
  <c r="AJ16" i="76"/>
  <c r="AJ16" i="78"/>
  <c r="AJ16" i="74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B24" i="74"/>
  <c r="B24" i="78"/>
  <c r="B24" i="81"/>
  <c r="B24" i="73"/>
  <c r="B24" i="89"/>
  <c r="B24" i="76"/>
  <c r="B24" i="85"/>
  <c r="B24" i="86"/>
  <c r="B24" i="82"/>
  <c r="B24" i="79"/>
  <c r="B24" i="80"/>
  <c r="B24" i="25"/>
  <c r="B24" i="88"/>
  <c r="B24" i="77"/>
  <c r="B24" i="75"/>
  <c r="B24" i="83"/>
  <c r="B24" i="87"/>
  <c r="B24" i="84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18" i="121" l="1"/>
  <c r="G16" i="47" s="1"/>
  <c r="S13" i="121"/>
  <c r="G11" i="47" s="1"/>
  <c r="S21" i="121"/>
  <c r="G19" i="47" s="1"/>
  <c r="S21" i="122"/>
  <c r="H19" i="47" s="1"/>
  <c r="S7" i="121"/>
  <c r="G5" i="47" s="1"/>
  <c r="S9" i="122"/>
  <c r="H7" i="47" s="1"/>
  <c r="S27" i="121"/>
  <c r="G25" i="47" s="1"/>
  <c r="S27" i="122"/>
  <c r="H25" i="47" s="1"/>
  <c r="S17" i="121"/>
  <c r="G15" i="47" s="1"/>
  <c r="S20" i="121"/>
  <c r="G18" i="47" s="1"/>
  <c r="S14" i="121"/>
  <c r="G12" i="47" s="1"/>
  <c r="S6" i="121"/>
  <c r="G4" i="47" s="1"/>
  <c r="S25" i="121"/>
  <c r="G23" i="47" s="1"/>
  <c r="S12" i="121"/>
  <c r="G10" i="47" s="1"/>
  <c r="S28" i="121"/>
  <c r="G26" i="47" s="1"/>
  <c r="S11" i="121"/>
  <c r="G9" i="47" s="1"/>
  <c r="S9" i="121"/>
  <c r="G7" i="47" s="1"/>
  <c r="S8" i="121"/>
  <c r="G6" i="47" s="1"/>
  <c r="S5" i="121"/>
  <c r="G3" i="47" s="1"/>
  <c r="S16" i="121"/>
  <c r="G14" i="47" s="1"/>
  <c r="S26" i="121"/>
  <c r="G24" i="47" s="1"/>
  <c r="S10" i="122"/>
  <c r="H8" i="47" s="1"/>
  <c r="S25" i="122"/>
  <c r="H23" i="47" s="1"/>
  <c r="S23" i="121"/>
  <c r="G21" i="47" s="1"/>
  <c r="S10" i="121"/>
  <c r="G8" i="47" s="1"/>
  <c r="S15" i="121"/>
  <c r="G13" i="47" s="1"/>
  <c r="S26" i="122"/>
  <c r="H24" i="47" s="1"/>
  <c r="S17" i="122"/>
  <c r="H15" i="47" s="1"/>
  <c r="S18" i="122"/>
  <c r="H16" i="47" s="1"/>
  <c r="S6" i="122"/>
  <c r="H4" i="47" s="1"/>
  <c r="AC4" i="121"/>
  <c r="AB20" i="121" s="1"/>
  <c r="S19" i="122"/>
  <c r="H17" i="47" s="1"/>
  <c r="S23" i="122"/>
  <c r="H21" i="47" s="1"/>
  <c r="S11" i="122"/>
  <c r="H9" i="47" s="1"/>
  <c r="S19" i="121"/>
  <c r="G17" i="47" s="1"/>
  <c r="S12" i="122"/>
  <c r="H10" i="47" s="1"/>
  <c r="AC4" i="122"/>
  <c r="AB21" i="122" s="1"/>
  <c r="N11" i="124"/>
  <c r="O22" i="124"/>
  <c r="L5" i="124"/>
  <c r="S28" i="122"/>
  <c r="H26" i="47" s="1"/>
  <c r="Q11" i="124"/>
  <c r="Q20" i="124"/>
  <c r="AA15" i="123"/>
  <c r="I40" i="47"/>
  <c r="I47" i="47"/>
  <c r="AA22" i="123"/>
  <c r="J35" i="47"/>
  <c r="AA10" i="124"/>
  <c r="O14" i="124"/>
  <c r="N22" i="124"/>
  <c r="O26" i="124"/>
  <c r="L12" i="124"/>
  <c r="AA6" i="125"/>
  <c r="K31" i="47"/>
  <c r="S5" i="122"/>
  <c r="H3" i="47" s="1"/>
  <c r="J48" i="47"/>
  <c r="AA23" i="124"/>
  <c r="AA17" i="123"/>
  <c r="I42" i="47"/>
  <c r="S14" i="122"/>
  <c r="H12" i="47" s="1"/>
  <c r="J41" i="47"/>
  <c r="AA16" i="124"/>
  <c r="AA12" i="123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J51" i="47"/>
  <c r="J39" i="47"/>
  <c r="AA14" i="124"/>
  <c r="S20" i="122"/>
  <c r="H18" i="47" s="1"/>
  <c r="S15" i="122"/>
  <c r="H13" i="47" s="1"/>
  <c r="S24" i="122"/>
  <c r="H22" i="47" s="1"/>
  <c r="AA23" i="123"/>
  <c r="I48" i="47"/>
  <c r="P17" i="124"/>
  <c r="N20" i="124"/>
  <c r="L13" i="124"/>
  <c r="Q13" i="124"/>
  <c r="Q14" i="124"/>
  <c r="O15" i="124"/>
  <c r="P24" i="124"/>
  <c r="R12" i="125"/>
  <c r="L19" i="125"/>
  <c r="I36" i="47"/>
  <c r="AA11" i="123"/>
  <c r="N13" i="124"/>
  <c r="Q17" i="124"/>
  <c r="AA19" i="124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R14" i="125"/>
  <c r="Q28" i="124"/>
  <c r="Q25" i="124"/>
  <c r="N6" i="125"/>
  <c r="I39" i="47"/>
  <c r="AA14" i="123"/>
  <c r="S7" i="122"/>
  <c r="H5" i="47" s="1"/>
  <c r="AA8" i="123"/>
  <c r="I33" i="47"/>
  <c r="S16" i="122"/>
  <c r="H14" i="47" s="1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H20" i="47" s="1"/>
  <c r="S8" i="122"/>
  <c r="H6" i="47" s="1"/>
  <c r="O16" i="124"/>
  <c r="N14" i="124"/>
  <c r="P15" i="124"/>
  <c r="P16" i="124"/>
  <c r="O17" i="124"/>
  <c r="Q22" i="124"/>
  <c r="Q26" i="124"/>
  <c r="L27" i="123"/>
  <c r="V23" i="123" s="1"/>
  <c r="AJ16" i="109"/>
  <c r="AI35" i="109" s="1"/>
  <c r="D25" i="137" s="1"/>
  <c r="W34" i="109"/>
  <c r="Q16" i="124"/>
  <c r="P20" i="124"/>
  <c r="N8" i="124"/>
  <c r="O5" i="124"/>
  <c r="Q21" i="124"/>
  <c r="N26" i="124"/>
  <c r="N25" i="124"/>
  <c r="I46" i="47"/>
  <c r="AA21" i="123"/>
  <c r="O8" i="124"/>
  <c r="P10" i="124"/>
  <c r="Q9" i="124"/>
  <c r="N5" i="124"/>
  <c r="O12" i="124"/>
  <c r="P19" i="124"/>
  <c r="Q18" i="124"/>
  <c r="P21" i="124"/>
  <c r="Q23" i="124"/>
  <c r="L20" i="125"/>
  <c r="L17" i="124"/>
  <c r="L9" i="125"/>
  <c r="O28" i="124"/>
  <c r="AA25" i="124"/>
  <c r="J50" i="47"/>
  <c r="R18" i="124"/>
  <c r="J33" i="47"/>
  <c r="AA8" i="124"/>
  <c r="AA10" i="123"/>
  <c r="I35" i="47"/>
  <c r="S13" i="122"/>
  <c r="H11" i="47" s="1"/>
  <c r="N7" i="124"/>
  <c r="Q7" i="124"/>
  <c r="P7" i="124"/>
  <c r="O7" i="124"/>
  <c r="AB11" i="119"/>
  <c r="AB14" i="119"/>
  <c r="AB28" i="119"/>
  <c r="AB26" i="119"/>
  <c r="AB28" i="116"/>
  <c r="AB26" i="116"/>
  <c r="AB14" i="116"/>
  <c r="AB17" i="116"/>
  <c r="AB11" i="116"/>
  <c r="AB16" i="119"/>
  <c r="AB18" i="119"/>
  <c r="AE4" i="119"/>
  <c r="AB25" i="119"/>
  <c r="AB27" i="119"/>
  <c r="AD4" i="119"/>
  <c r="AB22" i="119"/>
  <c r="AB6" i="119"/>
  <c r="AB7" i="119"/>
  <c r="AB19" i="119"/>
  <c r="AB10" i="119"/>
  <c r="AB13" i="119"/>
  <c r="AB20" i="119"/>
  <c r="AB8" i="119"/>
  <c r="AB21" i="119"/>
  <c r="AB23" i="119"/>
  <c r="AB15" i="119"/>
  <c r="AB24" i="119"/>
  <c r="AB5" i="119"/>
  <c r="AB12" i="119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3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4" i="114"/>
  <c r="AB12" i="114"/>
  <c r="AB18" i="114"/>
  <c r="AB25" i="114"/>
  <c r="AB9" i="114"/>
  <c r="AB26" i="114"/>
  <c r="AB17" i="114"/>
  <c r="AB28" i="114"/>
  <c r="AB17" i="119"/>
  <c r="R26" i="126"/>
  <c r="R25" i="125"/>
  <c r="AJ18" i="110"/>
  <c r="R27" i="127"/>
  <c r="L7" i="125"/>
  <c r="L7" i="126"/>
  <c r="W22" i="71"/>
  <c r="L6" i="126" s="1"/>
  <c r="R28" i="125"/>
  <c r="AG20" i="75"/>
  <c r="AC22" i="75" s="1"/>
  <c r="R5" i="126"/>
  <c r="AJ20" i="71"/>
  <c r="R18" i="126"/>
  <c r="AA22" i="71"/>
  <c r="AB22" i="71"/>
  <c r="Y22" i="71"/>
  <c r="Z22" i="71"/>
  <c r="AJ18" i="108"/>
  <c r="O7" i="125"/>
  <c r="P7" i="125"/>
  <c r="O28" i="125"/>
  <c r="O26" i="125"/>
  <c r="Q26" i="125"/>
  <c r="AJ18" i="107"/>
  <c r="U22" i="78"/>
  <c r="AF22" i="78" s="1"/>
  <c r="AG22" i="78" s="1"/>
  <c r="AC24" i="78" s="1"/>
  <c r="R13" i="127" s="1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AP24" i="109"/>
  <c r="AQ24" i="109"/>
  <c r="J81" i="71"/>
  <c r="I81" i="71"/>
  <c r="L79" i="109"/>
  <c r="K79" i="109"/>
  <c r="K79" i="72"/>
  <c r="L79" i="72"/>
  <c r="AQ24" i="72"/>
  <c r="AP24" i="72"/>
  <c r="N79" i="110"/>
  <c r="M79" i="110"/>
  <c r="Q81" i="71"/>
  <c r="R81" i="71"/>
  <c r="I79" i="109"/>
  <c r="J79" i="109"/>
  <c r="L79" i="108"/>
  <c r="K79" i="108"/>
  <c r="L79" i="107"/>
  <c r="K79" i="107"/>
  <c r="AP24" i="108"/>
  <c r="AQ24" i="108"/>
  <c r="M81" i="71"/>
  <c r="N81" i="71"/>
  <c r="N79" i="109"/>
  <c r="M79" i="109"/>
  <c r="I79" i="107"/>
  <c r="J79" i="107"/>
  <c r="R79" i="72"/>
  <c r="Q79" i="72"/>
  <c r="J79" i="108"/>
  <c r="I79" i="108"/>
  <c r="AG22" i="71"/>
  <c r="AC24" i="71" s="1"/>
  <c r="R6" i="127" s="1"/>
  <c r="N79" i="107"/>
  <c r="M79" i="107"/>
  <c r="B26" i="72"/>
  <c r="AP26" i="71"/>
  <c r="B26" i="109"/>
  <c r="B26" i="107"/>
  <c r="AQ26" i="71"/>
  <c r="B26" i="110"/>
  <c r="B26" i="108"/>
  <c r="AP24" i="107"/>
  <c r="AQ24" i="107"/>
  <c r="L81" i="71"/>
  <c r="K81" i="71"/>
  <c r="H79" i="110"/>
  <c r="G79" i="110"/>
  <c r="H79" i="72"/>
  <c r="G79" i="72"/>
  <c r="R79" i="109"/>
  <c r="Q79" i="109"/>
  <c r="H79" i="108"/>
  <c r="G79" i="108"/>
  <c r="AQ24" i="110"/>
  <c r="AP24" i="110"/>
  <c r="H81" i="71"/>
  <c r="U24" i="71"/>
  <c r="AF24" i="71" s="1"/>
  <c r="AG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W22" i="73"/>
  <c r="R19" i="126"/>
  <c r="R20" i="126"/>
  <c r="AG20" i="78"/>
  <c r="AC22" i="78" s="1"/>
  <c r="R13" i="126" s="1"/>
  <c r="W20" i="75"/>
  <c r="AJ18" i="84"/>
  <c r="R16" i="126"/>
  <c r="R22" i="126"/>
  <c r="U22" i="73"/>
  <c r="AF22" i="73" s="1"/>
  <c r="AG22" i="73" s="1"/>
  <c r="AC24" i="73" s="1"/>
  <c r="R8" i="127" s="1"/>
  <c r="R11" i="126"/>
  <c r="W20" i="73"/>
  <c r="U22" i="75"/>
  <c r="AF22" i="75" s="1"/>
  <c r="R24" i="126"/>
  <c r="AA20" i="75"/>
  <c r="Z20" i="75"/>
  <c r="AB20" i="75"/>
  <c r="Y20" i="75"/>
  <c r="AB20" i="78"/>
  <c r="AA20" i="78"/>
  <c r="Z20" i="78"/>
  <c r="Y20" i="78"/>
  <c r="AB20" i="73"/>
  <c r="AA20" i="73"/>
  <c r="Y20" i="73"/>
  <c r="Z20" i="73"/>
  <c r="AP24" i="87"/>
  <c r="AQ24" i="87"/>
  <c r="AP24" i="75"/>
  <c r="AQ24" i="75"/>
  <c r="AP24" i="77"/>
  <c r="AQ24" i="77"/>
  <c r="AP24" i="25"/>
  <c r="AQ24" i="25"/>
  <c r="AP24" i="79"/>
  <c r="AQ24" i="79"/>
  <c r="AP24" i="82"/>
  <c r="AQ24" i="82"/>
  <c r="AP24" i="85"/>
  <c r="AQ24" i="85"/>
  <c r="AP24" i="89"/>
  <c r="AQ24" i="89"/>
  <c r="AP24" i="81"/>
  <c r="AQ24" i="81"/>
  <c r="AP24" i="74"/>
  <c r="AQ24" i="74"/>
  <c r="AJ18" i="82"/>
  <c r="AJ18" i="25"/>
  <c r="AJ18" i="85"/>
  <c r="AJ18" i="87"/>
  <c r="AJ18" i="76"/>
  <c r="AJ18" i="74"/>
  <c r="AJ18" i="75"/>
  <c r="AJ18" i="81"/>
  <c r="AP24" i="84"/>
  <c r="AQ24" i="84"/>
  <c r="AP24" i="83"/>
  <c r="AQ24" i="83"/>
  <c r="AP24" i="88"/>
  <c r="AQ24" i="88"/>
  <c r="AP24" i="80"/>
  <c r="AQ24" i="80"/>
  <c r="AP24" i="86"/>
  <c r="AQ24" i="86"/>
  <c r="AP24" i="76"/>
  <c r="AQ24" i="76"/>
  <c r="AP24" i="73"/>
  <c r="AQ24" i="73"/>
  <c r="AP24" i="78"/>
  <c r="AQ24" i="78"/>
  <c r="AJ18" i="86"/>
  <c r="AJ18" i="88"/>
  <c r="AJ18" i="77"/>
  <c r="AJ18" i="89"/>
  <c r="AJ18" i="80"/>
  <c r="AJ18" i="78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B26" i="77"/>
  <c r="B26" i="81"/>
  <c r="B26" i="85"/>
  <c r="B26" i="88"/>
  <c r="B26" i="87"/>
  <c r="B26" i="89"/>
  <c r="B26" i="80"/>
  <c r="B26" i="25"/>
  <c r="B26" i="79"/>
  <c r="B26" i="78"/>
  <c r="B26" i="73"/>
  <c r="B26" i="83"/>
  <c r="B26" i="76"/>
  <c r="B26" i="82"/>
  <c r="B26" i="74"/>
  <c r="B26" i="84"/>
  <c r="B26" i="86"/>
  <c r="B26" i="75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W8" i="123" l="1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AE4" i="122"/>
  <c r="P5" i="125"/>
  <c r="N13" i="125"/>
  <c r="N9" i="125"/>
  <c r="O17" i="125"/>
  <c r="W24" i="123"/>
  <c r="J46" i="47"/>
  <c r="AA21" i="124"/>
  <c r="J37" i="47"/>
  <c r="AA12" i="124"/>
  <c r="P9" i="125"/>
  <c r="Q17" i="125"/>
  <c r="Q22" i="125"/>
  <c r="Q24" i="125"/>
  <c r="L24" i="125"/>
  <c r="L23" i="126"/>
  <c r="L18" i="125"/>
  <c r="L17" i="126"/>
  <c r="N26" i="125"/>
  <c r="O6" i="126"/>
  <c r="J42" i="47"/>
  <c r="AA17" i="124"/>
  <c r="V24" i="123"/>
  <c r="W18" i="123"/>
  <c r="V12" i="123"/>
  <c r="AA13" i="124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P26" i="125"/>
  <c r="N6" i="126"/>
  <c r="W22" i="75"/>
  <c r="AJ22" i="75" s="1"/>
  <c r="R10" i="126"/>
  <c r="V11" i="123"/>
  <c r="W9" i="123"/>
  <c r="J49" i="47"/>
  <c r="AA24" i="124"/>
  <c r="V9" i="123"/>
  <c r="R14" i="126"/>
  <c r="V5" i="123"/>
  <c r="J45" i="47"/>
  <c r="AA20" i="124"/>
  <c r="W25" i="123"/>
  <c r="O10" i="125"/>
  <c r="P20" i="125"/>
  <c r="L16" i="125"/>
  <c r="K34" i="47"/>
  <c r="AA9" i="125"/>
  <c r="Q5" i="125"/>
  <c r="O24" i="125"/>
  <c r="R27" i="129"/>
  <c r="V26" i="123"/>
  <c r="O5" i="125"/>
  <c r="O8" i="125"/>
  <c r="P11" i="125"/>
  <c r="Q12" i="125"/>
  <c r="N17" i="125"/>
  <c r="L17" i="125"/>
  <c r="Q6" i="126"/>
  <c r="W28" i="123"/>
  <c r="K38" i="47"/>
  <c r="AA13" i="125"/>
  <c r="W20" i="123"/>
  <c r="W15" i="123"/>
  <c r="W19" i="123"/>
  <c r="AA5" i="124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S7" i="123" s="1"/>
  <c r="I5" i="47" s="1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20" i="125"/>
  <c r="K45" i="47"/>
  <c r="N10" i="125"/>
  <c r="N11" i="125"/>
  <c r="N12" i="125"/>
  <c r="N19" i="125"/>
  <c r="Q20" i="125"/>
  <c r="N21" i="125"/>
  <c r="Q23" i="125"/>
  <c r="L5" i="125"/>
  <c r="L10" i="125"/>
  <c r="Q28" i="125"/>
  <c r="L31" i="47"/>
  <c r="AA6" i="126"/>
  <c r="L18" i="124"/>
  <c r="V21" i="124" s="1"/>
  <c r="V20" i="123"/>
  <c r="V25" i="123"/>
  <c r="V22" i="123"/>
  <c r="J47" i="47"/>
  <c r="AA22" i="124"/>
  <c r="AA19" i="125"/>
  <c r="K44" i="47"/>
  <c r="P15" i="125"/>
  <c r="N18" i="125"/>
  <c r="L11" i="125"/>
  <c r="P28" i="125"/>
  <c r="I52" i="47"/>
  <c r="AA27" i="123"/>
  <c r="AC4" i="123" s="1"/>
  <c r="V15" i="123"/>
  <c r="W5" i="123"/>
  <c r="V18" i="123"/>
  <c r="V16" i="123"/>
  <c r="W27" i="123"/>
  <c r="W17" i="123"/>
  <c r="V6" i="123"/>
  <c r="V21" i="123"/>
  <c r="V8" i="123"/>
  <c r="V28" i="123"/>
  <c r="W23" i="123"/>
  <c r="S23" i="123" s="1"/>
  <c r="I21" i="47" s="1"/>
  <c r="V27" i="123"/>
  <c r="W10" i="123"/>
  <c r="AA11" i="124"/>
  <c r="J36" i="47"/>
  <c r="P10" i="125"/>
  <c r="Q18" i="125"/>
  <c r="L23" i="125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L22" i="125"/>
  <c r="L21" i="126"/>
  <c r="R15" i="126"/>
  <c r="W16" i="123"/>
  <c r="V19" i="123"/>
  <c r="V13" i="123"/>
  <c r="AA9" i="124"/>
  <c r="J34" i="47"/>
  <c r="Q7" i="125"/>
  <c r="L32" i="47"/>
  <c r="AA7" i="126"/>
  <c r="AA7" i="125"/>
  <c r="K32" i="47"/>
  <c r="N7" i="125"/>
  <c r="AC34" i="107"/>
  <c r="AJ18" i="83"/>
  <c r="AJ22" i="72"/>
  <c r="L26" i="126"/>
  <c r="AJ22" i="71"/>
  <c r="R20" i="128"/>
  <c r="L26" i="125"/>
  <c r="U24" i="73"/>
  <c r="AF24" i="73" s="1"/>
  <c r="AG24" i="73" s="1"/>
  <c r="AC26" i="73" s="1"/>
  <c r="R8" i="128" s="1"/>
  <c r="AJ20" i="72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AJ20" i="73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U24" i="78"/>
  <c r="AF24" i="78" s="1"/>
  <c r="AG24" i="78" s="1"/>
  <c r="AC26" i="78" s="1"/>
  <c r="R13" i="128" s="1"/>
  <c r="I81" i="107"/>
  <c r="J81" i="107"/>
  <c r="AP26" i="109"/>
  <c r="AQ26" i="109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B28" i="109"/>
  <c r="AQ28" i="71"/>
  <c r="AP28" i="71"/>
  <c r="B28" i="107"/>
  <c r="B28" i="110"/>
  <c r="B28" i="108"/>
  <c r="B28" i="72"/>
  <c r="K81" i="110"/>
  <c r="L81" i="110"/>
  <c r="N81" i="107"/>
  <c r="M81" i="107"/>
  <c r="AQ26" i="72"/>
  <c r="AP26" i="72"/>
  <c r="N81" i="109"/>
  <c r="M81" i="109"/>
  <c r="R26" i="127"/>
  <c r="G81" i="110"/>
  <c r="H81" i="110"/>
  <c r="AP26" i="108"/>
  <c r="AQ26" i="108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AQ26" i="110"/>
  <c r="AP26" i="110"/>
  <c r="G81" i="107"/>
  <c r="H81" i="107"/>
  <c r="AP26" i="107"/>
  <c r="AQ26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W22" i="78"/>
  <c r="W24" i="73"/>
  <c r="AG22" i="75"/>
  <c r="AC24" i="75" s="1"/>
  <c r="R10" i="127" s="1"/>
  <c r="R9" i="128"/>
  <c r="R20" i="127"/>
  <c r="R5" i="127"/>
  <c r="R23" i="127"/>
  <c r="U24" i="75"/>
  <c r="AF24" i="75" s="1"/>
  <c r="AG24" i="75" s="1"/>
  <c r="AC26" i="75" s="1"/>
  <c r="R10" i="128" s="1"/>
  <c r="W24" i="78"/>
  <c r="R21" i="128"/>
  <c r="AB22" i="75"/>
  <c r="Z22" i="75"/>
  <c r="AA22" i="75"/>
  <c r="Y22" i="75"/>
  <c r="AB22" i="78"/>
  <c r="AA22" i="78"/>
  <c r="Z22" i="78"/>
  <c r="Y22" i="78"/>
  <c r="AA22" i="73"/>
  <c r="Z22" i="73"/>
  <c r="Y22" i="73"/>
  <c r="AB22" i="73"/>
  <c r="AP26" i="75"/>
  <c r="AQ26" i="75"/>
  <c r="AP26" i="84"/>
  <c r="AQ26" i="84"/>
  <c r="AP26" i="82"/>
  <c r="AQ26" i="82"/>
  <c r="AP26" i="83"/>
  <c r="AQ26" i="83"/>
  <c r="AP26" i="78"/>
  <c r="AQ26" i="78"/>
  <c r="AP26" i="25"/>
  <c r="AQ26" i="25"/>
  <c r="AP26" i="80"/>
  <c r="AQ26" i="80"/>
  <c r="AP26" i="87"/>
  <c r="AQ26" i="87"/>
  <c r="AP26" i="85"/>
  <c r="AQ26" i="85"/>
  <c r="AP26" i="77"/>
  <c r="AQ26" i="77"/>
  <c r="AJ20" i="84"/>
  <c r="AJ20" i="75"/>
  <c r="AJ20" i="78"/>
  <c r="AJ20" i="76"/>
  <c r="AJ20" i="25"/>
  <c r="AJ20" i="86"/>
  <c r="AJ20" i="74"/>
  <c r="AJ20" i="88"/>
  <c r="AJ20" i="87"/>
  <c r="AP26" i="86"/>
  <c r="AQ26" i="86"/>
  <c r="AP26" i="74"/>
  <c r="AQ26" i="74"/>
  <c r="AP26" i="76"/>
  <c r="AQ26" i="76"/>
  <c r="AP26" i="73"/>
  <c r="AQ26" i="73"/>
  <c r="AP26" i="79"/>
  <c r="AQ26" i="79"/>
  <c r="AP26" i="89"/>
  <c r="AQ26" i="89"/>
  <c r="AP26" i="88"/>
  <c r="AQ26" i="88"/>
  <c r="AP26" i="81"/>
  <c r="AQ26" i="81"/>
  <c r="AJ20" i="79"/>
  <c r="AJ20" i="82"/>
  <c r="AJ20" i="81"/>
  <c r="AJ20" i="85"/>
  <c r="AJ20" i="83"/>
  <c r="AJ20" i="89"/>
  <c r="AJ20" i="80"/>
  <c r="AJ20" i="77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B28" i="25"/>
  <c r="B28" i="84"/>
  <c r="B28" i="77"/>
  <c r="B28" i="83"/>
  <c r="B28" i="79"/>
  <c r="B28" i="89"/>
  <c r="B28" i="85"/>
  <c r="B28" i="75"/>
  <c r="B28" i="80"/>
  <c r="B28" i="81"/>
  <c r="B28" i="73"/>
  <c r="B28" i="74"/>
  <c r="B28" i="88"/>
  <c r="B28" i="78"/>
  <c r="B28" i="87"/>
  <c r="B28" i="82"/>
  <c r="B28" i="76"/>
  <c r="B28" i="86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S8" i="123" l="1"/>
  <c r="I6" i="47" s="1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I9" i="47" s="1"/>
  <c r="W17" i="124"/>
  <c r="V16" i="125"/>
  <c r="W26" i="125"/>
  <c r="V12" i="124"/>
  <c r="S5" i="123"/>
  <c r="I3" i="47" s="1"/>
  <c r="Q27" i="126"/>
  <c r="S16" i="123"/>
  <c r="I14" i="47" s="1"/>
  <c r="S21" i="123"/>
  <c r="I19" i="47" s="1"/>
  <c r="N27" i="126"/>
  <c r="P27" i="126"/>
  <c r="Q27" i="127"/>
  <c r="O27" i="126"/>
  <c r="W7" i="125"/>
  <c r="W6" i="124"/>
  <c r="S9" i="123"/>
  <c r="I7" i="47" s="1"/>
  <c r="S12" i="123"/>
  <c r="I10" i="47" s="1"/>
  <c r="W20" i="125"/>
  <c r="S24" i="123"/>
  <c r="I22" i="47" s="1"/>
  <c r="S22" i="123"/>
  <c r="I20" i="47" s="1"/>
  <c r="W9" i="124"/>
  <c r="W11" i="124"/>
  <c r="S11" i="124" s="1"/>
  <c r="J9" i="47" s="1"/>
  <c r="S14" i="123"/>
  <c r="I12" i="47" s="1"/>
  <c r="V15" i="124"/>
  <c r="W13" i="124"/>
  <c r="W10" i="125"/>
  <c r="W6" i="125"/>
  <c r="S6" i="123"/>
  <c r="I4" i="47" s="1"/>
  <c r="V27" i="124"/>
  <c r="S26" i="123"/>
  <c r="I24" i="47" s="1"/>
  <c r="S27" i="123"/>
  <c r="I25" i="47" s="1"/>
  <c r="W13" i="125"/>
  <c r="W8" i="124"/>
  <c r="S15" i="123"/>
  <c r="I13" i="47" s="1"/>
  <c r="V10" i="125"/>
  <c r="V10" i="124"/>
  <c r="S20" i="123"/>
  <c r="I18" i="47" s="1"/>
  <c r="AB16" i="123"/>
  <c r="AB21" i="123"/>
  <c r="AB13" i="123"/>
  <c r="AB14" i="123"/>
  <c r="AB24" i="123"/>
  <c r="AB20" i="123"/>
  <c r="AD4" i="123"/>
  <c r="AB27" i="123"/>
  <c r="AB19" i="123"/>
  <c r="AB26" i="123"/>
  <c r="AB15" i="123"/>
  <c r="AE4" i="123"/>
  <c r="AB23" i="123"/>
  <c r="AB8" i="123"/>
  <c r="AB18" i="123"/>
  <c r="AB5" i="123"/>
  <c r="AB7" i="123"/>
  <c r="AB28" i="123"/>
  <c r="AB25" i="123"/>
  <c r="AB6" i="123"/>
  <c r="AB11" i="123"/>
  <c r="AB10" i="123"/>
  <c r="AB12" i="123"/>
  <c r="AB22" i="123"/>
  <c r="AB17" i="123"/>
  <c r="AB9" i="123"/>
  <c r="Q5" i="126"/>
  <c r="P21" i="126"/>
  <c r="L24" i="127"/>
  <c r="L15" i="126"/>
  <c r="AA15" i="125"/>
  <c r="K40" i="47"/>
  <c r="O9" i="126"/>
  <c r="N12" i="126"/>
  <c r="N19" i="126"/>
  <c r="W9" i="125"/>
  <c r="AA21" i="125"/>
  <c r="K46" i="47"/>
  <c r="AA17" i="126"/>
  <c r="L42" i="47"/>
  <c r="Q16" i="126"/>
  <c r="N17" i="126"/>
  <c r="O20" i="126"/>
  <c r="P22" i="126"/>
  <c r="N24" i="126"/>
  <c r="L13" i="127"/>
  <c r="L22" i="127"/>
  <c r="N6" i="127"/>
  <c r="K51" i="47"/>
  <c r="AA26" i="125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V25" i="125"/>
  <c r="V14" i="125"/>
  <c r="V26" i="125"/>
  <c r="V9" i="125"/>
  <c r="V16" i="124"/>
  <c r="L46" i="47"/>
  <c r="AA21" i="126"/>
  <c r="AA23" i="125"/>
  <c r="K48" i="47"/>
  <c r="W23" i="124"/>
  <c r="L33" i="47"/>
  <c r="AA8" i="126"/>
  <c r="W7" i="124"/>
  <c r="W26" i="124"/>
  <c r="V14" i="124"/>
  <c r="R14" i="127"/>
  <c r="V13" i="124"/>
  <c r="K43" i="47"/>
  <c r="AA18" i="125"/>
  <c r="O10" i="126"/>
  <c r="O19" i="126"/>
  <c r="P6" i="127"/>
  <c r="AA17" i="125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I15" i="47" s="1"/>
  <c r="K35" i="47"/>
  <c r="AA10" i="125"/>
  <c r="S28" i="123"/>
  <c r="I26" i="47" s="1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AA22" i="125"/>
  <c r="S10" i="123"/>
  <c r="I8" i="47" s="1"/>
  <c r="L34" i="47"/>
  <c r="AA9" i="126"/>
  <c r="W14" i="124"/>
  <c r="W27" i="124"/>
  <c r="V23" i="124"/>
  <c r="V20" i="124"/>
  <c r="W24" i="124"/>
  <c r="L48" i="47"/>
  <c r="AA23" i="126"/>
  <c r="P8" i="126"/>
  <c r="P18" i="126"/>
  <c r="L19" i="127"/>
  <c r="AA16" i="126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I23" i="47" s="1"/>
  <c r="L10" i="126"/>
  <c r="N8" i="126"/>
  <c r="N10" i="126"/>
  <c r="Q9" i="126"/>
  <c r="N5" i="126"/>
  <c r="P12" i="126"/>
  <c r="Q19" i="126"/>
  <c r="N18" i="126"/>
  <c r="O21" i="126"/>
  <c r="N23" i="126"/>
  <c r="L20" i="126"/>
  <c r="AA28" i="125"/>
  <c r="K53" i="47"/>
  <c r="P26" i="126"/>
  <c r="N31" i="47"/>
  <c r="AA6" i="128"/>
  <c r="W27" i="125"/>
  <c r="W25" i="125"/>
  <c r="V8" i="125"/>
  <c r="W16" i="125"/>
  <c r="W22" i="125"/>
  <c r="V15" i="125"/>
  <c r="V21" i="125"/>
  <c r="AA11" i="125"/>
  <c r="K36" i="47"/>
  <c r="J43" i="47"/>
  <c r="AA18" i="124"/>
  <c r="AC4" i="124" s="1"/>
  <c r="AB11" i="124" s="1"/>
  <c r="V18" i="124"/>
  <c r="W18" i="124"/>
  <c r="K30" i="47"/>
  <c r="AA5" i="125"/>
  <c r="V26" i="124"/>
  <c r="V6" i="124"/>
  <c r="K41" i="47"/>
  <c r="AA16" i="125"/>
  <c r="W20" i="124"/>
  <c r="V24" i="124"/>
  <c r="W21" i="124"/>
  <c r="S21" i="124" s="1"/>
  <c r="J19" i="47" s="1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AA8" i="125"/>
  <c r="R12" i="127"/>
  <c r="W22" i="124"/>
  <c r="W15" i="124"/>
  <c r="V19" i="124"/>
  <c r="S19" i="124" s="1"/>
  <c r="J17" i="47" s="1"/>
  <c r="S19" i="123"/>
  <c r="I17" i="47" s="1"/>
  <c r="R27" i="131"/>
  <c r="R27" i="130"/>
  <c r="S13" i="123"/>
  <c r="I11" i="47" s="1"/>
  <c r="S18" i="123"/>
  <c r="I16" i="47" s="1"/>
  <c r="K49" i="47"/>
  <c r="AA24" i="125"/>
  <c r="P7" i="126"/>
  <c r="O7" i="126"/>
  <c r="Q7" i="126"/>
  <c r="AJ22" i="25"/>
  <c r="R16" i="128"/>
  <c r="R25" i="128"/>
  <c r="AJ20" i="108"/>
  <c r="AJ22" i="10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AJ22" i="76"/>
  <c r="AJ20" i="110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B32" i="110"/>
  <c r="B32" i="85"/>
  <c r="B32" i="76"/>
  <c r="B32" i="82"/>
  <c r="B32" i="80"/>
  <c r="B32" i="77"/>
  <c r="B32" i="107"/>
  <c r="B32" i="84"/>
  <c r="B32" i="75"/>
  <c r="B32" i="89"/>
  <c r="B32" i="88"/>
  <c r="B32" i="87"/>
  <c r="B32" i="79"/>
  <c r="B32" i="73"/>
  <c r="B32" i="86"/>
  <c r="B32" i="25"/>
  <c r="B32" i="109"/>
  <c r="B32" i="83"/>
  <c r="B32" i="74"/>
  <c r="B32" i="108"/>
  <c r="B32" i="81"/>
  <c r="B32" i="78"/>
  <c r="B32" i="72"/>
  <c r="AP32" i="71"/>
  <c r="AQ32" i="71"/>
  <c r="H83" i="109"/>
  <c r="G83" i="109"/>
  <c r="G83" i="110"/>
  <c r="H83" i="110"/>
  <c r="J83" i="108"/>
  <c r="I83" i="108"/>
  <c r="AQ28" i="109"/>
  <c r="AP28" i="109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G28" i="71" s="1"/>
  <c r="AC30" i="71" s="1"/>
  <c r="R6" i="130" s="1"/>
  <c r="H83" i="107"/>
  <c r="G83" i="107"/>
  <c r="L83" i="110"/>
  <c r="K83" i="110"/>
  <c r="AG26" i="71"/>
  <c r="AC28" i="71" s="1"/>
  <c r="R6" i="129" s="1"/>
  <c r="R7" i="128"/>
  <c r="G83" i="72"/>
  <c r="H83" i="72"/>
  <c r="AP28" i="110"/>
  <c r="AQ28" i="110"/>
  <c r="N85" i="71"/>
  <c r="M85" i="71"/>
  <c r="R83" i="72"/>
  <c r="Q83" i="72"/>
  <c r="R83" i="107"/>
  <c r="Q83" i="107"/>
  <c r="J83" i="110"/>
  <c r="I83" i="110"/>
  <c r="AQ28" i="108"/>
  <c r="AP28" i="108"/>
  <c r="N83" i="107"/>
  <c r="M83" i="107"/>
  <c r="G83" i="108"/>
  <c r="H83" i="108"/>
  <c r="I83" i="72"/>
  <c r="J83" i="72"/>
  <c r="AP28" i="107"/>
  <c r="AQ28" i="107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AQ28" i="72"/>
  <c r="AP28" i="72"/>
  <c r="M83" i="72"/>
  <c r="N83" i="72"/>
  <c r="I83" i="107"/>
  <c r="J83" i="107"/>
  <c r="R26" i="128"/>
  <c r="N83" i="108"/>
  <c r="M83" i="108"/>
  <c r="AQ30" i="71"/>
  <c r="B30" i="72"/>
  <c r="AP30" i="71"/>
  <c r="B30" i="110"/>
  <c r="B30" i="108"/>
  <c r="B30" i="109"/>
  <c r="B30" i="107"/>
  <c r="M83" i="109"/>
  <c r="N83" i="109"/>
  <c r="AJ22" i="81"/>
  <c r="R11" i="128"/>
  <c r="R24" i="128"/>
  <c r="U26" i="75"/>
  <c r="AF26" i="75" s="1"/>
  <c r="AG26" i="75" s="1"/>
  <c r="AC28" i="75" s="1"/>
  <c r="R10" i="129" s="1"/>
  <c r="W26" i="75"/>
  <c r="R23" i="128"/>
  <c r="U26" i="73"/>
  <c r="AF26" i="73" s="1"/>
  <c r="R21" i="129"/>
  <c r="R22" i="128"/>
  <c r="R5" i="129"/>
  <c r="U26" i="78"/>
  <c r="AF26" i="78" s="1"/>
  <c r="R15" i="128"/>
  <c r="W24" i="75"/>
  <c r="W26" i="73"/>
  <c r="W26" i="78"/>
  <c r="AB24" i="75"/>
  <c r="Y24" i="75"/>
  <c r="AA24" i="75"/>
  <c r="Z24" i="75"/>
  <c r="AB24" i="78"/>
  <c r="Z24" i="78"/>
  <c r="AA24" i="78"/>
  <c r="Y24" i="78"/>
  <c r="AB24" i="73"/>
  <c r="Y24" i="73"/>
  <c r="AA24" i="73"/>
  <c r="Z24" i="73"/>
  <c r="AP28" i="87"/>
  <c r="AQ28" i="87"/>
  <c r="AP28" i="73"/>
  <c r="AQ28" i="73"/>
  <c r="AP28" i="75"/>
  <c r="AQ28" i="75"/>
  <c r="AP28" i="79"/>
  <c r="AQ28" i="79"/>
  <c r="AP28" i="25"/>
  <c r="AQ28" i="25"/>
  <c r="AP28" i="86"/>
  <c r="AQ28" i="86"/>
  <c r="AP28" i="82"/>
  <c r="AQ28" i="82"/>
  <c r="AP28" i="78"/>
  <c r="AQ28" i="78"/>
  <c r="AP28" i="74"/>
  <c r="AQ28" i="74"/>
  <c r="AP28" i="80"/>
  <c r="AQ28" i="80"/>
  <c r="AP28" i="85"/>
  <c r="AQ28" i="85"/>
  <c r="AP28" i="83"/>
  <c r="AQ28" i="83"/>
  <c r="AP28" i="84"/>
  <c r="AQ28" i="84"/>
  <c r="AJ22" i="88"/>
  <c r="AJ22" i="86"/>
  <c r="AJ22" i="83"/>
  <c r="AJ22" i="74"/>
  <c r="AJ22" i="89"/>
  <c r="AJ22" i="79"/>
  <c r="AJ22" i="87"/>
  <c r="AJ22" i="77"/>
  <c r="AJ22" i="73"/>
  <c r="AP28" i="76"/>
  <c r="AQ28" i="76"/>
  <c r="AP28" i="88"/>
  <c r="AQ28" i="88"/>
  <c r="AP28" i="81"/>
  <c r="AQ28" i="81"/>
  <c r="AP28" i="89"/>
  <c r="AQ28" i="89"/>
  <c r="AP28" i="77"/>
  <c r="AQ28" i="77"/>
  <c r="AJ22" i="78"/>
  <c r="AJ22" i="82"/>
  <c r="AJ22" i="85"/>
  <c r="AJ22" i="80"/>
  <c r="AJ22" i="84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B30" i="79"/>
  <c r="B30" i="80"/>
  <c r="B30" i="74"/>
  <c r="B30" i="77"/>
  <c r="B30" i="81"/>
  <c r="B30" i="73"/>
  <c r="B30" i="86"/>
  <c r="B30" i="82"/>
  <c r="B30" i="83"/>
  <c r="B30" i="76"/>
  <c r="B30" i="84"/>
  <c r="B30" i="89"/>
  <c r="B30" i="87"/>
  <c r="B30" i="75"/>
  <c r="B30" i="78"/>
  <c r="B30" i="85"/>
  <c r="B30" i="25"/>
  <c r="B30" i="88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S5" i="124" l="1"/>
  <c r="J3" i="47" s="1"/>
  <c r="S22" i="124"/>
  <c r="J20" i="47" s="1"/>
  <c r="S25" i="124"/>
  <c r="J23" i="47" s="1"/>
  <c r="S28" i="124"/>
  <c r="J26" i="47" s="1"/>
  <c r="S8" i="124"/>
  <c r="J6" i="47" s="1"/>
  <c r="S9" i="124"/>
  <c r="J7" i="47" s="1"/>
  <c r="S12" i="124"/>
  <c r="J10" i="47" s="1"/>
  <c r="S17" i="124"/>
  <c r="J15" i="47" s="1"/>
  <c r="S7" i="124"/>
  <c r="J5" i="47" s="1"/>
  <c r="S26" i="125"/>
  <c r="K24" i="47" s="1"/>
  <c r="S16" i="125"/>
  <c r="K14" i="47" s="1"/>
  <c r="S10" i="124"/>
  <c r="J8" i="47" s="1"/>
  <c r="S25" i="125"/>
  <c r="K23" i="47" s="1"/>
  <c r="S6" i="124"/>
  <c r="J4" i="47" s="1"/>
  <c r="S15" i="124"/>
  <c r="J13" i="47" s="1"/>
  <c r="S22" i="125"/>
  <c r="K20" i="47" s="1"/>
  <c r="S21" i="125"/>
  <c r="K19" i="47" s="1"/>
  <c r="S9" i="125"/>
  <c r="K7" i="47" s="1"/>
  <c r="S7" i="125"/>
  <c r="K5" i="47" s="1"/>
  <c r="S20" i="125"/>
  <c r="K18" i="47" s="1"/>
  <c r="P27" i="127"/>
  <c r="O27" i="127"/>
  <c r="N27" i="127"/>
  <c r="S27" i="125"/>
  <c r="K25" i="47" s="1"/>
  <c r="S17" i="125"/>
  <c r="K15" i="47" s="1"/>
  <c r="S10" i="125"/>
  <c r="K8" i="47" s="1"/>
  <c r="S18" i="124"/>
  <c r="J16" i="47" s="1"/>
  <c r="V17" i="126"/>
  <c r="S8" i="125"/>
  <c r="K6" i="47" s="1"/>
  <c r="S19" i="125"/>
  <c r="K17" i="47" s="1"/>
  <c r="S18" i="125"/>
  <c r="K16" i="47" s="1"/>
  <c r="S6" i="125"/>
  <c r="K4" i="47" s="1"/>
  <c r="S12" i="125"/>
  <c r="K10" i="47" s="1"/>
  <c r="S23" i="125"/>
  <c r="K21" i="47" s="1"/>
  <c r="S13" i="125"/>
  <c r="K11" i="47" s="1"/>
  <c r="S27" i="124"/>
  <c r="J25" i="47" s="1"/>
  <c r="S13" i="124"/>
  <c r="J11" i="47" s="1"/>
  <c r="S15" i="125"/>
  <c r="K13" i="47" s="1"/>
  <c r="S24" i="125"/>
  <c r="K22" i="47" s="1"/>
  <c r="S16" i="124"/>
  <c r="J14" i="47" s="1"/>
  <c r="AB22" i="124"/>
  <c r="AC4" i="125"/>
  <c r="AB18" i="125" s="1"/>
  <c r="S20" i="124"/>
  <c r="J18" i="47" s="1"/>
  <c r="S5" i="125"/>
  <c r="K3" i="47" s="1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V20" i="126"/>
  <c r="W20" i="126"/>
  <c r="M33" i="47"/>
  <c r="AA8" i="127"/>
  <c r="M47" i="47"/>
  <c r="AA22" i="127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S14" i="124"/>
  <c r="J12" i="47" s="1"/>
  <c r="L49" i="47"/>
  <c r="AA24" i="126"/>
  <c r="V24" i="126"/>
  <c r="W24" i="126"/>
  <c r="L44" i="47"/>
  <c r="AA19" i="126"/>
  <c r="V19" i="126"/>
  <c r="W19" i="126"/>
  <c r="S23" i="124"/>
  <c r="J21" i="47" s="1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Q8" i="127"/>
  <c r="O9" i="127"/>
  <c r="O12" i="127"/>
  <c r="N21" i="127"/>
  <c r="L10" i="127"/>
  <c r="L38" i="47"/>
  <c r="AA13" i="126"/>
  <c r="W13" i="126"/>
  <c r="V13" i="126"/>
  <c r="S14" i="125"/>
  <c r="K12" i="47" s="1"/>
  <c r="L40" i="47"/>
  <c r="AA15" i="126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W10" i="126"/>
  <c r="V10" i="126"/>
  <c r="O13" i="127"/>
  <c r="P22" i="127"/>
  <c r="N6" i="128"/>
  <c r="AA22" i="126"/>
  <c r="L47" i="47"/>
  <c r="W22" i="126"/>
  <c r="V22" i="126"/>
  <c r="N5" i="127"/>
  <c r="O23" i="127"/>
  <c r="L30" i="47"/>
  <c r="AA5" i="126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L12" i="47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AB7" i="124"/>
  <c r="AB10" i="124"/>
  <c r="AB28" i="124"/>
  <c r="AB15" i="124"/>
  <c r="AB25" i="124"/>
  <c r="AB19" i="124"/>
  <c r="AB8" i="124"/>
  <c r="AB21" i="124"/>
  <c r="AB16" i="124"/>
  <c r="AB17" i="124"/>
  <c r="AB6" i="124"/>
  <c r="AD4" i="124"/>
  <c r="AB12" i="124"/>
  <c r="AE4" i="124"/>
  <c r="AB13" i="124"/>
  <c r="AB24" i="124"/>
  <c r="AB23" i="124"/>
  <c r="AB20" i="124"/>
  <c r="AB26" i="124"/>
  <c r="AB5" i="124"/>
  <c r="AB9" i="124"/>
  <c r="AB27" i="124"/>
  <c r="AB14" i="124"/>
  <c r="AB18" i="124"/>
  <c r="M44" i="47"/>
  <c r="AA19" i="127"/>
  <c r="S24" i="124"/>
  <c r="J22" i="47" s="1"/>
  <c r="AA11" i="126"/>
  <c r="L36" i="47"/>
  <c r="W11" i="126"/>
  <c r="V11" i="126"/>
  <c r="S26" i="124"/>
  <c r="J24" i="47" s="1"/>
  <c r="M49" i="47"/>
  <c r="AA24" i="127"/>
  <c r="Q20" i="127"/>
  <c r="R18" i="127"/>
  <c r="AA18" i="126"/>
  <c r="L43" i="47"/>
  <c r="V18" i="126"/>
  <c r="W18" i="126"/>
  <c r="P10" i="127"/>
  <c r="Q19" i="127"/>
  <c r="Q18" i="127"/>
  <c r="L9" i="127"/>
  <c r="M50" i="47"/>
  <c r="AA25" i="127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K26" i="47" s="1"/>
  <c r="M36" i="47"/>
  <c r="AA11" i="127"/>
  <c r="S11" i="125"/>
  <c r="K9" i="47" s="1"/>
  <c r="Q7" i="127"/>
  <c r="L7" i="127"/>
  <c r="O7" i="127"/>
  <c r="N7" i="127"/>
  <c r="AJ24" i="81"/>
  <c r="R11" i="130"/>
  <c r="U28" i="73"/>
  <c r="AF28" i="73" s="1"/>
  <c r="AG28" i="73" s="1"/>
  <c r="AC30" i="73" s="1"/>
  <c r="R8" i="130" s="1"/>
  <c r="AC34" i="25"/>
  <c r="R15" i="129"/>
  <c r="L7" i="128"/>
  <c r="L5" i="129"/>
  <c r="W28" i="71"/>
  <c r="L6" i="129" s="1"/>
  <c r="L21" i="129"/>
  <c r="W28" i="75"/>
  <c r="L10" i="129" s="1"/>
  <c r="W30" i="71"/>
  <c r="L6" i="130" s="1"/>
  <c r="R16" i="129"/>
  <c r="AJ24" i="72"/>
  <c r="Z28" i="71"/>
  <c r="AB28" i="71"/>
  <c r="Y28" i="71"/>
  <c r="N6" i="129" s="1"/>
  <c r="AA28" i="71"/>
  <c r="L26" i="128"/>
  <c r="AJ24" i="108"/>
  <c r="L25" i="128"/>
  <c r="O26" i="128"/>
  <c r="N7" i="128"/>
  <c r="R25" i="129"/>
  <c r="AJ24" i="107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AQ30" i="107"/>
  <c r="AP30" i="107"/>
  <c r="K87" i="71"/>
  <c r="L87" i="71"/>
  <c r="Q85" i="107"/>
  <c r="R85" i="107"/>
  <c r="G85" i="109"/>
  <c r="H85" i="109"/>
  <c r="K89" i="71"/>
  <c r="L89" i="71"/>
  <c r="AP32" i="25"/>
  <c r="AQ32" i="25"/>
  <c r="AQ32" i="84"/>
  <c r="AP32" i="84"/>
  <c r="AP30" i="109"/>
  <c r="AQ30" i="109"/>
  <c r="Q87" i="71"/>
  <c r="R87" i="71"/>
  <c r="L85" i="109"/>
  <c r="K85" i="109"/>
  <c r="AP32" i="72"/>
  <c r="AQ32" i="72"/>
  <c r="AP32" i="86"/>
  <c r="AQ32" i="86"/>
  <c r="AQ32" i="107"/>
  <c r="AP32" i="107"/>
  <c r="AQ30" i="108"/>
  <c r="AP30" i="108"/>
  <c r="I87" i="71"/>
  <c r="J87" i="71"/>
  <c r="N85" i="110"/>
  <c r="M85" i="110"/>
  <c r="I85" i="109"/>
  <c r="J85" i="109"/>
  <c r="AP32" i="78"/>
  <c r="AQ32" i="78"/>
  <c r="AQ32" i="73"/>
  <c r="AP32" i="73"/>
  <c r="AP32" i="77"/>
  <c r="AQ32" i="77"/>
  <c r="AQ30" i="110"/>
  <c r="AP30" i="110"/>
  <c r="M87" i="71"/>
  <c r="N87" i="71"/>
  <c r="I85" i="72"/>
  <c r="J85" i="72"/>
  <c r="H85" i="108"/>
  <c r="R26" i="130"/>
  <c r="G85" i="108"/>
  <c r="H85" i="110"/>
  <c r="G85" i="110"/>
  <c r="AP35" i="71"/>
  <c r="K4" i="137" s="1"/>
  <c r="AQ32" i="81"/>
  <c r="AP32" i="81"/>
  <c r="AQ32" i="79"/>
  <c r="AP32" i="79"/>
  <c r="AP32" i="80"/>
  <c r="AQ32" i="80"/>
  <c r="L85" i="72"/>
  <c r="K85" i="72"/>
  <c r="R26" i="129"/>
  <c r="J85" i="108"/>
  <c r="I85" i="108"/>
  <c r="Q85" i="109"/>
  <c r="R85" i="109"/>
  <c r="AQ32" i="108"/>
  <c r="AP32" i="108"/>
  <c r="AQ32" i="82"/>
  <c r="AP32" i="82"/>
  <c r="AQ30" i="72"/>
  <c r="AP30" i="72"/>
  <c r="G85" i="72"/>
  <c r="H85" i="72"/>
  <c r="R7" i="130"/>
  <c r="N85" i="107"/>
  <c r="M85" i="107"/>
  <c r="N89" i="71"/>
  <c r="M89" i="71"/>
  <c r="AP32" i="88"/>
  <c r="AQ32" i="88"/>
  <c r="AQ32" i="76"/>
  <c r="AP32" i="76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AP32" i="83"/>
  <c r="AQ32" i="83"/>
  <c r="AQ32" i="89"/>
  <c r="AP32" i="89"/>
  <c r="AQ32" i="85"/>
  <c r="AP32" i="85"/>
  <c r="H85" i="107"/>
  <c r="G85" i="107"/>
  <c r="J85" i="110"/>
  <c r="I85" i="110"/>
  <c r="G89" i="71"/>
  <c r="H89" i="71"/>
  <c r="AQ32" i="87"/>
  <c r="AP32" i="87"/>
  <c r="M85" i="108"/>
  <c r="N85" i="108"/>
  <c r="K85" i="110"/>
  <c r="L85" i="110"/>
  <c r="AQ32" i="74"/>
  <c r="AP32" i="74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AQ32" i="109"/>
  <c r="AP32" i="109"/>
  <c r="AP32" i="75"/>
  <c r="AQ32" i="75"/>
  <c r="AQ32" i="110"/>
  <c r="AP32" i="110"/>
  <c r="R18" i="129"/>
  <c r="R22" i="129"/>
  <c r="R24" i="129"/>
  <c r="R20" i="129"/>
  <c r="U28" i="78"/>
  <c r="AF28" i="78" s="1"/>
  <c r="AG28" i="78" s="1"/>
  <c r="AC30" i="78" s="1"/>
  <c r="R13" i="130" s="1"/>
  <c r="R16" i="130"/>
  <c r="U28" i="75"/>
  <c r="AF28" i="75" s="1"/>
  <c r="AG28" i="75" s="1"/>
  <c r="AC30" i="75" s="1"/>
  <c r="R10" i="130" s="1"/>
  <c r="R19" i="130"/>
  <c r="R20" i="130"/>
  <c r="R5" i="130"/>
  <c r="R19" i="129"/>
  <c r="R15" i="130"/>
  <c r="R11" i="129"/>
  <c r="R9" i="129"/>
  <c r="AG26" i="78"/>
  <c r="AC28" i="78" s="1"/>
  <c r="R13" i="129" s="1"/>
  <c r="AG26" i="73"/>
  <c r="AC28" i="73" s="1"/>
  <c r="R8" i="129" s="1"/>
  <c r="AC34" i="81"/>
  <c r="R17" i="129"/>
  <c r="R22" i="130"/>
  <c r="R21" i="130"/>
  <c r="P24" i="128"/>
  <c r="N21" i="128"/>
  <c r="O17" i="128"/>
  <c r="N12" i="128"/>
  <c r="Q14" i="128"/>
  <c r="Z26" i="75"/>
  <c r="Y26" i="75"/>
  <c r="AA26" i="75"/>
  <c r="AB26" i="75"/>
  <c r="AA26" i="78"/>
  <c r="AB26" i="78"/>
  <c r="Z26" i="78"/>
  <c r="Y26" i="78"/>
  <c r="AA26" i="73"/>
  <c r="AB26" i="73"/>
  <c r="Z26" i="73"/>
  <c r="Y26" i="73"/>
  <c r="AP30" i="78"/>
  <c r="AQ30" i="78"/>
  <c r="AP30" i="89"/>
  <c r="AQ30" i="89"/>
  <c r="AP30" i="83"/>
  <c r="AQ30" i="83"/>
  <c r="AP30" i="81"/>
  <c r="AQ30" i="81"/>
  <c r="AP30" i="79"/>
  <c r="AQ30" i="79"/>
  <c r="AG34" i="79"/>
  <c r="AP30" i="88"/>
  <c r="AQ30" i="88"/>
  <c r="AP30" i="85"/>
  <c r="AQ30" i="85"/>
  <c r="AP30" i="87"/>
  <c r="AQ30" i="87"/>
  <c r="AP30" i="84"/>
  <c r="AQ30" i="84"/>
  <c r="AP30" i="76"/>
  <c r="AQ30" i="76"/>
  <c r="AP30" i="82"/>
  <c r="AQ30" i="82"/>
  <c r="AP30" i="73"/>
  <c r="AQ30" i="73"/>
  <c r="AP30" i="77"/>
  <c r="AQ30" i="77"/>
  <c r="AP30" i="80"/>
  <c r="AQ30" i="80"/>
  <c r="AJ24" i="88"/>
  <c r="AJ24" i="83"/>
  <c r="AJ24" i="76"/>
  <c r="AJ24" i="82"/>
  <c r="AJ24" i="80"/>
  <c r="AJ24" i="84"/>
  <c r="AC34" i="77"/>
  <c r="AP30" i="25"/>
  <c r="AQ30" i="25"/>
  <c r="AP30" i="75"/>
  <c r="AQ30" i="75"/>
  <c r="AP30" i="86"/>
  <c r="AQ30" i="86"/>
  <c r="AP30" i="74"/>
  <c r="AQ30" i="74"/>
  <c r="AG34" i="77"/>
  <c r="AJ24" i="89"/>
  <c r="AJ24" i="25"/>
  <c r="AJ24" i="86"/>
  <c r="AJ24" i="87"/>
  <c r="AJ24" i="74"/>
  <c r="AJ24" i="77"/>
  <c r="AJ24" i="79"/>
  <c r="AC34" i="83"/>
  <c r="AJ24" i="75"/>
  <c r="AJ24" i="73"/>
  <c r="AJ24" i="85"/>
  <c r="W34" i="77"/>
  <c r="AC34" i="79"/>
  <c r="AJ24" i="78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S26" i="126" l="1"/>
  <c r="L24" i="47" s="1"/>
  <c r="AB7" i="125"/>
  <c r="AB27" i="125"/>
  <c r="S17" i="126"/>
  <c r="L15" i="47" s="1"/>
  <c r="AB9" i="125"/>
  <c r="AB19" i="125"/>
  <c r="AB23" i="125"/>
  <c r="C24" i="132"/>
  <c r="P27" i="128"/>
  <c r="O27" i="128"/>
  <c r="Q27" i="128"/>
  <c r="N27" i="128"/>
  <c r="AA34" i="109"/>
  <c r="I25" i="137" s="1"/>
  <c r="AG34" i="109"/>
  <c r="AB8" i="125"/>
  <c r="AB17" i="125"/>
  <c r="AB10" i="125"/>
  <c r="AB28" i="125"/>
  <c r="AB26" i="125"/>
  <c r="AB11" i="125"/>
  <c r="AB15" i="125"/>
  <c r="AD4" i="125"/>
  <c r="S13" i="126"/>
  <c r="L11" i="47" s="1"/>
  <c r="S20" i="126"/>
  <c r="L18" i="47" s="1"/>
  <c r="S18" i="126"/>
  <c r="L16" i="47" s="1"/>
  <c r="S28" i="126"/>
  <c r="L26" i="47" s="1"/>
  <c r="S19" i="126"/>
  <c r="L17" i="47" s="1"/>
  <c r="AB16" i="125"/>
  <c r="AB24" i="125"/>
  <c r="AB22" i="125"/>
  <c r="S27" i="126"/>
  <c r="L25" i="47" s="1"/>
  <c r="S8" i="126"/>
  <c r="L6" i="47" s="1"/>
  <c r="S5" i="126"/>
  <c r="L3" i="47" s="1"/>
  <c r="AB25" i="125"/>
  <c r="AB14" i="125"/>
  <c r="AB13" i="125"/>
  <c r="AB5" i="125"/>
  <c r="AB6" i="125"/>
  <c r="AE4" i="125"/>
  <c r="S25" i="126"/>
  <c r="L23" i="47" s="1"/>
  <c r="C3" i="132"/>
  <c r="AB20" i="125"/>
  <c r="AB12" i="125"/>
  <c r="AB21" i="125"/>
  <c r="S15" i="126"/>
  <c r="L13" i="47" s="1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O35" i="47"/>
  <c r="N35" i="47"/>
  <c r="AA10" i="128"/>
  <c r="R12" i="129"/>
  <c r="N38" i="47"/>
  <c r="AA13" i="128"/>
  <c r="S6" i="126"/>
  <c r="L4" i="47" s="1"/>
  <c r="N34" i="47"/>
  <c r="AA9" i="128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R28" i="129"/>
  <c r="M40" i="47"/>
  <c r="AA15" i="127"/>
  <c r="S11" i="126"/>
  <c r="L9" i="47" s="1"/>
  <c r="S9" i="126"/>
  <c r="L7" i="47" s="1"/>
  <c r="S7" i="126"/>
  <c r="L5" i="47" s="1"/>
  <c r="S23" i="126"/>
  <c r="L21" i="47" s="1"/>
  <c r="S22" i="126"/>
  <c r="L20" i="47" s="1"/>
  <c r="M42" i="47"/>
  <c r="AA17" i="127"/>
  <c r="S24" i="126"/>
  <c r="L22" i="47" s="1"/>
  <c r="O16" i="128"/>
  <c r="P18" i="128"/>
  <c r="N50" i="47"/>
  <c r="AA25" i="128"/>
  <c r="O13" i="128"/>
  <c r="P21" i="128"/>
  <c r="Q6" i="129"/>
  <c r="AJ26" i="25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S12" i="126"/>
  <c r="L10" i="47" s="1"/>
  <c r="AC4" i="126"/>
  <c r="AB15" i="126" s="1"/>
  <c r="N44" i="47"/>
  <c r="AA19" i="128"/>
  <c r="O5" i="128"/>
  <c r="N14" i="128"/>
  <c r="O21" i="128"/>
  <c r="M41" i="47"/>
  <c r="AA16" i="127"/>
  <c r="N9" i="128"/>
  <c r="N5" i="128"/>
  <c r="N24" i="128"/>
  <c r="L23" i="128"/>
  <c r="O31" i="47"/>
  <c r="AA6" i="129"/>
  <c r="N8" i="128"/>
  <c r="P26" i="128"/>
  <c r="AA21" i="129"/>
  <c r="O46" i="47"/>
  <c r="M46" i="47"/>
  <c r="AA21" i="127"/>
  <c r="N45" i="47"/>
  <c r="AA20" i="128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S21" i="126"/>
  <c r="L19" i="47" s="1"/>
  <c r="S10" i="126"/>
  <c r="L8" i="47" s="1"/>
  <c r="M35" i="47"/>
  <c r="AA10" i="127"/>
  <c r="M30" i="47"/>
  <c r="AA5" i="127"/>
  <c r="M48" i="47"/>
  <c r="AA23" i="127"/>
  <c r="N13" i="128"/>
  <c r="O19" i="128"/>
  <c r="O24" i="128"/>
  <c r="P15" i="128"/>
  <c r="S16" i="126"/>
  <c r="L14" i="47" s="1"/>
  <c r="P11" i="128"/>
  <c r="P20" i="128"/>
  <c r="L16" i="128"/>
  <c r="M45" i="47"/>
  <c r="AA20" i="127"/>
  <c r="N46" i="47"/>
  <c r="AA21" i="128"/>
  <c r="P8" i="128"/>
  <c r="O10" i="128"/>
  <c r="Q11" i="128"/>
  <c r="P12" i="128"/>
  <c r="N19" i="128"/>
  <c r="O18" i="128"/>
  <c r="Q22" i="128"/>
  <c r="C25" i="132"/>
  <c r="P6" i="129"/>
  <c r="P31" i="47"/>
  <c r="AA6" i="130"/>
  <c r="M34" i="47"/>
  <c r="AA9" i="127"/>
  <c r="R14" i="129"/>
  <c r="N42" i="47"/>
  <c r="AA17" i="128"/>
  <c r="N32" i="47"/>
  <c r="AA7" i="128"/>
  <c r="Q7" i="128"/>
  <c r="O7" i="128"/>
  <c r="V16" i="127"/>
  <c r="V12" i="127"/>
  <c r="M32" i="47"/>
  <c r="W12" i="127"/>
  <c r="V8" i="127"/>
  <c r="V19" i="127"/>
  <c r="V20" i="127"/>
  <c r="W24" i="127"/>
  <c r="AA7" i="127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AP35" i="88"/>
  <c r="K21" i="137" s="1"/>
  <c r="AP35" i="84"/>
  <c r="K12" i="137" s="1"/>
  <c r="AP35" i="76"/>
  <c r="K19" i="137" s="1"/>
  <c r="R23" i="130"/>
  <c r="AC34" i="80"/>
  <c r="AP35" i="77"/>
  <c r="K20" i="137" s="1"/>
  <c r="AQ35" i="79"/>
  <c r="L5" i="137" s="1"/>
  <c r="AQ35" i="86"/>
  <c r="L17" i="137" s="1"/>
  <c r="AP35" i="86"/>
  <c r="K17" i="137" s="1"/>
  <c r="Y32" i="71"/>
  <c r="AB32" i="71"/>
  <c r="AA32" i="71"/>
  <c r="Z32" i="71"/>
  <c r="AQ35" i="89"/>
  <c r="L22" i="137" s="1"/>
  <c r="AP35" i="74"/>
  <c r="K7" i="137" s="1"/>
  <c r="L16" i="130"/>
  <c r="L20" i="130"/>
  <c r="W30" i="78"/>
  <c r="L13" i="130" s="1"/>
  <c r="L16" i="129"/>
  <c r="L15" i="130"/>
  <c r="L7" i="130"/>
  <c r="L19" i="130"/>
  <c r="AC34" i="84"/>
  <c r="AG30" i="71"/>
  <c r="AC32" i="71" s="1"/>
  <c r="R6" i="131" s="1"/>
  <c r="AG32" i="71"/>
  <c r="L7" i="129"/>
  <c r="AJ26" i="72"/>
  <c r="R9" i="130"/>
  <c r="L9" i="129"/>
  <c r="AJ28" i="86"/>
  <c r="L17" i="129"/>
  <c r="R25" i="130"/>
  <c r="L17" i="130"/>
  <c r="W28" i="78"/>
  <c r="L13" i="129" s="1"/>
  <c r="L11" i="129"/>
  <c r="AC34" i="76"/>
  <c r="L22" i="130"/>
  <c r="L21" i="130"/>
  <c r="L24" i="129"/>
  <c r="R18" i="130"/>
  <c r="AG34" i="110"/>
  <c r="L25" i="129"/>
  <c r="L24" i="130"/>
  <c r="L11" i="130"/>
  <c r="L23" i="129"/>
  <c r="AJ28" i="71"/>
  <c r="AG34" i="71"/>
  <c r="W30" i="73"/>
  <c r="L8" i="130" s="1"/>
  <c r="W28" i="73"/>
  <c r="L8" i="129" s="1"/>
  <c r="L5" i="130"/>
  <c r="L20" i="129"/>
  <c r="L22" i="129"/>
  <c r="AJ30" i="71"/>
  <c r="AJ28" i="75"/>
  <c r="AJ28" i="25"/>
  <c r="L19" i="129"/>
  <c r="L26" i="130"/>
  <c r="L26" i="129"/>
  <c r="W30" i="75"/>
  <c r="L10" i="130" s="1"/>
  <c r="AB30" i="71"/>
  <c r="AA30" i="71"/>
  <c r="Z30" i="71"/>
  <c r="Y30" i="71"/>
  <c r="L15" i="129"/>
  <c r="P28" i="129"/>
  <c r="Q28" i="129"/>
  <c r="O28" i="129"/>
  <c r="N28" i="129"/>
  <c r="Z28" i="73"/>
  <c r="Y28" i="73"/>
  <c r="AB28" i="73"/>
  <c r="AA28" i="73"/>
  <c r="Y28" i="75"/>
  <c r="Z28" i="75"/>
  <c r="AB28" i="75"/>
  <c r="AA28" i="75"/>
  <c r="AA28" i="78"/>
  <c r="Z28" i="78"/>
  <c r="Y28" i="78"/>
  <c r="AB28" i="78"/>
  <c r="O25" i="129"/>
  <c r="AJ26" i="108"/>
  <c r="AJ26" i="107"/>
  <c r="AQ35" i="80"/>
  <c r="L13" i="137" s="1"/>
  <c r="AP35" i="108"/>
  <c r="K24" i="137" s="1"/>
  <c r="AP35" i="81"/>
  <c r="K14" i="137" s="1"/>
  <c r="AQ35" i="73"/>
  <c r="L6" i="137" s="1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AQ35" i="88"/>
  <c r="L21" i="137" s="1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AP35" i="83"/>
  <c r="K16" i="137" s="1"/>
  <c r="AP35" i="80"/>
  <c r="K13" i="137" s="1"/>
  <c r="AA34" i="79"/>
  <c r="I5" i="137" s="1"/>
  <c r="AP35" i="25"/>
  <c r="K3" i="137" s="1"/>
  <c r="AP35" i="110"/>
  <c r="K26" i="137" s="1"/>
  <c r="AQ35" i="110"/>
  <c r="L26" i="137" s="1"/>
  <c r="AP35" i="89"/>
  <c r="K22" i="137" s="1"/>
  <c r="AQ35" i="85"/>
  <c r="L10" i="137" s="1"/>
  <c r="AP35" i="85"/>
  <c r="K10" i="137" s="1"/>
  <c r="AQ35" i="83"/>
  <c r="L16" i="137" s="1"/>
  <c r="AP35" i="82"/>
  <c r="K15" i="137" s="1"/>
  <c r="AQ35" i="77"/>
  <c r="L20" i="137" s="1"/>
  <c r="AP35" i="79"/>
  <c r="K5" i="137" s="1"/>
  <c r="AQ35" i="72"/>
  <c r="L18" i="137" s="1"/>
  <c r="U30" i="73"/>
  <c r="AF30" i="73" s="1"/>
  <c r="AP35" i="72"/>
  <c r="K18" i="137" s="1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AQ35" i="84"/>
  <c r="L12" i="137" s="1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AP35" i="109"/>
  <c r="K25" i="137" s="1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AP35" i="75"/>
  <c r="K8" i="137" s="1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AQ35" i="74"/>
  <c r="L7" i="137" s="1"/>
  <c r="AQ35" i="25"/>
  <c r="L3" i="137" s="1"/>
  <c r="AQ35" i="76"/>
  <c r="L19" i="137" s="1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U32" i="75"/>
  <c r="AF32" i="75" s="1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AP35" i="107"/>
  <c r="K23" i="137" s="1"/>
  <c r="G89" i="72"/>
  <c r="H89" i="72"/>
  <c r="M89" i="84"/>
  <c r="N89" i="84"/>
  <c r="Q89" i="25"/>
  <c r="R89" i="25"/>
  <c r="K87" i="107"/>
  <c r="L87" i="107"/>
  <c r="AQ35" i="87"/>
  <c r="L9" i="137" s="1"/>
  <c r="AQ35" i="78"/>
  <c r="L11" i="137" s="1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AQ35" i="107"/>
  <c r="L23" i="137" s="1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AP35" i="73"/>
  <c r="K6" i="137" s="1"/>
  <c r="AP35" i="87"/>
  <c r="K9" i="137" s="1"/>
  <c r="AP35" i="78"/>
  <c r="K11" i="137" s="1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U32" i="78"/>
  <c r="AF32" i="78" s="1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AQ35" i="75"/>
  <c r="L8" i="137" s="1"/>
  <c r="AQ35" i="82"/>
  <c r="L15" i="137" s="1"/>
  <c r="AQ35" i="81"/>
  <c r="L14" i="137" s="1"/>
  <c r="G89" i="110"/>
  <c r="H89" i="110"/>
  <c r="I89" i="75"/>
  <c r="J89" i="75"/>
  <c r="AQ35" i="109"/>
  <c r="L25" i="137" s="1"/>
  <c r="R89" i="74"/>
  <c r="Q89" i="74"/>
  <c r="H89" i="87"/>
  <c r="G89" i="87"/>
  <c r="AQ35" i="108"/>
  <c r="L24" i="137" s="1"/>
  <c r="G89" i="81"/>
  <c r="H89" i="81"/>
  <c r="U32" i="73"/>
  <c r="AF32" i="73" s="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U30" i="75"/>
  <c r="AF30" i="75" s="1"/>
  <c r="AG30" i="75" s="1"/>
  <c r="AC32" i="75" s="1"/>
  <c r="AA34" i="77"/>
  <c r="I20" i="137" s="1"/>
  <c r="C11" i="132"/>
  <c r="Y34" i="79"/>
  <c r="F5" i="137" s="1"/>
  <c r="G5" i="137" s="1"/>
  <c r="AB34" i="79"/>
  <c r="J5" i="137" s="1"/>
  <c r="R21" i="131"/>
  <c r="U30" i="78"/>
  <c r="AF30" i="78" s="1"/>
  <c r="AJ26" i="87"/>
  <c r="Z34" i="79"/>
  <c r="H5" i="137" s="1"/>
  <c r="AJ26" i="76"/>
  <c r="R24" i="131"/>
  <c r="R22" i="131"/>
  <c r="AJ26" i="85"/>
  <c r="AJ26" i="88"/>
  <c r="AJ26" i="86"/>
  <c r="AJ26" i="81"/>
  <c r="AJ26" i="73"/>
  <c r="AJ26" i="79"/>
  <c r="AI35" i="79" s="1"/>
  <c r="D5" i="137" s="1"/>
  <c r="W34" i="79"/>
  <c r="AJ26" i="82"/>
  <c r="AJ26" i="83"/>
  <c r="AJ26" i="80"/>
  <c r="AJ26" i="77"/>
  <c r="AI35" i="77" s="1"/>
  <c r="D20" i="137" s="1"/>
  <c r="AJ26" i="84"/>
  <c r="AJ26" i="89"/>
  <c r="AJ26" i="78"/>
  <c r="AJ26" i="75"/>
  <c r="AJ26" i="74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V24" i="128" l="1"/>
  <c r="C21" i="132"/>
  <c r="S23" i="127"/>
  <c r="M21" i="47" s="1"/>
  <c r="S24" i="127"/>
  <c r="M22" i="47" s="1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M4" i="47" s="1"/>
  <c r="S17" i="127"/>
  <c r="M15" i="47" s="1"/>
  <c r="AB13" i="126"/>
  <c r="V22" i="128"/>
  <c r="W28" i="128"/>
  <c r="S22" i="127"/>
  <c r="M20" i="47" s="1"/>
  <c r="S19" i="127"/>
  <c r="M17" i="47" s="1"/>
  <c r="V14" i="128"/>
  <c r="W15" i="128"/>
  <c r="C10" i="132"/>
  <c r="S25" i="127"/>
  <c r="M23" i="47" s="1"/>
  <c r="C19" i="132"/>
  <c r="S28" i="127"/>
  <c r="M26" i="47" s="1"/>
  <c r="V8" i="128"/>
  <c r="C14" i="132"/>
  <c r="C23" i="132"/>
  <c r="W19" i="128"/>
  <c r="P9" i="129"/>
  <c r="N25" i="129"/>
  <c r="Q26" i="129"/>
  <c r="O51" i="47"/>
  <c r="AA26" i="129"/>
  <c r="O6" i="131"/>
  <c r="N41" i="47"/>
  <c r="AA16" i="128"/>
  <c r="O22" i="129"/>
  <c r="O16" i="129"/>
  <c r="N11" i="129"/>
  <c r="P49" i="47"/>
  <c r="AA24" i="130"/>
  <c r="W22" i="128"/>
  <c r="S22" i="128" s="1"/>
  <c r="N20" i="47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P51" i="47"/>
  <c r="AA24" i="129"/>
  <c r="O49" i="47"/>
  <c r="P45" i="47"/>
  <c r="AA20" i="130"/>
  <c r="Q6" i="131"/>
  <c r="V26" i="128"/>
  <c r="V18" i="128"/>
  <c r="V5" i="128"/>
  <c r="W26" i="128"/>
  <c r="W20" i="128"/>
  <c r="V20" i="128"/>
  <c r="R14" i="130"/>
  <c r="N48" i="47"/>
  <c r="AA23" i="128"/>
  <c r="W34" i="110"/>
  <c r="L28" i="129"/>
  <c r="W28" i="129" s="1"/>
  <c r="AJ28" i="110"/>
  <c r="AI35" i="110" s="1"/>
  <c r="D26" i="137" s="1"/>
  <c r="N49" i="47"/>
  <c r="AA24" i="128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AA25" i="129"/>
  <c r="O50" i="47"/>
  <c r="O38" i="47"/>
  <c r="AA13" i="129"/>
  <c r="N6" i="131"/>
  <c r="S20" i="127"/>
  <c r="M18" i="47" s="1"/>
  <c r="W13" i="128"/>
  <c r="W6" i="128"/>
  <c r="V27" i="128"/>
  <c r="W10" i="128"/>
  <c r="N43" i="47"/>
  <c r="AA18" i="128"/>
  <c r="R12" i="130"/>
  <c r="C22" i="132"/>
  <c r="O19" i="129"/>
  <c r="N16" i="129"/>
  <c r="N24" i="129"/>
  <c r="P38" i="47"/>
  <c r="AA13" i="130"/>
  <c r="P25" i="129"/>
  <c r="O26" i="129"/>
  <c r="O42" i="47"/>
  <c r="AA17" i="129"/>
  <c r="P6" i="131"/>
  <c r="W17" i="128"/>
  <c r="N30" i="47"/>
  <c r="AA5" i="128"/>
  <c r="AC34" i="75"/>
  <c r="R10" i="131"/>
  <c r="O20" i="129"/>
  <c r="P8" i="129"/>
  <c r="O40" i="47"/>
  <c r="AA15" i="129"/>
  <c r="AA21" i="130"/>
  <c r="P46" i="47"/>
  <c r="AA16" i="130"/>
  <c r="P41" i="47"/>
  <c r="V25" i="128"/>
  <c r="S25" i="128" s="1"/>
  <c r="N23" i="47" s="1"/>
  <c r="N36" i="47"/>
  <c r="AA11" i="128"/>
  <c r="N40" i="47"/>
  <c r="AA15" i="128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AA23" i="129"/>
  <c r="O48" i="47"/>
  <c r="AA17" i="130"/>
  <c r="P42" i="47"/>
  <c r="S11" i="127"/>
  <c r="M9" i="47" s="1"/>
  <c r="V21" i="128"/>
  <c r="W21" i="128"/>
  <c r="V17" i="128"/>
  <c r="V23" i="128"/>
  <c r="W24" i="128"/>
  <c r="S24" i="128" s="1"/>
  <c r="N22" i="47" s="1"/>
  <c r="W23" i="128"/>
  <c r="S23" i="128" s="1"/>
  <c r="N21" i="47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N9" i="129"/>
  <c r="N19" i="129"/>
  <c r="O24" i="129"/>
  <c r="O45" i="47"/>
  <c r="AA20" i="129"/>
  <c r="W11" i="128"/>
  <c r="V12" i="128"/>
  <c r="P17" i="129"/>
  <c r="Q13" i="129"/>
  <c r="P6" i="130"/>
  <c r="P40" i="47"/>
  <c r="AA15" i="130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R28" i="130"/>
  <c r="P47" i="47"/>
  <c r="AA22" i="130"/>
  <c r="O34" i="47"/>
  <c r="AA9" i="129"/>
  <c r="AA16" i="129"/>
  <c r="O41" i="47"/>
  <c r="S8" i="127"/>
  <c r="M6" i="47" s="1"/>
  <c r="V13" i="128"/>
  <c r="V11" i="128"/>
  <c r="V9" i="128"/>
  <c r="V15" i="128"/>
  <c r="W14" i="128"/>
  <c r="W7" i="128"/>
  <c r="V28" i="128"/>
  <c r="S28" i="128" s="1"/>
  <c r="N26" i="47" s="1"/>
  <c r="AB19" i="126"/>
  <c r="N22" i="129"/>
  <c r="P10" i="129"/>
  <c r="P21" i="129"/>
  <c r="Q10" i="129"/>
  <c r="O36" i="47"/>
  <c r="AA11" i="129"/>
  <c r="W8" i="128"/>
  <c r="N47" i="47"/>
  <c r="AA22" i="128"/>
  <c r="C13" i="132"/>
  <c r="N23" i="129"/>
  <c r="Q5" i="129"/>
  <c r="N15" i="129"/>
  <c r="AA19" i="129"/>
  <c r="O44" i="47"/>
  <c r="W12" i="128"/>
  <c r="C6" i="132"/>
  <c r="Q22" i="129"/>
  <c r="O9" i="129"/>
  <c r="Q21" i="129"/>
  <c r="Q15" i="129"/>
  <c r="P13" i="129"/>
  <c r="O8" i="129"/>
  <c r="Q11" i="129"/>
  <c r="AA22" i="129"/>
  <c r="O47" i="47"/>
  <c r="AA8" i="130"/>
  <c r="P33" i="47"/>
  <c r="P36" i="47"/>
  <c r="AA11" i="130"/>
  <c r="R28" i="131"/>
  <c r="S16" i="127"/>
  <c r="M14" i="47" s="1"/>
  <c r="V19" i="128"/>
  <c r="W18" i="128"/>
  <c r="W5" i="128"/>
  <c r="V7" i="128"/>
  <c r="V10" i="128"/>
  <c r="W16" i="128"/>
  <c r="AB20" i="126"/>
  <c r="S27" i="127"/>
  <c r="M25" i="47" s="1"/>
  <c r="S7" i="127"/>
  <c r="M5" i="47" s="1"/>
  <c r="S26" i="127"/>
  <c r="M24" i="47" s="1"/>
  <c r="P32" i="47"/>
  <c r="AA7" i="130"/>
  <c r="S5" i="127"/>
  <c r="M3" i="47" s="1"/>
  <c r="S21" i="127"/>
  <c r="M19" i="47" s="1"/>
  <c r="S14" i="127"/>
  <c r="M12" i="47" s="1"/>
  <c r="AC4" i="127"/>
  <c r="AB7" i="127" s="1"/>
  <c r="Q7" i="129"/>
  <c r="S10" i="127"/>
  <c r="M8" i="47" s="1"/>
  <c r="N7" i="129"/>
  <c r="S18" i="127"/>
  <c r="M16" i="47" s="1"/>
  <c r="O7" i="129"/>
  <c r="S15" i="127"/>
  <c r="M13" i="47" s="1"/>
  <c r="S9" i="127"/>
  <c r="M7" i="47" s="1"/>
  <c r="S12" i="127"/>
  <c r="M10" i="47" s="1"/>
  <c r="C4" i="132"/>
  <c r="W23" i="129"/>
  <c r="V20" i="129"/>
  <c r="V12" i="129"/>
  <c r="O32" i="47"/>
  <c r="W5" i="129"/>
  <c r="AA7" i="129"/>
  <c r="P7" i="129"/>
  <c r="S13" i="127"/>
  <c r="M11" i="47" s="1"/>
  <c r="W34" i="84"/>
  <c r="W34" i="81"/>
  <c r="W34" i="76"/>
  <c r="AC34" i="89"/>
  <c r="AG34" i="88"/>
  <c r="R23" i="131"/>
  <c r="AC34" i="88"/>
  <c r="W32" i="71"/>
  <c r="L6" i="131" s="1"/>
  <c r="AC34" i="71"/>
  <c r="AG34" i="83"/>
  <c r="W32" i="75"/>
  <c r="L10" i="131" s="1"/>
  <c r="L21" i="131"/>
  <c r="AC34" i="86"/>
  <c r="AG34" i="107"/>
  <c r="L22" i="131"/>
  <c r="AC34" i="87"/>
  <c r="Z32" i="73"/>
  <c r="AB32" i="73"/>
  <c r="AA32" i="73"/>
  <c r="Y32" i="73"/>
  <c r="AB32" i="78"/>
  <c r="AA32" i="78"/>
  <c r="Z32" i="78"/>
  <c r="Y32" i="78"/>
  <c r="AB32" i="75"/>
  <c r="AA32" i="75"/>
  <c r="Z32" i="75"/>
  <c r="Y32" i="75"/>
  <c r="Q18" i="131"/>
  <c r="P18" i="131"/>
  <c r="O18" i="131"/>
  <c r="N18" i="131"/>
  <c r="Q23" i="131"/>
  <c r="AG34" i="25"/>
  <c r="AG34" i="72"/>
  <c r="AJ28" i="84"/>
  <c r="AJ30" i="76"/>
  <c r="AJ30" i="84"/>
  <c r="AJ30" i="86"/>
  <c r="AJ28" i="78"/>
  <c r="R7" i="131"/>
  <c r="AJ28" i="81"/>
  <c r="R15" i="131"/>
  <c r="AG34" i="80"/>
  <c r="AG34" i="74"/>
  <c r="AG32" i="73"/>
  <c r="AG30" i="73"/>
  <c r="AC32" i="73" s="1"/>
  <c r="R8" i="131" s="1"/>
  <c r="AG34" i="73"/>
  <c r="AJ30" i="25"/>
  <c r="AJ30" i="89"/>
  <c r="AJ28" i="74"/>
  <c r="AJ28" i="72"/>
  <c r="AG30" i="78"/>
  <c r="AC32" i="78" s="1"/>
  <c r="R13" i="131" s="1"/>
  <c r="AG34" i="78"/>
  <c r="AJ30" i="82"/>
  <c r="R5" i="131"/>
  <c r="AJ30" i="81"/>
  <c r="AG34" i="86"/>
  <c r="AG34" i="81"/>
  <c r="AJ28" i="87"/>
  <c r="AJ28" i="73"/>
  <c r="AJ30" i="87"/>
  <c r="R9" i="131"/>
  <c r="L9" i="130"/>
  <c r="W16" i="130" s="1"/>
  <c r="AJ30" i="78"/>
  <c r="R20" i="131"/>
  <c r="AG34" i="85"/>
  <c r="R18" i="131"/>
  <c r="AJ28" i="82"/>
  <c r="AG32" i="78"/>
  <c r="AJ30" i="72"/>
  <c r="AG34" i="87"/>
  <c r="AG34" i="76"/>
  <c r="AG34" i="84"/>
  <c r="AG34" i="75"/>
  <c r="AG32" i="75"/>
  <c r="AG34" i="108"/>
  <c r="R26" i="131"/>
  <c r="AJ28" i="85"/>
  <c r="AJ30" i="73"/>
  <c r="AJ28" i="88"/>
  <c r="AJ28" i="107"/>
  <c r="R17" i="131"/>
  <c r="AG34" i="89"/>
  <c r="AJ28" i="89"/>
  <c r="AJ28" i="76"/>
  <c r="AG34" i="82"/>
  <c r="AJ30" i="80"/>
  <c r="AJ30" i="85"/>
  <c r="AJ30" i="108"/>
  <c r="AJ28" i="108"/>
  <c r="AB30" i="73"/>
  <c r="Q8" i="130" s="1"/>
  <c r="AA30" i="73"/>
  <c r="Z30" i="73"/>
  <c r="O8" i="130" s="1"/>
  <c r="Y30" i="73"/>
  <c r="N8" i="130" s="1"/>
  <c r="AJ30" i="75"/>
  <c r="AA30" i="75"/>
  <c r="Z30" i="75"/>
  <c r="O10" i="130" s="1"/>
  <c r="Y30" i="75"/>
  <c r="AB30" i="75"/>
  <c r="O16" i="130"/>
  <c r="Q16" i="130"/>
  <c r="P16" i="130"/>
  <c r="Z30" i="78"/>
  <c r="O13" i="130" s="1"/>
  <c r="AB30" i="78"/>
  <c r="Y30" i="78"/>
  <c r="N13" i="130" s="1"/>
  <c r="AA30" i="78"/>
  <c r="P13" i="130" s="1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AJ28" i="8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I35" i="84" l="1"/>
  <c r="D12" i="137" s="1"/>
  <c r="V5" i="129"/>
  <c r="W10" i="129"/>
  <c r="V11" i="129"/>
  <c r="W27" i="129"/>
  <c r="V6" i="130"/>
  <c r="W13" i="130"/>
  <c r="W11" i="130"/>
  <c r="S16" i="128"/>
  <c r="N14" i="47" s="1"/>
  <c r="S7" i="128"/>
  <c r="N5" i="47" s="1"/>
  <c r="V13" i="130"/>
  <c r="V24" i="129"/>
  <c r="V25" i="130"/>
  <c r="W17" i="130"/>
  <c r="S15" i="128"/>
  <c r="N13" i="47" s="1"/>
  <c r="W20" i="130"/>
  <c r="V16" i="130"/>
  <c r="S16" i="130" s="1"/>
  <c r="P14" i="47" s="1"/>
  <c r="S14" i="128"/>
  <c r="N12" i="47" s="1"/>
  <c r="S8" i="128"/>
  <c r="N6" i="47" s="1"/>
  <c r="S27" i="128"/>
  <c r="N25" i="47" s="1"/>
  <c r="S17" i="128"/>
  <c r="N15" i="47" s="1"/>
  <c r="S12" i="128"/>
  <c r="N10" i="47" s="1"/>
  <c r="S26" i="128"/>
  <c r="N24" i="47" s="1"/>
  <c r="S19" i="128"/>
  <c r="N17" i="47" s="1"/>
  <c r="S20" i="128"/>
  <c r="N18" i="47" s="1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N8" i="47" s="1"/>
  <c r="S9" i="128"/>
  <c r="N7" i="47" s="1"/>
  <c r="W6" i="129"/>
  <c r="W17" i="129"/>
  <c r="W22" i="129"/>
  <c r="W9" i="129"/>
  <c r="W14" i="129"/>
  <c r="V26" i="129"/>
  <c r="W7" i="129"/>
  <c r="W20" i="129"/>
  <c r="S20" i="129" s="1"/>
  <c r="O18" i="47" s="1"/>
  <c r="V24" i="130"/>
  <c r="V26" i="130"/>
  <c r="V27" i="129"/>
  <c r="V6" i="129"/>
  <c r="V28" i="129"/>
  <c r="S28" i="129" s="1"/>
  <c r="O26" i="47" s="1"/>
  <c r="W24" i="129"/>
  <c r="W19" i="129"/>
  <c r="W16" i="129"/>
  <c r="W12" i="129"/>
  <c r="S12" i="129" s="1"/>
  <c r="O10" i="47" s="1"/>
  <c r="V25" i="129"/>
  <c r="S13" i="128"/>
  <c r="N11" i="47" s="1"/>
  <c r="W21" i="129"/>
  <c r="V19" i="129"/>
  <c r="W25" i="129"/>
  <c r="V22" i="129"/>
  <c r="V7" i="129"/>
  <c r="V17" i="129"/>
  <c r="R11" i="131"/>
  <c r="N9" i="131"/>
  <c r="Q35" i="47"/>
  <c r="AA10" i="131"/>
  <c r="O9" i="131"/>
  <c r="Q15" i="131"/>
  <c r="N19" i="130"/>
  <c r="O26" i="130"/>
  <c r="Q24" i="130"/>
  <c r="O9" i="130"/>
  <c r="N10" i="130"/>
  <c r="P8" i="130"/>
  <c r="P34" i="47"/>
  <c r="AA9" i="130"/>
  <c r="AC4" i="130" s="1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N19" i="47" s="1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O21" i="47" s="1"/>
  <c r="W23" i="130"/>
  <c r="W18" i="130"/>
  <c r="W27" i="130"/>
  <c r="V11" i="130"/>
  <c r="V17" i="130"/>
  <c r="W15" i="130"/>
  <c r="W28" i="130"/>
  <c r="S6" i="128"/>
  <c r="N4" i="47" s="1"/>
  <c r="Q22" i="130"/>
  <c r="O26" i="131"/>
  <c r="O23" i="131"/>
  <c r="Q10" i="130"/>
  <c r="P22" i="131"/>
  <c r="AJ32" i="107"/>
  <c r="AI35" i="107" s="1"/>
  <c r="D23" i="137" s="1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Q31" i="47"/>
  <c r="AA6" i="131"/>
  <c r="W34" i="89"/>
  <c r="L24" i="131"/>
  <c r="V8" i="130"/>
  <c r="V27" i="130"/>
  <c r="W5" i="130"/>
  <c r="V12" i="130"/>
  <c r="W6" i="130"/>
  <c r="S18" i="128"/>
  <c r="N16" i="47" s="1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N3" i="47" s="1"/>
  <c r="P15" i="130"/>
  <c r="Q5" i="130"/>
  <c r="Q11" i="130"/>
  <c r="O22" i="130"/>
  <c r="Q17" i="130"/>
  <c r="N26" i="131"/>
  <c r="Q9" i="131"/>
  <c r="Q22" i="131"/>
  <c r="N21" i="131"/>
  <c r="N15" i="131"/>
  <c r="N13" i="131"/>
  <c r="Q46" i="47"/>
  <c r="AA21" i="131"/>
  <c r="V5" i="130"/>
  <c r="W26" i="130"/>
  <c r="V18" i="130"/>
  <c r="W9" i="130"/>
  <c r="V28" i="130"/>
  <c r="W8" i="130"/>
  <c r="S11" i="128"/>
  <c r="N9" i="47" s="1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Q47" i="47"/>
  <c r="AA22" i="131"/>
  <c r="V7" i="130"/>
  <c r="V10" i="130"/>
  <c r="W25" i="130"/>
  <c r="W12" i="130"/>
  <c r="O53" i="47"/>
  <c r="AA28" i="129"/>
  <c r="AC4" i="129" s="1"/>
  <c r="AB7" i="129" s="1"/>
  <c r="N7" i="131"/>
  <c r="O7" i="131"/>
  <c r="S5" i="129"/>
  <c r="O3" i="47" s="1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AI35" i="81"/>
  <c r="D14" i="137" s="1"/>
  <c r="Y34" i="89"/>
  <c r="F22" i="137" s="1"/>
  <c r="G22" i="137" s="1"/>
  <c r="Y34" i="81"/>
  <c r="F14" i="137" s="1"/>
  <c r="G14" i="137" s="1"/>
  <c r="AI35" i="76"/>
  <c r="D19" i="137" s="1"/>
  <c r="AB34" i="78"/>
  <c r="J11" i="137" s="1"/>
  <c r="L20" i="131"/>
  <c r="AC34" i="85"/>
  <c r="W32" i="78"/>
  <c r="L13" i="131" s="1"/>
  <c r="AC34" i="78"/>
  <c r="AJ32" i="75"/>
  <c r="AI35" i="75" s="1"/>
  <c r="D8" i="137" s="1"/>
  <c r="W34" i="75"/>
  <c r="L17" i="131"/>
  <c r="AC34" i="82"/>
  <c r="L23" i="131"/>
  <c r="L9" i="131"/>
  <c r="AJ32" i="89"/>
  <c r="AI35" i="89" s="1"/>
  <c r="D22" i="137" s="1"/>
  <c r="L15" i="131"/>
  <c r="W32" i="73"/>
  <c r="L8" i="131" s="1"/>
  <c r="AC34" i="73"/>
  <c r="Y34" i="72"/>
  <c r="F18" i="137" s="1"/>
  <c r="G18" i="137" s="1"/>
  <c r="L5" i="131"/>
  <c r="L26" i="131"/>
  <c r="AC34" i="108"/>
  <c r="AC34" i="74"/>
  <c r="L7" i="131"/>
  <c r="AC34" i="72"/>
  <c r="AJ32" i="86"/>
  <c r="AI35" i="86" s="1"/>
  <c r="D17" i="137" s="1"/>
  <c r="W34" i="86"/>
  <c r="AJ32" i="71"/>
  <c r="AI35" i="71" s="1"/>
  <c r="D4" i="137" s="1"/>
  <c r="W34" i="71"/>
  <c r="L18" i="131"/>
  <c r="AJ32" i="87"/>
  <c r="AI35" i="87" s="1"/>
  <c r="D9" i="137" s="1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AJ30" i="74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S6" i="130" l="1"/>
  <c r="P4" i="47" s="1"/>
  <c r="S13" i="130"/>
  <c r="P11" i="47" s="1"/>
  <c r="S11" i="129"/>
  <c r="O9" i="47" s="1"/>
  <c r="S10" i="129"/>
  <c r="O8" i="47" s="1"/>
  <c r="S27" i="129"/>
  <c r="O25" i="47" s="1"/>
  <c r="S15" i="129"/>
  <c r="O13" i="47" s="1"/>
  <c r="S11" i="130"/>
  <c r="P9" i="47" s="1"/>
  <c r="S26" i="130"/>
  <c r="P24" i="47" s="1"/>
  <c r="S17" i="129"/>
  <c r="O15" i="47" s="1"/>
  <c r="S16" i="129"/>
  <c r="O14" i="47" s="1"/>
  <c r="S25" i="130"/>
  <c r="P23" i="47" s="1"/>
  <c r="S8" i="129"/>
  <c r="O6" i="47" s="1"/>
  <c r="S23" i="130"/>
  <c r="P21" i="47" s="1"/>
  <c r="S28" i="130"/>
  <c r="P26" i="47" s="1"/>
  <c r="S14" i="130"/>
  <c r="P12" i="47" s="1"/>
  <c r="AB21" i="128"/>
  <c r="AB5" i="128"/>
  <c r="S17" i="130"/>
  <c r="P15" i="47" s="1"/>
  <c r="S18" i="129"/>
  <c r="O16" i="47" s="1"/>
  <c r="AE4" i="128"/>
  <c r="S20" i="130"/>
  <c r="P18" i="47" s="1"/>
  <c r="S21" i="130"/>
  <c r="P19" i="47" s="1"/>
  <c r="S24" i="130"/>
  <c r="P22" i="47" s="1"/>
  <c r="S25" i="129"/>
  <c r="O23" i="47" s="1"/>
  <c r="S24" i="129"/>
  <c r="O22" i="47" s="1"/>
  <c r="S9" i="130"/>
  <c r="P7" i="47" s="1"/>
  <c r="S21" i="129"/>
  <c r="O19" i="47" s="1"/>
  <c r="S6" i="129"/>
  <c r="O4" i="47" s="1"/>
  <c r="S22" i="129"/>
  <c r="O20" i="47" s="1"/>
  <c r="S13" i="129"/>
  <c r="O11" i="47" s="1"/>
  <c r="S5" i="130"/>
  <c r="P3" i="47" s="1"/>
  <c r="S19" i="129"/>
  <c r="O17" i="47" s="1"/>
  <c r="S14" i="129"/>
  <c r="O12" i="47" s="1"/>
  <c r="S9" i="129"/>
  <c r="O7" i="47" s="1"/>
  <c r="AB28" i="128"/>
  <c r="S26" i="129"/>
  <c r="O24" i="47" s="1"/>
  <c r="AB16" i="128"/>
  <c r="S15" i="130"/>
  <c r="P13" i="47" s="1"/>
  <c r="S22" i="130"/>
  <c r="P20" i="47" s="1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P8" i="47" s="1"/>
  <c r="S19" i="130"/>
  <c r="P17" i="47" s="1"/>
  <c r="S7" i="129"/>
  <c r="O5" i="47" s="1"/>
  <c r="AB6" i="128"/>
  <c r="AB18" i="128"/>
  <c r="AB26" i="128"/>
  <c r="AB15" i="128"/>
  <c r="S7" i="130"/>
  <c r="P5" i="47" s="1"/>
  <c r="Q49" i="47"/>
  <c r="AA24" i="131"/>
  <c r="Q45" i="47"/>
  <c r="AA20" i="131"/>
  <c r="S12" i="130"/>
  <c r="P10" i="47" s="1"/>
  <c r="W34" i="107"/>
  <c r="L25" i="131"/>
  <c r="V8" i="131" s="1"/>
  <c r="S27" i="130"/>
  <c r="P25" i="47" s="1"/>
  <c r="Q43" i="47"/>
  <c r="AA18" i="131"/>
  <c r="AA9" i="131"/>
  <c r="Q34" i="47"/>
  <c r="S18" i="130"/>
  <c r="P16" i="47" s="1"/>
  <c r="AA17" i="131"/>
  <c r="Q42" i="47"/>
  <c r="S8" i="130"/>
  <c r="P6" i="47" s="1"/>
  <c r="Q30" i="47"/>
  <c r="AA5" i="131"/>
  <c r="Q33" i="47"/>
  <c r="AA8" i="131"/>
  <c r="AA26" i="131"/>
  <c r="Q51" i="47"/>
  <c r="AA15" i="131"/>
  <c r="Q40" i="47"/>
  <c r="Q48" i="47"/>
  <c r="AA23" i="131"/>
  <c r="Q38" i="47"/>
  <c r="AA13" i="131"/>
  <c r="AB21" i="130"/>
  <c r="AB6" i="130"/>
  <c r="AB24" i="130"/>
  <c r="AB23" i="130"/>
  <c r="AD4" i="130"/>
  <c r="AB16" i="130"/>
  <c r="AB19" i="130"/>
  <c r="AB27" i="130"/>
  <c r="AB26" i="130"/>
  <c r="AB8" i="130"/>
  <c r="AB5" i="130"/>
  <c r="AB10" i="130"/>
  <c r="AB11" i="130"/>
  <c r="AB22" i="130"/>
  <c r="AB28" i="130"/>
  <c r="AB17" i="130"/>
  <c r="AB18" i="130"/>
  <c r="AB20" i="130"/>
  <c r="AB25" i="130"/>
  <c r="AB14" i="130"/>
  <c r="AB12" i="130"/>
  <c r="AB9" i="130"/>
  <c r="AE4" i="130"/>
  <c r="AB15" i="130"/>
  <c r="AB13" i="130"/>
  <c r="Q32" i="47"/>
  <c r="AA7" i="131"/>
  <c r="AD4" i="129"/>
  <c r="AB16" i="129"/>
  <c r="AB15" i="129"/>
  <c r="AB18" i="129"/>
  <c r="AB21" i="129"/>
  <c r="AB23" i="129"/>
  <c r="AB22" i="129"/>
  <c r="AB8" i="129"/>
  <c r="AB25" i="129"/>
  <c r="AB27" i="129"/>
  <c r="AB17" i="129"/>
  <c r="AB28" i="129"/>
  <c r="AB6" i="129"/>
  <c r="AB20" i="129"/>
  <c r="AB11" i="129"/>
  <c r="AB13" i="129"/>
  <c r="AB19" i="129"/>
  <c r="AB14" i="129"/>
  <c r="AB5" i="129"/>
  <c r="AB26" i="129"/>
  <c r="AB9" i="129"/>
  <c r="AB24" i="129"/>
  <c r="AB12" i="129"/>
  <c r="AB10" i="129"/>
  <c r="AE4" i="129"/>
  <c r="AB7" i="130"/>
  <c r="AJ32" i="108"/>
  <c r="AI35" i="108" s="1"/>
  <c r="D24" i="137" s="1"/>
  <c r="W34" i="108"/>
  <c r="AJ32" i="74"/>
  <c r="AI35" i="74" s="1"/>
  <c r="D7" i="137" s="1"/>
  <c r="AJ32" i="73"/>
  <c r="AI35" i="73" s="1"/>
  <c r="D6" i="137" s="1"/>
  <c r="W34" i="73"/>
  <c r="AJ32" i="85"/>
  <c r="AI35" i="85" s="1"/>
  <c r="D10" i="137" s="1"/>
  <c r="W34" i="85"/>
  <c r="W34" i="74"/>
  <c r="AJ32" i="82"/>
  <c r="AI35" i="82" s="1"/>
  <c r="D15" i="137" s="1"/>
  <c r="W34" i="82"/>
  <c r="AJ32" i="88"/>
  <c r="AI35" i="88" s="1"/>
  <c r="D21" i="137" s="1"/>
  <c r="W34" i="88"/>
  <c r="AJ32" i="72"/>
  <c r="AI35" i="72" s="1"/>
  <c r="D18" i="137" s="1"/>
  <c r="W34" i="72"/>
  <c r="AJ32" i="78"/>
  <c r="AI35" i="78" s="1"/>
  <c r="D11" i="137" s="1"/>
  <c r="W34" i="78"/>
  <c r="AJ32" i="80"/>
  <c r="AI35" i="80" s="1"/>
  <c r="D13" i="137" s="1"/>
  <c r="W34" i="80"/>
  <c r="AJ32" i="25"/>
  <c r="AI35" i="25" s="1"/>
  <c r="D3" i="137" s="1"/>
  <c r="W34" i="25"/>
  <c r="AJ32" i="83"/>
  <c r="AI35" i="83" s="1"/>
  <c r="D16" i="137" s="1"/>
  <c r="W34" i="83"/>
  <c r="V6" i="131" l="1"/>
  <c r="V7" i="131"/>
  <c r="W13" i="131"/>
  <c r="V19" i="131"/>
  <c r="W8" i="131"/>
  <c r="S8" i="131" s="1"/>
  <c r="Q6" i="47" s="1"/>
  <c r="R6" i="47" s="1"/>
  <c r="W21" i="131"/>
  <c r="W6" i="131"/>
  <c r="S6" i="131" s="1"/>
  <c r="Q4" i="47" s="1"/>
  <c r="R4" i="47" s="1"/>
  <c r="V20" i="131"/>
  <c r="W27" i="131"/>
  <c r="V27" i="131"/>
  <c r="V28" i="131"/>
  <c r="V23" i="131"/>
  <c r="W20" i="131"/>
  <c r="AA25" i="131"/>
  <c r="AC4" i="131" s="1"/>
  <c r="Q50" i="47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S7" i="131" l="1"/>
  <c r="Q5" i="47" s="1"/>
  <c r="R5" i="47" s="1"/>
  <c r="S15" i="131"/>
  <c r="Q13" i="47" s="1"/>
  <c r="R13" i="47" s="1"/>
  <c r="S13" i="131"/>
  <c r="Q11" i="47" s="1"/>
  <c r="R11" i="47" s="1"/>
  <c r="S19" i="131"/>
  <c r="Q17" i="47" s="1"/>
  <c r="R17" i="47" s="1"/>
  <c r="S24" i="131"/>
  <c r="Q22" i="47" s="1"/>
  <c r="R22" i="47" s="1"/>
  <c r="S21" i="131"/>
  <c r="Q19" i="47" s="1"/>
  <c r="R19" i="47" s="1"/>
  <c r="S20" i="131"/>
  <c r="Q18" i="47" s="1"/>
  <c r="R18" i="47" s="1"/>
  <c r="S23" i="131"/>
  <c r="Q21" i="47" s="1"/>
  <c r="R21" i="47" s="1"/>
  <c r="S18" i="131"/>
  <c r="Q16" i="47" s="1"/>
  <c r="R16" i="47" s="1"/>
  <c r="S28" i="131"/>
  <c r="Q26" i="47" s="1"/>
  <c r="R26" i="47" s="1"/>
  <c r="S10" i="131"/>
  <c r="Q8" i="47" s="1"/>
  <c r="R8" i="47" s="1"/>
  <c r="S9" i="131"/>
  <c r="Q7" i="47" s="1"/>
  <c r="R7" i="47" s="1"/>
  <c r="S27" i="131"/>
  <c r="Q25" i="47" s="1"/>
  <c r="R25" i="47" s="1"/>
  <c r="S25" i="131"/>
  <c r="Q23" i="47" s="1"/>
  <c r="R23" i="47" s="1"/>
  <c r="S11" i="131"/>
  <c r="Q9" i="47" s="1"/>
  <c r="R9" i="47" s="1"/>
  <c r="S16" i="131"/>
  <c r="Q14" i="47" s="1"/>
  <c r="R14" i="47" s="1"/>
  <c r="S14" i="131"/>
  <c r="Q12" i="47" s="1"/>
  <c r="R12" i="47" s="1"/>
  <c r="S22" i="131"/>
  <c r="Q20" i="47" s="1"/>
  <c r="R20" i="47" s="1"/>
  <c r="S17" i="131"/>
  <c r="Q15" i="47" s="1"/>
  <c r="R15" i="47" s="1"/>
  <c r="S26" i="131"/>
  <c r="Q24" i="47" s="1"/>
  <c r="R24" i="47" s="1"/>
  <c r="S5" i="131"/>
  <c r="Q3" i="47" s="1"/>
  <c r="R3" i="47" s="1"/>
  <c r="S12" i="131"/>
  <c r="Q10" i="47" s="1"/>
  <c r="R10" i="47" s="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</calcChain>
</file>

<file path=xl/sharedStrings.xml><?xml version="1.0" encoding="utf-8"?>
<sst xmlns="http://schemas.openxmlformats.org/spreadsheetml/2006/main" count="8827" uniqueCount="194">
  <si>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</si>
  <si>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</si>
  <si>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</si>
  <si>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</si>
  <si>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</si>
  <si>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</si>
  <si>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</si>
  <si>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</si>
  <si>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</si>
  <si>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</si>
  <si>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</si>
  <si>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</si>
  <si>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</si>
  <si>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</si>
  <si>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</si>
  <si>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</si>
  <si>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</si>
  <si>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</si>
  <si>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</si>
  <si>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</si>
  <si>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</si>
  <si>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</si>
  <si>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</si>
  <si>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</si>
  <si>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</si>
  <si>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</si>
  <si>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Back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</si>
  <si>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</si>
  <si>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</si>
  <si>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</si>
  <si>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</si>
  <si>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</si>
  <si>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</si>
  <si>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</si>
  <si>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</si>
  <si>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</si>
  <si>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</si>
  <si>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</si>
  <si>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</si>
  <si>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</si>
  <si>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</si>
  <si>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</si>
  <si>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</si>
  <si>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</si>
  <si>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</si>
  <si>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</si>
  <si>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</si>
  <si>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Jeremy Baron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</si>
  <si>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</si>
  <si>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</si>
  <si>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</si>
  <si>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</si>
  <si>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</si>
  <si>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</si>
  <si>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</si>
  <si>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</si>
  <si>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</si>
  <si>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</si>
  <si>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</si>
  <si>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</si>
  <si>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</si>
  <si>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</si>
  <si>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Joe Markusen</t>
  </si>
  <si>
    <t>Paul</t>
  </si>
  <si>
    <t>Returning Handicap</t>
  </si>
  <si>
    <t>Ret Handicap</t>
  </si>
  <si>
    <t>Cbrosky</t>
  </si>
  <si>
    <t>Chris Brosky</t>
  </si>
  <si>
    <t>Establish Handicap</t>
  </si>
  <si>
    <t>Best Front</t>
  </si>
  <si>
    <t>Best Back</t>
  </si>
  <si>
    <t>Olivero</t>
  </si>
  <si>
    <t>Rick Olivero</t>
  </si>
  <si>
    <t>Laskaris</t>
  </si>
  <si>
    <t>Tom Laskaris</t>
  </si>
  <si>
    <t>Markusen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</si>
  <si>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</si>
  <si>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</si>
  <si>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</si>
  <si>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</si>
  <si>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</si>
  <si>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</si>
  <si>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</si>
  <si>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</si>
  <si>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</si>
  <si>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Tony DiCarlo</t>
  </si>
  <si>
    <t>Bob Barbour</t>
  </si>
  <si>
    <t>Player</t>
  </si>
  <si>
    <t>2017 Returning Handicap</t>
  </si>
  <si>
    <t>N/A</t>
  </si>
  <si>
    <t>Matzo</t>
  </si>
  <si>
    <t>DiCarlo</t>
  </si>
  <si>
    <t>Tharp</t>
  </si>
  <si>
    <t>Koenigsknecht</t>
  </si>
  <si>
    <t>Dave Shomsky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</si>
  <si>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</si>
  <si>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</si>
  <si>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</si>
  <si>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</si>
  <si>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</si>
  <si>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</si>
  <si>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</si>
  <si>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</si>
  <si>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</si>
  <si>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</si>
  <si>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</si>
  <si>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</si>
  <si>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</si>
  <si>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</si>
  <si>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</si>
  <si>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</si>
  <si>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Joe M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</si>
  <si>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</si>
  <si>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</si>
  <si>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</si>
  <si>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</si>
  <si>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</si>
  <si>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</si>
  <si>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</si>
  <si>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</si>
  <si>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</si>
  <si>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</si>
  <si>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</si>
  <si>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</si>
  <si>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Tony</t>
  </si>
  <si>
    <t>Ron</t>
  </si>
  <si>
    <t>Total Place</t>
  </si>
  <si>
    <t>Shaun</t>
  </si>
  <si>
    <t>Steve</t>
  </si>
  <si>
    <t>Nick</t>
  </si>
  <si>
    <t>Payout/Week</t>
  </si>
  <si>
    <t>Robert</t>
  </si>
  <si>
    <t>Jeremy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</si>
  <si>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</si>
  <si>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</si>
  <si>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</si>
  <si>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</si>
  <si>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</si>
  <si>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</si>
  <si>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</si>
  <si>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</si>
  <si>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Owe TM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</si>
  <si>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</si>
  <si>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</si>
  <si>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</si>
  <si>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</si>
  <si>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</si>
  <si>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</si>
  <si>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</si>
  <si>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</si>
  <si>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</si>
  <si>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</si>
  <si>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</si>
  <si>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</si>
  <si>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</si>
  <si>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</si>
  <si>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Low Round Front</t>
  </si>
  <si>
    <t>Low Round Back</t>
  </si>
  <si>
    <t>Hole # 5</t>
  </si>
  <si>
    <t>Hole # 6</t>
  </si>
  <si>
    <t>Hole # 11</t>
  </si>
  <si>
    <t>Hole # 17</t>
  </si>
  <si>
    <t>Yearly Closest Hole</t>
  </si>
  <si>
    <t>--</t>
  </si>
  <si>
    <t>Robert Barbour</t>
  </si>
  <si>
    <t>Tony Dicarlo</t>
  </si>
  <si>
    <t>FRONT</t>
  </si>
  <si>
    <t>BACK</t>
  </si>
  <si>
    <t>Hole 5</t>
  </si>
  <si>
    <t>Hole 11</t>
  </si>
  <si>
    <t>Distance</t>
  </si>
  <si>
    <t>Hole 6</t>
  </si>
  <si>
    <t>Hole 17</t>
  </si>
  <si>
    <t>Yearly Winners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</si>
  <si>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</si>
  <si>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</si>
  <si>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</si>
  <si>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</si>
  <si>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</si>
  <si>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</si>
  <si>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</si>
  <si>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</si>
  <si>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</si>
  <si>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</si>
  <si>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</si>
  <si>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</si>
  <si>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</si>
  <si>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Front</t>
  </si>
  <si>
    <t>Joe B.</t>
  </si>
  <si>
    <t>42' 10"</t>
  </si>
  <si>
    <t>7' 3"</t>
  </si>
  <si>
    <t>27' 7"</t>
  </si>
  <si>
    <t>32' 7"</t>
  </si>
  <si>
    <t>Year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</si>
</sst>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3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44" fontId="0" fillId="0" borderId="48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quotePrefix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1" fillId="0" borderId="35" xfId="48" applyFont="1" applyFill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7" xfId="48" applyFont="1" applyFill="1" applyBorder="1" applyAlignment="1">
      <alignment horizontal="center" vertical="center"/>
    </xf>
    <xf numFmtId="44" fontId="0" fillId="0" borderId="35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1" xfId="0" quotePrefix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44" fontId="0" fillId="0" borderId="50" xfId="48" applyFont="1" applyBorder="1" applyAlignment="1">
      <alignment horizontal="center" vertical="center"/>
    </xf>
    <xf numFmtId="44" fontId="0" fillId="0" borderId="50" xfId="0" applyNumberFormat="1" applyFill="1" applyBorder="1" applyAlignment="1">
      <alignment horizontal="center" vertical="center"/>
    </xf>
    <xf numFmtId="0" fontId="1" fillId="0" borderId="5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48" xfId="0" quotePrefix="1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/>
    <cellStyle name="Currency 2 2" xfId="48"/>
    <cellStyle name="Currency 3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te" xfId="37" builtinId="10" customBuiltin="1"/>
    <cellStyle name="Note 2" xfId="43"/>
    <cellStyle name="Note 2 2" xfId="49"/>
    <cellStyle name="Output" xfId="38" builtinId="21" customBuiltin="1"/>
    <cellStyle name="Percent 2" xfId="44"/>
    <cellStyle name="Percent 2 2" xfId="50"/>
    <cellStyle name="Percent 3" xfId="47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3" sqref="E3"/>
    </sheetView>
  </sheetViews>
  <sheetFormatPr defaultRowHeight="12.75" x14ac:dyDescent="0.2"/>
  <cols>
    <col min="1" max="1" width="8" style="200" customWidth="1"/>
    <col min="2" max="2" width="16" style="200" customWidth="1"/>
    <col min="3" max="3" width="12.85546875" style="200" customWidth="1"/>
    <col min="4" max="16384" width="9.140625" style="63"/>
  </cols>
  <sheetData>
    <row r="1" spans="1:3" s="201" customFormat="1" ht="24.95" customHeight="1" x14ac:dyDescent="0.2">
      <c r="A1" s="202" t="s">
        <v>27</v>
      </c>
      <c r="B1" s="202" t="s">
        <v>61</v>
      </c>
      <c r="C1" s="202" t="s">
        <v>28</v>
      </c>
    </row>
    <row r="2" spans="1:3" s="201" customFormat="1" ht="24.95" customHeight="1" x14ac:dyDescent="0.2">
      <c r="A2" s="75">
        <v>1</v>
      </c>
      <c r="B2" s="203">
        <v>43213</v>
      </c>
      <c r="C2" s="87" t="s">
        <v>26</v>
      </c>
    </row>
    <row r="3" spans="1:3" s="201" customFormat="1" ht="24.95" customHeight="1" x14ac:dyDescent="0.2">
      <c r="A3" s="75">
        <v>2</v>
      </c>
      <c r="B3" s="203">
        <v>43220</v>
      </c>
      <c r="C3" s="75" t="s">
        <v>187</v>
      </c>
    </row>
    <row r="4" spans="1:3" s="201" customFormat="1" ht="24.95" customHeight="1" x14ac:dyDescent="0.2">
      <c r="A4" s="75">
        <v>3</v>
      </c>
      <c r="B4" s="203">
        <v>43227</v>
      </c>
      <c r="C4" s="75" t="s">
        <v>26</v>
      </c>
    </row>
    <row r="5" spans="1:3" s="201" customFormat="1" ht="24.95" customHeight="1" x14ac:dyDescent="0.2">
      <c r="A5" s="75">
        <v>4</v>
      </c>
      <c r="B5" s="203">
        <v>43234</v>
      </c>
      <c r="C5" s="75" t="s">
        <v>187</v>
      </c>
    </row>
    <row r="6" spans="1:3" s="201" customFormat="1" ht="24.95" customHeight="1" x14ac:dyDescent="0.2">
      <c r="A6" s="75">
        <v>5</v>
      </c>
      <c r="B6" s="203">
        <v>43241</v>
      </c>
      <c r="C6" s="75" t="s">
        <v>26</v>
      </c>
    </row>
    <row r="7" spans="1:3" s="201" customFormat="1" ht="24.95" customHeight="1" x14ac:dyDescent="0.2">
      <c r="A7" s="75">
        <v>6</v>
      </c>
      <c r="B7" s="203">
        <v>43255</v>
      </c>
      <c r="C7" s="75" t="s">
        <v>187</v>
      </c>
    </row>
    <row r="8" spans="1:3" s="201" customFormat="1" ht="24.95" customHeight="1" x14ac:dyDescent="0.2">
      <c r="A8" s="75">
        <v>7</v>
      </c>
      <c r="B8" s="203">
        <v>43262</v>
      </c>
      <c r="C8" s="75" t="s">
        <v>26</v>
      </c>
    </row>
    <row r="9" spans="1:3" s="201" customFormat="1" ht="24.95" customHeight="1" x14ac:dyDescent="0.2">
      <c r="A9" s="75">
        <v>8</v>
      </c>
      <c r="B9" s="203">
        <v>43269</v>
      </c>
      <c r="C9" s="75" t="s">
        <v>187</v>
      </c>
    </row>
    <row r="10" spans="1:3" s="201" customFormat="1" ht="24.95" customHeight="1" x14ac:dyDescent="0.2">
      <c r="A10" s="75">
        <v>9</v>
      </c>
      <c r="B10" s="203">
        <v>43276</v>
      </c>
      <c r="C10" s="75" t="s">
        <v>26</v>
      </c>
    </row>
    <row r="11" spans="1:3" s="201" customFormat="1" ht="24.95" customHeight="1" x14ac:dyDescent="0.2">
      <c r="A11" s="75">
        <v>10</v>
      </c>
      <c r="B11" s="203">
        <v>43283</v>
      </c>
      <c r="C11" s="75" t="s">
        <v>187</v>
      </c>
    </row>
    <row r="12" spans="1:3" s="201" customFormat="1" ht="24.95" customHeight="1" x14ac:dyDescent="0.2">
      <c r="A12" s="75">
        <v>11</v>
      </c>
      <c r="B12" s="203">
        <v>43290</v>
      </c>
      <c r="C12" s="75" t="s">
        <v>26</v>
      </c>
    </row>
    <row r="13" spans="1:3" s="201" customFormat="1" ht="24.95" customHeight="1" x14ac:dyDescent="0.2">
      <c r="A13" s="75">
        <v>12</v>
      </c>
      <c r="B13" s="203">
        <v>43297</v>
      </c>
      <c r="C13" s="75" t="s">
        <v>187</v>
      </c>
    </row>
    <row r="14" spans="1:3" s="201" customFormat="1" ht="24.95" customHeight="1" x14ac:dyDescent="0.2">
      <c r="A14" s="75">
        <v>13</v>
      </c>
      <c r="B14" s="203">
        <v>43304</v>
      </c>
      <c r="C14" s="75" t="s">
        <v>26</v>
      </c>
    </row>
    <row r="15" spans="1:3" s="201" customFormat="1" ht="24.95" customHeight="1" x14ac:dyDescent="0.2">
      <c r="A15" s="75">
        <v>14</v>
      </c>
      <c r="B15" s="203">
        <v>43311</v>
      </c>
      <c r="C15" s="75" t="s">
        <v>187</v>
      </c>
    </row>
    <row r="16" spans="1:3" s="201" customFormat="1" ht="24.95" customHeight="1" x14ac:dyDescent="0.2">
      <c r="A16" s="80">
        <v>15</v>
      </c>
      <c r="B16" s="203">
        <v>43318</v>
      </c>
      <c r="C16" s="75" t="s">
        <v>26</v>
      </c>
    </row>
    <row r="17" spans="1:3" s="201" customFormat="1" ht="24.95" customHeight="1" x14ac:dyDescent="0.2">
      <c r="A17" s="80">
        <v>16</v>
      </c>
      <c r="B17" s="203">
        <v>43325</v>
      </c>
      <c r="C17" s="75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75" zoomScaleNormal="75" workbookViewId="0">
      <selection activeCell="Q34" sqref="Q34"/>
    </sheetView>
  </sheetViews>
  <sheetFormatPr defaultRowHeight="12.75" x14ac:dyDescent="0.2"/>
  <cols>
    <col min="1" max="1" width="14.28515625" style="69" customWidth="1"/>
    <col min="2" max="2" width="5" style="69" customWidth="1"/>
    <col min="3" max="7" width="11.42578125" style="69" customWidth="1"/>
    <col min="8" max="8" width="13" style="69" customWidth="1"/>
    <col min="9" max="9" width="12.5703125" style="69" customWidth="1"/>
    <col min="10" max="10" width="13.28515625" style="69" customWidth="1"/>
    <col min="11" max="11" width="12.140625" style="69" customWidth="1"/>
    <col min="12" max="12" width="12" style="69" customWidth="1"/>
    <col min="13" max="13" width="11" style="69" customWidth="1"/>
    <col min="14" max="14" width="9.140625" style="69"/>
    <col min="15" max="15" width="13" style="69" customWidth="1"/>
    <col min="16" max="16" width="15.7109375" style="69" customWidth="1"/>
    <col min="17" max="17" width="17.5703125" style="69" customWidth="1"/>
    <col min="18" max="18" width="20.42578125" style="69" customWidth="1"/>
    <col min="19" max="19" width="23.5703125" style="69" customWidth="1"/>
    <col min="20" max="20" width="13.7109375" style="69" customWidth="1"/>
    <col min="21" max="16384" width="9.140625" style="69"/>
  </cols>
  <sheetData>
    <row r="1" spans="1:20" ht="13.5" thickBot="1" x14ac:dyDescent="0.25">
      <c r="A1" s="69" t="s">
        <v>87</v>
      </c>
      <c r="B1" s="69" t="s">
        <v>100</v>
      </c>
      <c r="C1" s="69" t="s">
        <v>101</v>
      </c>
      <c r="D1" s="69" t="s">
        <v>102</v>
      </c>
      <c r="E1" s="69" t="s">
        <v>103</v>
      </c>
      <c r="F1" s="69" t="s">
        <v>104</v>
      </c>
      <c r="G1" s="69" t="s">
        <v>100</v>
      </c>
      <c r="H1" s="69" t="s">
        <v>23</v>
      </c>
      <c r="I1" s="69" t="s">
        <v>28</v>
      </c>
      <c r="J1" s="69" t="s">
        <v>105</v>
      </c>
      <c r="K1" s="123" t="s">
        <v>106</v>
      </c>
      <c r="L1" s="69" t="s">
        <v>107</v>
      </c>
      <c r="N1" s="148"/>
      <c r="O1" s="148"/>
      <c r="P1" s="148"/>
      <c r="Q1" s="148"/>
      <c r="R1" s="148"/>
      <c r="S1" s="148"/>
      <c r="T1" s="148"/>
    </row>
    <row r="2" spans="1:20" ht="20.100000000000001" customHeight="1" x14ac:dyDescent="0.2">
      <c r="A2" s="82" t="s">
        <v>108</v>
      </c>
      <c r="B2" s="127" t="s">
        <v>181</v>
      </c>
      <c r="C2" s="106">
        <v>0</v>
      </c>
      <c r="D2" s="106">
        <v>0</v>
      </c>
      <c r="E2" s="106">
        <f>SUM(C2:D2)</f>
        <v>0</v>
      </c>
      <c r="F2" s="106">
        <f>SUM(S3:S4)</f>
        <v>33</v>
      </c>
      <c r="G2" s="106">
        <f>IF(B2="x",$P$7,0)</f>
        <v>52</v>
      </c>
      <c r="H2" s="106">
        <f>SUM(C2:D2)+SUM(F2:G2)</f>
        <v>85</v>
      </c>
      <c r="I2" s="165">
        <v>432</v>
      </c>
      <c r="J2" s="106">
        <f>-347+100</f>
        <v>-247</v>
      </c>
      <c r="K2" s="122"/>
      <c r="L2" s="107">
        <f>H2-SUM(I2:K2)</f>
        <v>-100</v>
      </c>
      <c r="M2" s="120"/>
      <c r="N2" s="148"/>
      <c r="O2" s="207" t="s">
        <v>100</v>
      </c>
      <c r="P2" s="207"/>
      <c r="Q2" s="150"/>
      <c r="R2" s="207" t="s">
        <v>109</v>
      </c>
      <c r="S2" s="207"/>
      <c r="T2" s="173"/>
    </row>
    <row r="3" spans="1:20" ht="20.100000000000001" customHeight="1" x14ac:dyDescent="0.2">
      <c r="A3" s="135" t="s">
        <v>110</v>
      </c>
      <c r="B3" s="75" t="s">
        <v>181</v>
      </c>
      <c r="C3" s="108">
        <f t="shared" ref="C3:C24" si="0">$F$30</f>
        <v>288</v>
      </c>
      <c r="D3" s="108">
        <f>$F$32</f>
        <v>13</v>
      </c>
      <c r="E3" s="108">
        <f>SUM(C3:D3)</f>
        <v>301</v>
      </c>
      <c r="F3" s="108">
        <f>F2</f>
        <v>33</v>
      </c>
      <c r="G3" s="108">
        <f>IF(B3="x",$P$7,0)</f>
        <v>52</v>
      </c>
      <c r="H3" s="108">
        <f>SUM(C3:D3)+SUM(F3:G3)</f>
        <v>386</v>
      </c>
      <c r="I3" s="124"/>
      <c r="J3" s="108"/>
      <c r="K3" s="124">
        <v>386</v>
      </c>
      <c r="L3" s="109">
        <f>H3-SUM(I3:K3)</f>
        <v>0</v>
      </c>
      <c r="M3" s="120"/>
      <c r="N3" s="148"/>
      <c r="O3" s="155" t="s">
        <v>34</v>
      </c>
      <c r="P3" s="156">
        <f>COUNTIF(B2:B25,"x")</f>
        <v>21</v>
      </c>
      <c r="Q3" s="149"/>
      <c r="R3" s="125" t="s">
        <v>104</v>
      </c>
      <c r="S3" s="125">
        <f>P12</f>
        <v>20</v>
      </c>
      <c r="T3" s="152"/>
    </row>
    <row r="4" spans="1:20" ht="20.100000000000001" customHeight="1" x14ac:dyDescent="0.2">
      <c r="A4" s="135" t="s">
        <v>111</v>
      </c>
      <c r="B4" s="75" t="s">
        <v>181</v>
      </c>
      <c r="C4" s="108">
        <f t="shared" si="0"/>
        <v>288</v>
      </c>
      <c r="D4" s="108">
        <f t="shared" ref="D4:D24" si="1">$F$32</f>
        <v>13</v>
      </c>
      <c r="E4" s="108">
        <f t="shared" ref="E4:E24" si="2">SUM(C4:D4)</f>
        <v>301</v>
      </c>
      <c r="F4" s="108">
        <f t="shared" ref="F4:F24" si="3">F3</f>
        <v>33</v>
      </c>
      <c r="G4" s="108">
        <f t="shared" ref="G4:G25" si="4">IF(B4="x",$P$7,0)</f>
        <v>52</v>
      </c>
      <c r="H4" s="108">
        <f t="shared" ref="H4:H25" si="5">SUM(C4:D4)+SUM(F4:G4)</f>
        <v>386</v>
      </c>
      <c r="I4" s="124"/>
      <c r="J4" s="108"/>
      <c r="K4" s="125"/>
      <c r="L4" s="109">
        <f t="shared" ref="L4:L25" si="6">H4-SUM(I4:K4)</f>
        <v>386</v>
      </c>
      <c r="M4" s="121"/>
      <c r="N4" s="148"/>
      <c r="O4" s="155" t="s">
        <v>112</v>
      </c>
      <c r="P4" s="80">
        <v>16</v>
      </c>
      <c r="Q4" s="149"/>
      <c r="R4" s="155" t="s">
        <v>113</v>
      </c>
      <c r="S4" s="125">
        <f>CEILING(P19/24,1)</f>
        <v>13</v>
      </c>
      <c r="T4" s="150"/>
    </row>
    <row r="5" spans="1:20" ht="20.100000000000001" customHeight="1" x14ac:dyDescent="0.2">
      <c r="A5" s="135" t="s">
        <v>114</v>
      </c>
      <c r="B5" s="75" t="s">
        <v>181</v>
      </c>
      <c r="C5" s="108">
        <f t="shared" si="0"/>
        <v>288</v>
      </c>
      <c r="D5" s="108">
        <f t="shared" si="1"/>
        <v>13</v>
      </c>
      <c r="E5" s="108">
        <f t="shared" si="2"/>
        <v>301</v>
      </c>
      <c r="F5" s="108">
        <f t="shared" si="3"/>
        <v>33</v>
      </c>
      <c r="G5" s="108">
        <f t="shared" si="4"/>
        <v>52</v>
      </c>
      <c r="H5" s="108">
        <f t="shared" si="5"/>
        <v>386</v>
      </c>
      <c r="I5" s="124">
        <v>288</v>
      </c>
      <c r="J5" s="108">
        <v>98</v>
      </c>
      <c r="K5" s="125"/>
      <c r="L5" s="109">
        <f t="shared" si="6"/>
        <v>0</v>
      </c>
      <c r="M5" s="121"/>
      <c r="N5" s="148"/>
      <c r="O5" s="155" t="s">
        <v>115</v>
      </c>
      <c r="P5" s="125">
        <f>2*P4</f>
        <v>32</v>
      </c>
      <c r="Q5" s="153"/>
      <c r="R5" s="155" t="s">
        <v>101</v>
      </c>
      <c r="S5" s="159">
        <f>F30</f>
        <v>288</v>
      </c>
      <c r="T5" s="148"/>
    </row>
    <row r="6" spans="1:20" ht="20.100000000000001" customHeight="1" x14ac:dyDescent="0.2">
      <c r="A6" s="135" t="s">
        <v>63</v>
      </c>
      <c r="B6" s="75" t="s">
        <v>181</v>
      </c>
      <c r="C6" s="108">
        <f t="shared" si="0"/>
        <v>288</v>
      </c>
      <c r="D6" s="108">
        <f t="shared" si="1"/>
        <v>13</v>
      </c>
      <c r="E6" s="108">
        <f t="shared" si="2"/>
        <v>301</v>
      </c>
      <c r="F6" s="108">
        <f t="shared" si="3"/>
        <v>33</v>
      </c>
      <c r="G6" s="108">
        <f t="shared" si="4"/>
        <v>52</v>
      </c>
      <c r="H6" s="108">
        <f t="shared" si="5"/>
        <v>386</v>
      </c>
      <c r="I6" s="124"/>
      <c r="J6" s="108"/>
      <c r="K6" s="126">
        <v>386</v>
      </c>
      <c r="L6" s="109">
        <f t="shared" si="6"/>
        <v>0</v>
      </c>
      <c r="M6" s="120"/>
      <c r="N6" s="148"/>
      <c r="O6" s="155" t="s">
        <v>116</v>
      </c>
      <c r="P6" s="125">
        <v>20</v>
      </c>
      <c r="Q6" s="148"/>
      <c r="R6" s="75" t="s">
        <v>177</v>
      </c>
      <c r="S6" s="86">
        <f>F32</f>
        <v>13</v>
      </c>
      <c r="T6" s="148"/>
    </row>
    <row r="7" spans="1:20" ht="20.100000000000001" customHeight="1" x14ac:dyDescent="0.2">
      <c r="A7" s="135" t="s">
        <v>117</v>
      </c>
      <c r="B7" s="75" t="s">
        <v>181</v>
      </c>
      <c r="C7" s="108">
        <f t="shared" si="0"/>
        <v>288</v>
      </c>
      <c r="D7" s="108">
        <f t="shared" si="1"/>
        <v>13</v>
      </c>
      <c r="E7" s="108">
        <f t="shared" si="2"/>
        <v>301</v>
      </c>
      <c r="F7" s="108">
        <f t="shared" si="3"/>
        <v>33</v>
      </c>
      <c r="G7" s="108">
        <f t="shared" si="4"/>
        <v>52</v>
      </c>
      <c r="H7" s="108">
        <f t="shared" si="5"/>
        <v>386</v>
      </c>
      <c r="I7" s="124"/>
      <c r="J7" s="108">
        <v>386</v>
      </c>
      <c r="K7" s="126"/>
      <c r="L7" s="109">
        <f t="shared" si="6"/>
        <v>0</v>
      </c>
      <c r="M7" s="120"/>
      <c r="N7" s="148"/>
      <c r="O7" s="155" t="s">
        <v>118</v>
      </c>
      <c r="P7" s="157">
        <f>SUM(P5:P6)</f>
        <v>52</v>
      </c>
      <c r="Q7" s="174"/>
      <c r="R7" s="158" t="s">
        <v>23</v>
      </c>
      <c r="S7" s="160">
        <f>SUM(S3:S5)</f>
        <v>321</v>
      </c>
      <c r="T7" s="148"/>
    </row>
    <row r="8" spans="1:20" ht="20.100000000000001" customHeight="1" x14ac:dyDescent="0.2">
      <c r="A8" s="135" t="s">
        <v>119</v>
      </c>
      <c r="B8" s="75"/>
      <c r="C8" s="108">
        <f t="shared" si="0"/>
        <v>288</v>
      </c>
      <c r="D8" s="108">
        <f t="shared" si="1"/>
        <v>13</v>
      </c>
      <c r="E8" s="108">
        <f t="shared" si="2"/>
        <v>301</v>
      </c>
      <c r="F8" s="108">
        <f t="shared" si="3"/>
        <v>33</v>
      </c>
      <c r="G8" s="108">
        <f t="shared" si="4"/>
        <v>0</v>
      </c>
      <c r="H8" s="108">
        <f t="shared" si="5"/>
        <v>334</v>
      </c>
      <c r="I8" s="124"/>
      <c r="J8" s="108"/>
      <c r="K8" s="125">
        <v>334</v>
      </c>
      <c r="L8" s="109">
        <f t="shared" si="6"/>
        <v>0</v>
      </c>
      <c r="M8" s="121"/>
      <c r="N8" s="148"/>
      <c r="O8" s="83" t="s">
        <v>23</v>
      </c>
      <c r="P8" s="158">
        <f>P7*P3</f>
        <v>1092</v>
      </c>
      <c r="Q8" s="149"/>
      <c r="R8" s="150"/>
      <c r="S8" s="174"/>
      <c r="T8" s="150"/>
    </row>
    <row r="9" spans="1:20" ht="20.100000000000001" customHeight="1" x14ac:dyDescent="0.2">
      <c r="A9" s="135" t="s">
        <v>120</v>
      </c>
      <c r="B9" s="75" t="s">
        <v>181</v>
      </c>
      <c r="C9" s="108">
        <f t="shared" si="0"/>
        <v>288</v>
      </c>
      <c r="D9" s="108">
        <f t="shared" si="1"/>
        <v>13</v>
      </c>
      <c r="E9" s="108">
        <f t="shared" si="2"/>
        <v>301</v>
      </c>
      <c r="F9" s="108">
        <f t="shared" si="3"/>
        <v>33</v>
      </c>
      <c r="G9" s="108">
        <f t="shared" si="4"/>
        <v>52</v>
      </c>
      <c r="H9" s="108">
        <f t="shared" si="5"/>
        <v>386</v>
      </c>
      <c r="I9" s="124"/>
      <c r="J9" s="108"/>
      <c r="K9" s="125">
        <v>386</v>
      </c>
      <c r="L9" s="109">
        <f t="shared" si="6"/>
        <v>0</v>
      </c>
      <c r="M9" s="121"/>
      <c r="N9" s="148"/>
      <c r="O9" s="148"/>
      <c r="P9" s="148"/>
      <c r="Q9" s="148"/>
      <c r="R9" s="208" t="s">
        <v>121</v>
      </c>
      <c r="S9" s="208"/>
      <c r="T9" s="148"/>
    </row>
    <row r="10" spans="1:20" ht="20.100000000000001" customHeight="1" x14ac:dyDescent="0.2">
      <c r="A10" s="135" t="s">
        <v>122</v>
      </c>
      <c r="B10" s="75"/>
      <c r="C10" s="108">
        <f t="shared" si="0"/>
        <v>288</v>
      </c>
      <c r="D10" s="108">
        <f t="shared" si="1"/>
        <v>13</v>
      </c>
      <c r="E10" s="108">
        <f t="shared" si="2"/>
        <v>301</v>
      </c>
      <c r="F10" s="108">
        <f t="shared" si="3"/>
        <v>33</v>
      </c>
      <c r="G10" s="108">
        <f t="shared" si="4"/>
        <v>0</v>
      </c>
      <c r="H10" s="108">
        <f t="shared" si="5"/>
        <v>334</v>
      </c>
      <c r="I10" s="124">
        <v>288</v>
      </c>
      <c r="J10" s="108"/>
      <c r="K10" s="126">
        <v>46</v>
      </c>
      <c r="L10" s="109">
        <f t="shared" si="6"/>
        <v>0</v>
      </c>
      <c r="M10" s="120"/>
      <c r="N10" s="148"/>
      <c r="O10" s="209" t="s">
        <v>104</v>
      </c>
      <c r="P10" s="209"/>
      <c r="Q10" s="148"/>
      <c r="R10" s="157" t="s">
        <v>123</v>
      </c>
      <c r="S10" s="157">
        <f>S7</f>
        <v>321</v>
      </c>
      <c r="T10" s="148"/>
    </row>
    <row r="11" spans="1:20" ht="20.100000000000001" customHeight="1" x14ac:dyDescent="0.2">
      <c r="A11" s="135" t="s">
        <v>124</v>
      </c>
      <c r="B11" s="75"/>
      <c r="C11" s="108">
        <f t="shared" si="0"/>
        <v>288</v>
      </c>
      <c r="D11" s="108">
        <f t="shared" si="1"/>
        <v>13</v>
      </c>
      <c r="E11" s="108">
        <f t="shared" si="2"/>
        <v>301</v>
      </c>
      <c r="F11" s="108">
        <f t="shared" si="3"/>
        <v>33</v>
      </c>
      <c r="G11" s="108">
        <f t="shared" si="4"/>
        <v>0</v>
      </c>
      <c r="H11" s="108">
        <f t="shared" si="5"/>
        <v>334</v>
      </c>
      <c r="I11" s="124">
        <v>288</v>
      </c>
      <c r="J11" s="108">
        <v>46</v>
      </c>
      <c r="K11" s="126"/>
      <c r="L11" s="109">
        <f t="shared" si="6"/>
        <v>0</v>
      </c>
      <c r="M11" s="120"/>
      <c r="N11" s="148"/>
      <c r="O11" s="155" t="s">
        <v>178</v>
      </c>
      <c r="P11" s="125">
        <f>I36</f>
        <v>480</v>
      </c>
      <c r="Q11" s="149"/>
      <c r="R11" s="87" t="s">
        <v>100</v>
      </c>
      <c r="S11" s="86">
        <f>P7</f>
        <v>52</v>
      </c>
      <c r="T11" s="148"/>
    </row>
    <row r="12" spans="1:20" ht="20.100000000000001" customHeight="1" x14ac:dyDescent="0.2">
      <c r="A12" s="135" t="s">
        <v>125</v>
      </c>
      <c r="B12" s="75" t="s">
        <v>181</v>
      </c>
      <c r="C12" s="108">
        <f t="shared" si="0"/>
        <v>288</v>
      </c>
      <c r="D12" s="108">
        <f t="shared" si="1"/>
        <v>13</v>
      </c>
      <c r="E12" s="108">
        <f t="shared" si="2"/>
        <v>301</v>
      </c>
      <c r="F12" s="108">
        <f t="shared" si="3"/>
        <v>33</v>
      </c>
      <c r="G12" s="108">
        <f t="shared" si="4"/>
        <v>52</v>
      </c>
      <c r="H12" s="108">
        <f t="shared" si="5"/>
        <v>386</v>
      </c>
      <c r="I12" s="124">
        <v>288</v>
      </c>
      <c r="J12" s="108">
        <v>98</v>
      </c>
      <c r="K12" s="126"/>
      <c r="L12" s="109">
        <f t="shared" si="6"/>
        <v>0</v>
      </c>
      <c r="M12" s="120"/>
      <c r="N12" s="148"/>
      <c r="O12" s="155" t="s">
        <v>126</v>
      </c>
      <c r="P12" s="125">
        <f>P11/F29</f>
        <v>20</v>
      </c>
      <c r="Q12" s="149"/>
      <c r="R12" s="83" t="s">
        <v>23</v>
      </c>
      <c r="S12" s="160">
        <f>SUM(S10:S11)</f>
        <v>373</v>
      </c>
      <c r="T12" s="148"/>
    </row>
    <row r="13" spans="1:20" ht="20.100000000000001" customHeight="1" x14ac:dyDescent="0.2">
      <c r="A13" s="135" t="s">
        <v>127</v>
      </c>
      <c r="B13" s="75" t="s">
        <v>181</v>
      </c>
      <c r="C13" s="108">
        <f t="shared" si="0"/>
        <v>288</v>
      </c>
      <c r="D13" s="108">
        <f t="shared" si="1"/>
        <v>13</v>
      </c>
      <c r="E13" s="108">
        <f t="shared" si="2"/>
        <v>301</v>
      </c>
      <c r="F13" s="108">
        <f t="shared" si="3"/>
        <v>33</v>
      </c>
      <c r="G13" s="108">
        <f t="shared" si="4"/>
        <v>52</v>
      </c>
      <c r="H13" s="108">
        <f t="shared" si="5"/>
        <v>386</v>
      </c>
      <c r="I13" s="124">
        <v>288</v>
      </c>
      <c r="J13" s="108">
        <v>98</v>
      </c>
      <c r="K13" s="126"/>
      <c r="L13" s="109">
        <f t="shared" si="6"/>
        <v>0</v>
      </c>
      <c r="M13" s="136"/>
      <c r="N13" s="148"/>
      <c r="O13" s="174"/>
      <c r="P13" s="153"/>
      <c r="Q13" s="151"/>
      <c r="T13" s="148"/>
    </row>
    <row r="14" spans="1:20" ht="20.100000000000001" customHeight="1" x14ac:dyDescent="0.2">
      <c r="A14" s="135" t="s">
        <v>128</v>
      </c>
      <c r="B14" s="80" t="s">
        <v>181</v>
      </c>
      <c r="C14" s="108">
        <f t="shared" si="0"/>
        <v>288</v>
      </c>
      <c r="D14" s="108">
        <f t="shared" si="1"/>
        <v>13</v>
      </c>
      <c r="E14" s="124">
        <f t="shared" si="2"/>
        <v>301</v>
      </c>
      <c r="F14" s="124">
        <f t="shared" si="3"/>
        <v>33</v>
      </c>
      <c r="G14" s="124">
        <f t="shared" si="4"/>
        <v>52</v>
      </c>
      <c r="H14" s="124">
        <f t="shared" si="5"/>
        <v>386</v>
      </c>
      <c r="I14" s="124">
        <v>288</v>
      </c>
      <c r="J14" s="124">
        <v>98</v>
      </c>
      <c r="K14" s="126"/>
      <c r="L14" s="167">
        <f t="shared" si="6"/>
        <v>0</v>
      </c>
      <c r="M14" s="120"/>
      <c r="N14" s="148"/>
      <c r="Q14" s="149"/>
      <c r="T14" s="148"/>
    </row>
    <row r="15" spans="1:20" ht="20.100000000000001" customHeight="1" x14ac:dyDescent="0.2">
      <c r="A15" s="135" t="s">
        <v>129</v>
      </c>
      <c r="B15" s="87" t="s">
        <v>181</v>
      </c>
      <c r="C15" s="108">
        <f t="shared" si="0"/>
        <v>288</v>
      </c>
      <c r="D15" s="108">
        <f t="shared" si="1"/>
        <v>13</v>
      </c>
      <c r="E15" s="108">
        <f t="shared" si="2"/>
        <v>301</v>
      </c>
      <c r="F15" s="108">
        <f t="shared" si="3"/>
        <v>33</v>
      </c>
      <c r="G15" s="108">
        <f t="shared" si="4"/>
        <v>52</v>
      </c>
      <c r="H15" s="108">
        <f t="shared" si="5"/>
        <v>386</v>
      </c>
      <c r="I15" s="124">
        <v>288</v>
      </c>
      <c r="J15" s="108">
        <v>98</v>
      </c>
      <c r="K15" s="126"/>
      <c r="L15" s="109">
        <f t="shared" si="6"/>
        <v>0</v>
      </c>
      <c r="M15" s="120"/>
      <c r="N15" s="148"/>
      <c r="O15" s="210" t="s">
        <v>113</v>
      </c>
      <c r="P15" s="210"/>
      <c r="Q15" s="175"/>
      <c r="R15" s="211" t="s">
        <v>182</v>
      </c>
      <c r="S15" s="212"/>
      <c r="T15" s="148"/>
    </row>
    <row r="16" spans="1:20" ht="20.100000000000001" customHeight="1" x14ac:dyDescent="0.2">
      <c r="A16" s="135" t="s">
        <v>131</v>
      </c>
      <c r="B16" s="75" t="s">
        <v>181</v>
      </c>
      <c r="C16" s="108">
        <f t="shared" si="0"/>
        <v>288</v>
      </c>
      <c r="D16" s="108">
        <f t="shared" si="1"/>
        <v>13</v>
      </c>
      <c r="E16" s="108">
        <f t="shared" si="2"/>
        <v>301</v>
      </c>
      <c r="F16" s="108">
        <f t="shared" si="3"/>
        <v>33</v>
      </c>
      <c r="G16" s="108">
        <f t="shared" si="4"/>
        <v>52</v>
      </c>
      <c r="H16" s="108">
        <f t="shared" si="5"/>
        <v>386</v>
      </c>
      <c r="I16" s="124">
        <v>288</v>
      </c>
      <c r="J16" s="108">
        <v>98</v>
      </c>
      <c r="K16" s="126"/>
      <c r="L16" s="109">
        <f t="shared" si="6"/>
        <v>0</v>
      </c>
      <c r="M16" s="120"/>
      <c r="N16" s="148"/>
      <c r="O16" s="155" t="s">
        <v>130</v>
      </c>
      <c r="P16" s="125">
        <v>25</v>
      </c>
      <c r="Q16" s="148"/>
      <c r="R16" s="75" t="s">
        <v>105</v>
      </c>
      <c r="S16" s="86">
        <f>J26</f>
        <v>1459</v>
      </c>
      <c r="T16" s="148"/>
    </row>
    <row r="17" spans="1:20" ht="20.100000000000001" customHeight="1" x14ac:dyDescent="0.2">
      <c r="A17" s="135" t="s">
        <v>132</v>
      </c>
      <c r="B17" s="75" t="s">
        <v>181</v>
      </c>
      <c r="C17" s="108">
        <f t="shared" si="0"/>
        <v>288</v>
      </c>
      <c r="D17" s="108">
        <f t="shared" si="1"/>
        <v>13</v>
      </c>
      <c r="E17" s="108">
        <f t="shared" si="2"/>
        <v>301</v>
      </c>
      <c r="F17" s="108">
        <f t="shared" si="3"/>
        <v>33</v>
      </c>
      <c r="G17" s="108">
        <f t="shared" si="4"/>
        <v>52</v>
      </c>
      <c r="H17" s="108">
        <f t="shared" si="5"/>
        <v>386</v>
      </c>
      <c r="I17" s="124">
        <v>288</v>
      </c>
      <c r="J17" s="108">
        <v>98</v>
      </c>
      <c r="K17" s="126"/>
      <c r="L17" s="109">
        <f t="shared" si="6"/>
        <v>0</v>
      </c>
      <c r="M17" s="120"/>
      <c r="N17" s="148"/>
      <c r="O17" s="155" t="s">
        <v>23</v>
      </c>
      <c r="P17" s="125">
        <f>P16*P4</f>
        <v>400</v>
      </c>
      <c r="Q17" s="149"/>
      <c r="R17" s="75" t="s">
        <v>106</v>
      </c>
      <c r="S17" s="86">
        <f>K26</f>
        <v>1924</v>
      </c>
      <c r="T17" s="148"/>
    </row>
    <row r="18" spans="1:20" ht="20.100000000000001" customHeight="1" x14ac:dyDescent="0.2">
      <c r="A18" s="135" t="s">
        <v>134</v>
      </c>
      <c r="B18" s="75" t="s">
        <v>181</v>
      </c>
      <c r="C18" s="108">
        <f t="shared" si="0"/>
        <v>288</v>
      </c>
      <c r="D18" s="108">
        <f t="shared" si="1"/>
        <v>13</v>
      </c>
      <c r="E18" s="108">
        <f t="shared" si="2"/>
        <v>301</v>
      </c>
      <c r="F18" s="108">
        <f t="shared" si="3"/>
        <v>33</v>
      </c>
      <c r="G18" s="108">
        <f t="shared" si="4"/>
        <v>52</v>
      </c>
      <c r="H18" s="108">
        <f t="shared" si="5"/>
        <v>386</v>
      </c>
      <c r="I18" s="124">
        <v>288</v>
      </c>
      <c r="J18" s="108">
        <v>98</v>
      </c>
      <c r="K18" s="126"/>
      <c r="L18" s="109">
        <f t="shared" si="6"/>
        <v>0</v>
      </c>
      <c r="M18" s="120"/>
      <c r="N18" s="148"/>
      <c r="O18" s="155" t="s">
        <v>133</v>
      </c>
      <c r="P18" s="164">
        <f>F31</f>
        <v>100</v>
      </c>
      <c r="Q18" s="152"/>
      <c r="R18" s="80" t="s">
        <v>23</v>
      </c>
      <c r="S18" s="159">
        <f>SUM(S16:S17)</f>
        <v>3383</v>
      </c>
      <c r="T18" s="148"/>
    </row>
    <row r="19" spans="1:20" ht="20.100000000000001" customHeight="1" x14ac:dyDescent="0.2">
      <c r="A19" s="135" t="s">
        <v>135</v>
      </c>
      <c r="B19" s="87" t="s">
        <v>181</v>
      </c>
      <c r="C19" s="108">
        <f t="shared" si="0"/>
        <v>288</v>
      </c>
      <c r="D19" s="108">
        <f t="shared" si="1"/>
        <v>13</v>
      </c>
      <c r="E19" s="108">
        <f t="shared" si="2"/>
        <v>301</v>
      </c>
      <c r="F19" s="108">
        <f t="shared" si="3"/>
        <v>33</v>
      </c>
      <c r="G19" s="108">
        <f t="shared" si="4"/>
        <v>52</v>
      </c>
      <c r="H19" s="108">
        <f t="shared" si="5"/>
        <v>386</v>
      </c>
      <c r="I19" s="124">
        <v>288</v>
      </c>
      <c r="J19" s="108">
        <v>98</v>
      </c>
      <c r="K19" s="126"/>
      <c r="L19" s="109">
        <f t="shared" si="6"/>
        <v>0</v>
      </c>
      <c r="M19" s="120"/>
      <c r="N19" s="148"/>
      <c r="O19" s="155" t="s">
        <v>23</v>
      </c>
      <c r="P19" s="125">
        <f>P17-P18</f>
        <v>300</v>
      </c>
      <c r="Q19" s="148"/>
      <c r="R19" s="80" t="s">
        <v>28</v>
      </c>
      <c r="S19" s="160">
        <f>I26</f>
        <v>4752</v>
      </c>
      <c r="T19" s="148"/>
    </row>
    <row r="20" spans="1:20" ht="20.100000000000001" customHeight="1" x14ac:dyDescent="0.2">
      <c r="A20" s="163" t="s">
        <v>136</v>
      </c>
      <c r="B20" s="75" t="s">
        <v>181</v>
      </c>
      <c r="C20" s="108">
        <f t="shared" si="0"/>
        <v>288</v>
      </c>
      <c r="D20" s="108">
        <f t="shared" si="1"/>
        <v>13</v>
      </c>
      <c r="E20" s="108">
        <f t="shared" si="2"/>
        <v>301</v>
      </c>
      <c r="F20" s="108">
        <f t="shared" si="3"/>
        <v>33</v>
      </c>
      <c r="G20" s="108">
        <f t="shared" si="4"/>
        <v>52</v>
      </c>
      <c r="H20" s="108">
        <f t="shared" si="5"/>
        <v>386</v>
      </c>
      <c r="I20" s="124"/>
      <c r="J20" s="108"/>
      <c r="K20" s="125"/>
      <c r="L20" s="109">
        <f t="shared" si="6"/>
        <v>386</v>
      </c>
      <c r="M20" s="121"/>
      <c r="N20" s="148"/>
      <c r="O20" s="155" t="s">
        <v>109</v>
      </c>
      <c r="P20" s="159">
        <f>CEILING(P19/F29,1)</f>
        <v>13</v>
      </c>
      <c r="Q20" s="148"/>
      <c r="R20" s="80" t="s">
        <v>183</v>
      </c>
      <c r="S20" s="159">
        <f>I27</f>
        <v>2160</v>
      </c>
      <c r="T20" s="148"/>
    </row>
    <row r="21" spans="1:20" ht="20.100000000000001" customHeight="1" x14ac:dyDescent="0.2">
      <c r="A21" s="135" t="s">
        <v>137</v>
      </c>
      <c r="B21" s="87" t="s">
        <v>181</v>
      </c>
      <c r="C21" s="108">
        <f t="shared" si="0"/>
        <v>288</v>
      </c>
      <c r="D21" s="108">
        <f t="shared" si="1"/>
        <v>13</v>
      </c>
      <c r="E21" s="108">
        <f t="shared" si="2"/>
        <v>301</v>
      </c>
      <c r="F21" s="108">
        <f t="shared" si="3"/>
        <v>33</v>
      </c>
      <c r="G21" s="108">
        <f t="shared" si="4"/>
        <v>52</v>
      </c>
      <c r="H21" s="108">
        <f t="shared" si="5"/>
        <v>386</v>
      </c>
      <c r="I21" s="124"/>
      <c r="J21" s="108"/>
      <c r="K21" s="125">
        <v>386</v>
      </c>
      <c r="L21" s="109">
        <f t="shared" si="6"/>
        <v>0</v>
      </c>
      <c r="M21" s="121"/>
      <c r="N21" s="148"/>
      <c r="O21" s="195"/>
      <c r="P21" s="195"/>
      <c r="Q21" s="174"/>
      <c r="R21" s="150"/>
      <c r="S21" s="174"/>
      <c r="T21" s="148"/>
    </row>
    <row r="22" spans="1:20" ht="20.100000000000001" customHeight="1" x14ac:dyDescent="0.2">
      <c r="A22" s="135" t="s">
        <v>138</v>
      </c>
      <c r="B22" s="75" t="s">
        <v>181</v>
      </c>
      <c r="C22" s="108">
        <f t="shared" si="0"/>
        <v>288</v>
      </c>
      <c r="D22" s="108">
        <f t="shared" si="1"/>
        <v>13</v>
      </c>
      <c r="E22" s="108">
        <f t="shared" si="2"/>
        <v>301</v>
      </c>
      <c r="F22" s="108">
        <f t="shared" si="3"/>
        <v>33</v>
      </c>
      <c r="G22" s="108">
        <f t="shared" si="4"/>
        <v>52</v>
      </c>
      <c r="H22" s="108">
        <f t="shared" si="5"/>
        <v>386</v>
      </c>
      <c r="I22" s="124">
        <v>288</v>
      </c>
      <c r="J22" s="108">
        <v>98</v>
      </c>
      <c r="K22" s="125"/>
      <c r="L22" s="109">
        <f t="shared" si="6"/>
        <v>0</v>
      </c>
      <c r="M22" s="121"/>
      <c r="N22" s="148"/>
      <c r="O22" s="178"/>
      <c r="P22" s="150"/>
      <c r="Q22" s="148"/>
      <c r="R22" s="196" t="s">
        <v>105</v>
      </c>
      <c r="S22" s="150">
        <f>S18</f>
        <v>3383</v>
      </c>
      <c r="T22" s="148"/>
    </row>
    <row r="23" spans="1:20" ht="20.100000000000001" customHeight="1" x14ac:dyDescent="0.2">
      <c r="A23" s="163" t="s">
        <v>188</v>
      </c>
      <c r="B23" s="75" t="s">
        <v>181</v>
      </c>
      <c r="C23" s="108">
        <f t="shared" si="0"/>
        <v>288</v>
      </c>
      <c r="D23" s="108">
        <f t="shared" si="1"/>
        <v>13</v>
      </c>
      <c r="E23" s="108">
        <f t="shared" si="2"/>
        <v>301</v>
      </c>
      <c r="F23" s="108">
        <f t="shared" si="3"/>
        <v>33</v>
      </c>
      <c r="G23" s="108">
        <f t="shared" si="4"/>
        <v>52</v>
      </c>
      <c r="H23" s="108">
        <f t="shared" si="5"/>
        <v>386</v>
      </c>
      <c r="I23" s="124">
        <v>288</v>
      </c>
      <c r="J23" s="108">
        <v>98</v>
      </c>
      <c r="K23" s="125"/>
      <c r="L23" s="109">
        <f t="shared" si="6"/>
        <v>0</v>
      </c>
      <c r="M23" s="121"/>
      <c r="N23" s="148"/>
      <c r="O23" s="178"/>
      <c r="P23" s="149"/>
      <c r="Q23" s="148"/>
      <c r="R23" s="196" t="s">
        <v>184</v>
      </c>
      <c r="S23" s="150">
        <f>I27</f>
        <v>2160</v>
      </c>
      <c r="T23" s="148"/>
    </row>
    <row r="24" spans="1:20" ht="19.5" customHeight="1" x14ac:dyDescent="0.2">
      <c r="A24" s="163" t="s">
        <v>139</v>
      </c>
      <c r="B24" s="75" t="s">
        <v>181</v>
      </c>
      <c r="C24" s="108">
        <f t="shared" si="0"/>
        <v>288</v>
      </c>
      <c r="D24" s="108">
        <f t="shared" si="1"/>
        <v>13</v>
      </c>
      <c r="E24" s="108">
        <f t="shared" si="2"/>
        <v>301</v>
      </c>
      <c r="F24" s="108">
        <f t="shared" si="3"/>
        <v>33</v>
      </c>
      <c r="G24" s="108">
        <f t="shared" si="4"/>
        <v>52</v>
      </c>
      <c r="H24" s="108">
        <f t="shared" si="5"/>
        <v>386</v>
      </c>
      <c r="I24" s="124">
        <v>288</v>
      </c>
      <c r="J24" s="108">
        <v>98</v>
      </c>
      <c r="K24" s="125"/>
      <c r="L24" s="109">
        <f t="shared" si="6"/>
        <v>0</v>
      </c>
      <c r="M24" s="121"/>
      <c r="N24" s="148"/>
      <c r="O24" s="178"/>
      <c r="P24" s="150"/>
      <c r="Q24" s="148"/>
      <c r="R24" s="196" t="s">
        <v>104</v>
      </c>
      <c r="S24" s="150">
        <f>I36</f>
        <v>480</v>
      </c>
      <c r="T24" s="148"/>
    </row>
    <row r="25" spans="1:20" ht="20.100000000000001" customHeight="1" thickBot="1" x14ac:dyDescent="0.25">
      <c r="A25" s="176" t="s">
        <v>140</v>
      </c>
      <c r="B25" s="172" t="s">
        <v>181</v>
      </c>
      <c r="C25" s="144">
        <f>F30</f>
        <v>288</v>
      </c>
      <c r="D25" s="108">
        <f>F32</f>
        <v>13</v>
      </c>
      <c r="E25" s="144">
        <f>SUM(C25:D25)</f>
        <v>301</v>
      </c>
      <c r="F25" s="144">
        <f>F24</f>
        <v>33</v>
      </c>
      <c r="G25" s="108">
        <f t="shared" si="4"/>
        <v>52</v>
      </c>
      <c r="H25" s="144">
        <f t="shared" si="5"/>
        <v>386</v>
      </c>
      <c r="I25" s="166">
        <v>288</v>
      </c>
      <c r="J25" s="144">
        <v>98</v>
      </c>
      <c r="K25" s="145"/>
      <c r="L25" s="146">
        <f t="shared" si="6"/>
        <v>0</v>
      </c>
      <c r="M25" s="121"/>
      <c r="N25" s="148"/>
      <c r="O25" s="177"/>
      <c r="P25" s="152"/>
      <c r="Q25" s="148"/>
      <c r="R25" s="196" t="s">
        <v>100</v>
      </c>
      <c r="S25" s="150">
        <f>G26</f>
        <v>1092</v>
      </c>
      <c r="T25" s="148"/>
    </row>
    <row r="26" spans="1:20" ht="20.100000000000001" customHeight="1" thickBot="1" x14ac:dyDescent="0.25">
      <c r="A26" s="112" t="s">
        <v>31</v>
      </c>
      <c r="B26" s="113">
        <f>COUNTIF(B2:B25,"x")</f>
        <v>21</v>
      </c>
      <c r="C26" s="114">
        <f>SUM(C2:C25)</f>
        <v>6624</v>
      </c>
      <c r="D26" s="114">
        <f>SUM(D2:D25)</f>
        <v>299</v>
      </c>
      <c r="E26" s="114">
        <f>SUM(E2:E25)</f>
        <v>6923</v>
      </c>
      <c r="F26" s="114">
        <f t="shared" ref="F26:K26" si="7">SUM(F2:F25)</f>
        <v>792</v>
      </c>
      <c r="G26" s="114">
        <f t="shared" si="7"/>
        <v>1092</v>
      </c>
      <c r="H26" s="114">
        <f t="shared" si="7"/>
        <v>8807</v>
      </c>
      <c r="I26" s="114">
        <f t="shared" si="7"/>
        <v>4752</v>
      </c>
      <c r="J26" s="114">
        <f t="shared" si="7"/>
        <v>1459</v>
      </c>
      <c r="K26" s="114">
        <f t="shared" si="7"/>
        <v>1924</v>
      </c>
      <c r="L26" s="154">
        <f>SUM(L2:L25)</f>
        <v>672</v>
      </c>
      <c r="M26" s="120"/>
      <c r="N26" s="148"/>
      <c r="O26" s="148"/>
      <c r="P26" s="148"/>
      <c r="Q26" s="148"/>
      <c r="R26" s="196" t="s">
        <v>102</v>
      </c>
      <c r="S26" s="197">
        <f>23*13</f>
        <v>299</v>
      </c>
      <c r="T26" s="148"/>
    </row>
    <row r="27" spans="1:20" ht="20.100000000000001" customHeight="1" thickBot="1" x14ac:dyDescent="0.25">
      <c r="D27" s="123"/>
      <c r="F27" s="123"/>
      <c r="H27" s="110" t="s">
        <v>141</v>
      </c>
      <c r="I27" s="115">
        <f>(288*24)-SUM(I2:I25)</f>
        <v>2160</v>
      </c>
      <c r="J27" s="110"/>
      <c r="K27" s="110"/>
      <c r="L27" s="110"/>
      <c r="M27" s="110"/>
      <c r="N27" s="148"/>
      <c r="Q27" s="150"/>
      <c r="R27" s="198" t="s">
        <v>185</v>
      </c>
      <c r="S27" s="150">
        <f>SUM(S24:S26)</f>
        <v>1871</v>
      </c>
      <c r="T27" s="148"/>
    </row>
    <row r="28" spans="1:20" ht="20.100000000000001" customHeight="1" x14ac:dyDescent="0.2">
      <c r="A28" s="191"/>
      <c r="B28" s="191"/>
      <c r="C28" s="192"/>
      <c r="D28" s="191"/>
      <c r="E28" s="191"/>
      <c r="F28" s="191"/>
      <c r="G28" s="191"/>
      <c r="H28" s="193"/>
      <c r="I28" s="193"/>
      <c r="J28" s="193"/>
      <c r="K28" s="193"/>
      <c r="L28" s="193"/>
      <c r="M28" s="193"/>
      <c r="N28" s="192"/>
      <c r="O28" s="191"/>
      <c r="P28" s="191"/>
      <c r="Q28" s="192"/>
      <c r="R28" s="199" t="s">
        <v>186</v>
      </c>
      <c r="S28" s="194">
        <f>S22-S23</f>
        <v>1223</v>
      </c>
      <c r="T28" s="148"/>
    </row>
    <row r="29" spans="1:20" ht="20.100000000000001" customHeight="1" x14ac:dyDescent="0.2">
      <c r="A29" s="69" t="s">
        <v>144</v>
      </c>
      <c r="E29" s="137" t="s">
        <v>34</v>
      </c>
      <c r="F29" s="69">
        <v>24</v>
      </c>
      <c r="H29" s="174" t="s">
        <v>142</v>
      </c>
      <c r="I29" s="153" t="s">
        <v>104</v>
      </c>
      <c r="J29" s="110"/>
      <c r="K29" s="110"/>
      <c r="L29" s="110"/>
      <c r="M29" s="110"/>
      <c r="N29" s="148"/>
      <c r="Q29" s="148"/>
      <c r="R29" s="148"/>
      <c r="S29" s="148"/>
      <c r="T29" s="148"/>
    </row>
    <row r="30" spans="1:20" ht="20.100000000000001" customHeight="1" x14ac:dyDescent="0.2">
      <c r="A30" s="123" t="s">
        <v>1</v>
      </c>
      <c r="C30" s="110">
        <v>0</v>
      </c>
      <c r="E30" s="69" t="s">
        <v>176</v>
      </c>
      <c r="F30" s="190">
        <v>288</v>
      </c>
      <c r="H30" s="174" t="s">
        <v>143</v>
      </c>
      <c r="I30" s="153">
        <v>200</v>
      </c>
      <c r="J30" s="110"/>
      <c r="K30" s="110"/>
      <c r="L30" s="110"/>
      <c r="M30" s="110"/>
      <c r="N30" s="190">
        <v>100</v>
      </c>
      <c r="O30" s="190">
        <v>50</v>
      </c>
      <c r="P30" s="190">
        <v>20</v>
      </c>
      <c r="Q30" s="190">
        <v>10</v>
      </c>
      <c r="R30" s="190">
        <v>5</v>
      </c>
      <c r="S30" s="190">
        <v>1</v>
      </c>
    </row>
    <row r="31" spans="1:20" ht="20.100000000000001" customHeight="1" x14ac:dyDescent="0.2">
      <c r="A31" s="123" t="s">
        <v>3</v>
      </c>
      <c r="C31" s="110">
        <v>0</v>
      </c>
      <c r="E31" s="147" t="s">
        <v>175</v>
      </c>
      <c r="F31" s="190">
        <v>100</v>
      </c>
      <c r="G31" s="110"/>
      <c r="H31" s="174" t="s">
        <v>145</v>
      </c>
      <c r="I31" s="153">
        <v>100</v>
      </c>
      <c r="J31" s="110"/>
      <c r="K31" s="110"/>
      <c r="L31" s="110"/>
      <c r="M31" s="110" t="s">
        <v>104</v>
      </c>
      <c r="N31" s="206">
        <v>3</v>
      </c>
      <c r="O31" s="69">
        <v>2</v>
      </c>
      <c r="P31" s="69">
        <v>3</v>
      </c>
      <c r="Q31" s="255">
        <v>1</v>
      </c>
      <c r="R31" s="255">
        <v>2</v>
      </c>
      <c r="T31" s="111"/>
    </row>
    <row r="32" spans="1:20" ht="20.100000000000001" customHeight="1" x14ac:dyDescent="0.2">
      <c r="A32" s="123" t="s">
        <v>4</v>
      </c>
      <c r="C32" s="110">
        <v>0</v>
      </c>
      <c r="E32" s="147" t="s">
        <v>177</v>
      </c>
      <c r="F32" s="190">
        <f>CEILING(F30/(F29-1),1)</f>
        <v>13</v>
      </c>
      <c r="G32" s="110"/>
      <c r="H32" s="174" t="s">
        <v>146</v>
      </c>
      <c r="I32" s="153">
        <v>75</v>
      </c>
      <c r="J32" s="110"/>
      <c r="L32" s="111"/>
      <c r="M32" s="123" t="s">
        <v>27</v>
      </c>
      <c r="P32" s="69">
        <v>16</v>
      </c>
      <c r="R32" s="69">
        <v>16</v>
      </c>
      <c r="T32" s="111"/>
    </row>
    <row r="33" spans="1:20" ht="20.100000000000001" customHeight="1" x14ac:dyDescent="0.2">
      <c r="A33" s="123" t="s">
        <v>5</v>
      </c>
      <c r="C33" s="110">
        <v>0</v>
      </c>
      <c r="E33" s="111"/>
      <c r="G33" s="110"/>
      <c r="H33" s="174" t="s">
        <v>147</v>
      </c>
      <c r="I33" s="153">
        <v>50</v>
      </c>
      <c r="J33" s="110"/>
      <c r="L33" s="111"/>
      <c r="M33" s="69" t="s">
        <v>100</v>
      </c>
      <c r="P33" s="69">
        <v>32</v>
      </c>
      <c r="R33" s="111"/>
      <c r="S33" s="69">
        <v>32</v>
      </c>
      <c r="T33" s="111"/>
    </row>
    <row r="34" spans="1:20" ht="20.100000000000001" customHeight="1" x14ac:dyDescent="0.2">
      <c r="A34" s="123" t="s">
        <v>6</v>
      </c>
      <c r="C34" s="110">
        <v>0</v>
      </c>
      <c r="G34" s="111"/>
      <c r="H34" s="174" t="s">
        <v>148</v>
      </c>
      <c r="I34" s="153">
        <v>35</v>
      </c>
      <c r="M34" s="69" t="s">
        <v>193</v>
      </c>
      <c r="N34" s="69">
        <v>4</v>
      </c>
      <c r="R34" s="69">
        <v>4</v>
      </c>
      <c r="T34" s="111"/>
    </row>
    <row r="35" spans="1:20" ht="20.100000000000001" customHeight="1" x14ac:dyDescent="0.2">
      <c r="A35" s="123" t="s">
        <v>7</v>
      </c>
      <c r="C35" s="110">
        <v>0</v>
      </c>
      <c r="H35" s="174" t="s">
        <v>149</v>
      </c>
      <c r="I35" s="153">
        <v>20</v>
      </c>
      <c r="J35" s="111"/>
    </row>
    <row r="36" spans="1:20" ht="20.100000000000001" customHeight="1" x14ac:dyDescent="0.2">
      <c r="A36" s="123" t="s">
        <v>8</v>
      </c>
      <c r="C36" s="110">
        <v>0</v>
      </c>
      <c r="H36" s="95" t="s">
        <v>23</v>
      </c>
      <c r="I36" s="162">
        <f>SUM(I30:I35)</f>
        <v>480</v>
      </c>
    </row>
    <row r="37" spans="1:20" ht="20.100000000000001" customHeight="1" x14ac:dyDescent="0.2">
      <c r="A37" s="123" t="s">
        <v>9</v>
      </c>
      <c r="C37" s="110">
        <v>0</v>
      </c>
      <c r="H37" s="110"/>
    </row>
    <row r="38" spans="1:20" ht="20.100000000000001" customHeight="1" x14ac:dyDescent="0.2">
      <c r="A38" s="123" t="s">
        <v>10</v>
      </c>
      <c r="C38" s="110">
        <v>0</v>
      </c>
      <c r="H38" s="110"/>
    </row>
    <row r="39" spans="1:20" ht="20.100000000000001" customHeight="1" x14ac:dyDescent="0.2">
      <c r="A39" s="123" t="s">
        <v>11</v>
      </c>
      <c r="C39" s="110">
        <v>0</v>
      </c>
      <c r="H39" s="110"/>
      <c r="I39" s="111"/>
    </row>
    <row r="40" spans="1:20" ht="20.100000000000001" customHeight="1" x14ac:dyDescent="0.2">
      <c r="A40" s="123" t="s">
        <v>12</v>
      </c>
      <c r="C40" s="110">
        <v>0</v>
      </c>
      <c r="H40" s="110"/>
      <c r="I40" s="111"/>
      <c r="K40" s="111"/>
    </row>
    <row r="41" spans="1:20" ht="20.100000000000001" customHeight="1" x14ac:dyDescent="0.2">
      <c r="A41" s="123" t="s">
        <v>13</v>
      </c>
      <c r="C41" s="110">
        <v>0</v>
      </c>
      <c r="K41" s="111"/>
    </row>
    <row r="42" spans="1:20" ht="20.100000000000001" customHeight="1" x14ac:dyDescent="0.2">
      <c r="A42" s="123" t="s">
        <v>14</v>
      </c>
      <c r="C42" s="110">
        <v>0</v>
      </c>
    </row>
    <row r="43" spans="1:20" ht="20.100000000000001" customHeight="1" x14ac:dyDescent="0.2">
      <c r="A43" s="123" t="s">
        <v>15</v>
      </c>
      <c r="C43" s="110">
        <v>0</v>
      </c>
    </row>
    <row r="44" spans="1:20" ht="20.100000000000001" customHeight="1" x14ac:dyDescent="0.2">
      <c r="A44" s="123" t="s">
        <v>16</v>
      </c>
      <c r="C44" s="110">
        <v>0</v>
      </c>
    </row>
    <row r="45" spans="1:20" ht="20.100000000000001" customHeight="1" x14ac:dyDescent="0.2">
      <c r="A45" s="123" t="s">
        <v>25</v>
      </c>
      <c r="C45" s="110">
        <v>0</v>
      </c>
    </row>
    <row r="46" spans="1:20" ht="20.100000000000001" customHeight="1" x14ac:dyDescent="0.2">
      <c r="C46" s="110"/>
    </row>
    <row r="47" spans="1:20" ht="20.100000000000001" customHeight="1" x14ac:dyDescent="0.2">
      <c r="A47" s="123" t="s">
        <v>23</v>
      </c>
      <c r="C47" s="110">
        <f>SUM(C30:C45)</f>
        <v>0</v>
      </c>
    </row>
    <row r="48" spans="1:20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</sheetData>
  <mergeCells count="6">
    <mergeCell ref="O2:P2"/>
    <mergeCell ref="R2:S2"/>
    <mergeCell ref="R9:S9"/>
    <mergeCell ref="O10:P10"/>
    <mergeCell ref="O15:P15"/>
    <mergeCell ref="R15:S15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64" customWidth="1"/>
    <col min="5" max="20" width="4.7109375" style="63" customWidth="1"/>
    <col min="21" max="21" width="4.7109375" style="69" customWidth="1"/>
    <col min="22" max="31" width="4.7109375" style="64" customWidth="1"/>
    <col min="32" max="32" width="4.7109375" style="63" customWidth="1"/>
    <col min="33" max="33" width="5.42578125" style="63" customWidth="1"/>
    <col min="34" max="37" width="4.7109375" style="63" customWidth="1"/>
    <col min="38" max="38" width="4.7109375" style="64" customWidth="1"/>
    <col min="39" max="42" width="4.7109375" style="63" customWidth="1"/>
    <col min="43" max="43" width="6" style="63" customWidth="1"/>
    <col min="44" max="16384" width="9.140625" style="63"/>
  </cols>
  <sheetData>
    <row r="1" spans="1:48" s="67" customFormat="1" ht="69" customHeight="1" thickBot="1" x14ac:dyDescent="0.25">
      <c r="A1" s="76" t="s">
        <v>27</v>
      </c>
      <c r="B1" s="77" t="s">
        <v>28</v>
      </c>
      <c r="C1" s="77" t="s">
        <v>0</v>
      </c>
      <c r="D1" s="77" t="s">
        <v>18</v>
      </c>
      <c r="E1" s="77" t="s">
        <v>0</v>
      </c>
      <c r="F1" s="77" t="s">
        <v>18</v>
      </c>
      <c r="G1" s="77" t="s">
        <v>0</v>
      </c>
      <c r="H1" s="77" t="s">
        <v>18</v>
      </c>
      <c r="I1" s="77" t="s">
        <v>0</v>
      </c>
      <c r="J1" s="77" t="s">
        <v>18</v>
      </c>
      <c r="K1" s="77" t="s">
        <v>0</v>
      </c>
      <c r="L1" s="77" t="s">
        <v>18</v>
      </c>
      <c r="M1" s="77" t="s">
        <v>0</v>
      </c>
      <c r="N1" s="77" t="s">
        <v>18</v>
      </c>
      <c r="O1" s="77" t="s">
        <v>0</v>
      </c>
      <c r="P1" s="77" t="s">
        <v>18</v>
      </c>
      <c r="Q1" s="77" t="s">
        <v>0</v>
      </c>
      <c r="R1" s="77" t="s">
        <v>18</v>
      </c>
      <c r="S1" s="77" t="s">
        <v>0</v>
      </c>
      <c r="T1" s="77" t="s">
        <v>18</v>
      </c>
      <c r="U1" s="77" t="s">
        <v>29</v>
      </c>
      <c r="V1" s="77" t="s">
        <v>23</v>
      </c>
      <c r="W1" s="77" t="s">
        <v>24</v>
      </c>
      <c r="X1" s="77" t="s">
        <v>18</v>
      </c>
      <c r="Y1" s="77" t="s">
        <v>17</v>
      </c>
      <c r="Z1" s="77" t="s">
        <v>19</v>
      </c>
      <c r="AA1" s="77" t="s">
        <v>20</v>
      </c>
      <c r="AB1" s="77" t="s">
        <v>2</v>
      </c>
      <c r="AC1" s="78" t="s">
        <v>22</v>
      </c>
      <c r="AD1" s="66"/>
      <c r="AE1" s="66"/>
      <c r="AF1" s="88" t="s">
        <v>38</v>
      </c>
      <c r="AG1" s="64" t="s">
        <v>22</v>
      </c>
      <c r="AL1" s="66" t="s">
        <v>65</v>
      </c>
      <c r="AP1" s="142" t="s">
        <v>69</v>
      </c>
      <c r="AQ1" s="142" t="s">
        <v>70</v>
      </c>
    </row>
    <row r="2" spans="1:48" x14ac:dyDescent="0.2">
      <c r="A2" s="213">
        <v>1</v>
      </c>
      <c r="B2" s="215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5">
        <f>SUM(C3:T3)</f>
        <v>37</v>
      </c>
      <c r="V2" s="215" t="str">
        <f>IF(C2&gt;0,SUM(C2,E2,G2,I2,K2,M2,O2,Q2,S2)," ")</f>
        <v xml:space="preserve"> </v>
      </c>
      <c r="W2" s="215" t="str">
        <f>IF(AND(AL2&gt;0,C2&gt;0),V2-AC2,V2)</f>
        <v xml:space="preserve"> </v>
      </c>
      <c r="X2" s="215" t="str">
        <f>IF(C2&gt;0,SUM(D2,F2,H2,J2,L2,N2,P2,R2,T2)," ")</f>
        <v xml:space="preserve"> </v>
      </c>
      <c r="Y2" s="215" t="str">
        <f>IF(C2&gt;0,SUM(C59,E59,G59,I59,K59,M59,O59,Q59,S59)," ")</f>
        <v xml:space="preserve"> </v>
      </c>
      <c r="Z2" s="215" t="str">
        <f>IF(C2&gt;0,COUNTIF(C59:T59,-2)," ")</f>
        <v xml:space="preserve"> </v>
      </c>
      <c r="AA2" s="215" t="str">
        <f>IF(C2&gt;0,COUNTIF(C59:T59,-1)," ")</f>
        <v xml:space="preserve"> </v>
      </c>
      <c r="AB2" s="215" t="str">
        <f>IF(C2&gt;0,COUNTIF(C59:T59,0)," ")</f>
        <v xml:space="preserve"> </v>
      </c>
      <c r="AC2" s="220">
        <f>AG2</f>
        <v>5</v>
      </c>
      <c r="AF2" s="217" t="str">
        <f>IF(C2&gt;0,V2-U2," ")</f>
        <v xml:space="preserve"> </v>
      </c>
      <c r="AG2" s="217">
        <f>IF(AL2&gt;0,AL2,AG6)</f>
        <v>5</v>
      </c>
      <c r="AJ2" s="63">
        <f>IF(C2&gt;0,W2,0)</f>
        <v>0</v>
      </c>
      <c r="AL2" s="64">
        <f>IF('Next Year Handicap'!B4="N/A",AG6,'Next Year Handicap'!B4)</f>
        <v>5</v>
      </c>
      <c r="AP2" s="69" t="str">
        <f>IF(B2="B"," ",IF(V2=" "," ",V2))</f>
        <v xml:space="preserve"> </v>
      </c>
      <c r="AQ2" s="140" t="str">
        <f>IF(B2="F"," ",IF(V2=" "," ",V2))</f>
        <v xml:space="preserve"> </v>
      </c>
      <c r="AV2" s="63" t="str">
        <f>IF(V2&gt;0,V2,100)</f>
        <v xml:space="preserve"> </v>
      </c>
    </row>
    <row r="3" spans="1:48" ht="13.5" thickBot="1" x14ac:dyDescent="0.25">
      <c r="A3" s="214"/>
      <c r="B3" s="216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F3" s="217"/>
      <c r="AG3" s="217"/>
      <c r="AV3" s="63">
        <f t="shared" ref="AV3:AV34" si="0">IF(V3&gt;0,V3,100)</f>
        <v>100</v>
      </c>
    </row>
    <row r="4" spans="1:48" x14ac:dyDescent="0.2">
      <c r="A4" s="213">
        <v>2</v>
      </c>
      <c r="B4" s="215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5">
        <f>SUM(C5:T5)</f>
        <v>35</v>
      </c>
      <c r="V4" s="215" t="str">
        <f>IF(C4&gt;0,SUM(C4,E4,G4,I4,K4,M4,O4,Q4,S4)," ")</f>
        <v xml:space="preserve"> </v>
      </c>
      <c r="W4" s="215" t="str">
        <f>IF(AND(AL2&gt;0,C4&gt;0),V4-AC4,V4)</f>
        <v xml:space="preserve"> </v>
      </c>
      <c r="X4" s="215" t="str">
        <f>IF(C4&gt;0,SUM(D4,F4,H4,J4,L4,N4,P4,R4,T4)," ")</f>
        <v xml:space="preserve"> </v>
      </c>
      <c r="Y4" s="215" t="str">
        <f>IF(C4&gt;0,SUM(C61,E61,G61,I61,K61,M61,O61,Q61,S61)," ")</f>
        <v xml:space="preserve"> </v>
      </c>
      <c r="Z4" s="215" t="str">
        <f>IF(C4&gt;0,COUNTIF(C61:T61,-2)," ")</f>
        <v xml:space="preserve"> </v>
      </c>
      <c r="AA4" s="215" t="str">
        <f>IF(C4&gt;0,COUNTIF(C61:T61,-1)," ")</f>
        <v xml:space="preserve"> </v>
      </c>
      <c r="AB4" s="215" t="str">
        <f>IF(C4&gt;0,COUNTIF(C61:T61,0)," ")</f>
        <v xml:space="preserve"> </v>
      </c>
      <c r="AC4" s="220">
        <f>AG4</f>
        <v>5</v>
      </c>
      <c r="AF4" s="217" t="str">
        <f>IF(C4&gt;0,V4-U4," ")</f>
        <v xml:space="preserve"> </v>
      </c>
      <c r="AG4" s="217">
        <f>IF(AL2&gt;0,AL2,AG6)</f>
        <v>5</v>
      </c>
      <c r="AJ4" s="63">
        <f>IF(C4&gt;0,W4,0)</f>
        <v>0</v>
      </c>
      <c r="AP4" s="69" t="str">
        <f t="shared" ref="AP4" si="1">IF(B4="B"," ",IF(V4=" "," ",V4))</f>
        <v xml:space="preserve"> </v>
      </c>
      <c r="AQ4" s="140" t="str">
        <f t="shared" ref="AQ4" si="2">IF(B4="F"," ",IF(V4=" "," ",V4))</f>
        <v xml:space="preserve"> </v>
      </c>
      <c r="AV4" s="63" t="str">
        <f>IF(V4&gt;0,V4,100)</f>
        <v xml:space="preserve"> </v>
      </c>
    </row>
    <row r="5" spans="1:48" ht="13.5" thickBot="1" x14ac:dyDescent="0.25">
      <c r="A5" s="214"/>
      <c r="B5" s="216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F5" s="217"/>
      <c r="AG5" s="217"/>
      <c r="AV5" s="63">
        <f t="shared" si="0"/>
        <v>100</v>
      </c>
    </row>
    <row r="6" spans="1:48" x14ac:dyDescent="0.2">
      <c r="A6" s="213">
        <v>3</v>
      </c>
      <c r="B6" s="21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5</v>
      </c>
      <c r="AF6" s="217" t="str">
        <f>IF(C6&gt;0,V6-U6," ")</f>
        <v xml:space="preserve"> </v>
      </c>
      <c r="AG6" s="217">
        <f>ROUND(SUM(AF2:AF7)/3*0.9,0)</f>
        <v>0</v>
      </c>
      <c r="AJ6" s="63">
        <f>IF(C6&gt;0,W6,0)</f>
        <v>0</v>
      </c>
      <c r="AP6" s="69" t="str">
        <f t="shared" ref="AP6" si="3">IF(B6="B"," ",IF(V6=" "," ",V6))</f>
        <v xml:space="preserve"> </v>
      </c>
      <c r="AQ6" s="140" t="str">
        <f t="shared" ref="AQ6" si="4">IF(B6="F"," ",IF(V6=" "," ",V6))</f>
        <v xml:space="preserve"> </v>
      </c>
      <c r="AV6" s="63" t="str">
        <f t="shared" si="0"/>
        <v xml:space="preserve"> </v>
      </c>
    </row>
    <row r="7" spans="1:48" ht="13.5" thickBot="1" x14ac:dyDescent="0.25">
      <c r="A7" s="214"/>
      <c r="B7" s="216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F7" s="217"/>
      <c r="AG7" s="217"/>
      <c r="AV7" s="63">
        <f t="shared" si="0"/>
        <v>100</v>
      </c>
    </row>
    <row r="8" spans="1:48" x14ac:dyDescent="0.2">
      <c r="A8" s="213">
        <v>4</v>
      </c>
      <c r="B8" s="21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0</v>
      </c>
      <c r="AF8" s="217" t="str">
        <f>IF(C8&gt;0,V8-U8," ")</f>
        <v xml:space="preserve"> </v>
      </c>
      <c r="AG8" s="217">
        <f>ROUND(SUM(AF2:AF9)/4*0.9,0)</f>
        <v>0</v>
      </c>
      <c r="AJ8" s="63">
        <f>IF(C8&gt;0,W8,0)</f>
        <v>0</v>
      </c>
      <c r="AP8" s="69" t="str">
        <f t="shared" ref="AP8" si="5">IF(B8="B"," ",IF(V8=" "," ",V8))</f>
        <v xml:space="preserve"> </v>
      </c>
      <c r="AQ8" s="140" t="str">
        <f t="shared" ref="AQ8" si="6">IF(B8="F"," ",IF(V8=" "," ",V8))</f>
        <v xml:space="preserve"> </v>
      </c>
      <c r="AV8" s="63" t="str">
        <f t="shared" si="0"/>
        <v xml:space="preserve"> </v>
      </c>
    </row>
    <row r="9" spans="1:48" ht="13.5" thickBot="1" x14ac:dyDescent="0.25">
      <c r="A9" s="214"/>
      <c r="B9" s="216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F9" s="217"/>
      <c r="AG9" s="217"/>
      <c r="AV9" s="63">
        <f t="shared" si="0"/>
        <v>100</v>
      </c>
    </row>
    <row r="10" spans="1:48" x14ac:dyDescent="0.2">
      <c r="A10" s="213">
        <v>5</v>
      </c>
      <c r="B10" s="21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0</v>
      </c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63">
        <f>IF(C10&gt;0,W10,0)</f>
        <v>0</v>
      </c>
      <c r="AP10" s="69" t="str">
        <f t="shared" ref="AP10" si="7">IF(B10="B"," ",IF(V10=" "," ",V10))</f>
        <v xml:space="preserve"> </v>
      </c>
      <c r="AQ10" s="140" t="str">
        <f t="shared" ref="AQ10" si="8">IF(B10="F"," ",IF(V10=" "," ",V10))</f>
        <v xml:space="preserve"> </v>
      </c>
      <c r="AV10" s="63" t="str">
        <f t="shared" si="0"/>
        <v xml:space="preserve"> </v>
      </c>
    </row>
    <row r="11" spans="1:48" ht="13.5" thickBot="1" x14ac:dyDescent="0.25">
      <c r="A11" s="214"/>
      <c r="B11" s="216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F11" s="217"/>
      <c r="AG11" s="217"/>
      <c r="AV11" s="63">
        <f t="shared" si="0"/>
        <v>100</v>
      </c>
    </row>
    <row r="12" spans="1:48" x14ac:dyDescent="0.2">
      <c r="A12" s="213">
        <v>6</v>
      </c>
      <c r="B12" s="21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F12" s="217" t="str">
        <f>IF(C12&gt;0,V12-U12," ")</f>
        <v xml:space="preserve"> </v>
      </c>
      <c r="AG12" s="217">
        <f>ROUND((SUM(AF4:AF13)- MIN(AF4:AF13) - MAX(AF4:AF13))/3 * 0.9,0)</f>
        <v>0</v>
      </c>
      <c r="AJ12" s="63">
        <f>IF(C12&gt;0,W12,0)</f>
        <v>0</v>
      </c>
      <c r="AP12" s="69" t="str">
        <f t="shared" ref="AP12" si="9">IF(B12="B"," ",IF(V12=" "," ",V12))</f>
        <v xml:space="preserve"> </v>
      </c>
      <c r="AQ12" s="140" t="str">
        <f t="shared" ref="AQ12" si="10">IF(B12="F"," ",IF(V12=" "," ",V12))</f>
        <v xml:space="preserve"> </v>
      </c>
      <c r="AV12" s="63" t="str">
        <f t="shared" si="0"/>
        <v xml:space="preserve"> </v>
      </c>
    </row>
    <row r="13" spans="1:48" ht="13.5" thickBot="1" x14ac:dyDescent="0.25">
      <c r="A13" s="214"/>
      <c r="B13" s="216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F13" s="217"/>
      <c r="AG13" s="217"/>
      <c r="AV13" s="63">
        <f t="shared" si="0"/>
        <v>100</v>
      </c>
    </row>
    <row r="14" spans="1:48" x14ac:dyDescent="0.2">
      <c r="A14" s="213">
        <v>7</v>
      </c>
      <c r="B14" s="21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0</v>
      </c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63">
        <f>IF(C14&gt;0,W14,0)</f>
        <v>0</v>
      </c>
      <c r="AP14" s="69" t="str">
        <f t="shared" ref="AP14" si="11">IF(B14="B"," ",IF(V14=" "," ",V14))</f>
        <v xml:space="preserve"> </v>
      </c>
      <c r="AQ14" s="140" t="str">
        <f t="shared" ref="AQ14" si="12">IF(B14="F"," ",IF(V14=" "," ",V14))</f>
        <v xml:space="preserve"> </v>
      </c>
      <c r="AV14" s="63" t="str">
        <f t="shared" si="0"/>
        <v xml:space="preserve"> </v>
      </c>
    </row>
    <row r="15" spans="1:48" ht="13.5" thickBot="1" x14ac:dyDescent="0.25">
      <c r="A15" s="214"/>
      <c r="B15" s="216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F15" s="217"/>
      <c r="AG15" s="217"/>
      <c r="AV15" s="63">
        <f t="shared" si="0"/>
        <v>100</v>
      </c>
    </row>
    <row r="16" spans="1:48" x14ac:dyDescent="0.2">
      <c r="A16" s="213">
        <v>8</v>
      </c>
      <c r="B16" s="21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63">
        <f>IF(C16&gt;0,W16,0)</f>
        <v>0</v>
      </c>
      <c r="AP16" s="69" t="str">
        <f t="shared" ref="AP16" si="13">IF(B16="B"," ",IF(V16=" "," ",V16))</f>
        <v xml:space="preserve"> </v>
      </c>
      <c r="AQ16" s="140" t="str">
        <f t="shared" ref="AQ16" si="14">IF(B16="F"," ",IF(V16=" "," ",V16))</f>
        <v xml:space="preserve"> </v>
      </c>
      <c r="AV16" s="63" t="str">
        <f t="shared" si="0"/>
        <v xml:space="preserve"> </v>
      </c>
    </row>
    <row r="17" spans="1:48" ht="13.5" thickBot="1" x14ac:dyDescent="0.25">
      <c r="A17" s="214"/>
      <c r="B17" s="216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F17" s="217"/>
      <c r="AG17" s="217"/>
      <c r="AV17" s="63">
        <f t="shared" si="0"/>
        <v>100</v>
      </c>
    </row>
    <row r="18" spans="1:48" x14ac:dyDescent="0.2">
      <c r="A18" s="213">
        <v>9</v>
      </c>
      <c r="B18" s="21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63">
        <f>IF(C18&gt;0,W18,0)</f>
        <v>0</v>
      </c>
      <c r="AP18" s="69" t="str">
        <f t="shared" ref="AP18" si="15">IF(B18="B"," ",IF(V18=" "," ",V18))</f>
        <v xml:space="preserve"> </v>
      </c>
      <c r="AQ18" s="140" t="str">
        <f t="shared" ref="AQ18" si="16">IF(B18="F"," ",IF(V18=" "," ",V18))</f>
        <v xml:space="preserve"> </v>
      </c>
      <c r="AV18" s="63" t="str">
        <f t="shared" si="0"/>
        <v xml:space="preserve"> </v>
      </c>
    </row>
    <row r="19" spans="1:48" ht="13.5" thickBot="1" x14ac:dyDescent="0.25">
      <c r="A19" s="214"/>
      <c r="B19" s="216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F19" s="217"/>
      <c r="AG19" s="217"/>
      <c r="AV19" s="63">
        <f t="shared" si="0"/>
        <v>100</v>
      </c>
    </row>
    <row r="20" spans="1:48" x14ac:dyDescent="0.2">
      <c r="A20" s="213">
        <v>10</v>
      </c>
      <c r="B20" s="21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63">
        <f>IF(C20&gt;0,W20,0)</f>
        <v>0</v>
      </c>
      <c r="AP20" s="69" t="str">
        <f t="shared" ref="AP20" si="17">IF(B20="B"," ",IF(V20=" "," ",V20))</f>
        <v xml:space="preserve"> </v>
      </c>
      <c r="AQ20" s="140" t="str">
        <f t="shared" ref="AQ20" si="18">IF(B20="F"," ",IF(V20=" "," ",V20))</f>
        <v xml:space="preserve"> </v>
      </c>
      <c r="AV20" s="63" t="str">
        <f t="shared" si="0"/>
        <v xml:space="preserve"> </v>
      </c>
    </row>
    <row r="21" spans="1:48" ht="13.5" thickBot="1" x14ac:dyDescent="0.25">
      <c r="A21" s="214"/>
      <c r="B21" s="216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F21" s="217"/>
      <c r="AG21" s="217"/>
      <c r="AV21" s="63">
        <f t="shared" si="0"/>
        <v>100</v>
      </c>
    </row>
    <row r="22" spans="1:48" x14ac:dyDescent="0.2">
      <c r="A22" s="213">
        <v>11</v>
      </c>
      <c r="B22" s="21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63">
        <f>IF(C22&gt;0,W22,0)</f>
        <v>0</v>
      </c>
      <c r="AP22" s="69" t="str">
        <f t="shared" ref="AP22" si="19">IF(B22="B"," ",IF(V22=" "," ",V22))</f>
        <v xml:space="preserve"> </v>
      </c>
      <c r="AQ22" s="140" t="str">
        <f t="shared" ref="AQ22" si="20">IF(B22="F"," ",IF(V22=" "," ",V22))</f>
        <v xml:space="preserve"> </v>
      </c>
      <c r="AV22" s="63" t="str">
        <f t="shared" si="0"/>
        <v xml:space="preserve"> </v>
      </c>
    </row>
    <row r="23" spans="1:48" ht="13.5" thickBot="1" x14ac:dyDescent="0.25">
      <c r="A23" s="214"/>
      <c r="B23" s="216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F23" s="217"/>
      <c r="AG23" s="217"/>
      <c r="AV23" s="63">
        <f t="shared" si="0"/>
        <v>100</v>
      </c>
    </row>
    <row r="24" spans="1:48" x14ac:dyDescent="0.2">
      <c r="A24" s="213">
        <v>12</v>
      </c>
      <c r="B24" s="21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63">
        <f>IF(C24&gt;0,W24,0)</f>
        <v>0</v>
      </c>
      <c r="AP24" s="69" t="str">
        <f t="shared" ref="AP24" si="21">IF(B24="B"," ",IF(V24=" "," ",V24))</f>
        <v xml:space="preserve"> </v>
      </c>
      <c r="AQ24" s="140" t="str">
        <f t="shared" ref="AQ24" si="22">IF(B24="F"," ",IF(V24=" "," ",V24))</f>
        <v xml:space="preserve"> </v>
      </c>
      <c r="AV24" s="63" t="str">
        <f t="shared" si="0"/>
        <v xml:space="preserve"> </v>
      </c>
    </row>
    <row r="25" spans="1:48" ht="13.5" thickBot="1" x14ac:dyDescent="0.25">
      <c r="A25" s="214"/>
      <c r="B25" s="216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F25" s="217"/>
      <c r="AG25" s="217"/>
      <c r="AV25" s="63">
        <f t="shared" si="0"/>
        <v>100</v>
      </c>
    </row>
    <row r="26" spans="1:48" x14ac:dyDescent="0.2">
      <c r="A26" s="213">
        <v>13</v>
      </c>
      <c r="B26" s="21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63">
        <f>IF(C26&gt;0,W26,0)</f>
        <v>0</v>
      </c>
      <c r="AP26" s="69" t="str">
        <f t="shared" ref="AP26" si="23">IF(B26="B"," ",IF(V26=" "," ",V26))</f>
        <v xml:space="preserve"> </v>
      </c>
      <c r="AQ26" s="140" t="str">
        <f t="shared" ref="AQ26" si="24">IF(B26="F"," ",IF(V26=" "," ",V26))</f>
        <v xml:space="preserve"> </v>
      </c>
      <c r="AV26" s="63" t="str">
        <f t="shared" si="0"/>
        <v xml:space="preserve"> </v>
      </c>
    </row>
    <row r="27" spans="1:48" ht="13.5" thickBot="1" x14ac:dyDescent="0.25">
      <c r="A27" s="214"/>
      <c r="B27" s="216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F27" s="217"/>
      <c r="AG27" s="217"/>
      <c r="AV27" s="63">
        <f t="shared" si="0"/>
        <v>100</v>
      </c>
    </row>
    <row r="28" spans="1:48" x14ac:dyDescent="0.2">
      <c r="A28" s="213">
        <v>14</v>
      </c>
      <c r="B28" s="21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63">
        <f>IF(C28&gt;0,W28,0)</f>
        <v>0</v>
      </c>
      <c r="AP28" s="69" t="str">
        <f t="shared" ref="AP28" si="25">IF(B28="B"," ",IF(V28=" "," ",V28))</f>
        <v xml:space="preserve"> </v>
      </c>
      <c r="AQ28" s="140" t="str">
        <f t="shared" ref="AQ28" si="26">IF(B28="F"," ",IF(V28=" "," ",V28))</f>
        <v xml:space="preserve"> </v>
      </c>
      <c r="AV28" s="63" t="str">
        <f t="shared" si="0"/>
        <v xml:space="preserve"> </v>
      </c>
    </row>
    <row r="29" spans="1:48" ht="13.5" thickBot="1" x14ac:dyDescent="0.25">
      <c r="A29" s="214"/>
      <c r="B29" s="216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F29" s="217"/>
      <c r="AG29" s="217"/>
      <c r="AV29" s="63">
        <f t="shared" si="0"/>
        <v>100</v>
      </c>
    </row>
    <row r="30" spans="1:48" x14ac:dyDescent="0.2">
      <c r="A30" s="213">
        <v>15</v>
      </c>
      <c r="B30" s="21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63">
        <f>IF(C30&gt;0,W30,0)</f>
        <v>0</v>
      </c>
      <c r="AP30" s="69" t="str">
        <f t="shared" ref="AP30" si="27">IF(B30="B"," ",IF(V30=" "," ",V30))</f>
        <v xml:space="preserve"> </v>
      </c>
      <c r="AQ30" s="140" t="str">
        <f t="shared" ref="AQ30" si="28">IF(B30="F"," ",IF(V30=" "," ",V30))</f>
        <v xml:space="preserve"> </v>
      </c>
      <c r="AV30" s="63" t="str">
        <f t="shared" si="0"/>
        <v xml:space="preserve"> </v>
      </c>
    </row>
    <row r="31" spans="1:48" ht="13.5" thickBot="1" x14ac:dyDescent="0.25">
      <c r="A31" s="214"/>
      <c r="B31" s="216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F31" s="217"/>
      <c r="AG31" s="217"/>
      <c r="AV31" s="63">
        <f t="shared" si="0"/>
        <v>100</v>
      </c>
    </row>
    <row r="32" spans="1:48" x14ac:dyDescent="0.2">
      <c r="A32" s="213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63">
        <f>IF(C32&gt;0,W32,0)</f>
        <v>0</v>
      </c>
      <c r="AP32" s="69" t="str">
        <f t="shared" ref="AP32" si="29">IF(B32="B"," ",IF(V32=" "," ",V32))</f>
        <v xml:space="preserve"> </v>
      </c>
      <c r="AQ32" s="140" t="str">
        <f t="shared" ref="AQ32" si="30">IF(B32="F"," ",IF(V32=" "," ",V32))</f>
        <v xml:space="preserve"> </v>
      </c>
      <c r="AV32" s="63" t="str">
        <f t="shared" si="0"/>
        <v xml:space="preserve"> </v>
      </c>
    </row>
    <row r="33" spans="1:48" ht="13.5" thickBot="1" x14ac:dyDescent="0.25">
      <c r="A33" s="214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F33" s="217"/>
      <c r="AG33" s="217"/>
      <c r="AV33" s="6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81">
        <f t="shared" ref="U34:AB34" si="31">SUM(U2:U33)</f>
        <v>576</v>
      </c>
      <c r="V34" s="68">
        <f t="shared" si="31"/>
        <v>0</v>
      </c>
      <c r="W34" s="68">
        <f t="shared" si="31"/>
        <v>0</v>
      </c>
      <c r="X34" s="68">
        <f t="shared" si="31"/>
        <v>0</v>
      </c>
      <c r="Y34" s="68">
        <f t="shared" si="31"/>
        <v>0</v>
      </c>
      <c r="Z34" s="68">
        <f t="shared" si="31"/>
        <v>0</v>
      </c>
      <c r="AA34" s="68">
        <f t="shared" si="31"/>
        <v>0</v>
      </c>
      <c r="AB34" s="72">
        <f t="shared" si="31"/>
        <v>0</v>
      </c>
      <c r="AC34" s="91" t="str">
        <f>IF(AF34&gt;0,LOOKUP(AF34,A2:A33,AC2:AC33)," ")</f>
        <v xml:space="preserve"> </v>
      </c>
      <c r="AF34" s="64">
        <f>COUNTIF(V2:V33,"&gt;0")</f>
        <v>0</v>
      </c>
      <c r="AG34" s="217">
        <f>ROUND((SUM(AF26:AF35)- MIN(AF26:AF35) - MAX(AF26:AF35))/3 * 0.9,0)</f>
        <v>0</v>
      </c>
      <c r="AP34" s="69"/>
      <c r="AQ34" s="140"/>
      <c r="AV34" s="63">
        <f t="shared" si="0"/>
        <v>100</v>
      </c>
    </row>
    <row r="35" spans="1:48" x14ac:dyDescent="0.2">
      <c r="AG35" s="217"/>
      <c r="AI35" s="63" t="e">
        <f>SUM(AJ2:AJ33)/AF34</f>
        <v>#DIV/0!</v>
      </c>
      <c r="AP35" s="69">
        <f>MIN(AP2:AP33)</f>
        <v>0</v>
      </c>
      <c r="AQ35" s="69">
        <f>MIN(AQ2:AQ33)</f>
        <v>0</v>
      </c>
    </row>
    <row r="38" spans="1:48" x14ac:dyDescent="0.2">
      <c r="A38" s="65" t="s">
        <v>99</v>
      </c>
    </row>
    <row r="58" spans="1:43" s="69" customFormat="1" x14ac:dyDescent="0.2">
      <c r="A58" s="64"/>
      <c r="B58" s="225">
        <v>1</v>
      </c>
      <c r="C58" s="64" t="s">
        <v>17</v>
      </c>
      <c r="D58" s="64" t="s">
        <v>30</v>
      </c>
      <c r="E58" s="64" t="s">
        <v>17</v>
      </c>
      <c r="F58" s="64" t="s">
        <v>30</v>
      </c>
      <c r="G58" s="64" t="s">
        <v>17</v>
      </c>
      <c r="H58" s="64" t="s">
        <v>30</v>
      </c>
      <c r="I58" s="64" t="s">
        <v>17</v>
      </c>
      <c r="J58" s="64" t="s">
        <v>30</v>
      </c>
      <c r="K58" s="64" t="s">
        <v>17</v>
      </c>
      <c r="L58" s="64" t="s">
        <v>30</v>
      </c>
      <c r="M58" s="64" t="s">
        <v>17</v>
      </c>
      <c r="N58" s="64" t="s">
        <v>30</v>
      </c>
      <c r="O58" s="64" t="s">
        <v>17</v>
      </c>
      <c r="P58" s="64" t="s">
        <v>30</v>
      </c>
      <c r="Q58" s="64" t="s">
        <v>17</v>
      </c>
      <c r="R58" s="64" t="s">
        <v>30</v>
      </c>
      <c r="S58" s="64" t="s">
        <v>17</v>
      </c>
      <c r="T58" s="64" t="s">
        <v>30</v>
      </c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P58" s="63"/>
      <c r="AQ58" s="63"/>
    </row>
    <row r="59" spans="1:43" s="69" customFormat="1" x14ac:dyDescent="0.2">
      <c r="A59" s="64"/>
      <c r="B59" s="225"/>
      <c r="C59" s="64">
        <f>IF(C2-D2&lt;=(C3-2),1,"NO")</f>
        <v>1</v>
      </c>
      <c r="D59" s="64">
        <f>C2-C3</f>
        <v>-4</v>
      </c>
      <c r="E59" s="64">
        <f>IF(E2-F2&lt;=(E3-2),1,"NO")</f>
        <v>1</v>
      </c>
      <c r="F59" s="64">
        <f>E2-E3</f>
        <v>-3</v>
      </c>
      <c r="G59" s="64">
        <f>IF(G2-H2&lt;=(G3-2),1,"NO")</f>
        <v>1</v>
      </c>
      <c r="H59" s="64">
        <f>G2-G3</f>
        <v>-5</v>
      </c>
      <c r="I59" s="64">
        <f>IF(I2-J2&lt;=(I3-2),1,"NO")</f>
        <v>1</v>
      </c>
      <c r="J59" s="64">
        <f>I2-I3</f>
        <v>-5</v>
      </c>
      <c r="K59" s="64">
        <f>IF(K2-L2&lt;=(K3-2),1,"NO")</f>
        <v>1</v>
      </c>
      <c r="L59" s="64">
        <f>K2-K3</f>
        <v>-4</v>
      </c>
      <c r="M59" s="64">
        <f>IF(M2-N2&lt;=(M3-2),1,"NO")</f>
        <v>1</v>
      </c>
      <c r="N59" s="64">
        <f>M2-M3</f>
        <v>-4</v>
      </c>
      <c r="O59" s="64">
        <f>IF(O2-P2&lt;=(O3-2),1,"NO")</f>
        <v>1</v>
      </c>
      <c r="P59" s="64">
        <f>O2-O3</f>
        <v>-5</v>
      </c>
      <c r="Q59" s="64">
        <f>IF(Q2-R2&lt;=(Q3-2),1,"NO")</f>
        <v>1</v>
      </c>
      <c r="R59" s="64">
        <f>Q2-Q3</f>
        <v>-3</v>
      </c>
      <c r="S59" s="64">
        <f>IF(S2-T2&lt;=(S3-2),1,"NO")</f>
        <v>1</v>
      </c>
      <c r="T59" s="64">
        <f>S2-S3</f>
        <v>-4</v>
      </c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P59" s="63"/>
      <c r="AQ59" s="63"/>
    </row>
    <row r="60" spans="1:43" s="69" customFormat="1" x14ac:dyDescent="0.2">
      <c r="A60" s="64"/>
      <c r="B60" s="225">
        <v>2</v>
      </c>
      <c r="C60" s="64" t="s">
        <v>17</v>
      </c>
      <c r="D60" s="64" t="s">
        <v>30</v>
      </c>
      <c r="E60" s="64" t="s">
        <v>17</v>
      </c>
      <c r="F60" s="64" t="s">
        <v>30</v>
      </c>
      <c r="G60" s="64" t="s">
        <v>17</v>
      </c>
      <c r="H60" s="64" t="s">
        <v>30</v>
      </c>
      <c r="I60" s="64" t="s">
        <v>17</v>
      </c>
      <c r="J60" s="64" t="s">
        <v>30</v>
      </c>
      <c r="K60" s="64" t="s">
        <v>17</v>
      </c>
      <c r="L60" s="64" t="s">
        <v>30</v>
      </c>
      <c r="M60" s="64" t="s">
        <v>17</v>
      </c>
      <c r="N60" s="64" t="s">
        <v>30</v>
      </c>
      <c r="O60" s="64" t="s">
        <v>17</v>
      </c>
      <c r="P60" s="64" t="s">
        <v>30</v>
      </c>
      <c r="Q60" s="64" t="s">
        <v>17</v>
      </c>
      <c r="R60" s="64" t="s">
        <v>30</v>
      </c>
      <c r="S60" s="64" t="s">
        <v>17</v>
      </c>
      <c r="T60" s="64" t="s">
        <v>30</v>
      </c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P60" s="63"/>
      <c r="AQ60" s="63"/>
    </row>
    <row r="61" spans="1:43" s="69" customFormat="1" x14ac:dyDescent="0.2">
      <c r="A61" s="64"/>
      <c r="B61" s="225"/>
      <c r="C61" s="64">
        <f>IF(C4-D4&lt;=(C5-2),1,"NO")</f>
        <v>1</v>
      </c>
      <c r="D61" s="64">
        <f>C4-C5</f>
        <v>-4</v>
      </c>
      <c r="E61" s="64">
        <f>IF(E4-F4&lt;=(E5-2),1,"NO")</f>
        <v>1</v>
      </c>
      <c r="F61" s="64">
        <f>E4-E5</f>
        <v>-4</v>
      </c>
      <c r="G61" s="64">
        <f>IF(G4-H4&lt;=(G5-2),1,"NO")</f>
        <v>1</v>
      </c>
      <c r="H61" s="64">
        <f>G4-G5</f>
        <v>-4</v>
      </c>
      <c r="I61" s="64">
        <f>IF(I4-J4&lt;=(I5-2),1,"NO")</f>
        <v>1</v>
      </c>
      <c r="J61" s="64">
        <f>I4-I5</f>
        <v>-4</v>
      </c>
      <c r="K61" s="64">
        <f>IF(K4-L4&lt;=(K5-2),1,"NO")</f>
        <v>1</v>
      </c>
      <c r="L61" s="64">
        <f>K4-K5</f>
        <v>-3</v>
      </c>
      <c r="M61" s="64">
        <f>IF(M4-N4&lt;=(M5-2),1,"NO")</f>
        <v>1</v>
      </c>
      <c r="N61" s="64">
        <f>M4-M5</f>
        <v>-3</v>
      </c>
      <c r="O61" s="64">
        <f>IF(O4-P4&lt;=(O5-2),1,"NO")</f>
        <v>1</v>
      </c>
      <c r="P61" s="64">
        <f>O4-O5</f>
        <v>-5</v>
      </c>
      <c r="Q61" s="64">
        <f>IF(Q4-R4&lt;=(Q5-2),1,"NO")</f>
        <v>1</v>
      </c>
      <c r="R61" s="64">
        <f>Q4-Q5</f>
        <v>-4</v>
      </c>
      <c r="S61" s="64">
        <f>IF(S4-T4&lt;=(S5-2),1,"NO")</f>
        <v>1</v>
      </c>
      <c r="T61" s="64">
        <f>S4-S5</f>
        <v>-4</v>
      </c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P61" s="63"/>
      <c r="AQ61" s="63"/>
    </row>
    <row r="62" spans="1:43" s="69" customFormat="1" x14ac:dyDescent="0.2">
      <c r="A62" s="64"/>
      <c r="B62" s="225">
        <v>3</v>
      </c>
      <c r="C62" s="64" t="s">
        <v>17</v>
      </c>
      <c r="D62" s="64" t="s">
        <v>30</v>
      </c>
      <c r="E62" s="64" t="s">
        <v>17</v>
      </c>
      <c r="F62" s="64" t="s">
        <v>30</v>
      </c>
      <c r="G62" s="64" t="s">
        <v>17</v>
      </c>
      <c r="H62" s="64" t="s">
        <v>30</v>
      </c>
      <c r="I62" s="64" t="s">
        <v>17</v>
      </c>
      <c r="J62" s="64" t="s">
        <v>30</v>
      </c>
      <c r="K62" s="64" t="s">
        <v>17</v>
      </c>
      <c r="L62" s="64" t="s">
        <v>30</v>
      </c>
      <c r="M62" s="64" t="s">
        <v>17</v>
      </c>
      <c r="N62" s="64" t="s">
        <v>30</v>
      </c>
      <c r="O62" s="64" t="s">
        <v>17</v>
      </c>
      <c r="P62" s="64" t="s">
        <v>30</v>
      </c>
      <c r="Q62" s="64" t="s">
        <v>17</v>
      </c>
      <c r="R62" s="64" t="s">
        <v>30</v>
      </c>
      <c r="S62" s="64" t="s">
        <v>17</v>
      </c>
      <c r="T62" s="64" t="s">
        <v>30</v>
      </c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P62" s="63"/>
      <c r="AQ62" s="63"/>
    </row>
    <row r="63" spans="1:43" s="69" customFormat="1" x14ac:dyDescent="0.2">
      <c r="A63" s="64"/>
      <c r="B63" s="225"/>
      <c r="C63" s="64">
        <f>IF(C6-D6&lt;=(C7-2),1,"NO")</f>
        <v>1</v>
      </c>
      <c r="D63" s="64">
        <f>C6-C7</f>
        <v>-4</v>
      </c>
      <c r="E63" s="64">
        <f>IF(E6-F6&lt;=(E7-2),1,"NO")</f>
        <v>1</v>
      </c>
      <c r="F63" s="64">
        <f>E6-E7</f>
        <v>-3</v>
      </c>
      <c r="G63" s="64">
        <f>IF(G6-H6&lt;=(G7-2),1,"NO")</f>
        <v>1</v>
      </c>
      <c r="H63" s="64">
        <f>G6-G7</f>
        <v>-5</v>
      </c>
      <c r="I63" s="64">
        <f>IF(I6-J6&lt;=(I7-2),1,"NO")</f>
        <v>1</v>
      </c>
      <c r="J63" s="64">
        <f>I6-I7</f>
        <v>-5</v>
      </c>
      <c r="K63" s="64">
        <f>IF(K6-L6&lt;=(K7-2),1,"NO")</f>
        <v>1</v>
      </c>
      <c r="L63" s="64">
        <f>K6-K7</f>
        <v>-4</v>
      </c>
      <c r="M63" s="64">
        <f>IF(M6-N6&lt;=(M7-2),1,"NO")</f>
        <v>1</v>
      </c>
      <c r="N63" s="64">
        <f>M6-M7</f>
        <v>-4</v>
      </c>
      <c r="O63" s="64">
        <f>IF(O6-P6&lt;=(O7-2),1,"NO")</f>
        <v>1</v>
      </c>
      <c r="P63" s="64">
        <f>O6-O7</f>
        <v>-5</v>
      </c>
      <c r="Q63" s="64">
        <f>IF(Q6-R6&lt;=(Q7-2),1,"NO")</f>
        <v>1</v>
      </c>
      <c r="R63" s="64">
        <f>Q6-Q7</f>
        <v>-3</v>
      </c>
      <c r="S63" s="64">
        <f>IF(S6-T6&lt;=(S7-2),1,"NO")</f>
        <v>1</v>
      </c>
      <c r="T63" s="64">
        <f>S6-S7</f>
        <v>-4</v>
      </c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P63" s="63"/>
      <c r="AQ63" s="63"/>
    </row>
    <row r="64" spans="1:43" s="69" customFormat="1" x14ac:dyDescent="0.2">
      <c r="A64" s="64"/>
      <c r="B64" s="225">
        <v>4</v>
      </c>
      <c r="C64" s="64" t="s">
        <v>17</v>
      </c>
      <c r="D64" s="64" t="s">
        <v>30</v>
      </c>
      <c r="E64" s="64" t="s">
        <v>17</v>
      </c>
      <c r="F64" s="64" t="s">
        <v>30</v>
      </c>
      <c r="G64" s="64" t="s">
        <v>17</v>
      </c>
      <c r="H64" s="64" t="s">
        <v>30</v>
      </c>
      <c r="I64" s="64" t="s">
        <v>17</v>
      </c>
      <c r="J64" s="64" t="s">
        <v>30</v>
      </c>
      <c r="K64" s="64" t="s">
        <v>17</v>
      </c>
      <c r="L64" s="64" t="s">
        <v>30</v>
      </c>
      <c r="M64" s="64" t="s">
        <v>17</v>
      </c>
      <c r="N64" s="64" t="s">
        <v>30</v>
      </c>
      <c r="O64" s="64" t="s">
        <v>17</v>
      </c>
      <c r="P64" s="64" t="s">
        <v>30</v>
      </c>
      <c r="Q64" s="64" t="s">
        <v>17</v>
      </c>
      <c r="R64" s="64" t="s">
        <v>30</v>
      </c>
      <c r="S64" s="64" t="s">
        <v>17</v>
      </c>
      <c r="T64" s="64" t="s">
        <v>30</v>
      </c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P64" s="63"/>
      <c r="AQ64" s="63"/>
    </row>
    <row r="65" spans="1:43" s="69" customFormat="1" x14ac:dyDescent="0.2">
      <c r="A65" s="64"/>
      <c r="B65" s="225"/>
      <c r="C65" s="64">
        <f>IF(C8-D8&lt;=(C9-2),1,"NO")</f>
        <v>1</v>
      </c>
      <c r="D65" s="64">
        <f>C8-C9</f>
        <v>-4</v>
      </c>
      <c r="E65" s="64">
        <f>IF(E8-F8&lt;=(E9-2),1,"NO")</f>
        <v>1</v>
      </c>
      <c r="F65" s="64">
        <f>E8-E9</f>
        <v>-4</v>
      </c>
      <c r="G65" s="64">
        <f>IF(G8-H8&lt;=(G9-2),1,"NO")</f>
        <v>1</v>
      </c>
      <c r="H65" s="64">
        <f>G8-G9</f>
        <v>-4</v>
      </c>
      <c r="I65" s="64">
        <f>IF(I8-J8&lt;=(I9-2),1,"NO")</f>
        <v>1</v>
      </c>
      <c r="J65" s="64">
        <f>I8-I9</f>
        <v>-4</v>
      </c>
      <c r="K65" s="64">
        <f>IF(K8-L8&lt;=(K9-2),1,"NO")</f>
        <v>1</v>
      </c>
      <c r="L65" s="64">
        <f>K8-K9</f>
        <v>-3</v>
      </c>
      <c r="M65" s="64">
        <f>IF(M8-N8&lt;=(M9-2),1,"NO")</f>
        <v>1</v>
      </c>
      <c r="N65" s="64">
        <f>M8-M9</f>
        <v>-3</v>
      </c>
      <c r="O65" s="64">
        <f>IF(O8-P8&lt;=(O9-2),1,"NO")</f>
        <v>1</v>
      </c>
      <c r="P65" s="64">
        <f>O8-O9</f>
        <v>-5</v>
      </c>
      <c r="Q65" s="64">
        <f>IF(Q8-R8&lt;=(Q9-2),1,"NO")</f>
        <v>1</v>
      </c>
      <c r="R65" s="64">
        <f>Q8-Q9</f>
        <v>-4</v>
      </c>
      <c r="S65" s="64">
        <f>IF(S8-T8&lt;=(S9-2),1,"NO")</f>
        <v>1</v>
      </c>
      <c r="T65" s="64">
        <f>S8-S9</f>
        <v>-4</v>
      </c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P65" s="63"/>
      <c r="AQ65" s="63"/>
    </row>
    <row r="66" spans="1:43" s="69" customFormat="1" x14ac:dyDescent="0.2">
      <c r="A66" s="64"/>
      <c r="B66" s="225">
        <v>5</v>
      </c>
      <c r="C66" s="64" t="s">
        <v>17</v>
      </c>
      <c r="D66" s="64" t="s">
        <v>30</v>
      </c>
      <c r="E66" s="64" t="s">
        <v>17</v>
      </c>
      <c r="F66" s="64" t="s">
        <v>30</v>
      </c>
      <c r="G66" s="64" t="s">
        <v>17</v>
      </c>
      <c r="H66" s="64" t="s">
        <v>30</v>
      </c>
      <c r="I66" s="64" t="s">
        <v>17</v>
      </c>
      <c r="J66" s="64" t="s">
        <v>30</v>
      </c>
      <c r="K66" s="64" t="s">
        <v>17</v>
      </c>
      <c r="L66" s="64" t="s">
        <v>30</v>
      </c>
      <c r="M66" s="64" t="s">
        <v>17</v>
      </c>
      <c r="N66" s="64" t="s">
        <v>30</v>
      </c>
      <c r="O66" s="64" t="s">
        <v>17</v>
      </c>
      <c r="P66" s="64" t="s">
        <v>30</v>
      </c>
      <c r="Q66" s="64" t="s">
        <v>17</v>
      </c>
      <c r="R66" s="64" t="s">
        <v>30</v>
      </c>
      <c r="S66" s="64" t="s">
        <v>17</v>
      </c>
      <c r="T66" s="64" t="s">
        <v>30</v>
      </c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P66" s="63"/>
      <c r="AQ66" s="63"/>
    </row>
    <row r="67" spans="1:43" s="69" customFormat="1" x14ac:dyDescent="0.2">
      <c r="A67" s="64"/>
      <c r="B67" s="225"/>
      <c r="C67" s="64">
        <f>IF(C10-D10&lt;=(C11-2),1,"NO")</f>
        <v>1</v>
      </c>
      <c r="D67" s="64">
        <f>C10-C11</f>
        <v>-4</v>
      </c>
      <c r="E67" s="64">
        <f>IF(E10-F10&lt;=(E11-2),1,"NO")</f>
        <v>1</v>
      </c>
      <c r="F67" s="64">
        <f>E10-E11</f>
        <v>-3</v>
      </c>
      <c r="G67" s="64">
        <f>IF(G10-H10&lt;=(G11-2),1,"NO")</f>
        <v>1</v>
      </c>
      <c r="H67" s="64">
        <f>G10-G11</f>
        <v>-5</v>
      </c>
      <c r="I67" s="64">
        <f>IF(I10-J10&lt;=(I11-2),1,"NO")</f>
        <v>1</v>
      </c>
      <c r="J67" s="64">
        <f>I10-I11</f>
        <v>-5</v>
      </c>
      <c r="K67" s="64">
        <f>IF(K10-L10&lt;=(K11-2),1,"NO")</f>
        <v>1</v>
      </c>
      <c r="L67" s="64">
        <f>K10-K11</f>
        <v>-4</v>
      </c>
      <c r="M67" s="64">
        <f>IF(M10-N10&lt;=(M11-2),1,"NO")</f>
        <v>1</v>
      </c>
      <c r="N67" s="64">
        <f>M10-M11</f>
        <v>-4</v>
      </c>
      <c r="O67" s="64">
        <f>IF(O10-P10&lt;=(O11-2),1,"NO")</f>
        <v>1</v>
      </c>
      <c r="P67" s="64">
        <f>O10-O11</f>
        <v>-5</v>
      </c>
      <c r="Q67" s="64">
        <f>IF(Q10-R10&lt;=(Q11-2),1,"NO")</f>
        <v>1</v>
      </c>
      <c r="R67" s="64">
        <f>Q10-Q11</f>
        <v>-3</v>
      </c>
      <c r="S67" s="64">
        <f>IF(S10-T10&lt;=(S11-2),1,"NO")</f>
        <v>1</v>
      </c>
      <c r="T67" s="64">
        <f>S10-S11</f>
        <v>-4</v>
      </c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P67" s="63"/>
      <c r="AQ67" s="63"/>
    </row>
    <row r="68" spans="1:43" s="69" customFormat="1" x14ac:dyDescent="0.2">
      <c r="A68" s="64"/>
      <c r="B68" s="225">
        <v>6</v>
      </c>
      <c r="C68" s="64" t="s">
        <v>17</v>
      </c>
      <c r="D68" s="64" t="s">
        <v>30</v>
      </c>
      <c r="E68" s="64" t="s">
        <v>17</v>
      </c>
      <c r="F68" s="64" t="s">
        <v>30</v>
      </c>
      <c r="G68" s="64" t="s">
        <v>17</v>
      </c>
      <c r="H68" s="64" t="s">
        <v>30</v>
      </c>
      <c r="I68" s="64" t="s">
        <v>17</v>
      </c>
      <c r="J68" s="64" t="s">
        <v>30</v>
      </c>
      <c r="K68" s="64" t="s">
        <v>17</v>
      </c>
      <c r="L68" s="64" t="s">
        <v>30</v>
      </c>
      <c r="M68" s="64" t="s">
        <v>17</v>
      </c>
      <c r="N68" s="64" t="s">
        <v>30</v>
      </c>
      <c r="O68" s="64" t="s">
        <v>17</v>
      </c>
      <c r="P68" s="64" t="s">
        <v>30</v>
      </c>
      <c r="Q68" s="64" t="s">
        <v>17</v>
      </c>
      <c r="R68" s="64" t="s">
        <v>30</v>
      </c>
      <c r="S68" s="64" t="s">
        <v>17</v>
      </c>
      <c r="T68" s="64" t="s">
        <v>30</v>
      </c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P68" s="63"/>
      <c r="AQ68" s="63"/>
    </row>
    <row r="69" spans="1:43" s="69" customFormat="1" x14ac:dyDescent="0.2">
      <c r="A69" s="64"/>
      <c r="B69" s="225"/>
      <c r="C69" s="64">
        <f>IF(C12-D12&lt;=(C13-2),1,"NO")</f>
        <v>1</v>
      </c>
      <c r="D69" s="64">
        <f>C12-C13</f>
        <v>-4</v>
      </c>
      <c r="E69" s="64">
        <f>IF(E12-F12&lt;=(E13-2),1,"NO")</f>
        <v>1</v>
      </c>
      <c r="F69" s="64">
        <f>E12-E13</f>
        <v>-4</v>
      </c>
      <c r="G69" s="64">
        <f>IF(G12-H12&lt;=(G13-2),1,"NO")</f>
        <v>1</v>
      </c>
      <c r="H69" s="64">
        <f>G12-G13</f>
        <v>-4</v>
      </c>
      <c r="I69" s="64">
        <f>IF(I12-J12&lt;=(I13-2),1,"NO")</f>
        <v>1</v>
      </c>
      <c r="J69" s="64">
        <f>I12-I13</f>
        <v>-4</v>
      </c>
      <c r="K69" s="64">
        <f>IF(K12-L12&lt;=(K13-2),1,"NO")</f>
        <v>1</v>
      </c>
      <c r="L69" s="64">
        <f>K12-K13</f>
        <v>-3</v>
      </c>
      <c r="M69" s="64">
        <f>IF(M12-N12&lt;=(M13-2),1,"NO")</f>
        <v>1</v>
      </c>
      <c r="N69" s="64">
        <f>M12-M13</f>
        <v>-3</v>
      </c>
      <c r="O69" s="64">
        <f>IF(O12-P12&lt;=(O13-2),1,"NO")</f>
        <v>1</v>
      </c>
      <c r="P69" s="64">
        <f>O12-O13</f>
        <v>-5</v>
      </c>
      <c r="Q69" s="64">
        <f>IF(Q12-R12&lt;=(Q13-2),1,"NO")</f>
        <v>1</v>
      </c>
      <c r="R69" s="64">
        <f>Q12-Q13</f>
        <v>-4</v>
      </c>
      <c r="S69" s="64">
        <f>IF(S12-T12&lt;=(S13-2),1,"NO")</f>
        <v>1</v>
      </c>
      <c r="T69" s="64">
        <f>S12-S13</f>
        <v>-4</v>
      </c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P69" s="63"/>
      <c r="AQ69" s="63"/>
    </row>
    <row r="70" spans="1:43" s="69" customFormat="1" x14ac:dyDescent="0.2">
      <c r="A70" s="64"/>
      <c r="B70" s="225">
        <v>7</v>
      </c>
      <c r="C70" s="64" t="s">
        <v>17</v>
      </c>
      <c r="D70" s="64" t="s">
        <v>30</v>
      </c>
      <c r="E70" s="64" t="s">
        <v>17</v>
      </c>
      <c r="F70" s="64" t="s">
        <v>30</v>
      </c>
      <c r="G70" s="64" t="s">
        <v>17</v>
      </c>
      <c r="H70" s="64" t="s">
        <v>30</v>
      </c>
      <c r="I70" s="64" t="s">
        <v>17</v>
      </c>
      <c r="J70" s="64" t="s">
        <v>30</v>
      </c>
      <c r="K70" s="64" t="s">
        <v>17</v>
      </c>
      <c r="L70" s="64" t="s">
        <v>30</v>
      </c>
      <c r="M70" s="64" t="s">
        <v>17</v>
      </c>
      <c r="N70" s="64" t="s">
        <v>30</v>
      </c>
      <c r="O70" s="64" t="s">
        <v>17</v>
      </c>
      <c r="P70" s="64" t="s">
        <v>30</v>
      </c>
      <c r="Q70" s="64" t="s">
        <v>17</v>
      </c>
      <c r="R70" s="64" t="s">
        <v>30</v>
      </c>
      <c r="S70" s="64" t="s">
        <v>17</v>
      </c>
      <c r="T70" s="64" t="s">
        <v>30</v>
      </c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P70" s="63"/>
      <c r="AQ70" s="63"/>
    </row>
    <row r="71" spans="1:43" s="69" customFormat="1" x14ac:dyDescent="0.2">
      <c r="A71" s="64"/>
      <c r="B71" s="225"/>
      <c r="C71" s="64">
        <f>IF(C14-D14&lt;=(C15-2),1,"NO")</f>
        <v>1</v>
      </c>
      <c r="D71" s="64">
        <f>C14-C15</f>
        <v>-4</v>
      </c>
      <c r="E71" s="64">
        <f>IF(E14-F14&lt;=(E15-2),1,"NO")</f>
        <v>1</v>
      </c>
      <c r="F71" s="64">
        <f>E14-E15</f>
        <v>-3</v>
      </c>
      <c r="G71" s="64">
        <f>IF(G14-H14&lt;=(G15-2),1,"NO")</f>
        <v>1</v>
      </c>
      <c r="H71" s="64">
        <f>G14-G15</f>
        <v>-5</v>
      </c>
      <c r="I71" s="64">
        <f>IF(I14-J14&lt;=(I15-2),1,"NO")</f>
        <v>1</v>
      </c>
      <c r="J71" s="64">
        <f>I14-I15</f>
        <v>-5</v>
      </c>
      <c r="K71" s="64">
        <f>IF(K14-L14&lt;=(K15-2),1,"NO")</f>
        <v>1</v>
      </c>
      <c r="L71" s="64">
        <f>K14-K15</f>
        <v>-4</v>
      </c>
      <c r="M71" s="64">
        <f>IF(M14-N14&lt;=(M15-2),1,"NO")</f>
        <v>1</v>
      </c>
      <c r="N71" s="64">
        <f>M14-M15</f>
        <v>-4</v>
      </c>
      <c r="O71" s="64">
        <f>IF(O14-P14&lt;=(O15-2),1,"NO")</f>
        <v>1</v>
      </c>
      <c r="P71" s="64">
        <f>O14-O15</f>
        <v>-5</v>
      </c>
      <c r="Q71" s="64">
        <f>IF(Q14-R14&lt;=(Q15-2),1,"NO")</f>
        <v>1</v>
      </c>
      <c r="R71" s="64">
        <f>Q14-Q15</f>
        <v>-3</v>
      </c>
      <c r="S71" s="64">
        <f>IF(S14-T14&lt;=(S15-2),1,"NO")</f>
        <v>1</v>
      </c>
      <c r="T71" s="64">
        <f>S14-S15</f>
        <v>-4</v>
      </c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P71" s="63"/>
      <c r="AQ71" s="63"/>
    </row>
    <row r="72" spans="1:43" s="69" customFormat="1" x14ac:dyDescent="0.2">
      <c r="A72" s="64"/>
      <c r="B72" s="225">
        <v>8</v>
      </c>
      <c r="C72" s="64" t="s">
        <v>17</v>
      </c>
      <c r="D72" s="64" t="s">
        <v>30</v>
      </c>
      <c r="E72" s="64" t="s">
        <v>17</v>
      </c>
      <c r="F72" s="64" t="s">
        <v>30</v>
      </c>
      <c r="G72" s="64" t="s">
        <v>17</v>
      </c>
      <c r="H72" s="64" t="s">
        <v>30</v>
      </c>
      <c r="I72" s="64" t="s">
        <v>17</v>
      </c>
      <c r="J72" s="64" t="s">
        <v>30</v>
      </c>
      <c r="K72" s="64" t="s">
        <v>17</v>
      </c>
      <c r="L72" s="64" t="s">
        <v>30</v>
      </c>
      <c r="M72" s="64" t="s">
        <v>17</v>
      </c>
      <c r="N72" s="64" t="s">
        <v>30</v>
      </c>
      <c r="O72" s="64" t="s">
        <v>17</v>
      </c>
      <c r="P72" s="64" t="s">
        <v>30</v>
      </c>
      <c r="Q72" s="64" t="s">
        <v>17</v>
      </c>
      <c r="R72" s="64" t="s">
        <v>30</v>
      </c>
      <c r="S72" s="64" t="s">
        <v>17</v>
      </c>
      <c r="T72" s="64" t="s">
        <v>30</v>
      </c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P72" s="63"/>
      <c r="AQ72" s="63"/>
    </row>
    <row r="73" spans="1:43" s="69" customFormat="1" x14ac:dyDescent="0.2">
      <c r="A73" s="64"/>
      <c r="B73" s="225"/>
      <c r="C73" s="64">
        <f>IF(C16-D16&lt;=(C17-2),1,"NO")</f>
        <v>1</v>
      </c>
      <c r="D73" s="64">
        <f>C16-C17</f>
        <v>-4</v>
      </c>
      <c r="E73" s="64">
        <f>IF(E16-F16&lt;=(E17-2),1,"NO")</f>
        <v>1</v>
      </c>
      <c r="F73" s="64">
        <f>E16-E17</f>
        <v>-4</v>
      </c>
      <c r="G73" s="64">
        <f>IF(G16-H16&lt;=(G17-2),1,"NO")</f>
        <v>1</v>
      </c>
      <c r="H73" s="64">
        <f>G16-G17</f>
        <v>-4</v>
      </c>
      <c r="I73" s="64">
        <f>IF(I16-J16&lt;=(I17-2),1,"NO")</f>
        <v>1</v>
      </c>
      <c r="J73" s="64">
        <f>I16-I17</f>
        <v>-4</v>
      </c>
      <c r="K73" s="64">
        <f>IF(K16-L16&lt;=(K17-2),1,"NO")</f>
        <v>1</v>
      </c>
      <c r="L73" s="64">
        <f>K16-K17</f>
        <v>-3</v>
      </c>
      <c r="M73" s="64">
        <f>IF(M16-N16&lt;=(M17-2),1,"NO")</f>
        <v>1</v>
      </c>
      <c r="N73" s="64">
        <f>M16-M17</f>
        <v>-3</v>
      </c>
      <c r="O73" s="64">
        <f>IF(O16-P16&lt;=(O17-2),1,"NO")</f>
        <v>1</v>
      </c>
      <c r="P73" s="64">
        <f>O16-O17</f>
        <v>-5</v>
      </c>
      <c r="Q73" s="64">
        <f>IF(Q16-R16&lt;=(Q17-2),1,"NO")</f>
        <v>1</v>
      </c>
      <c r="R73" s="64">
        <f>Q16-Q17</f>
        <v>-4</v>
      </c>
      <c r="S73" s="64">
        <f>IF(S16-T16&lt;=(S17-2),1,"NO")</f>
        <v>1</v>
      </c>
      <c r="T73" s="64">
        <f>S16-S17</f>
        <v>-4</v>
      </c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P73" s="63"/>
      <c r="AQ73" s="63"/>
    </row>
    <row r="74" spans="1:43" s="69" customFormat="1" x14ac:dyDescent="0.2">
      <c r="A74" s="64"/>
      <c r="B74" s="225">
        <v>9</v>
      </c>
      <c r="C74" s="64" t="s">
        <v>17</v>
      </c>
      <c r="D74" s="64" t="s">
        <v>30</v>
      </c>
      <c r="E74" s="64" t="s">
        <v>17</v>
      </c>
      <c r="F74" s="64" t="s">
        <v>30</v>
      </c>
      <c r="G74" s="64" t="s">
        <v>17</v>
      </c>
      <c r="H74" s="64" t="s">
        <v>30</v>
      </c>
      <c r="I74" s="64" t="s">
        <v>17</v>
      </c>
      <c r="J74" s="64" t="s">
        <v>30</v>
      </c>
      <c r="K74" s="64" t="s">
        <v>17</v>
      </c>
      <c r="L74" s="64" t="s">
        <v>30</v>
      </c>
      <c r="M74" s="64" t="s">
        <v>17</v>
      </c>
      <c r="N74" s="64" t="s">
        <v>30</v>
      </c>
      <c r="O74" s="64" t="s">
        <v>17</v>
      </c>
      <c r="P74" s="64" t="s">
        <v>30</v>
      </c>
      <c r="Q74" s="64" t="s">
        <v>17</v>
      </c>
      <c r="R74" s="64" t="s">
        <v>30</v>
      </c>
      <c r="S74" s="64" t="s">
        <v>17</v>
      </c>
      <c r="T74" s="64" t="s">
        <v>30</v>
      </c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P74" s="63"/>
      <c r="AQ74" s="63"/>
    </row>
    <row r="75" spans="1:43" s="69" customFormat="1" x14ac:dyDescent="0.2">
      <c r="A75" s="64"/>
      <c r="B75" s="225"/>
      <c r="C75" s="64">
        <f>IF(C18-D18&lt;=(C19-2),1,"NO")</f>
        <v>1</v>
      </c>
      <c r="D75" s="64">
        <f>C18-C19</f>
        <v>-4</v>
      </c>
      <c r="E75" s="64">
        <f>IF(E18-F18&lt;=(E19-2),1,"NO")</f>
        <v>1</v>
      </c>
      <c r="F75" s="64">
        <f>E18-E19</f>
        <v>-3</v>
      </c>
      <c r="G75" s="64">
        <f>IF(G18-H18&lt;=(G19-2),1,"NO")</f>
        <v>1</v>
      </c>
      <c r="H75" s="64">
        <f>G18-G19</f>
        <v>-5</v>
      </c>
      <c r="I75" s="64">
        <f>IF(I18-J18&lt;=(I19-2),1,"NO")</f>
        <v>1</v>
      </c>
      <c r="J75" s="64">
        <f>I18-I19</f>
        <v>-5</v>
      </c>
      <c r="K75" s="64">
        <f>IF(K18-L18&lt;=(K19-2),1,"NO")</f>
        <v>1</v>
      </c>
      <c r="L75" s="64">
        <f>K18-K19</f>
        <v>-4</v>
      </c>
      <c r="M75" s="64">
        <f>IF(M18-N18&lt;=(M19-2),1,"NO")</f>
        <v>1</v>
      </c>
      <c r="N75" s="64">
        <f>M18-M19</f>
        <v>-4</v>
      </c>
      <c r="O75" s="64">
        <f>IF(O18-P18&lt;=(O19-2),1,"NO")</f>
        <v>1</v>
      </c>
      <c r="P75" s="64">
        <f>O18-O19</f>
        <v>-5</v>
      </c>
      <c r="Q75" s="64">
        <f>IF(Q18-R18&lt;=(Q19-2),1,"NO")</f>
        <v>1</v>
      </c>
      <c r="R75" s="64">
        <f>Q18-Q19</f>
        <v>-3</v>
      </c>
      <c r="S75" s="64">
        <f>IF(S18-T18&lt;=(S19-2),1,"NO")</f>
        <v>1</v>
      </c>
      <c r="T75" s="64">
        <f>S18-S19</f>
        <v>-4</v>
      </c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P75" s="63"/>
      <c r="AQ75" s="63"/>
    </row>
    <row r="76" spans="1:43" s="69" customFormat="1" x14ac:dyDescent="0.2">
      <c r="A76" s="64"/>
      <c r="B76" s="225">
        <v>10</v>
      </c>
      <c r="C76" s="64" t="s">
        <v>17</v>
      </c>
      <c r="D76" s="64" t="s">
        <v>30</v>
      </c>
      <c r="E76" s="64" t="s">
        <v>17</v>
      </c>
      <c r="F76" s="64" t="s">
        <v>30</v>
      </c>
      <c r="G76" s="64" t="s">
        <v>17</v>
      </c>
      <c r="H76" s="64" t="s">
        <v>30</v>
      </c>
      <c r="I76" s="64" t="s">
        <v>17</v>
      </c>
      <c r="J76" s="64" t="s">
        <v>30</v>
      </c>
      <c r="K76" s="64" t="s">
        <v>17</v>
      </c>
      <c r="L76" s="64" t="s">
        <v>30</v>
      </c>
      <c r="M76" s="64" t="s">
        <v>17</v>
      </c>
      <c r="N76" s="64" t="s">
        <v>30</v>
      </c>
      <c r="O76" s="64" t="s">
        <v>17</v>
      </c>
      <c r="P76" s="64" t="s">
        <v>30</v>
      </c>
      <c r="Q76" s="64" t="s">
        <v>17</v>
      </c>
      <c r="R76" s="64" t="s">
        <v>30</v>
      </c>
      <c r="S76" s="64" t="s">
        <v>17</v>
      </c>
      <c r="T76" s="64" t="s">
        <v>30</v>
      </c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P76" s="63"/>
      <c r="AQ76" s="63"/>
    </row>
    <row r="77" spans="1:43" s="69" customFormat="1" x14ac:dyDescent="0.2">
      <c r="A77" s="64"/>
      <c r="B77" s="225"/>
      <c r="C77" s="64">
        <f>IF(C20-D20&lt;=(C21-2),1,"NO")</f>
        <v>1</v>
      </c>
      <c r="D77" s="64">
        <f>C20-C21</f>
        <v>-4</v>
      </c>
      <c r="E77" s="64">
        <f>IF(E20-F20&lt;=(E21-2),1,"NO")</f>
        <v>1</v>
      </c>
      <c r="F77" s="64">
        <f>E20-E21</f>
        <v>-4</v>
      </c>
      <c r="G77" s="64">
        <f>IF(G20-H20&lt;=(G21-2),1,"NO")</f>
        <v>1</v>
      </c>
      <c r="H77" s="64">
        <f>G20-G21</f>
        <v>-4</v>
      </c>
      <c r="I77" s="64">
        <f>IF(I20-J20&lt;=(I21-2),1,"NO")</f>
        <v>1</v>
      </c>
      <c r="J77" s="64">
        <f>I20-I21</f>
        <v>-4</v>
      </c>
      <c r="K77" s="64">
        <f>IF(K20-L20&lt;=(K21-2),1,"NO")</f>
        <v>1</v>
      </c>
      <c r="L77" s="64">
        <f>K20-K21</f>
        <v>-3</v>
      </c>
      <c r="M77" s="64">
        <f>IF(M20-N20&lt;=(M21-2),1,"NO")</f>
        <v>1</v>
      </c>
      <c r="N77" s="64">
        <f>M20-M21</f>
        <v>-3</v>
      </c>
      <c r="O77" s="64">
        <f>IF(O20-P20&lt;=(O21-2),1,"NO")</f>
        <v>1</v>
      </c>
      <c r="P77" s="64">
        <f>O20-O21</f>
        <v>-5</v>
      </c>
      <c r="Q77" s="64">
        <f>IF(Q20-R20&lt;=(Q21-2),1,"NO")</f>
        <v>1</v>
      </c>
      <c r="R77" s="64">
        <f>Q20-Q21</f>
        <v>-4</v>
      </c>
      <c r="S77" s="64">
        <f>IF(S20-T20&lt;=(S21-2),1,"NO")</f>
        <v>1</v>
      </c>
      <c r="T77" s="64">
        <f>S20-S21</f>
        <v>-4</v>
      </c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P77" s="63"/>
      <c r="AQ77" s="63"/>
    </row>
    <row r="78" spans="1:43" s="69" customFormat="1" x14ac:dyDescent="0.2">
      <c r="A78" s="64"/>
      <c r="B78" s="225">
        <v>11</v>
      </c>
      <c r="C78" s="64" t="s">
        <v>17</v>
      </c>
      <c r="D78" s="64" t="s">
        <v>30</v>
      </c>
      <c r="E78" s="64" t="s">
        <v>17</v>
      </c>
      <c r="F78" s="64" t="s">
        <v>30</v>
      </c>
      <c r="G78" s="64" t="s">
        <v>17</v>
      </c>
      <c r="H78" s="64" t="s">
        <v>30</v>
      </c>
      <c r="I78" s="64" t="s">
        <v>17</v>
      </c>
      <c r="J78" s="64" t="s">
        <v>30</v>
      </c>
      <c r="K78" s="64" t="s">
        <v>17</v>
      </c>
      <c r="L78" s="64" t="s">
        <v>30</v>
      </c>
      <c r="M78" s="64" t="s">
        <v>17</v>
      </c>
      <c r="N78" s="64" t="s">
        <v>30</v>
      </c>
      <c r="O78" s="64" t="s">
        <v>17</v>
      </c>
      <c r="P78" s="64" t="s">
        <v>30</v>
      </c>
      <c r="Q78" s="64" t="s">
        <v>17</v>
      </c>
      <c r="R78" s="64" t="s">
        <v>30</v>
      </c>
      <c r="S78" s="64" t="s">
        <v>17</v>
      </c>
      <c r="T78" s="64" t="s">
        <v>30</v>
      </c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P78" s="63"/>
      <c r="AQ78" s="63"/>
    </row>
    <row r="79" spans="1:43" s="69" customFormat="1" x14ac:dyDescent="0.2">
      <c r="A79" s="64"/>
      <c r="B79" s="225"/>
      <c r="C79" s="64">
        <f>IF(C22-D22&lt;=(C23-2),1,"NO")</f>
        <v>1</v>
      </c>
      <c r="D79" s="64">
        <f>C22-C23</f>
        <v>-4</v>
      </c>
      <c r="E79" s="64">
        <f>IF(E22-F22&lt;=(E23-2),1,"NO")</f>
        <v>1</v>
      </c>
      <c r="F79" s="64">
        <f>E22-E23</f>
        <v>-3</v>
      </c>
      <c r="G79" s="64">
        <f>IF(G22-H22&lt;=(G23-2),1,"NO")</f>
        <v>1</v>
      </c>
      <c r="H79" s="64">
        <f>G22-G23</f>
        <v>-5</v>
      </c>
      <c r="I79" s="64">
        <f>IF(I22-J22&lt;=(I23-2),1,"NO")</f>
        <v>1</v>
      </c>
      <c r="J79" s="64">
        <f>I22-I23</f>
        <v>-5</v>
      </c>
      <c r="K79" s="64">
        <f>IF(K22-L22&lt;=(K23-2),1,"NO")</f>
        <v>1</v>
      </c>
      <c r="L79" s="64">
        <f>K22-K23</f>
        <v>-4</v>
      </c>
      <c r="M79" s="64">
        <f>IF(M22-N22&lt;=(M23-2),1,"NO")</f>
        <v>1</v>
      </c>
      <c r="N79" s="64">
        <f>M22-M23</f>
        <v>-4</v>
      </c>
      <c r="O79" s="64">
        <f>IF(O22-P22&lt;=(O23-2),1,"NO")</f>
        <v>1</v>
      </c>
      <c r="P79" s="64">
        <f>O22-O23</f>
        <v>-5</v>
      </c>
      <c r="Q79" s="64">
        <f>IF(Q22-R22&lt;=(Q23-2),1,"NO")</f>
        <v>1</v>
      </c>
      <c r="R79" s="64">
        <f>Q22-Q23</f>
        <v>-3</v>
      </c>
      <c r="S79" s="64">
        <f>IF(S22-T22&lt;=(S23-2),1,"NO")</f>
        <v>1</v>
      </c>
      <c r="T79" s="64">
        <f>S22-S23</f>
        <v>-4</v>
      </c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P79" s="63"/>
      <c r="AQ79" s="63"/>
    </row>
    <row r="80" spans="1:43" s="69" customFormat="1" x14ac:dyDescent="0.2">
      <c r="A80" s="64"/>
      <c r="B80" s="225">
        <v>12</v>
      </c>
      <c r="C80" s="64" t="s">
        <v>17</v>
      </c>
      <c r="D80" s="64" t="s">
        <v>30</v>
      </c>
      <c r="E80" s="64" t="s">
        <v>17</v>
      </c>
      <c r="F80" s="64" t="s">
        <v>30</v>
      </c>
      <c r="G80" s="64" t="s">
        <v>17</v>
      </c>
      <c r="H80" s="64" t="s">
        <v>30</v>
      </c>
      <c r="I80" s="64" t="s">
        <v>17</v>
      </c>
      <c r="J80" s="64" t="s">
        <v>30</v>
      </c>
      <c r="K80" s="64" t="s">
        <v>17</v>
      </c>
      <c r="L80" s="64" t="s">
        <v>30</v>
      </c>
      <c r="M80" s="64" t="s">
        <v>17</v>
      </c>
      <c r="N80" s="64" t="s">
        <v>30</v>
      </c>
      <c r="O80" s="64" t="s">
        <v>17</v>
      </c>
      <c r="P80" s="64" t="s">
        <v>30</v>
      </c>
      <c r="Q80" s="64" t="s">
        <v>17</v>
      </c>
      <c r="R80" s="64" t="s">
        <v>30</v>
      </c>
      <c r="S80" s="64" t="s">
        <v>17</v>
      </c>
      <c r="T80" s="64" t="s">
        <v>30</v>
      </c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P80" s="63"/>
      <c r="AQ80" s="63"/>
    </row>
    <row r="81" spans="1:43" s="69" customFormat="1" x14ac:dyDescent="0.2">
      <c r="A81" s="64"/>
      <c r="B81" s="225"/>
      <c r="C81" s="64">
        <f>IF(C24-D24&lt;=(C25-2),1,"NO")</f>
        <v>1</v>
      </c>
      <c r="D81" s="64">
        <f>C24-C25</f>
        <v>-4</v>
      </c>
      <c r="E81" s="64">
        <f>IF(E24-F24&lt;=(E25-2),1,"NO")</f>
        <v>1</v>
      </c>
      <c r="F81" s="64">
        <f>E24-E25</f>
        <v>-4</v>
      </c>
      <c r="G81" s="64">
        <f>IF(G24-H24&lt;=(G25-2),1,"NO")</f>
        <v>1</v>
      </c>
      <c r="H81" s="64">
        <f>G24-G25</f>
        <v>-4</v>
      </c>
      <c r="I81" s="64">
        <f>IF(I24-J24&lt;=(I25-2),1,"NO")</f>
        <v>1</v>
      </c>
      <c r="J81" s="64">
        <f>I24-I25</f>
        <v>-4</v>
      </c>
      <c r="K81" s="64">
        <f>IF(K24-L24&lt;=(K25-2),1,"NO")</f>
        <v>1</v>
      </c>
      <c r="L81" s="64">
        <f>K24-K25</f>
        <v>-3</v>
      </c>
      <c r="M81" s="64">
        <f>IF(M24-N24&lt;=(M25-2),1,"NO")</f>
        <v>1</v>
      </c>
      <c r="N81" s="64">
        <f>M24-M25</f>
        <v>-3</v>
      </c>
      <c r="O81" s="64">
        <f>IF(O24-P24&lt;=(O25-2),1,"NO")</f>
        <v>1</v>
      </c>
      <c r="P81" s="64">
        <f>O24-O25</f>
        <v>-5</v>
      </c>
      <c r="Q81" s="64">
        <f>IF(Q24-R24&lt;=(Q25-2),1,"NO")</f>
        <v>1</v>
      </c>
      <c r="R81" s="64">
        <f>Q24-Q25</f>
        <v>-4</v>
      </c>
      <c r="S81" s="64">
        <f>IF(S24-T24&lt;=(S25-2),1,"NO")</f>
        <v>1</v>
      </c>
      <c r="T81" s="64">
        <f>S24-S25</f>
        <v>-4</v>
      </c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P81" s="63"/>
      <c r="AQ81" s="63"/>
    </row>
    <row r="82" spans="1:43" s="69" customFormat="1" x14ac:dyDescent="0.2">
      <c r="A82" s="64"/>
      <c r="B82" s="225">
        <v>13</v>
      </c>
      <c r="C82" s="64" t="s">
        <v>17</v>
      </c>
      <c r="D82" s="64" t="s">
        <v>30</v>
      </c>
      <c r="E82" s="64" t="s">
        <v>17</v>
      </c>
      <c r="F82" s="64" t="s">
        <v>30</v>
      </c>
      <c r="G82" s="64" t="s">
        <v>17</v>
      </c>
      <c r="H82" s="64" t="s">
        <v>30</v>
      </c>
      <c r="I82" s="64" t="s">
        <v>17</v>
      </c>
      <c r="J82" s="64" t="s">
        <v>30</v>
      </c>
      <c r="K82" s="64" t="s">
        <v>17</v>
      </c>
      <c r="L82" s="64" t="s">
        <v>30</v>
      </c>
      <c r="M82" s="64" t="s">
        <v>17</v>
      </c>
      <c r="N82" s="64" t="s">
        <v>30</v>
      </c>
      <c r="O82" s="64" t="s">
        <v>17</v>
      </c>
      <c r="P82" s="64" t="s">
        <v>30</v>
      </c>
      <c r="Q82" s="64" t="s">
        <v>17</v>
      </c>
      <c r="R82" s="64" t="s">
        <v>30</v>
      </c>
      <c r="S82" s="64" t="s">
        <v>17</v>
      </c>
      <c r="T82" s="64" t="s">
        <v>30</v>
      </c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P82" s="63"/>
      <c r="AQ82" s="63"/>
    </row>
    <row r="83" spans="1:43" s="69" customFormat="1" x14ac:dyDescent="0.2">
      <c r="A83" s="64"/>
      <c r="B83" s="225"/>
      <c r="C83" s="64">
        <f>IF(C26-D26&lt;=(C27-2),1,"NO")</f>
        <v>1</v>
      </c>
      <c r="D83" s="64">
        <f>C26-C27</f>
        <v>-4</v>
      </c>
      <c r="E83" s="64">
        <f>IF(E26-F26&lt;=(E27-2),1,"NO")</f>
        <v>1</v>
      </c>
      <c r="F83" s="64">
        <f>E26-E27</f>
        <v>-3</v>
      </c>
      <c r="G83" s="64">
        <f>IF(G26-H26&lt;=(G27-2),1,"NO")</f>
        <v>1</v>
      </c>
      <c r="H83" s="64">
        <f>G26-G27</f>
        <v>-5</v>
      </c>
      <c r="I83" s="64">
        <f>IF(I26-J26&lt;=(I27-2),1,"NO")</f>
        <v>1</v>
      </c>
      <c r="J83" s="64">
        <f>I26-I27</f>
        <v>-5</v>
      </c>
      <c r="K83" s="64">
        <f>IF(K26-L26&lt;=(K27-2),1,"NO")</f>
        <v>1</v>
      </c>
      <c r="L83" s="64">
        <f>K26-K27</f>
        <v>-4</v>
      </c>
      <c r="M83" s="64">
        <f>IF(M26-N26&lt;=(M27-2),1,"NO")</f>
        <v>1</v>
      </c>
      <c r="N83" s="64">
        <f>M26-M27</f>
        <v>-4</v>
      </c>
      <c r="O83" s="64">
        <f>IF(O26-P26&lt;=(O27-2),1,"NO")</f>
        <v>1</v>
      </c>
      <c r="P83" s="64">
        <f>O26-O27</f>
        <v>-5</v>
      </c>
      <c r="Q83" s="64">
        <f>IF(Q26-R26&lt;=(Q27-2),1,"NO")</f>
        <v>1</v>
      </c>
      <c r="R83" s="64">
        <f>Q26-Q27</f>
        <v>-3</v>
      </c>
      <c r="S83" s="64">
        <f>IF(S26-T26&lt;=(S27-2),1,"NO")</f>
        <v>1</v>
      </c>
      <c r="T83" s="64">
        <f>S26-S27</f>
        <v>-4</v>
      </c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P83" s="63"/>
      <c r="AQ83" s="63"/>
    </row>
    <row r="84" spans="1:43" s="69" customFormat="1" x14ac:dyDescent="0.2">
      <c r="A84" s="64"/>
      <c r="B84" s="225">
        <v>14</v>
      </c>
      <c r="C84" s="64" t="s">
        <v>17</v>
      </c>
      <c r="D84" s="64" t="s">
        <v>30</v>
      </c>
      <c r="E84" s="64" t="s">
        <v>17</v>
      </c>
      <c r="F84" s="64" t="s">
        <v>30</v>
      </c>
      <c r="G84" s="64" t="s">
        <v>17</v>
      </c>
      <c r="H84" s="64" t="s">
        <v>30</v>
      </c>
      <c r="I84" s="64" t="s">
        <v>17</v>
      </c>
      <c r="J84" s="64" t="s">
        <v>30</v>
      </c>
      <c r="K84" s="64" t="s">
        <v>17</v>
      </c>
      <c r="L84" s="64" t="s">
        <v>30</v>
      </c>
      <c r="M84" s="64" t="s">
        <v>17</v>
      </c>
      <c r="N84" s="64" t="s">
        <v>30</v>
      </c>
      <c r="O84" s="64" t="s">
        <v>17</v>
      </c>
      <c r="P84" s="64" t="s">
        <v>30</v>
      </c>
      <c r="Q84" s="64" t="s">
        <v>17</v>
      </c>
      <c r="R84" s="64" t="s">
        <v>30</v>
      </c>
      <c r="S84" s="64" t="s">
        <v>17</v>
      </c>
      <c r="T84" s="64" t="s">
        <v>30</v>
      </c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P84" s="63"/>
      <c r="AQ84" s="63"/>
    </row>
    <row r="85" spans="1:43" s="69" customFormat="1" x14ac:dyDescent="0.2">
      <c r="A85" s="64"/>
      <c r="B85" s="225"/>
      <c r="C85" s="64">
        <f>IF(C28-D28&lt;=(C29-2),1,"NO")</f>
        <v>1</v>
      </c>
      <c r="D85" s="64">
        <f>C28-C29</f>
        <v>-4</v>
      </c>
      <c r="E85" s="64">
        <f>IF(E28-F28&lt;=(E29-2),1,"NO")</f>
        <v>1</v>
      </c>
      <c r="F85" s="64">
        <f>E28-E29</f>
        <v>-4</v>
      </c>
      <c r="G85" s="64">
        <f>IF(G28-H28&lt;=(G29-2),1,"NO")</f>
        <v>1</v>
      </c>
      <c r="H85" s="64">
        <f>G28-G29</f>
        <v>-4</v>
      </c>
      <c r="I85" s="64">
        <f>IF(I28-J28&lt;=(I29-2),1,"NO")</f>
        <v>1</v>
      </c>
      <c r="J85" s="64">
        <f>I28-I29</f>
        <v>-4</v>
      </c>
      <c r="K85" s="64">
        <f>IF(K28-L28&lt;=(K29-2),1,"NO")</f>
        <v>1</v>
      </c>
      <c r="L85" s="64">
        <f>K28-K29</f>
        <v>-3</v>
      </c>
      <c r="M85" s="64">
        <f>IF(M28-N28&lt;=(M29-2),1,"NO")</f>
        <v>1</v>
      </c>
      <c r="N85" s="64">
        <f>M28-M29</f>
        <v>-3</v>
      </c>
      <c r="O85" s="64">
        <f>IF(O28-P28&lt;=(O29-2),1,"NO")</f>
        <v>1</v>
      </c>
      <c r="P85" s="64">
        <f>O28-O29</f>
        <v>-5</v>
      </c>
      <c r="Q85" s="64">
        <f>IF(Q28-R28&lt;=(Q29-2),1,"NO")</f>
        <v>1</v>
      </c>
      <c r="R85" s="64">
        <f>Q28-Q29</f>
        <v>-4</v>
      </c>
      <c r="S85" s="64">
        <f>IF(S28-T28&lt;=(S29-2),1,"NO")</f>
        <v>1</v>
      </c>
      <c r="T85" s="64">
        <f>S28-S29</f>
        <v>-4</v>
      </c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P85" s="63"/>
      <c r="AQ85" s="63"/>
    </row>
    <row r="86" spans="1:43" s="69" customFormat="1" x14ac:dyDescent="0.2">
      <c r="A86" s="64"/>
      <c r="B86" s="225">
        <v>15</v>
      </c>
      <c r="C86" s="64" t="s">
        <v>17</v>
      </c>
      <c r="D86" s="64" t="s">
        <v>30</v>
      </c>
      <c r="E86" s="64" t="s">
        <v>17</v>
      </c>
      <c r="F86" s="64" t="s">
        <v>30</v>
      </c>
      <c r="G86" s="64" t="s">
        <v>17</v>
      </c>
      <c r="H86" s="64" t="s">
        <v>30</v>
      </c>
      <c r="I86" s="64" t="s">
        <v>17</v>
      </c>
      <c r="J86" s="64" t="s">
        <v>30</v>
      </c>
      <c r="K86" s="64" t="s">
        <v>17</v>
      </c>
      <c r="L86" s="64" t="s">
        <v>30</v>
      </c>
      <c r="M86" s="64" t="s">
        <v>17</v>
      </c>
      <c r="N86" s="64" t="s">
        <v>30</v>
      </c>
      <c r="O86" s="64" t="s">
        <v>17</v>
      </c>
      <c r="P86" s="64" t="s">
        <v>30</v>
      </c>
      <c r="Q86" s="64" t="s">
        <v>17</v>
      </c>
      <c r="R86" s="64" t="s">
        <v>30</v>
      </c>
      <c r="S86" s="64" t="s">
        <v>17</v>
      </c>
      <c r="T86" s="64" t="s">
        <v>30</v>
      </c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P86" s="63"/>
      <c r="AQ86" s="63"/>
    </row>
    <row r="87" spans="1:43" s="69" customFormat="1" x14ac:dyDescent="0.2">
      <c r="A87" s="64"/>
      <c r="B87" s="225"/>
      <c r="C87" s="64">
        <f>IF(C30-D30&lt;=(C31-2),1,"NO")</f>
        <v>1</v>
      </c>
      <c r="D87" s="64">
        <f>C30-C31</f>
        <v>-4</v>
      </c>
      <c r="E87" s="64">
        <f>IF(E30-F30&lt;=(E31-2),1,"NO")</f>
        <v>1</v>
      </c>
      <c r="F87" s="64">
        <f>E30-E31</f>
        <v>-3</v>
      </c>
      <c r="G87" s="64">
        <f>IF(G30-H30&lt;=(G31-2),1,"NO")</f>
        <v>1</v>
      </c>
      <c r="H87" s="64">
        <f>G30-G31</f>
        <v>-5</v>
      </c>
      <c r="I87" s="64">
        <f>IF(I30-J30&lt;=(I31-2),1,"NO")</f>
        <v>1</v>
      </c>
      <c r="J87" s="64">
        <f>I30-I31</f>
        <v>-5</v>
      </c>
      <c r="K87" s="64">
        <f>IF(K30-L30&lt;=(K31-2),1,"NO")</f>
        <v>1</v>
      </c>
      <c r="L87" s="64">
        <f>K30-K31</f>
        <v>-4</v>
      </c>
      <c r="M87" s="64">
        <f>IF(M30-N30&lt;=(M31-2),1,"NO")</f>
        <v>1</v>
      </c>
      <c r="N87" s="64">
        <f>M30-M31</f>
        <v>-4</v>
      </c>
      <c r="O87" s="64">
        <f>IF(O30-P30&lt;=(O31-2),1,"NO")</f>
        <v>1</v>
      </c>
      <c r="P87" s="64">
        <f>O30-O31</f>
        <v>-5</v>
      </c>
      <c r="Q87" s="64">
        <f>IF(Q30-R30&lt;=(Q31-2),1,"NO")</f>
        <v>1</v>
      </c>
      <c r="R87" s="64">
        <f>Q30-Q31</f>
        <v>-3</v>
      </c>
      <c r="S87" s="64">
        <f>IF(S30-T30&lt;=(S31-2),1,"NO")</f>
        <v>1</v>
      </c>
      <c r="T87" s="64">
        <f>S30-S31</f>
        <v>-4</v>
      </c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P87" s="63"/>
      <c r="AQ87" s="63"/>
    </row>
    <row r="88" spans="1:43" s="69" customFormat="1" x14ac:dyDescent="0.2">
      <c r="A88" s="64"/>
      <c r="B88" s="225">
        <v>16</v>
      </c>
      <c r="C88" s="64" t="s">
        <v>17</v>
      </c>
      <c r="D88" s="64" t="s">
        <v>30</v>
      </c>
      <c r="E88" s="64" t="s">
        <v>17</v>
      </c>
      <c r="F88" s="64" t="s">
        <v>30</v>
      </c>
      <c r="G88" s="64" t="s">
        <v>17</v>
      </c>
      <c r="H88" s="64" t="s">
        <v>30</v>
      </c>
      <c r="I88" s="64" t="s">
        <v>17</v>
      </c>
      <c r="J88" s="64" t="s">
        <v>30</v>
      </c>
      <c r="K88" s="64" t="s">
        <v>17</v>
      </c>
      <c r="L88" s="64" t="s">
        <v>30</v>
      </c>
      <c r="M88" s="64" t="s">
        <v>17</v>
      </c>
      <c r="N88" s="64" t="s">
        <v>30</v>
      </c>
      <c r="O88" s="64" t="s">
        <v>17</v>
      </c>
      <c r="P88" s="64" t="s">
        <v>30</v>
      </c>
      <c r="Q88" s="64" t="s">
        <v>17</v>
      </c>
      <c r="R88" s="64" t="s">
        <v>30</v>
      </c>
      <c r="S88" s="64" t="s">
        <v>17</v>
      </c>
      <c r="T88" s="64" t="s">
        <v>30</v>
      </c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P88" s="63"/>
      <c r="AQ88" s="63"/>
    </row>
    <row r="89" spans="1:43" s="69" customFormat="1" x14ac:dyDescent="0.2">
      <c r="A89" s="64"/>
      <c r="B89" s="225"/>
      <c r="C89" s="64">
        <f>IF(C32-D32&lt;=(C33-2),1,"NO")</f>
        <v>1</v>
      </c>
      <c r="D89" s="64">
        <f>C32-C33</f>
        <v>-4</v>
      </c>
      <c r="E89" s="64">
        <f>IF(E32-F32&lt;=(E33-2),1,"NO")</f>
        <v>1</v>
      </c>
      <c r="F89" s="64">
        <f>E32-E33</f>
        <v>-4</v>
      </c>
      <c r="G89" s="64">
        <f>IF(G32-H32&lt;=(G33-2),1,"NO")</f>
        <v>1</v>
      </c>
      <c r="H89" s="64">
        <f>G32-G33</f>
        <v>-4</v>
      </c>
      <c r="I89" s="64">
        <f>IF(I32-J32&lt;=(I33-2),1,"NO")</f>
        <v>1</v>
      </c>
      <c r="J89" s="64">
        <f>I32-I33</f>
        <v>-4</v>
      </c>
      <c r="K89" s="64">
        <f>IF(K32-L32&lt;=(K33-2),1,"NO")</f>
        <v>1</v>
      </c>
      <c r="L89" s="64">
        <f>K32-K33</f>
        <v>-3</v>
      </c>
      <c r="M89" s="64">
        <f>IF(M32-N32&lt;=(M33-2),1,"NO")</f>
        <v>1</v>
      </c>
      <c r="N89" s="64">
        <f>M32-M33</f>
        <v>-3</v>
      </c>
      <c r="O89" s="64">
        <f>IF(O32-P32&lt;=(O33-2),1,"NO")</f>
        <v>1</v>
      </c>
      <c r="P89" s="64">
        <f>O32-O33</f>
        <v>-5</v>
      </c>
      <c r="Q89" s="64">
        <f>IF(Q32-R32&lt;=(Q33-2),1,"NO")</f>
        <v>1</v>
      </c>
      <c r="R89" s="64">
        <f>Q32-Q33</f>
        <v>-4</v>
      </c>
      <c r="S89" s="64">
        <f>IF(S32-T32&lt;=(S33-2),1,"NO")</f>
        <v>1</v>
      </c>
      <c r="T89" s="64">
        <f>S32-S33</f>
        <v>-4</v>
      </c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P89" s="63"/>
      <c r="AQ89" s="63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F10" sqref="F10"/>
    </sheetView>
  </sheetViews>
  <sheetFormatPr defaultRowHeight="12.75" x14ac:dyDescent="0.2"/>
  <cols>
    <col min="1" max="1" width="14.28515625" style="28" customWidth="1"/>
    <col min="2" max="2" width="9.140625" style="55" customWidth="1"/>
    <col min="3" max="16384" width="9.140625" style="28"/>
  </cols>
  <sheetData>
    <row r="1" spans="1:3" ht="118.5" customHeight="1" x14ac:dyDescent="0.2">
      <c r="A1" s="28" t="s">
        <v>87</v>
      </c>
      <c r="B1" s="58" t="s">
        <v>88</v>
      </c>
      <c r="C1" s="58" t="s">
        <v>98</v>
      </c>
    </row>
    <row r="2" spans="1:3" x14ac:dyDescent="0.2">
      <c r="A2" s="28" t="s">
        <v>32</v>
      </c>
      <c r="B2" s="55">
        <v>17</v>
      </c>
      <c r="C2" s="55">
        <f>MIN(18,ROUND(SUM(Sullivan!AF2:AF33)/Sullivan!AF34 *0.9,0))</f>
        <v>18</v>
      </c>
    </row>
    <row r="3" spans="1:3" x14ac:dyDescent="0.2">
      <c r="A3" s="28" t="s">
        <v>33</v>
      </c>
      <c r="B3" s="44">
        <v>9</v>
      </c>
      <c r="C3" s="55">
        <f>ROUND(SUM(Shomsky!AF2:AF33)/Shomsky!AF34 *0.9,0)</f>
        <v>7</v>
      </c>
    </row>
    <row r="4" spans="1:3" x14ac:dyDescent="0.2">
      <c r="A4" s="28" t="s">
        <v>49</v>
      </c>
      <c r="B4" s="55">
        <v>5</v>
      </c>
      <c r="C4" s="55">
        <f>ROUND(SUM(Pittenger!AF2:AF33)/Pittenger!AF34 *0.9,0)</f>
        <v>7</v>
      </c>
    </row>
    <row r="5" spans="1:3" x14ac:dyDescent="0.2">
      <c r="A5" s="28" t="s">
        <v>39</v>
      </c>
      <c r="B5" s="55">
        <v>13</v>
      </c>
      <c r="C5" s="55" t="e">
        <f>ROUND(SUM(Bawol!AF2:AF33)/Bawol!AF34 *0.9,0)</f>
        <v>#DIV/0!</v>
      </c>
    </row>
    <row r="6" spans="1:3" x14ac:dyDescent="0.2">
      <c r="A6" s="59" t="s">
        <v>63</v>
      </c>
      <c r="B6" s="55">
        <v>4</v>
      </c>
      <c r="C6" s="55">
        <f>ROUND(SUM(Paul!AF2:AF33)/Paul!AF34 *0.9,0)</f>
        <v>4</v>
      </c>
    </row>
    <row r="7" spans="1:3" x14ac:dyDescent="0.2">
      <c r="A7" s="28" t="s">
        <v>40</v>
      </c>
      <c r="B7" s="55">
        <v>14</v>
      </c>
      <c r="C7" s="55">
        <f>ROUND(SUM(Walrad!AF2:AF33)/Walrad!AF34 *0.9,0)</f>
        <v>14</v>
      </c>
    </row>
    <row r="8" spans="1:3" x14ac:dyDescent="0.2">
      <c r="A8" s="59" t="s">
        <v>179</v>
      </c>
      <c r="B8" s="44" t="s">
        <v>89</v>
      </c>
      <c r="C8" s="55">
        <f>ROUND(SUM(Baker!AF2:AF33)/Baker!AF34 *0.9,0)</f>
        <v>10</v>
      </c>
    </row>
    <row r="9" spans="1:3" x14ac:dyDescent="0.2">
      <c r="A9" s="59" t="s">
        <v>90</v>
      </c>
      <c r="B9" s="44">
        <v>8</v>
      </c>
      <c r="C9" s="55">
        <f>ROUND(SUM(Matzo!AF2:AF33)/Matzo!AF34 *0.9,0)</f>
        <v>7</v>
      </c>
    </row>
    <row r="10" spans="1:3" x14ac:dyDescent="0.2">
      <c r="A10" s="28" t="s">
        <v>91</v>
      </c>
      <c r="B10" s="55">
        <v>14</v>
      </c>
      <c r="C10" s="55">
        <f>ROUND(SUM(DiCarlo!AF2:AF33)/DiCarlo!AF34 *0.9,0)</f>
        <v>15</v>
      </c>
    </row>
    <row r="11" spans="1:3" x14ac:dyDescent="0.2">
      <c r="A11" s="28" t="s">
        <v>92</v>
      </c>
      <c r="B11" s="44">
        <v>11</v>
      </c>
      <c r="C11" s="55" t="e">
        <f>ROUND(SUM(Tharp!AF2:AF33)/Tharp!AF34 *0.9,0)</f>
        <v>#DIV/0!</v>
      </c>
    </row>
    <row r="12" spans="1:3" x14ac:dyDescent="0.2">
      <c r="A12" s="28" t="s">
        <v>41</v>
      </c>
      <c r="B12" s="55">
        <v>10</v>
      </c>
      <c r="C12" s="55">
        <f>ROUND(SUM(Kopas!AF2:AF33)/Kopas!AF34 *0.9,0)</f>
        <v>11</v>
      </c>
    </row>
    <row r="13" spans="1:3" x14ac:dyDescent="0.2">
      <c r="A13" s="28" t="s">
        <v>42</v>
      </c>
      <c r="B13" s="55">
        <v>16</v>
      </c>
      <c r="C13" s="55">
        <f>ROUND(SUM(Dunn!AF2:AF33)/Dunn!AF34 *0.9,0)</f>
        <v>17</v>
      </c>
    </row>
    <row r="14" spans="1:3" x14ac:dyDescent="0.2">
      <c r="A14" s="59" t="s">
        <v>78</v>
      </c>
      <c r="B14" s="55">
        <v>10</v>
      </c>
      <c r="C14" s="55">
        <f>ROUND(SUM(Barrett!AF2:AF33)/Barrett!AF34 *0.9,0)</f>
        <v>11</v>
      </c>
    </row>
    <row r="15" spans="1:3" x14ac:dyDescent="0.2">
      <c r="A15" s="28" t="s">
        <v>76</v>
      </c>
      <c r="B15" s="55">
        <v>18</v>
      </c>
      <c r="C15" s="55">
        <f>MIN(18,ROUND(SUM(CBaron!AF2:AF33)/CBaron!AF34 *0.9,0))</f>
        <v>18</v>
      </c>
    </row>
    <row r="16" spans="1:3" x14ac:dyDescent="0.2">
      <c r="A16" s="28" t="s">
        <v>50</v>
      </c>
      <c r="B16" s="55">
        <v>13</v>
      </c>
      <c r="C16" s="55">
        <f>ROUND(SUM(Breuer!AF2:AF33)/Breuer!AF34 *0.9,0)</f>
        <v>14</v>
      </c>
    </row>
    <row r="17" spans="1:33" x14ac:dyDescent="0.2">
      <c r="A17" s="28" t="s">
        <v>51</v>
      </c>
      <c r="B17" s="55">
        <v>11</v>
      </c>
      <c r="C17" s="55">
        <f>ROUND(SUM(Barbour!AF2:AF33)/Barbour!AF34 *0.9,0)</f>
        <v>14</v>
      </c>
    </row>
    <row r="18" spans="1:33" x14ac:dyDescent="0.2">
      <c r="A18" s="28" t="s">
        <v>52</v>
      </c>
      <c r="B18" s="55">
        <v>9</v>
      </c>
      <c r="C18" s="55">
        <f>ROUND(SUM(Baron!AF2:AF33)/Baron!AF34 *0.9,0)</f>
        <v>8</v>
      </c>
    </row>
    <row r="19" spans="1:33" x14ac:dyDescent="0.2">
      <c r="A19" s="59" t="s">
        <v>66</v>
      </c>
      <c r="B19" s="55">
        <v>8</v>
      </c>
      <c r="C19" s="55">
        <f>ROUND(SUM(CBrosky!AF2:AF33)/CBrosky!AF34 *0.9,0)</f>
        <v>12</v>
      </c>
    </row>
    <row r="20" spans="1:33" x14ac:dyDescent="0.2">
      <c r="A20" s="28" t="s">
        <v>53</v>
      </c>
      <c r="B20" s="55">
        <v>11</v>
      </c>
      <c r="C20" s="55">
        <f>ROUND(SUM(Brosky!AF2:AF33)/Brosky!AF34 *0.9,0)</f>
        <v>10</v>
      </c>
    </row>
    <row r="21" spans="1:33" x14ac:dyDescent="0.2">
      <c r="A21" s="28" t="s">
        <v>54</v>
      </c>
      <c r="B21" s="14">
        <v>12</v>
      </c>
      <c r="C21" s="14">
        <f>ROUND(SUM(Watts!AF2:AF33)/Watts!AF34 *0.9,0)</f>
        <v>12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1"/>
      <c r="AD21" s="61"/>
      <c r="AE21" s="61"/>
      <c r="AF21" s="61"/>
      <c r="AG21" s="61"/>
    </row>
    <row r="22" spans="1:33" x14ac:dyDescent="0.2">
      <c r="A22" s="28" t="s">
        <v>75</v>
      </c>
      <c r="B22" s="14">
        <v>9</v>
      </c>
      <c r="C22" s="14" t="e">
        <f>ROUND(SUM(Markusen!AF2:AF33)/Markusen!AF34 *0.9,0)</f>
        <v>#DIV/0!</v>
      </c>
    </row>
    <row r="23" spans="1:33" x14ac:dyDescent="0.2">
      <c r="A23" s="28" t="s">
        <v>71</v>
      </c>
      <c r="B23" s="14">
        <v>7</v>
      </c>
      <c r="C23" s="14">
        <f>ROUND(SUM(Olivero!AF2:AF33)/Olivero!AF34 *0.9,0)</f>
        <v>5</v>
      </c>
    </row>
    <row r="24" spans="1:33" x14ac:dyDescent="0.2">
      <c r="A24" s="28" t="s">
        <v>93</v>
      </c>
      <c r="B24" s="44">
        <v>12</v>
      </c>
      <c r="C24" s="14">
        <f>ROUND(SUM(Koenigsknecht!AF2:AF33)/Koenigsknecht!AF34 *0.9,0)</f>
        <v>11</v>
      </c>
    </row>
    <row r="25" spans="1:33" x14ac:dyDescent="0.2">
      <c r="A25" s="59" t="s">
        <v>73</v>
      </c>
      <c r="B25" s="55">
        <v>17</v>
      </c>
      <c r="C25" s="55">
        <f>MIN(18,ROUND(SUM(Laskaris!AF2:AF33)/Laskaris!AF34*0.9,0))</f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K89"/>
  <sheetViews>
    <sheetView zoomScaleNormal="100" workbookViewId="0">
      <selection activeCell="C6" sqref="C6"/>
    </sheetView>
  </sheetViews>
  <sheetFormatPr defaultRowHeight="12.75" x14ac:dyDescent="0.2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51" width="9.140625" style="28"/>
    <col min="52" max="52" width="9.140625" style="50"/>
    <col min="53" max="61" width="3.7109375" style="49" customWidth="1"/>
    <col min="62" max="16384" width="9.140625" style="28"/>
  </cols>
  <sheetData>
    <row r="1" spans="1:63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64</v>
      </c>
      <c r="AP1" s="30" t="s">
        <v>69</v>
      </c>
      <c r="AQ1" s="30" t="s">
        <v>70</v>
      </c>
      <c r="AZ1" s="3"/>
      <c r="BA1" s="30">
        <v>1</v>
      </c>
      <c r="BB1" s="30">
        <v>2</v>
      </c>
      <c r="BC1" s="30">
        <v>3</v>
      </c>
      <c r="BD1" s="30">
        <v>4</v>
      </c>
      <c r="BE1" s="30">
        <v>5</v>
      </c>
      <c r="BF1" s="30">
        <v>6</v>
      </c>
      <c r="BG1" s="30">
        <v>7</v>
      </c>
      <c r="BH1" s="30">
        <v>8</v>
      </c>
      <c r="BI1" s="30">
        <v>9</v>
      </c>
    </row>
    <row r="2" spans="1:63" ht="13.5" customHeight="1" x14ac:dyDescent="0.2">
      <c r="A2" s="213">
        <v>1</v>
      </c>
      <c r="B2" s="215" t="str">
        <f>IF('Weekly Course'!C2="Front","F","B")</f>
        <v>B</v>
      </c>
      <c r="C2" s="62">
        <v>5</v>
      </c>
      <c r="D2" s="62">
        <v>2</v>
      </c>
      <c r="E2" s="62">
        <v>4</v>
      </c>
      <c r="F2" s="62">
        <v>2</v>
      </c>
      <c r="G2" s="62">
        <v>6</v>
      </c>
      <c r="H2" s="62">
        <v>2</v>
      </c>
      <c r="I2" s="62">
        <v>5</v>
      </c>
      <c r="J2" s="62">
        <v>2</v>
      </c>
      <c r="K2" s="62">
        <v>5</v>
      </c>
      <c r="L2" s="62">
        <v>2</v>
      </c>
      <c r="M2" s="62">
        <v>4</v>
      </c>
      <c r="N2" s="62">
        <v>1</v>
      </c>
      <c r="O2" s="62">
        <v>8</v>
      </c>
      <c r="P2" s="62">
        <v>2</v>
      </c>
      <c r="Q2" s="62">
        <v>4</v>
      </c>
      <c r="R2" s="62">
        <v>2</v>
      </c>
      <c r="S2" s="62">
        <v>6</v>
      </c>
      <c r="T2" s="62">
        <v>2</v>
      </c>
      <c r="U2" s="215">
        <f>SUM(C3:T3)</f>
        <v>37</v>
      </c>
      <c r="V2" s="215">
        <f>IF(C2&gt;0,SUM(C2,E2,G2,I2,K2,M2,O2,Q2,S2)," ")</f>
        <v>47</v>
      </c>
      <c r="W2" s="215">
        <f>IF(AND(AL2&gt;0,C2&gt;0),V2-AC2,V2)</f>
        <v>38</v>
      </c>
      <c r="X2" s="215">
        <f>IF(C2&gt;0,SUM(D2,F2,H2,J2,L2,N2,P2,R2,T2)," ")</f>
        <v>17</v>
      </c>
      <c r="Y2" s="215">
        <f>IF(C2&gt;0,SUM(C59,E59,G59,I59,K59,M59,O59,Q59,S59)," ")</f>
        <v>1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2</v>
      </c>
      <c r="AC2" s="220">
        <f>AG2</f>
        <v>9</v>
      </c>
      <c r="AF2" s="217">
        <f>IF(C2&gt;0,V2-U2," ")</f>
        <v>10</v>
      </c>
      <c r="AG2" s="217">
        <f>IF(AL2&gt;0,AL2,AG6)</f>
        <v>9</v>
      </c>
      <c r="AJ2" s="28">
        <f>IF(C2&gt;0,W2,0)</f>
        <v>38</v>
      </c>
      <c r="AL2" s="55">
        <f>IF('Next Year Handicap'!B3="N/A",AG6,'Next Year Handicap'!B3)</f>
        <v>9</v>
      </c>
      <c r="AP2" s="31" t="str">
        <f>IF(B2="B"," ",IF(V2=" "," ",V2))</f>
        <v xml:space="preserve"> </v>
      </c>
      <c r="AQ2" s="27">
        <f>IF(B2="F"," ",IF(V2=" "," ",V2))</f>
        <v>47</v>
      </c>
      <c r="AV2" s="28">
        <f>IF(V2&gt;0,V2,100)</f>
        <v>47</v>
      </c>
      <c r="AY2" s="28">
        <v>1</v>
      </c>
      <c r="AZ2" s="50" t="str">
        <f>B2</f>
        <v>B</v>
      </c>
      <c r="BA2" s="49">
        <f>C2</f>
        <v>5</v>
      </c>
      <c r="BB2" s="49">
        <f>E2</f>
        <v>4</v>
      </c>
      <c r="BC2" s="49">
        <f>G2</f>
        <v>6</v>
      </c>
      <c r="BD2" s="49">
        <f>I2</f>
        <v>5</v>
      </c>
      <c r="BE2" s="49">
        <f>K2</f>
        <v>5</v>
      </c>
      <c r="BF2" s="49">
        <f>M2</f>
        <v>4</v>
      </c>
      <c r="BG2" s="49">
        <f>O2</f>
        <v>8</v>
      </c>
      <c r="BH2" s="49">
        <f>Q2</f>
        <v>4</v>
      </c>
      <c r="BI2" s="49">
        <f>S2</f>
        <v>6</v>
      </c>
      <c r="BJ2" s="28">
        <f>SUM(BA2:BI2)</f>
        <v>47</v>
      </c>
      <c r="BK2" s="28">
        <f>BJ2-V2</f>
        <v>0</v>
      </c>
    </row>
    <row r="3" spans="1:63" ht="13.5" customHeight="1" thickBot="1" x14ac:dyDescent="0.25">
      <c r="A3" s="214"/>
      <c r="B3" s="216"/>
      <c r="C3" s="218">
        <v>4</v>
      </c>
      <c r="D3" s="219"/>
      <c r="E3" s="218">
        <f>IF(B2="F",4,3)</f>
        <v>3</v>
      </c>
      <c r="F3" s="219"/>
      <c r="G3" s="218">
        <f>IF(B2="F",4,5)</f>
        <v>5</v>
      </c>
      <c r="H3" s="219"/>
      <c r="I3" s="218">
        <f>IF(B2="F",4,5)</f>
        <v>5</v>
      </c>
      <c r="J3" s="219"/>
      <c r="K3" s="218">
        <f>IF(B2="F",3,4)</f>
        <v>4</v>
      </c>
      <c r="L3" s="219"/>
      <c r="M3" s="218">
        <f>IF(B2="F",3,4)</f>
        <v>4</v>
      </c>
      <c r="N3" s="219"/>
      <c r="O3" s="218">
        <v>5</v>
      </c>
      <c r="P3" s="219"/>
      <c r="Q3" s="218">
        <f>IF(B2="F",4,3)</f>
        <v>3</v>
      </c>
      <c r="R3" s="219"/>
      <c r="S3" s="218"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F3" s="217"/>
      <c r="AG3" s="217"/>
      <c r="AV3" s="28">
        <f t="shared" ref="AV3:AV34" si="0">IF(V3&gt;0,V3,100)</f>
        <v>100</v>
      </c>
      <c r="AY3" s="28">
        <v>2</v>
      </c>
      <c r="AZ3" s="50" t="str">
        <f>B4</f>
        <v>F</v>
      </c>
      <c r="BA3" s="49">
        <f>C4</f>
        <v>4</v>
      </c>
      <c r="BB3" s="49">
        <f>E4</f>
        <v>5</v>
      </c>
      <c r="BC3" s="49">
        <f>G4</f>
        <v>4</v>
      </c>
      <c r="BD3" s="49">
        <f>I4</f>
        <v>4</v>
      </c>
      <c r="BE3" s="49">
        <f>K4</f>
        <v>3</v>
      </c>
      <c r="BF3" s="49">
        <f>M4</f>
        <v>5</v>
      </c>
      <c r="BG3" s="49">
        <f>O4</f>
        <v>7</v>
      </c>
      <c r="BH3" s="49">
        <f>Q4</f>
        <v>4</v>
      </c>
      <c r="BI3" s="49">
        <f>S4</f>
        <v>4</v>
      </c>
      <c r="BJ3" s="28">
        <f t="shared" ref="BJ3:BJ17" si="1">SUM(BA3:BI3)</f>
        <v>40</v>
      </c>
      <c r="BK3" s="28">
        <f>BJ4-V4</f>
        <v>0</v>
      </c>
    </row>
    <row r="4" spans="1:63" x14ac:dyDescent="0.2">
      <c r="A4" s="213">
        <v>2</v>
      </c>
      <c r="B4" s="215" t="str">
        <f>IF('Weekly Course'!C4="Front","F","B")</f>
        <v>F</v>
      </c>
      <c r="C4" s="75">
        <v>4</v>
      </c>
      <c r="D4" s="75">
        <v>2</v>
      </c>
      <c r="E4" s="75">
        <v>5</v>
      </c>
      <c r="F4" s="75">
        <v>2</v>
      </c>
      <c r="G4" s="75">
        <v>4</v>
      </c>
      <c r="H4" s="75">
        <v>2</v>
      </c>
      <c r="I4" s="75">
        <v>4</v>
      </c>
      <c r="J4" s="75">
        <v>1</v>
      </c>
      <c r="K4" s="75">
        <v>3</v>
      </c>
      <c r="L4" s="75">
        <v>2</v>
      </c>
      <c r="M4" s="75">
        <v>5</v>
      </c>
      <c r="N4" s="75">
        <v>1</v>
      </c>
      <c r="O4" s="75">
        <v>7</v>
      </c>
      <c r="P4" s="75">
        <v>2</v>
      </c>
      <c r="Q4" s="75">
        <v>4</v>
      </c>
      <c r="R4" s="75">
        <v>1</v>
      </c>
      <c r="S4" s="75">
        <v>4</v>
      </c>
      <c r="T4" s="75">
        <v>2</v>
      </c>
      <c r="U4" s="215">
        <f>SUM(C5:T5)</f>
        <v>35</v>
      </c>
      <c r="V4" s="215">
        <f>IF(C4&gt;0,SUM(C4,E4,G4,I4,K4,M4,O4,Q4,S4)," ")</f>
        <v>40</v>
      </c>
      <c r="W4" s="215">
        <f>IF(AND(AL2&gt;0,C4&gt;0),V4-AC4,V4)</f>
        <v>31</v>
      </c>
      <c r="X4" s="215">
        <f>IF(C4&gt;0,SUM(D4,F4,H4,J4,L4,N4,P4,R4,T4)," ")</f>
        <v>15</v>
      </c>
      <c r="Y4" s="215">
        <f>IF(C4&gt;0,SUM(C61,E61,G61,I61,K61,M61,O61,Q61,S61)," ")</f>
        <v>4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6</v>
      </c>
      <c r="AC4" s="220">
        <f>AG4</f>
        <v>9</v>
      </c>
      <c r="AF4" s="217">
        <f>IF(C4&gt;0,V4-U4," ")</f>
        <v>5</v>
      </c>
      <c r="AG4" s="217">
        <f>IF(AL2&gt;0,AL2,AG6)</f>
        <v>9</v>
      </c>
      <c r="AJ4" s="28">
        <f>IF(C4&gt;0,W4,0)</f>
        <v>31</v>
      </c>
      <c r="AP4" s="31">
        <f t="shared" ref="AP4" si="2">IF(B4="B"," ",IF(V4=" "," ",V4))</f>
        <v>40</v>
      </c>
      <c r="AQ4" s="27" t="str">
        <f t="shared" ref="AQ4" si="3">IF(B4="F"," ",IF(V4=" "," ",V4))</f>
        <v xml:space="preserve"> </v>
      </c>
      <c r="AV4" s="28">
        <f>IF(V4&gt;0,V4,100)</f>
        <v>40</v>
      </c>
      <c r="AY4" s="28">
        <v>3</v>
      </c>
      <c r="AZ4" s="50" t="str">
        <f>B4</f>
        <v>F</v>
      </c>
      <c r="BA4" s="49">
        <f t="shared" ref="BA4" si="4">C4</f>
        <v>4</v>
      </c>
      <c r="BB4" s="49">
        <f t="shared" ref="BB4" si="5">E4</f>
        <v>5</v>
      </c>
      <c r="BC4" s="49">
        <f t="shared" ref="BC4" si="6">G4</f>
        <v>4</v>
      </c>
      <c r="BD4" s="49">
        <f t="shared" ref="BD4" si="7">I4</f>
        <v>4</v>
      </c>
      <c r="BE4" s="49">
        <f t="shared" ref="BE4" si="8">K4</f>
        <v>3</v>
      </c>
      <c r="BF4" s="49">
        <f t="shared" ref="BF4" si="9">M4</f>
        <v>5</v>
      </c>
      <c r="BG4" s="49">
        <f t="shared" ref="BG4" si="10">O4</f>
        <v>7</v>
      </c>
      <c r="BH4" s="49">
        <f t="shared" ref="BH4" si="11">Q4</f>
        <v>4</v>
      </c>
      <c r="BI4" s="49">
        <f t="shared" ref="BI4" si="12">S4</f>
        <v>4</v>
      </c>
      <c r="BJ4" s="28">
        <f t="shared" si="1"/>
        <v>40</v>
      </c>
      <c r="BK4" s="28" t="e">
        <f>BJ6-V6</f>
        <v>#VALUE!</v>
      </c>
    </row>
    <row r="5" spans="1:63" ht="13.5" thickBot="1" x14ac:dyDescent="0.25">
      <c r="A5" s="214"/>
      <c r="B5" s="216"/>
      <c r="C5" s="218">
        <v>4</v>
      </c>
      <c r="D5" s="219"/>
      <c r="E5" s="218">
        <f>IF(B4="F",4,3)</f>
        <v>4</v>
      </c>
      <c r="F5" s="219"/>
      <c r="G5" s="218">
        <f>IF(B4="F",4,5)</f>
        <v>4</v>
      </c>
      <c r="H5" s="219"/>
      <c r="I5" s="218">
        <f>IF(B4="F",4,5)</f>
        <v>4</v>
      </c>
      <c r="J5" s="219"/>
      <c r="K5" s="218">
        <f>IF(B4="F",3,4)</f>
        <v>3</v>
      </c>
      <c r="L5" s="219"/>
      <c r="M5" s="218">
        <f>IF(B4="F",3,4)</f>
        <v>3</v>
      </c>
      <c r="N5" s="219"/>
      <c r="O5" s="218">
        <v>5</v>
      </c>
      <c r="P5" s="219"/>
      <c r="Q5" s="218">
        <f>IF(B4="F",4,3)</f>
        <v>4</v>
      </c>
      <c r="R5" s="219"/>
      <c r="S5" s="218"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F5" s="217"/>
      <c r="AG5" s="217"/>
      <c r="AV5" s="28">
        <f t="shared" si="0"/>
        <v>100</v>
      </c>
      <c r="AY5" s="28">
        <v>4</v>
      </c>
      <c r="AZ5" s="50" t="str">
        <f>B6</f>
        <v>B</v>
      </c>
      <c r="BA5" s="49">
        <f t="shared" ref="BA5" si="13">C6</f>
        <v>0</v>
      </c>
      <c r="BB5" s="49">
        <f t="shared" ref="BB5" si="14">E6</f>
        <v>0</v>
      </c>
      <c r="BC5" s="49">
        <f t="shared" ref="BC5" si="15">G6</f>
        <v>0</v>
      </c>
      <c r="BD5" s="49">
        <f t="shared" ref="BD5" si="16">I6</f>
        <v>0</v>
      </c>
      <c r="BE5" s="49">
        <f t="shared" ref="BE5" si="17">K6</f>
        <v>0</v>
      </c>
      <c r="BF5" s="49">
        <f t="shared" ref="BF5" si="18">M6</f>
        <v>0</v>
      </c>
      <c r="BG5" s="49">
        <f t="shared" ref="BG5" si="19">O6</f>
        <v>0</v>
      </c>
      <c r="BH5" s="49">
        <f t="shared" ref="BH5" si="20">Q6</f>
        <v>0</v>
      </c>
      <c r="BI5" s="49">
        <f t="shared" ref="BI5" si="21">S6</f>
        <v>0</v>
      </c>
      <c r="BJ5" s="28">
        <f t="shared" si="1"/>
        <v>0</v>
      </c>
      <c r="BK5" s="28" t="e">
        <f t="shared" ref="BK5" si="22">BJ6-V6</f>
        <v>#VALUE!</v>
      </c>
    </row>
    <row r="6" spans="1:63" x14ac:dyDescent="0.2">
      <c r="A6" s="213">
        <v>3</v>
      </c>
      <c r="B6" s="215" t="str">
        <f>IF('Weekly Course'!C6="Front","F","B")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9</v>
      </c>
      <c r="AF6" s="217" t="str">
        <f>IF(C6&gt;0,V6-U6," ")</f>
        <v xml:space="preserve"> </v>
      </c>
      <c r="AG6" s="217">
        <f>ROUND(SUM(AF2:AF7)/3*0.9,0)</f>
        <v>5</v>
      </c>
      <c r="AJ6" s="28">
        <f>IF(C6&gt;0,W6,0)</f>
        <v>0</v>
      </c>
      <c r="AP6" s="31" t="str">
        <f t="shared" ref="AP6" si="23">IF(B6="B"," ",IF(V6=" "," ",V6))</f>
        <v xml:space="preserve"> </v>
      </c>
      <c r="AQ6" s="27" t="str">
        <f t="shared" ref="AQ6" si="24">IF(B6="F"," ",IF(V6=" "," ",V6))</f>
        <v xml:space="preserve"> </v>
      </c>
      <c r="AV6" s="28" t="str">
        <f t="shared" si="0"/>
        <v xml:space="preserve"> </v>
      </c>
      <c r="AY6" s="28">
        <v>5</v>
      </c>
      <c r="AZ6" s="50" t="str">
        <f t="shared" ref="AZ6" si="25">B6</f>
        <v>B</v>
      </c>
      <c r="BA6" s="49">
        <f t="shared" ref="BA6" si="26">C6</f>
        <v>0</v>
      </c>
      <c r="BB6" s="49">
        <f t="shared" ref="BB6" si="27">E6</f>
        <v>0</v>
      </c>
      <c r="BC6" s="49">
        <f t="shared" ref="BC6" si="28">G6</f>
        <v>0</v>
      </c>
      <c r="BD6" s="49">
        <f t="shared" ref="BD6" si="29">I6</f>
        <v>0</v>
      </c>
      <c r="BE6" s="49">
        <f t="shared" ref="BE6" si="30">K6</f>
        <v>0</v>
      </c>
      <c r="BF6" s="49">
        <f t="shared" ref="BF6" si="31">M6</f>
        <v>0</v>
      </c>
      <c r="BG6" s="49">
        <f t="shared" ref="BG6" si="32">O6</f>
        <v>0</v>
      </c>
      <c r="BH6" s="49">
        <f t="shared" ref="BH6" si="33">Q6</f>
        <v>0</v>
      </c>
      <c r="BI6" s="49">
        <f t="shared" ref="BI6" si="34">S6</f>
        <v>0</v>
      </c>
      <c r="BJ6" s="28">
        <f t="shared" si="1"/>
        <v>0</v>
      </c>
      <c r="BK6" s="28" t="e">
        <f t="shared" ref="BK6" si="35">BJ8-V8</f>
        <v>#VALUE!</v>
      </c>
    </row>
    <row r="7" spans="1:63" ht="13.5" thickBot="1" x14ac:dyDescent="0.25">
      <c r="A7" s="214"/>
      <c r="B7" s="216"/>
      <c r="C7" s="218">
        <v>4</v>
      </c>
      <c r="D7" s="219"/>
      <c r="E7" s="218">
        <f>IF(B6="F",4,3)</f>
        <v>3</v>
      </c>
      <c r="F7" s="219"/>
      <c r="G7" s="218">
        <f>IF(B6="F",4,5)</f>
        <v>5</v>
      </c>
      <c r="H7" s="219"/>
      <c r="I7" s="218">
        <f>IF(B6="F",4,5)</f>
        <v>5</v>
      </c>
      <c r="J7" s="219"/>
      <c r="K7" s="218">
        <f>IF(B6="F",3,4)</f>
        <v>4</v>
      </c>
      <c r="L7" s="219"/>
      <c r="M7" s="218">
        <f>IF(B6="F",3,4)</f>
        <v>4</v>
      </c>
      <c r="N7" s="219"/>
      <c r="O7" s="218">
        <v>5</v>
      </c>
      <c r="P7" s="219"/>
      <c r="Q7" s="218">
        <f>IF(B6="F",4,3)</f>
        <v>3</v>
      </c>
      <c r="R7" s="219"/>
      <c r="S7" s="218"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F7" s="217"/>
      <c r="AG7" s="217"/>
      <c r="AV7" s="28">
        <f t="shared" si="0"/>
        <v>100</v>
      </c>
      <c r="AY7" s="28">
        <v>6</v>
      </c>
      <c r="AZ7" s="50" t="str">
        <f t="shared" ref="AZ7" si="36">B8</f>
        <v>F</v>
      </c>
      <c r="BA7" s="49">
        <f t="shared" ref="BA7" si="37">C8</f>
        <v>0</v>
      </c>
      <c r="BB7" s="49">
        <f t="shared" ref="BB7" si="38">E8</f>
        <v>0</v>
      </c>
      <c r="BC7" s="49">
        <f t="shared" ref="BC7" si="39">G8</f>
        <v>0</v>
      </c>
      <c r="BD7" s="49">
        <f t="shared" ref="BD7" si="40">I8</f>
        <v>0</v>
      </c>
      <c r="BE7" s="49">
        <f t="shared" ref="BE7" si="41">K8</f>
        <v>0</v>
      </c>
      <c r="BF7" s="49">
        <f t="shared" ref="BF7" si="42">M8</f>
        <v>0</v>
      </c>
      <c r="BG7" s="49">
        <f t="shared" ref="BG7" si="43">O8</f>
        <v>0</v>
      </c>
      <c r="BH7" s="49">
        <f t="shared" ref="BH7" si="44">Q8</f>
        <v>0</v>
      </c>
      <c r="BI7" s="49">
        <f t="shared" ref="BI7" si="45">S8</f>
        <v>0</v>
      </c>
      <c r="BJ7" s="28">
        <f t="shared" si="1"/>
        <v>0</v>
      </c>
      <c r="BK7" s="28" t="e">
        <f t="shared" ref="BK7" si="46">BJ8-V8</f>
        <v>#VALUE!</v>
      </c>
    </row>
    <row r="8" spans="1:63" x14ac:dyDescent="0.2">
      <c r="A8" s="213">
        <v>4</v>
      </c>
      <c r="B8" s="215" t="str">
        <f>IF('Weekly Course'!C8="Front","F","B")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5</v>
      </c>
      <c r="AF8" s="217" t="str">
        <f>IF(C8&gt;0,V8-U8," ")</f>
        <v xml:space="preserve"> </v>
      </c>
      <c r="AG8" s="217">
        <f>ROUND(SUM(AF2:AF9)/4*0.9,0)</f>
        <v>3</v>
      </c>
      <c r="AJ8" s="28">
        <f>IF(C8&gt;0,W8,0)</f>
        <v>0</v>
      </c>
      <c r="AP8" s="31" t="str">
        <f t="shared" ref="AP8" si="47">IF(B8="B"," ",IF(V8=" "," ",V8))</f>
        <v xml:space="preserve"> </v>
      </c>
      <c r="AQ8" s="27" t="str">
        <f t="shared" ref="AQ8" si="48">IF(B8="F"," ",IF(V8=" "," ",V8))</f>
        <v xml:space="preserve"> </v>
      </c>
      <c r="AV8" s="28" t="str">
        <f t="shared" si="0"/>
        <v xml:space="preserve"> </v>
      </c>
      <c r="AY8" s="28">
        <v>7</v>
      </c>
      <c r="AZ8" s="50" t="str">
        <f t="shared" ref="AZ8" si="49">B8</f>
        <v>F</v>
      </c>
      <c r="BA8" s="49">
        <f t="shared" ref="BA8" si="50">C8</f>
        <v>0</v>
      </c>
      <c r="BB8" s="49">
        <f t="shared" ref="BB8" si="51">E8</f>
        <v>0</v>
      </c>
      <c r="BC8" s="49">
        <f t="shared" ref="BC8" si="52">G8</f>
        <v>0</v>
      </c>
      <c r="BD8" s="49">
        <f t="shared" ref="BD8" si="53">I8</f>
        <v>0</v>
      </c>
      <c r="BE8" s="49">
        <f t="shared" ref="BE8" si="54">K8</f>
        <v>0</v>
      </c>
      <c r="BF8" s="49">
        <f t="shared" ref="BF8" si="55">M8</f>
        <v>0</v>
      </c>
      <c r="BG8" s="49">
        <f t="shared" ref="BG8" si="56">O8</f>
        <v>0</v>
      </c>
      <c r="BH8" s="49">
        <f t="shared" ref="BH8" si="57">Q8</f>
        <v>0</v>
      </c>
      <c r="BI8" s="49">
        <f t="shared" ref="BI8" si="58">S8</f>
        <v>0</v>
      </c>
      <c r="BJ8" s="28">
        <f t="shared" si="1"/>
        <v>0</v>
      </c>
      <c r="BK8" s="28" t="e">
        <f t="shared" ref="BK8" si="59">BJ10-V10</f>
        <v>#VALUE!</v>
      </c>
    </row>
    <row r="9" spans="1:63" ht="13.5" thickBot="1" x14ac:dyDescent="0.25">
      <c r="A9" s="214"/>
      <c r="B9" s="216"/>
      <c r="C9" s="218">
        <v>4</v>
      </c>
      <c r="D9" s="219"/>
      <c r="E9" s="218">
        <f>IF(B8="F",4,3)</f>
        <v>4</v>
      </c>
      <c r="F9" s="219"/>
      <c r="G9" s="218">
        <f>IF(B8="F",4,5)</f>
        <v>4</v>
      </c>
      <c r="H9" s="219"/>
      <c r="I9" s="218">
        <f>IF(B8="F",4,5)</f>
        <v>4</v>
      </c>
      <c r="J9" s="219"/>
      <c r="K9" s="218">
        <f>IF(B8="F",3,4)</f>
        <v>3</v>
      </c>
      <c r="L9" s="219"/>
      <c r="M9" s="218">
        <f>IF(B8="F",3,4)</f>
        <v>3</v>
      </c>
      <c r="N9" s="219"/>
      <c r="O9" s="218">
        <v>5</v>
      </c>
      <c r="P9" s="219"/>
      <c r="Q9" s="218">
        <f>IF(B8="F",4,3)</f>
        <v>4</v>
      </c>
      <c r="R9" s="219"/>
      <c r="S9" s="218"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F9" s="217"/>
      <c r="AG9" s="217"/>
      <c r="AV9" s="28">
        <f t="shared" si="0"/>
        <v>100</v>
      </c>
      <c r="AY9" s="28">
        <v>8</v>
      </c>
      <c r="AZ9" s="50" t="str">
        <f t="shared" ref="AZ9" si="60">B10</f>
        <v>B</v>
      </c>
      <c r="BA9" s="49">
        <f t="shared" ref="BA9" si="61">C10</f>
        <v>0</v>
      </c>
      <c r="BB9" s="49">
        <f t="shared" ref="BB9" si="62">E10</f>
        <v>0</v>
      </c>
      <c r="BC9" s="49">
        <f t="shared" ref="BC9" si="63">G10</f>
        <v>0</v>
      </c>
      <c r="BD9" s="49">
        <f t="shared" ref="BD9" si="64">I10</f>
        <v>0</v>
      </c>
      <c r="BE9" s="49">
        <f t="shared" ref="BE9" si="65">K10</f>
        <v>0</v>
      </c>
      <c r="BF9" s="49">
        <f t="shared" ref="BF9" si="66">M10</f>
        <v>0</v>
      </c>
      <c r="BG9" s="49">
        <f t="shared" ref="BG9" si="67">O10</f>
        <v>0</v>
      </c>
      <c r="BH9" s="49">
        <f t="shared" ref="BH9" si="68">Q10</f>
        <v>0</v>
      </c>
      <c r="BI9" s="49">
        <f t="shared" ref="BI9" si="69">S10</f>
        <v>0</v>
      </c>
      <c r="BJ9" s="28">
        <f t="shared" si="1"/>
        <v>0</v>
      </c>
      <c r="BK9" s="28" t="e">
        <f t="shared" ref="BK9" si="70">BJ10-V10</f>
        <v>#VALUE!</v>
      </c>
    </row>
    <row r="10" spans="1:63" x14ac:dyDescent="0.2">
      <c r="A10" s="213">
        <v>5</v>
      </c>
      <c r="B10" s="215" t="str">
        <f>IF('Weekly Course'!C10="Front","F","B")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3</v>
      </c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28">
        <f>IF(C10&gt;0,W10,0)</f>
        <v>0</v>
      </c>
      <c r="AP10" s="31" t="str">
        <f t="shared" ref="AP10" si="71">IF(B10="B"," ",IF(V10=" "," ",V10))</f>
        <v xml:space="preserve"> </v>
      </c>
      <c r="AQ10" s="27" t="str">
        <f t="shared" ref="AQ10" si="72">IF(B10="F"," ",IF(V10=" "," ",V10))</f>
        <v xml:space="preserve"> </v>
      </c>
      <c r="AV10" s="28" t="str">
        <f t="shared" si="0"/>
        <v xml:space="preserve"> </v>
      </c>
      <c r="AY10" s="28">
        <v>9</v>
      </c>
      <c r="AZ10" s="50" t="str">
        <f t="shared" ref="AZ10" si="73">B10</f>
        <v>B</v>
      </c>
      <c r="BA10" s="49">
        <f t="shared" ref="BA10" si="74">C10</f>
        <v>0</v>
      </c>
      <c r="BB10" s="49">
        <f t="shared" ref="BB10" si="75">E10</f>
        <v>0</v>
      </c>
      <c r="BC10" s="49">
        <f t="shared" ref="BC10" si="76">G10</f>
        <v>0</v>
      </c>
      <c r="BD10" s="49">
        <f t="shared" ref="BD10" si="77">I10</f>
        <v>0</v>
      </c>
      <c r="BE10" s="49">
        <f t="shared" ref="BE10" si="78">K10</f>
        <v>0</v>
      </c>
      <c r="BF10" s="49">
        <f t="shared" ref="BF10" si="79">M10</f>
        <v>0</v>
      </c>
      <c r="BG10" s="49">
        <f t="shared" ref="BG10" si="80">O10</f>
        <v>0</v>
      </c>
      <c r="BH10" s="49">
        <f t="shared" ref="BH10" si="81">Q10</f>
        <v>0</v>
      </c>
      <c r="BI10" s="49">
        <f t="shared" ref="BI10" si="82">S10</f>
        <v>0</v>
      </c>
      <c r="BJ10" s="28">
        <f t="shared" si="1"/>
        <v>0</v>
      </c>
      <c r="BK10" s="28" t="e">
        <f t="shared" ref="BK10" si="83">BJ12-V12</f>
        <v>#VALUE!</v>
      </c>
    </row>
    <row r="11" spans="1:63" ht="13.5" thickBot="1" x14ac:dyDescent="0.25">
      <c r="A11" s="214"/>
      <c r="B11" s="216"/>
      <c r="C11" s="218">
        <v>4</v>
      </c>
      <c r="D11" s="219"/>
      <c r="E11" s="218">
        <f>IF(B10="F",4,3)</f>
        <v>3</v>
      </c>
      <c r="F11" s="219"/>
      <c r="G11" s="218">
        <f>IF(B10="F",4,5)</f>
        <v>5</v>
      </c>
      <c r="H11" s="219"/>
      <c r="I11" s="218">
        <f>IF(B10="F",4,5)</f>
        <v>5</v>
      </c>
      <c r="J11" s="219"/>
      <c r="K11" s="218">
        <f>IF(B10="F",3,4)</f>
        <v>4</v>
      </c>
      <c r="L11" s="219"/>
      <c r="M11" s="218">
        <f>IF(B10="F",3,4)</f>
        <v>4</v>
      </c>
      <c r="N11" s="219"/>
      <c r="O11" s="218">
        <v>5</v>
      </c>
      <c r="P11" s="219"/>
      <c r="Q11" s="218">
        <f>IF(B10="F",4,3)</f>
        <v>3</v>
      </c>
      <c r="R11" s="219"/>
      <c r="S11" s="218"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F11" s="217"/>
      <c r="AG11" s="217"/>
      <c r="AV11" s="28">
        <f t="shared" si="0"/>
        <v>100</v>
      </c>
      <c r="AY11" s="28">
        <v>10</v>
      </c>
      <c r="AZ11" s="50" t="str">
        <f t="shared" ref="AZ11" si="84">B12</f>
        <v>F</v>
      </c>
      <c r="BA11" s="49">
        <f t="shared" ref="BA11" si="85">C12</f>
        <v>0</v>
      </c>
      <c r="BB11" s="49">
        <f t="shared" ref="BB11" si="86">E12</f>
        <v>0</v>
      </c>
      <c r="BC11" s="49">
        <f t="shared" ref="BC11" si="87">G12</f>
        <v>0</v>
      </c>
      <c r="BD11" s="49">
        <f t="shared" ref="BD11" si="88">I12</f>
        <v>0</v>
      </c>
      <c r="BE11" s="49">
        <f t="shared" ref="BE11" si="89">K12</f>
        <v>0</v>
      </c>
      <c r="BF11" s="49">
        <f t="shared" ref="BF11" si="90">M12</f>
        <v>0</v>
      </c>
      <c r="BG11" s="49">
        <f t="shared" ref="BG11" si="91">O12</f>
        <v>0</v>
      </c>
      <c r="BH11" s="49">
        <f t="shared" ref="BH11" si="92">Q12</f>
        <v>0</v>
      </c>
      <c r="BI11" s="49">
        <f t="shared" ref="BI11" si="93">S12</f>
        <v>0</v>
      </c>
      <c r="BJ11" s="28">
        <f t="shared" si="1"/>
        <v>0</v>
      </c>
      <c r="BK11" s="28" t="e">
        <f t="shared" ref="BK11" si="94">BJ12-V12</f>
        <v>#VALUE!</v>
      </c>
    </row>
    <row r="12" spans="1:63" x14ac:dyDescent="0.2">
      <c r="A12" s="213">
        <v>6</v>
      </c>
      <c r="B12" s="215" t="str">
        <f>IF('Weekly Course'!C12="Front","F","B")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F12" s="217" t="str">
        <f>IF(C12&gt;0,V12-U12," ")</f>
        <v xml:space="preserve"> </v>
      </c>
      <c r="AG12" s="217">
        <f>ROUND((SUM(AF4:AF13)- MIN(AF4:AF13) - MAX(AF4:AF13))/3 * 0.9,0)</f>
        <v>-2</v>
      </c>
      <c r="AJ12" s="28">
        <f>IF(C12&gt;0,W12,0)</f>
        <v>0</v>
      </c>
      <c r="AP12" s="31" t="str">
        <f t="shared" ref="AP12" si="95">IF(B12="B"," ",IF(V12=" "," ",V12))</f>
        <v xml:space="preserve"> </v>
      </c>
      <c r="AQ12" s="27" t="str">
        <f t="shared" ref="AQ12" si="96">IF(B12="F"," ",IF(V12=" "," ",V12))</f>
        <v xml:space="preserve"> </v>
      </c>
      <c r="AV12" s="28" t="str">
        <f t="shared" si="0"/>
        <v xml:space="preserve"> </v>
      </c>
      <c r="AY12" s="28">
        <v>11</v>
      </c>
      <c r="AZ12" s="50" t="str">
        <f t="shared" ref="AZ12" si="97">B12</f>
        <v>F</v>
      </c>
      <c r="BA12" s="49">
        <f t="shared" ref="BA12" si="98">C12</f>
        <v>0</v>
      </c>
      <c r="BB12" s="49">
        <f t="shared" ref="BB12" si="99">E12</f>
        <v>0</v>
      </c>
      <c r="BC12" s="49">
        <f t="shared" ref="BC12" si="100">G12</f>
        <v>0</v>
      </c>
      <c r="BD12" s="49">
        <f t="shared" ref="BD12" si="101">I12</f>
        <v>0</v>
      </c>
      <c r="BE12" s="49">
        <f t="shared" ref="BE12" si="102">K12</f>
        <v>0</v>
      </c>
      <c r="BF12" s="49">
        <f t="shared" ref="BF12" si="103">M12</f>
        <v>0</v>
      </c>
      <c r="BG12" s="49">
        <f t="shared" ref="BG12" si="104">O12</f>
        <v>0</v>
      </c>
      <c r="BH12" s="49">
        <f t="shared" ref="BH12" si="105">Q12</f>
        <v>0</v>
      </c>
      <c r="BI12" s="49">
        <f t="shared" ref="BI12" si="106">S12</f>
        <v>0</v>
      </c>
      <c r="BJ12" s="28">
        <f t="shared" si="1"/>
        <v>0</v>
      </c>
      <c r="BK12" s="28" t="e">
        <f t="shared" ref="BK12" si="107">BJ14-V14</f>
        <v>#VALUE!</v>
      </c>
    </row>
    <row r="13" spans="1:63" ht="13.5" thickBot="1" x14ac:dyDescent="0.25">
      <c r="A13" s="214"/>
      <c r="B13" s="216"/>
      <c r="C13" s="218">
        <v>4</v>
      </c>
      <c r="D13" s="219"/>
      <c r="E13" s="218">
        <f>IF(B12="F",4,3)</f>
        <v>4</v>
      </c>
      <c r="F13" s="219"/>
      <c r="G13" s="218">
        <f>IF(B12="F",4,5)</f>
        <v>4</v>
      </c>
      <c r="H13" s="219"/>
      <c r="I13" s="218">
        <f>IF(B12="F",4,5)</f>
        <v>4</v>
      </c>
      <c r="J13" s="219"/>
      <c r="K13" s="218">
        <f>IF(B12="F",3,4)</f>
        <v>3</v>
      </c>
      <c r="L13" s="219"/>
      <c r="M13" s="218">
        <f>IF(B12="F",3,4)</f>
        <v>3</v>
      </c>
      <c r="N13" s="219"/>
      <c r="O13" s="218">
        <v>5</v>
      </c>
      <c r="P13" s="219"/>
      <c r="Q13" s="218">
        <f>IF(B12="F",4,3)</f>
        <v>4</v>
      </c>
      <c r="R13" s="219"/>
      <c r="S13" s="218"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F13" s="217"/>
      <c r="AG13" s="217"/>
      <c r="AV13" s="28">
        <f t="shared" si="0"/>
        <v>100</v>
      </c>
      <c r="AY13" s="28">
        <v>12</v>
      </c>
      <c r="AZ13" s="50" t="str">
        <f t="shared" ref="AZ13" si="108">B14</f>
        <v>B</v>
      </c>
      <c r="BA13" s="49">
        <f t="shared" ref="BA13" si="109">C14</f>
        <v>0</v>
      </c>
      <c r="BB13" s="49">
        <f t="shared" ref="BB13" si="110">E14</f>
        <v>0</v>
      </c>
      <c r="BC13" s="49">
        <f t="shared" ref="BC13" si="111">G14</f>
        <v>0</v>
      </c>
      <c r="BD13" s="49">
        <f t="shared" ref="BD13" si="112">I14</f>
        <v>0</v>
      </c>
      <c r="BE13" s="49">
        <f t="shared" ref="BE13" si="113">K14</f>
        <v>0</v>
      </c>
      <c r="BF13" s="49">
        <f t="shared" ref="BF13" si="114">M14</f>
        <v>0</v>
      </c>
      <c r="BG13" s="49">
        <f t="shared" ref="BG13" si="115">O14</f>
        <v>0</v>
      </c>
      <c r="BH13" s="49">
        <f t="shared" ref="BH13" si="116">Q14</f>
        <v>0</v>
      </c>
      <c r="BI13" s="49">
        <f t="shared" ref="BI13" si="117">S14</f>
        <v>0</v>
      </c>
      <c r="BJ13" s="28">
        <f t="shared" si="1"/>
        <v>0</v>
      </c>
      <c r="BK13" s="28" t="e">
        <f t="shared" ref="BK13" si="118">BJ14-V14</f>
        <v>#VALUE!</v>
      </c>
    </row>
    <row r="14" spans="1:63" x14ac:dyDescent="0.2">
      <c r="A14" s="213">
        <v>7</v>
      </c>
      <c r="B14" s="215" t="str">
        <f>IF('Weekly Course'!C14="Front","F","B")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-2</v>
      </c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28">
        <f>IF(C14&gt;0,W14,0)</f>
        <v>0</v>
      </c>
      <c r="AP14" s="31" t="str">
        <f t="shared" ref="AP14" si="119">IF(B14="B"," ",IF(V14=" "," ",V14))</f>
        <v xml:space="preserve"> </v>
      </c>
      <c r="AQ14" s="27" t="str">
        <f t="shared" ref="AQ14" si="120">IF(B14="F"," ",IF(V14=" "," ",V14))</f>
        <v xml:space="preserve"> </v>
      </c>
      <c r="AV14" s="28" t="str">
        <f t="shared" si="0"/>
        <v xml:space="preserve"> </v>
      </c>
      <c r="AY14" s="28">
        <v>13</v>
      </c>
      <c r="AZ14" s="50" t="str">
        <f t="shared" ref="AZ14" si="121">B14</f>
        <v>B</v>
      </c>
      <c r="BA14" s="49">
        <f t="shared" ref="BA14" si="122">C14</f>
        <v>0</v>
      </c>
      <c r="BB14" s="49">
        <f t="shared" ref="BB14" si="123">E14</f>
        <v>0</v>
      </c>
      <c r="BC14" s="49">
        <f t="shared" ref="BC14" si="124">G14</f>
        <v>0</v>
      </c>
      <c r="BD14" s="49">
        <f t="shared" ref="BD14" si="125">I14</f>
        <v>0</v>
      </c>
      <c r="BE14" s="49">
        <f t="shared" ref="BE14" si="126">K14</f>
        <v>0</v>
      </c>
      <c r="BF14" s="49">
        <f t="shared" ref="BF14" si="127">M14</f>
        <v>0</v>
      </c>
      <c r="BG14" s="49">
        <f t="shared" ref="BG14" si="128">O14</f>
        <v>0</v>
      </c>
      <c r="BH14" s="49">
        <f t="shared" ref="BH14" si="129">Q14</f>
        <v>0</v>
      </c>
      <c r="BI14" s="49">
        <f t="shared" ref="BI14" si="130">S14</f>
        <v>0</v>
      </c>
      <c r="BJ14" s="28">
        <f t="shared" si="1"/>
        <v>0</v>
      </c>
      <c r="BK14" s="28" t="e">
        <f t="shared" ref="BK14" si="131">BJ16-V16</f>
        <v>#VALUE!</v>
      </c>
    </row>
    <row r="15" spans="1:63" ht="13.5" thickBot="1" x14ac:dyDescent="0.25">
      <c r="A15" s="214"/>
      <c r="B15" s="216"/>
      <c r="C15" s="218">
        <v>4</v>
      </c>
      <c r="D15" s="219"/>
      <c r="E15" s="218">
        <f>IF(B14="F",4,3)</f>
        <v>3</v>
      </c>
      <c r="F15" s="219"/>
      <c r="G15" s="218">
        <f>IF(B14="F",4,5)</f>
        <v>5</v>
      </c>
      <c r="H15" s="219"/>
      <c r="I15" s="218">
        <f>IF(B14="F",4,5)</f>
        <v>5</v>
      </c>
      <c r="J15" s="219"/>
      <c r="K15" s="218">
        <f>IF(B14="F",3,4)</f>
        <v>4</v>
      </c>
      <c r="L15" s="219"/>
      <c r="M15" s="218">
        <f>IF(B14="F",3,4)</f>
        <v>4</v>
      </c>
      <c r="N15" s="219"/>
      <c r="O15" s="218">
        <v>5</v>
      </c>
      <c r="P15" s="219"/>
      <c r="Q15" s="218">
        <f>IF(B14="F",4,3)</f>
        <v>3</v>
      </c>
      <c r="R15" s="219"/>
      <c r="S15" s="218"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F15" s="217"/>
      <c r="AG15" s="217"/>
      <c r="AV15" s="28">
        <f t="shared" si="0"/>
        <v>100</v>
      </c>
      <c r="AY15" s="28">
        <v>14</v>
      </c>
      <c r="AZ15" s="50" t="str">
        <f t="shared" ref="AZ15" si="132">B16</f>
        <v>F</v>
      </c>
      <c r="BA15" s="49">
        <f t="shared" ref="BA15" si="133">C16</f>
        <v>0</v>
      </c>
      <c r="BB15" s="49">
        <f t="shared" ref="BB15" si="134">E16</f>
        <v>0</v>
      </c>
      <c r="BC15" s="49">
        <f t="shared" ref="BC15" si="135">G16</f>
        <v>0</v>
      </c>
      <c r="BD15" s="49">
        <f t="shared" ref="BD15" si="136">I16</f>
        <v>0</v>
      </c>
      <c r="BE15" s="49">
        <f t="shared" ref="BE15" si="137">K16</f>
        <v>0</v>
      </c>
      <c r="BF15" s="49">
        <f t="shared" ref="BF15" si="138">M16</f>
        <v>0</v>
      </c>
      <c r="BG15" s="49">
        <f t="shared" ref="BG15" si="139">O16</f>
        <v>0</v>
      </c>
      <c r="BH15" s="49">
        <f t="shared" ref="BH15" si="140">Q16</f>
        <v>0</v>
      </c>
      <c r="BI15" s="49">
        <f t="shared" ref="BI15" si="141">S16</f>
        <v>0</v>
      </c>
      <c r="BJ15" s="28">
        <f t="shared" si="1"/>
        <v>0</v>
      </c>
      <c r="BK15" s="28" t="e">
        <f t="shared" ref="BK15" si="142">BJ16-V16</f>
        <v>#VALUE!</v>
      </c>
    </row>
    <row r="16" spans="1:63" x14ac:dyDescent="0.2">
      <c r="A16" s="213">
        <v>8</v>
      </c>
      <c r="B16" s="215" t="str">
        <f>IF('Weekly Course'!C16="Front","F","B")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28">
        <f>IF(C16&gt;0,W16,0)</f>
        <v>0</v>
      </c>
      <c r="AP16" s="31" t="str">
        <f t="shared" ref="AP16" si="143">IF(B16="B"," ",IF(V16=" "," ",V16))</f>
        <v xml:space="preserve"> </v>
      </c>
      <c r="AQ16" s="27" t="str">
        <f t="shared" ref="AQ16" si="144">IF(B16="F"," ",IF(V16=" "," ",V16))</f>
        <v xml:space="preserve"> </v>
      </c>
      <c r="AV16" s="28" t="str">
        <f t="shared" si="0"/>
        <v xml:space="preserve"> </v>
      </c>
      <c r="AY16" s="28">
        <v>15</v>
      </c>
      <c r="AZ16" s="50" t="str">
        <f t="shared" ref="AZ16" si="145">B16</f>
        <v>F</v>
      </c>
      <c r="BA16" s="49">
        <f t="shared" ref="BA16" si="146">C16</f>
        <v>0</v>
      </c>
      <c r="BB16" s="49">
        <f t="shared" ref="BB16" si="147">E16</f>
        <v>0</v>
      </c>
      <c r="BC16" s="49">
        <f t="shared" ref="BC16" si="148">G16</f>
        <v>0</v>
      </c>
      <c r="BD16" s="49">
        <f t="shared" ref="BD16" si="149">I16</f>
        <v>0</v>
      </c>
      <c r="BE16" s="49">
        <f t="shared" ref="BE16" si="150">K16</f>
        <v>0</v>
      </c>
      <c r="BF16" s="49">
        <f t="shared" ref="BF16" si="151">M16</f>
        <v>0</v>
      </c>
      <c r="BG16" s="49">
        <f t="shared" ref="BG16" si="152">O16</f>
        <v>0</v>
      </c>
      <c r="BH16" s="49">
        <f t="shared" ref="BH16" si="153">Q16</f>
        <v>0</v>
      </c>
      <c r="BI16" s="49">
        <f t="shared" ref="BI16" si="154">S16</f>
        <v>0</v>
      </c>
      <c r="BJ16" s="28">
        <f t="shared" si="1"/>
        <v>0</v>
      </c>
      <c r="BK16" s="28" t="e">
        <f t="shared" ref="BK16" si="155">BJ18-V18</f>
        <v>#VALUE!</v>
      </c>
    </row>
    <row r="17" spans="1:63" ht="13.5" thickBot="1" x14ac:dyDescent="0.25">
      <c r="A17" s="214"/>
      <c r="B17" s="216"/>
      <c r="C17" s="218">
        <v>4</v>
      </c>
      <c r="D17" s="219"/>
      <c r="E17" s="218">
        <f>IF(B16="F",4,3)</f>
        <v>4</v>
      </c>
      <c r="F17" s="219"/>
      <c r="G17" s="218">
        <f>IF(B16="F",4,5)</f>
        <v>4</v>
      </c>
      <c r="H17" s="219"/>
      <c r="I17" s="218">
        <f>IF(B16="F",4,5)</f>
        <v>4</v>
      </c>
      <c r="J17" s="219"/>
      <c r="K17" s="218">
        <f>IF(B16="F",3,4)</f>
        <v>3</v>
      </c>
      <c r="L17" s="219"/>
      <c r="M17" s="218">
        <f>IF(B16="F",3,4)</f>
        <v>3</v>
      </c>
      <c r="N17" s="219"/>
      <c r="O17" s="218">
        <v>5</v>
      </c>
      <c r="P17" s="219"/>
      <c r="Q17" s="218">
        <f>IF(B16="F",4,3)</f>
        <v>4</v>
      </c>
      <c r="R17" s="219"/>
      <c r="S17" s="218"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F17" s="217"/>
      <c r="AG17" s="217"/>
      <c r="AV17" s="28">
        <f t="shared" si="0"/>
        <v>100</v>
      </c>
      <c r="AY17" s="28">
        <v>16</v>
      </c>
      <c r="AZ17" s="50" t="str">
        <f t="shared" ref="AZ17:BA17" si="156">B18</f>
        <v>B</v>
      </c>
      <c r="BA17" s="49">
        <f t="shared" si="156"/>
        <v>0</v>
      </c>
      <c r="BB17" s="49">
        <f t="shared" ref="BB17" si="157">E18</f>
        <v>0</v>
      </c>
      <c r="BC17" s="49">
        <f t="shared" ref="BC17" si="158">G18</f>
        <v>0</v>
      </c>
      <c r="BD17" s="49">
        <f t="shared" ref="BD17" si="159">I18</f>
        <v>0</v>
      </c>
      <c r="BE17" s="49">
        <f t="shared" ref="BE17" si="160">K18</f>
        <v>0</v>
      </c>
      <c r="BF17" s="49">
        <f t="shared" ref="BF17" si="161">M18</f>
        <v>0</v>
      </c>
      <c r="BG17" s="49">
        <f t="shared" ref="BG17" si="162">O18</f>
        <v>0</v>
      </c>
      <c r="BH17" s="49">
        <f t="shared" ref="BH17" si="163">Q18</f>
        <v>0</v>
      </c>
      <c r="BI17" s="49">
        <f t="shared" ref="BI17" si="164">S18</f>
        <v>0</v>
      </c>
      <c r="BJ17" s="28">
        <f t="shared" si="1"/>
        <v>0</v>
      </c>
      <c r="BK17" s="28" t="e">
        <f t="shared" ref="BK17" si="165">BJ18-V18</f>
        <v>#VALUE!</v>
      </c>
    </row>
    <row r="18" spans="1:63" x14ac:dyDescent="0.2">
      <c r="A18" s="213">
        <v>9</v>
      </c>
      <c r="B18" s="215" t="str">
        <f>IF('Weekly Course'!C18="Front","F","B")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28">
        <f>IF(C18&gt;0,W18,0)</f>
        <v>0</v>
      </c>
      <c r="AP18" s="31" t="str">
        <f t="shared" ref="AP18" si="166">IF(B18="B"," ",IF(V18=" "," ",V18))</f>
        <v xml:space="preserve"> </v>
      </c>
      <c r="AQ18" s="27" t="str">
        <f t="shared" ref="AQ18" si="167">IF(B18="F"," ",IF(V18=" "," ",V18))</f>
        <v xml:space="preserve"> </v>
      </c>
      <c r="AV18" s="28" t="str">
        <f t="shared" si="0"/>
        <v xml:space="preserve"> </v>
      </c>
    </row>
    <row r="19" spans="1:63" ht="13.5" thickBot="1" x14ac:dyDescent="0.25">
      <c r="A19" s="214"/>
      <c r="B19" s="216"/>
      <c r="C19" s="218">
        <v>4</v>
      </c>
      <c r="D19" s="219"/>
      <c r="E19" s="218">
        <f>IF(B18="F",4,3)</f>
        <v>3</v>
      </c>
      <c r="F19" s="219"/>
      <c r="G19" s="218">
        <f>IF(B18="F",4,5)</f>
        <v>5</v>
      </c>
      <c r="H19" s="219"/>
      <c r="I19" s="218">
        <f>IF(B18="F",4,5)</f>
        <v>5</v>
      </c>
      <c r="J19" s="219"/>
      <c r="K19" s="218">
        <f>IF(B18="F",3,4)</f>
        <v>4</v>
      </c>
      <c r="L19" s="219"/>
      <c r="M19" s="218">
        <f>IF(B18="F",3,4)</f>
        <v>4</v>
      </c>
      <c r="N19" s="219"/>
      <c r="O19" s="218">
        <v>5</v>
      </c>
      <c r="P19" s="219"/>
      <c r="Q19" s="218">
        <f>IF(B18="F",4,3)</f>
        <v>3</v>
      </c>
      <c r="R19" s="219"/>
      <c r="S19" s="218"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F19" s="217"/>
      <c r="AG19" s="217"/>
      <c r="AV19" s="28">
        <f t="shared" si="0"/>
        <v>100</v>
      </c>
    </row>
    <row r="20" spans="1:63" x14ac:dyDescent="0.2">
      <c r="A20" s="213">
        <v>10</v>
      </c>
      <c r="B20" s="215" t="str">
        <f>IF('Weekly Course'!C20="Front","F","B")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28">
        <f>IF(C20&gt;0,W20,0)</f>
        <v>0</v>
      </c>
      <c r="AP20" s="31" t="str">
        <f t="shared" ref="AP20" si="168">IF(B20="B"," ",IF(V20=" "," ",V20))</f>
        <v xml:space="preserve"> </v>
      </c>
      <c r="AQ20" s="27" t="str">
        <f t="shared" ref="AQ20" si="169">IF(B20="F"," ",IF(V20=" "," ",V20))</f>
        <v xml:space="preserve"> </v>
      </c>
      <c r="AV20" s="28" t="str">
        <f t="shared" si="0"/>
        <v xml:space="preserve"> </v>
      </c>
    </row>
    <row r="21" spans="1:63" ht="13.5" thickBot="1" x14ac:dyDescent="0.25">
      <c r="A21" s="214"/>
      <c r="B21" s="216"/>
      <c r="C21" s="218">
        <v>4</v>
      </c>
      <c r="D21" s="219"/>
      <c r="E21" s="218">
        <f>IF(B20="F",4,3)</f>
        <v>4</v>
      </c>
      <c r="F21" s="219"/>
      <c r="G21" s="218">
        <f>IF(B20="F",4,5)</f>
        <v>4</v>
      </c>
      <c r="H21" s="219"/>
      <c r="I21" s="218">
        <f>IF(B20="F",4,5)</f>
        <v>4</v>
      </c>
      <c r="J21" s="219"/>
      <c r="K21" s="218">
        <f>IF(B20="F",3,4)</f>
        <v>3</v>
      </c>
      <c r="L21" s="219"/>
      <c r="M21" s="218">
        <f>IF(B20="F",3,4)</f>
        <v>3</v>
      </c>
      <c r="N21" s="219"/>
      <c r="O21" s="218">
        <v>5</v>
      </c>
      <c r="P21" s="219"/>
      <c r="Q21" s="218">
        <f>IF(B20="F",4,3)</f>
        <v>4</v>
      </c>
      <c r="R21" s="219"/>
      <c r="S21" s="218"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F21" s="217"/>
      <c r="AG21" s="217"/>
      <c r="AV21" s="28">
        <f t="shared" si="0"/>
        <v>100</v>
      </c>
    </row>
    <row r="22" spans="1:63" x14ac:dyDescent="0.2">
      <c r="A22" s="213">
        <v>11</v>
      </c>
      <c r="B22" s="215" t="str">
        <f>IF('Weekly Course'!C22="Front","F","B")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28">
        <f>IF(C22&gt;0,W22,0)</f>
        <v>0</v>
      </c>
      <c r="AP22" s="31" t="str">
        <f t="shared" ref="AP22" si="170">IF(B22="B"," ",IF(V22=" "," ",V22))</f>
        <v xml:space="preserve"> </v>
      </c>
      <c r="AQ22" s="27" t="str">
        <f t="shared" ref="AQ22" si="171">IF(B22="F"," ",IF(V22=" "," ",V22))</f>
        <v xml:space="preserve"> </v>
      </c>
      <c r="AV22" s="28" t="str">
        <f t="shared" si="0"/>
        <v xml:space="preserve"> </v>
      </c>
    </row>
    <row r="23" spans="1:63" ht="13.5" thickBot="1" x14ac:dyDescent="0.25">
      <c r="A23" s="214"/>
      <c r="B23" s="216"/>
      <c r="C23" s="218">
        <v>4</v>
      </c>
      <c r="D23" s="219"/>
      <c r="E23" s="218">
        <f>IF(B22="F",4,3)</f>
        <v>3</v>
      </c>
      <c r="F23" s="219"/>
      <c r="G23" s="218">
        <f>IF(B22="F",4,5)</f>
        <v>5</v>
      </c>
      <c r="H23" s="219"/>
      <c r="I23" s="218">
        <f>IF(B22="F",4,5)</f>
        <v>5</v>
      </c>
      <c r="J23" s="219"/>
      <c r="K23" s="218">
        <f>IF(B22="F",3,4)</f>
        <v>4</v>
      </c>
      <c r="L23" s="219"/>
      <c r="M23" s="218">
        <f>IF(B22="F",3,4)</f>
        <v>4</v>
      </c>
      <c r="N23" s="219"/>
      <c r="O23" s="218">
        <v>5</v>
      </c>
      <c r="P23" s="219"/>
      <c r="Q23" s="218">
        <f>IF(B22="F",4,3)</f>
        <v>3</v>
      </c>
      <c r="R23" s="219"/>
      <c r="S23" s="218"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F23" s="217"/>
      <c r="AG23" s="217"/>
      <c r="AV23" s="28">
        <f t="shared" si="0"/>
        <v>100</v>
      </c>
    </row>
    <row r="24" spans="1:63" x14ac:dyDescent="0.2">
      <c r="A24" s="213">
        <v>12</v>
      </c>
      <c r="B24" s="215" t="str">
        <f>IF('Weekly Course'!C24="Front","F","B")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28">
        <f>IF(C24&gt;0,W24,0)</f>
        <v>0</v>
      </c>
      <c r="AP24" s="31" t="str">
        <f t="shared" ref="AP24" si="172">IF(B24="B"," ",IF(V24=" "," ",V24))</f>
        <v xml:space="preserve"> </v>
      </c>
      <c r="AQ24" s="27" t="str">
        <f t="shared" ref="AQ24" si="173">IF(B24="F"," ",IF(V24=" "," ",V24))</f>
        <v xml:space="preserve"> </v>
      </c>
      <c r="AV24" s="28" t="str">
        <f t="shared" si="0"/>
        <v xml:space="preserve"> </v>
      </c>
    </row>
    <row r="25" spans="1:63" ht="13.5" thickBot="1" x14ac:dyDescent="0.25">
      <c r="A25" s="214"/>
      <c r="B25" s="216"/>
      <c r="C25" s="218">
        <v>4</v>
      </c>
      <c r="D25" s="219"/>
      <c r="E25" s="218">
        <f>IF(B24="F",4,3)</f>
        <v>4</v>
      </c>
      <c r="F25" s="219"/>
      <c r="G25" s="218">
        <f>IF(B24="F",4,5)</f>
        <v>4</v>
      </c>
      <c r="H25" s="219"/>
      <c r="I25" s="218">
        <f>IF(B24="F",4,5)</f>
        <v>4</v>
      </c>
      <c r="J25" s="219"/>
      <c r="K25" s="218">
        <f>IF(B24="F",3,4)</f>
        <v>3</v>
      </c>
      <c r="L25" s="219"/>
      <c r="M25" s="218">
        <f>IF(B24="F",3,4)</f>
        <v>3</v>
      </c>
      <c r="N25" s="219"/>
      <c r="O25" s="218">
        <v>5</v>
      </c>
      <c r="P25" s="219"/>
      <c r="Q25" s="218">
        <f>IF(B24="F",4,3)</f>
        <v>4</v>
      </c>
      <c r="R25" s="219"/>
      <c r="S25" s="218"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F25" s="217"/>
      <c r="AG25" s="217"/>
      <c r="AV25" s="28">
        <f t="shared" si="0"/>
        <v>100</v>
      </c>
    </row>
    <row r="26" spans="1:63" x14ac:dyDescent="0.2">
      <c r="A26" s="213">
        <v>13</v>
      </c>
      <c r="B26" s="215" t="str">
        <f>IF('Weekly Course'!C26="Front","F","B")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28">
        <f>IF(C26&gt;0,W26,0)</f>
        <v>0</v>
      </c>
      <c r="AP26" s="31" t="str">
        <f t="shared" ref="AP26" si="174">IF(B26="B"," ",IF(V26=" "," ",V26))</f>
        <v xml:space="preserve"> </v>
      </c>
      <c r="AQ26" s="27" t="str">
        <f t="shared" ref="AQ26" si="175">IF(B26="F"," ",IF(V26=" "," ",V26))</f>
        <v xml:space="preserve"> </v>
      </c>
      <c r="AV26" s="28" t="str">
        <f t="shared" si="0"/>
        <v xml:space="preserve"> </v>
      </c>
    </row>
    <row r="27" spans="1:63" ht="13.5" thickBot="1" x14ac:dyDescent="0.25">
      <c r="A27" s="214"/>
      <c r="B27" s="216"/>
      <c r="C27" s="218">
        <v>4</v>
      </c>
      <c r="D27" s="219"/>
      <c r="E27" s="218">
        <f>IF(B26="F",4,3)</f>
        <v>3</v>
      </c>
      <c r="F27" s="219"/>
      <c r="G27" s="218">
        <f>IF(B26="F",4,5)</f>
        <v>5</v>
      </c>
      <c r="H27" s="219"/>
      <c r="I27" s="218">
        <f>IF(B26="F",4,5)</f>
        <v>5</v>
      </c>
      <c r="J27" s="219"/>
      <c r="K27" s="218">
        <f>IF(B26="F",3,4)</f>
        <v>4</v>
      </c>
      <c r="L27" s="219"/>
      <c r="M27" s="218">
        <f>IF(B26="F",3,4)</f>
        <v>4</v>
      </c>
      <c r="N27" s="219"/>
      <c r="O27" s="218">
        <v>5</v>
      </c>
      <c r="P27" s="219"/>
      <c r="Q27" s="218">
        <f>IF(B26="F",4,3)</f>
        <v>3</v>
      </c>
      <c r="R27" s="219"/>
      <c r="S27" s="218"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F27" s="217"/>
      <c r="AG27" s="217"/>
      <c r="AV27" s="28">
        <f t="shared" si="0"/>
        <v>100</v>
      </c>
    </row>
    <row r="28" spans="1:63" x14ac:dyDescent="0.2">
      <c r="A28" s="213">
        <v>14</v>
      </c>
      <c r="B28" s="215" t="str">
        <f>IF('Weekly Course'!C28="Front","F","B")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28">
        <f>IF(C28&gt;0,W28,0)</f>
        <v>0</v>
      </c>
      <c r="AP28" s="31" t="str">
        <f t="shared" ref="AP28" si="176">IF(B28="B"," ",IF(V28=" "," ",V28))</f>
        <v xml:space="preserve"> </v>
      </c>
      <c r="AQ28" s="27" t="str">
        <f t="shared" ref="AQ28" si="177">IF(B28="F"," ",IF(V28=" "," ",V28))</f>
        <v xml:space="preserve"> </v>
      </c>
      <c r="AV28" s="28" t="str">
        <f t="shared" si="0"/>
        <v xml:space="preserve"> </v>
      </c>
    </row>
    <row r="29" spans="1:63" ht="13.5" thickBot="1" x14ac:dyDescent="0.25">
      <c r="A29" s="214"/>
      <c r="B29" s="216"/>
      <c r="C29" s="218">
        <v>4</v>
      </c>
      <c r="D29" s="219"/>
      <c r="E29" s="218">
        <f>IF(B28="F",4,3)</f>
        <v>4</v>
      </c>
      <c r="F29" s="219"/>
      <c r="G29" s="218">
        <f>IF(B28="F",4,5)</f>
        <v>4</v>
      </c>
      <c r="H29" s="219"/>
      <c r="I29" s="218">
        <f>IF(B28="F",4,5)</f>
        <v>4</v>
      </c>
      <c r="J29" s="219"/>
      <c r="K29" s="218">
        <f>IF(B28="F",3,4)</f>
        <v>3</v>
      </c>
      <c r="L29" s="219"/>
      <c r="M29" s="218">
        <f>IF(B28="F",3,4)</f>
        <v>3</v>
      </c>
      <c r="N29" s="219"/>
      <c r="O29" s="218">
        <v>5</v>
      </c>
      <c r="P29" s="219"/>
      <c r="Q29" s="218">
        <f>IF(B28="F",4,3)</f>
        <v>4</v>
      </c>
      <c r="R29" s="219"/>
      <c r="S29" s="218"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F29" s="217"/>
      <c r="AG29" s="217"/>
      <c r="AV29" s="28">
        <f t="shared" si="0"/>
        <v>100</v>
      </c>
    </row>
    <row r="30" spans="1:63" x14ac:dyDescent="0.2">
      <c r="A30" s="213">
        <v>15</v>
      </c>
      <c r="B30" s="215" t="str">
        <f>IF('Weekly Course'!C30="Front","F","B")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28">
        <f>IF(C30&gt;0,W30,0)</f>
        <v>0</v>
      </c>
      <c r="AP30" s="31" t="str">
        <f t="shared" ref="AP30" si="178">IF(B30="B"," ",IF(V30=" "," ",V30))</f>
        <v xml:space="preserve"> </v>
      </c>
      <c r="AQ30" s="27" t="str">
        <f t="shared" ref="AQ30" si="179">IF(B30="F"," ",IF(V30=" "," ",V30))</f>
        <v xml:space="preserve"> </v>
      </c>
      <c r="AV30" s="28" t="str">
        <f t="shared" si="0"/>
        <v xml:space="preserve"> </v>
      </c>
    </row>
    <row r="31" spans="1:63" ht="13.5" thickBot="1" x14ac:dyDescent="0.25">
      <c r="A31" s="214"/>
      <c r="B31" s="216"/>
      <c r="C31" s="218">
        <v>4</v>
      </c>
      <c r="D31" s="219"/>
      <c r="E31" s="218">
        <f>IF(B30="F",4,3)</f>
        <v>3</v>
      </c>
      <c r="F31" s="219"/>
      <c r="G31" s="218">
        <f>IF(B30="F",4,5)</f>
        <v>5</v>
      </c>
      <c r="H31" s="219"/>
      <c r="I31" s="218">
        <f>IF(B30="F",4,5)</f>
        <v>5</v>
      </c>
      <c r="J31" s="219"/>
      <c r="K31" s="218">
        <f>IF(B30="F",3,4)</f>
        <v>4</v>
      </c>
      <c r="L31" s="219"/>
      <c r="M31" s="218">
        <f>IF(B30="F",3,4)</f>
        <v>4</v>
      </c>
      <c r="N31" s="219"/>
      <c r="O31" s="218">
        <v>5</v>
      </c>
      <c r="P31" s="219"/>
      <c r="Q31" s="218">
        <f>IF(B30="F",4,3)</f>
        <v>3</v>
      </c>
      <c r="R31" s="219"/>
      <c r="S31" s="218"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F31" s="217"/>
      <c r="AG31" s="217"/>
      <c r="AV31" s="28">
        <f t="shared" si="0"/>
        <v>100</v>
      </c>
    </row>
    <row r="32" spans="1:63" x14ac:dyDescent="0.2">
      <c r="A32" s="213">
        <v>16</v>
      </c>
      <c r="B32" s="215" t="str">
        <f>IF('Weekly Course'!C32="Front","F","B")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28">
        <f>IF(C32&gt;0,W32,0)</f>
        <v>0</v>
      </c>
      <c r="AP32" s="31" t="str">
        <f t="shared" ref="AP32" si="180">IF(B32="B"," ",IF(V32=" "," ",V32))</f>
        <v xml:space="preserve"> </v>
      </c>
      <c r="AQ32" s="27" t="str">
        <f t="shared" ref="AQ32" si="181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14"/>
      <c r="B33" s="216"/>
      <c r="C33" s="218">
        <v>4</v>
      </c>
      <c r="D33" s="219"/>
      <c r="E33" s="218">
        <f>IF(B32="F",4,3)</f>
        <v>4</v>
      </c>
      <c r="F33" s="219"/>
      <c r="G33" s="218">
        <f>IF(B32="F",4,5)</f>
        <v>4</v>
      </c>
      <c r="H33" s="219"/>
      <c r="I33" s="218">
        <f>IF(B32="F",4,5)</f>
        <v>4</v>
      </c>
      <c r="J33" s="219"/>
      <c r="K33" s="218">
        <f>IF(B32="F",3,4)</f>
        <v>3</v>
      </c>
      <c r="L33" s="219"/>
      <c r="M33" s="218">
        <f>IF(B32="F",3,4)</f>
        <v>3</v>
      </c>
      <c r="N33" s="219"/>
      <c r="O33" s="218">
        <v>5</v>
      </c>
      <c r="P33" s="219"/>
      <c r="Q33" s="218">
        <f>IF(B32="F",4,3)</f>
        <v>4</v>
      </c>
      <c r="R33" s="219"/>
      <c r="S33" s="218"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F33" s="217"/>
      <c r="AG33" s="217"/>
      <c r="AV33" s="28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8"/>
      <c r="V34" s="5">
        <f t="shared" ref="V34:AB34" si="182">SUM(V2:V33)</f>
        <v>87</v>
      </c>
      <c r="W34" s="5">
        <f t="shared" si="182"/>
        <v>69</v>
      </c>
      <c r="X34" s="5">
        <f t="shared" si="182"/>
        <v>32</v>
      </c>
      <c r="Y34" s="5">
        <f t="shared" si="182"/>
        <v>5</v>
      </c>
      <c r="Z34" s="5">
        <f t="shared" si="182"/>
        <v>0</v>
      </c>
      <c r="AA34" s="5">
        <f t="shared" si="182"/>
        <v>0</v>
      </c>
      <c r="AB34" s="7">
        <f t="shared" si="182"/>
        <v>8</v>
      </c>
      <c r="AC34" s="20">
        <f>IF(AF34&gt;0,LOOKUP(AF34,A2:A33,AC2:AC33)," ")</f>
        <v>9</v>
      </c>
      <c r="AF34" s="32">
        <f>COUNTIF(V2:V33,"&gt;0")</f>
        <v>2</v>
      </c>
      <c r="AG34" s="217">
        <f>ROUND((SUM(AF26:AF35)- MIN(AF26:AF35) - MAX(AF26:AF35))/3 * 0.9,0)</f>
        <v>-1</v>
      </c>
      <c r="AP34" s="31"/>
      <c r="AQ34" s="27"/>
      <c r="AV34" s="28">
        <f t="shared" si="0"/>
        <v>87</v>
      </c>
    </row>
    <row r="35" spans="1:48" x14ac:dyDescent="0.2">
      <c r="AG35" s="217"/>
      <c r="AI35" s="28">
        <f>SUM(AJ2:AJ33)/AF34</f>
        <v>34.5</v>
      </c>
      <c r="AP35" s="31">
        <f>MIN(AP2:AP33)</f>
        <v>40</v>
      </c>
      <c r="AQ35" s="31">
        <f>MIN(AQ2:AQ33)</f>
        <v>47</v>
      </c>
    </row>
    <row r="38" spans="1:48" x14ac:dyDescent="0.2">
      <c r="A38" s="2" t="s">
        <v>44</v>
      </c>
    </row>
    <row r="57" spans="2:20" x14ac:dyDescent="0.2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spans="2:20" x14ac:dyDescent="0.2">
      <c r="B58" s="225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</row>
    <row r="59" spans="2:20" x14ac:dyDescent="0.2">
      <c r="B59" s="225"/>
      <c r="C59" s="32" t="str">
        <f>IF(C2-D2&lt;=(C3-2),1,"NO")</f>
        <v>NO</v>
      </c>
      <c r="D59" s="32">
        <f>C2-C3</f>
        <v>1</v>
      </c>
      <c r="E59" s="32" t="str">
        <f>IF(E2-F2&lt;=(E3-2),1,"NO")</f>
        <v>NO</v>
      </c>
      <c r="F59" s="32">
        <f>E2-E3</f>
        <v>1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1</v>
      </c>
      <c r="M59" s="32" t="str">
        <f>IF(M2-N2&lt;=(M3-2),1,"NO")</f>
        <v>NO</v>
      </c>
      <c r="N59" s="32">
        <f>M2-M3</f>
        <v>0</v>
      </c>
      <c r="O59" s="32" t="str">
        <f>IF(O2-P2&lt;=(O3-2),1,"NO")</f>
        <v>NO</v>
      </c>
      <c r="P59" s="32">
        <f>O2-O3</f>
        <v>3</v>
      </c>
      <c r="Q59" s="32" t="str">
        <f>IF(Q2-R2&lt;=(Q3-2),1,"NO")</f>
        <v>NO</v>
      </c>
      <c r="R59" s="32">
        <f>Q2-Q3</f>
        <v>1</v>
      </c>
      <c r="S59" s="32" t="str">
        <f>IF(S2-T2&lt;=(S3-2),1,"NO")</f>
        <v>NO</v>
      </c>
      <c r="T59" s="32">
        <f>S2-S3</f>
        <v>2</v>
      </c>
    </row>
    <row r="60" spans="2:20" x14ac:dyDescent="0.2">
      <c r="B60" s="225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</row>
    <row r="61" spans="2:20" x14ac:dyDescent="0.2">
      <c r="B61" s="225"/>
      <c r="C61" s="32">
        <f>IF(C4-D4&lt;=(C5-2),1,"NO")</f>
        <v>1</v>
      </c>
      <c r="D61" s="32">
        <f>C4-C5</f>
        <v>0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0</v>
      </c>
      <c r="I61" s="32" t="str">
        <f>IF(I4-J4&lt;=(I5-2),1,"NO")</f>
        <v>NO</v>
      </c>
      <c r="J61" s="32">
        <f>I4-I5</f>
        <v>0</v>
      </c>
      <c r="K61" s="32">
        <f>IF(K4-L4&lt;=(K5-2),1,"NO")</f>
        <v>1</v>
      </c>
      <c r="L61" s="32">
        <f>K4-K5</f>
        <v>0</v>
      </c>
      <c r="M61" s="32" t="str">
        <f>IF(M4-N4&lt;=(M5-2),1,"NO")</f>
        <v>NO</v>
      </c>
      <c r="N61" s="32">
        <f>M4-M5</f>
        <v>2</v>
      </c>
      <c r="O61" s="32" t="str">
        <f>IF(O4-P4&lt;=(O5-2),1,"NO")</f>
        <v>NO</v>
      </c>
      <c r="P61" s="32">
        <f>O4-O5</f>
        <v>2</v>
      </c>
      <c r="Q61" s="32" t="str">
        <f>IF(Q4-R4&lt;=(Q5-2),1,"NO")</f>
        <v>NO</v>
      </c>
      <c r="R61" s="32">
        <f>Q4-Q5</f>
        <v>0</v>
      </c>
      <c r="S61" s="32">
        <f>IF(S4-T4&lt;=(S5-2),1,"NO")</f>
        <v>1</v>
      </c>
      <c r="T61" s="32">
        <f>S4-S5</f>
        <v>0</v>
      </c>
    </row>
    <row r="62" spans="2:20" x14ac:dyDescent="0.2">
      <c r="B62" s="225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</row>
    <row r="63" spans="2:20" x14ac:dyDescent="0.2">
      <c r="B63" s="225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</row>
    <row r="64" spans="2:20" x14ac:dyDescent="0.2">
      <c r="B64" s="225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</row>
    <row r="65" spans="2:20" x14ac:dyDescent="0.2">
      <c r="B65" s="225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</row>
    <row r="66" spans="2:20" x14ac:dyDescent="0.2">
      <c r="B66" s="225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</row>
    <row r="67" spans="2:20" x14ac:dyDescent="0.2">
      <c r="B67" s="225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</row>
    <row r="68" spans="2:20" x14ac:dyDescent="0.2">
      <c r="B68" s="225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</row>
    <row r="69" spans="2:20" x14ac:dyDescent="0.2">
      <c r="B69" s="225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</row>
    <row r="70" spans="2:20" x14ac:dyDescent="0.2">
      <c r="B70" s="225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</row>
    <row r="71" spans="2:20" x14ac:dyDescent="0.2">
      <c r="B71" s="225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</row>
    <row r="72" spans="2:20" x14ac:dyDescent="0.2">
      <c r="B72" s="225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</row>
    <row r="73" spans="2:20" x14ac:dyDescent="0.2">
      <c r="B73" s="225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</row>
    <row r="74" spans="2:20" x14ac:dyDescent="0.2">
      <c r="B74" s="225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</row>
    <row r="75" spans="2:20" x14ac:dyDescent="0.2">
      <c r="B75" s="225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</row>
    <row r="76" spans="2:20" x14ac:dyDescent="0.2">
      <c r="B76" s="225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</row>
    <row r="77" spans="2:20" x14ac:dyDescent="0.2">
      <c r="B77" s="225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</row>
    <row r="78" spans="2:20" x14ac:dyDescent="0.2">
      <c r="B78" s="225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</row>
    <row r="79" spans="2:20" x14ac:dyDescent="0.2">
      <c r="B79" s="225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</row>
    <row r="80" spans="2:20" x14ac:dyDescent="0.2">
      <c r="B80" s="225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</row>
    <row r="81" spans="2:20" x14ac:dyDescent="0.2">
      <c r="B81" s="225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</row>
    <row r="82" spans="2:20" x14ac:dyDescent="0.2">
      <c r="B82" s="225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</row>
    <row r="83" spans="2:20" x14ac:dyDescent="0.2">
      <c r="B83" s="225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</row>
    <row r="84" spans="2:20" x14ac:dyDescent="0.2">
      <c r="B84" s="225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</row>
    <row r="85" spans="2:20" x14ac:dyDescent="0.2">
      <c r="B85" s="225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</row>
    <row r="86" spans="2:20" x14ac:dyDescent="0.2">
      <c r="B86" s="225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</row>
    <row r="87" spans="2:20" x14ac:dyDescent="0.2">
      <c r="B87" s="225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</row>
    <row r="88" spans="2:20" x14ac:dyDescent="0.2">
      <c r="B88" s="225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</row>
    <row r="89" spans="2:20" x14ac:dyDescent="0.2">
      <c r="B89" s="225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</row>
  </sheetData>
  <protectedRanges>
    <protectedRange sqref="M36" name="Range2"/>
    <protectedRange sqref="B2:B33" name="Range1"/>
    <protectedRange sqref="C2:T2 C4:T4 C6:T6 C8:T8 C10:T10 C12:T12 C14:T14 C16:T16 C18:T18 C20:T20 C22:T22 C24:T24 C26:T26 C28:T28 C30:T30 C32:T32" name="Range2_2_1_2"/>
  </protectedRanges>
  <mergeCells count="370"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13">
        <v>1</v>
      </c>
      <c r="B2" s="215" t="str">
        <f>Shomsky!B2</f>
        <v>B</v>
      </c>
      <c r="C2" s="75">
        <v>4</v>
      </c>
      <c r="D2" s="75">
        <v>1</v>
      </c>
      <c r="E2" s="75">
        <v>3</v>
      </c>
      <c r="F2" s="75">
        <v>1</v>
      </c>
      <c r="G2" s="75">
        <v>6</v>
      </c>
      <c r="H2" s="75">
        <v>2</v>
      </c>
      <c r="I2" s="75">
        <v>5</v>
      </c>
      <c r="J2" s="75">
        <v>2</v>
      </c>
      <c r="K2" s="75">
        <v>7</v>
      </c>
      <c r="L2" s="75">
        <v>2</v>
      </c>
      <c r="M2" s="75">
        <v>4</v>
      </c>
      <c r="N2" s="75">
        <v>2</v>
      </c>
      <c r="O2" s="75">
        <v>7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45</v>
      </c>
      <c r="W2" s="215">
        <f>IF(AND(AL2&gt;0,C2&gt;0),V2-AC2,V2)</f>
        <v>40</v>
      </c>
      <c r="X2" s="215">
        <f>IF(C2&gt;0,SUM(D2,F2,H2,J2,L2,N2,P2,R2,T2)," ")</f>
        <v>15</v>
      </c>
      <c r="Y2" s="215">
        <f>IF(C2&gt;0,SUM(C59,E59,G59,I59,K59,M59,O59,Q59,S59)," ")</f>
        <v>2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5</v>
      </c>
      <c r="AC2" s="220">
        <f>AG2</f>
        <v>5</v>
      </c>
      <c r="AD2" s="64"/>
      <c r="AE2" s="64"/>
      <c r="AF2" s="217">
        <f>IF(C2&gt;0,V2-U2," ")</f>
        <v>8</v>
      </c>
      <c r="AG2" s="217">
        <f>IF(AL2&gt;0,AL2,AG6)</f>
        <v>5</v>
      </c>
      <c r="AJ2" s="28">
        <f>IF(C2&gt;0,W2,0)</f>
        <v>40</v>
      </c>
      <c r="AL2" s="55">
        <f>IF('Next Year Handicap'!B4="N/A",AG6,'Next Year Handicap'!B4)</f>
        <v>5</v>
      </c>
      <c r="AP2" s="31" t="str">
        <f>IF(B2="B"," ",IF(V2=" "," ",V2))</f>
        <v xml:space="preserve"> </v>
      </c>
      <c r="AQ2" s="27">
        <f>IF(B2="F"," ",IF(V2=" "," ",V2))</f>
        <v>45</v>
      </c>
      <c r="AV2" s="28">
        <f>IF(V2&gt;0,V2,100)</f>
        <v>45</v>
      </c>
    </row>
    <row r="3" spans="1:48" ht="13.5" thickBot="1" x14ac:dyDescent="0.25">
      <c r="A3" s="214"/>
      <c r="B3" s="216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 s="28">
        <f t="shared" ref="AV3:AV34" si="0">IF(V3&gt;0,V3,100)</f>
        <v>100</v>
      </c>
    </row>
    <row r="4" spans="1:48" x14ac:dyDescent="0.2">
      <c r="A4" s="213">
        <v>2</v>
      </c>
      <c r="B4" s="215" t="str">
        <f>Shomsky!B4</f>
        <v>F</v>
      </c>
      <c r="C4" s="75">
        <v>5</v>
      </c>
      <c r="D4" s="75">
        <v>2</v>
      </c>
      <c r="E4" s="75">
        <v>5</v>
      </c>
      <c r="F4" s="75">
        <v>2</v>
      </c>
      <c r="G4" s="75">
        <v>5</v>
      </c>
      <c r="H4" s="75">
        <v>3</v>
      </c>
      <c r="I4" s="75">
        <v>4</v>
      </c>
      <c r="J4" s="75">
        <v>1</v>
      </c>
      <c r="K4" s="75">
        <v>4</v>
      </c>
      <c r="L4" s="75">
        <v>1</v>
      </c>
      <c r="M4" s="75">
        <v>5</v>
      </c>
      <c r="N4" s="75">
        <v>3</v>
      </c>
      <c r="O4" s="75">
        <v>5</v>
      </c>
      <c r="P4" s="75">
        <v>1</v>
      </c>
      <c r="Q4" s="75">
        <v>4</v>
      </c>
      <c r="R4" s="75">
        <v>1</v>
      </c>
      <c r="S4" s="75">
        <v>5</v>
      </c>
      <c r="T4" s="75">
        <v>2</v>
      </c>
      <c r="U4" s="215">
        <f>SUM(C5:T5)</f>
        <v>35</v>
      </c>
      <c r="V4" s="215">
        <f>IF(C4&gt;0,SUM(C4,E4,G4,I4,K4,M4,O4,Q4,S4)," ")</f>
        <v>42</v>
      </c>
      <c r="W4" s="215">
        <f>IF(AND(AL2&gt;0,C4&gt;0),V4-AC4,V4)</f>
        <v>37</v>
      </c>
      <c r="X4" s="215">
        <f>IF(C4&gt;0,SUM(D4,F4,H4,J4,L4,N4,P4,R4,T4)," ")</f>
        <v>16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3</v>
      </c>
      <c r="AC4" s="220">
        <f>AG4</f>
        <v>5</v>
      </c>
      <c r="AD4" s="64"/>
      <c r="AE4" s="64"/>
      <c r="AF4" s="217">
        <f>IF(C4&gt;0,V4-U4," ")</f>
        <v>7</v>
      </c>
      <c r="AG4" s="217">
        <f>IF(AL2&gt;0,AL2,AG6)</f>
        <v>5</v>
      </c>
      <c r="AJ4" s="28">
        <f>IF(C4&gt;0,W4,0)</f>
        <v>37</v>
      </c>
      <c r="AP4" s="31">
        <f t="shared" ref="AP4" si="1">IF(B4="B"," ",IF(V4=" "," ",V4))</f>
        <v>42</v>
      </c>
      <c r="AQ4" s="27" t="str">
        <f t="shared" ref="AQ4" si="2">IF(B4="F"," ",IF(V4=" "," ",V4))</f>
        <v xml:space="preserve"> </v>
      </c>
      <c r="AV4" s="28">
        <f>IF(V4&gt;0,V4,100)</f>
        <v>42</v>
      </c>
    </row>
    <row r="5" spans="1:48" ht="13.5" thickBot="1" x14ac:dyDescent="0.25">
      <c r="A5" s="214"/>
      <c r="B5" s="216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 s="28">
        <f t="shared" si="0"/>
        <v>100</v>
      </c>
    </row>
    <row r="6" spans="1:48" x14ac:dyDescent="0.2">
      <c r="A6" s="213">
        <v>3</v>
      </c>
      <c r="B6" s="21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5</v>
      </c>
      <c r="AD6" s="64"/>
      <c r="AE6" s="64"/>
      <c r="AF6" s="217" t="str">
        <f>IF(C6&gt;0,V6-U6," ")</f>
        <v xml:space="preserve"> </v>
      </c>
      <c r="AG6" s="217">
        <f>ROUND(SUM(AF2:AF7)/3*0.9,0)</f>
        <v>5</v>
      </c>
      <c r="AJ6" s="28">
        <f>IF(C6&gt;0,W6,0)</f>
        <v>0</v>
      </c>
      <c r="AP6" s="31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14"/>
      <c r="B7" s="216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 s="28">
        <f t="shared" si="0"/>
        <v>100</v>
      </c>
    </row>
    <row r="8" spans="1:48" x14ac:dyDescent="0.2">
      <c r="A8" s="213">
        <v>4</v>
      </c>
      <c r="B8" s="21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5</v>
      </c>
      <c r="AD8" s="64"/>
      <c r="AE8" s="64"/>
      <c r="AF8" s="217" t="str">
        <f>IF(C8&gt;0,V8-U8," ")</f>
        <v xml:space="preserve"> </v>
      </c>
      <c r="AG8" s="217">
        <f>ROUND(SUM(AF2:AF9)/4*0.9,0)</f>
        <v>3</v>
      </c>
      <c r="AJ8" s="28">
        <f>IF(C8&gt;0,W8,0)</f>
        <v>0</v>
      </c>
      <c r="AP8" s="31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14"/>
      <c r="B9" s="216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 s="28">
        <f t="shared" si="0"/>
        <v>100</v>
      </c>
    </row>
    <row r="10" spans="1:48" x14ac:dyDescent="0.2">
      <c r="A10" s="213">
        <v>5</v>
      </c>
      <c r="B10" s="21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3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28">
        <f>IF(C10&gt;0,W10,0)</f>
        <v>0</v>
      </c>
      <c r="AP10" s="31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14"/>
      <c r="B11" s="216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 s="28">
        <f t="shared" si="0"/>
        <v>100</v>
      </c>
    </row>
    <row r="12" spans="1:48" x14ac:dyDescent="0.2">
      <c r="A12" s="213">
        <v>6</v>
      </c>
      <c r="B12" s="21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-2</v>
      </c>
      <c r="AJ12" s="28">
        <f>IF(C12&gt;0,W12,0)</f>
        <v>0</v>
      </c>
      <c r="AP12" s="31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14"/>
      <c r="B13" s="216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 s="28">
        <f t="shared" si="0"/>
        <v>100</v>
      </c>
    </row>
    <row r="14" spans="1:48" x14ac:dyDescent="0.2">
      <c r="A14" s="213">
        <v>7</v>
      </c>
      <c r="B14" s="21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-2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28">
        <f>IF(C14&gt;0,W14,0)</f>
        <v>0</v>
      </c>
      <c r="AP14" s="31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14"/>
      <c r="B15" s="216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 s="28">
        <f t="shared" si="0"/>
        <v>100</v>
      </c>
    </row>
    <row r="16" spans="1:48" x14ac:dyDescent="0.2">
      <c r="A16" s="213">
        <v>8</v>
      </c>
      <c r="B16" s="21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28">
        <f>IF(C16&gt;0,W16,0)</f>
        <v>0</v>
      </c>
      <c r="AP16" s="31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14"/>
      <c r="B17" s="216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 s="28">
        <f t="shared" si="0"/>
        <v>100</v>
      </c>
    </row>
    <row r="18" spans="1:48" x14ac:dyDescent="0.2">
      <c r="A18" s="213">
        <v>9</v>
      </c>
      <c r="B18" s="21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28">
        <f>IF(C18&gt;0,W18,0)</f>
        <v>0</v>
      </c>
      <c r="AP18" s="31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14"/>
      <c r="B19" s="216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 s="28">
        <f t="shared" si="0"/>
        <v>100</v>
      </c>
    </row>
    <row r="20" spans="1:48" x14ac:dyDescent="0.2">
      <c r="A20" s="213">
        <v>10</v>
      </c>
      <c r="B20" s="21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28">
        <f>IF(C20&gt;0,W20,0)</f>
        <v>0</v>
      </c>
      <c r="AP20" s="31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14"/>
      <c r="B21" s="216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 s="28">
        <f t="shared" si="0"/>
        <v>100</v>
      </c>
    </row>
    <row r="22" spans="1:48" x14ac:dyDescent="0.2">
      <c r="A22" s="213">
        <v>11</v>
      </c>
      <c r="B22" s="21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28">
        <f>IF(C22&gt;0,W22,0)</f>
        <v>0</v>
      </c>
      <c r="AP22" s="31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14"/>
      <c r="B23" s="216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 s="28">
        <f t="shared" si="0"/>
        <v>100</v>
      </c>
    </row>
    <row r="24" spans="1:48" x14ac:dyDescent="0.2">
      <c r="A24" s="213">
        <v>12</v>
      </c>
      <c r="B24" s="21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28">
        <f>IF(C24&gt;0,W24,0)</f>
        <v>0</v>
      </c>
      <c r="AP24" s="31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14"/>
      <c r="B25" s="216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 s="28">
        <f t="shared" si="0"/>
        <v>100</v>
      </c>
    </row>
    <row r="26" spans="1:48" x14ac:dyDescent="0.2">
      <c r="A26" s="213">
        <v>13</v>
      </c>
      <c r="B26" s="21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28">
        <f>IF(C26&gt;0,W26,0)</f>
        <v>0</v>
      </c>
      <c r="AP26" s="31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14"/>
      <c r="B27" s="216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 s="28">
        <f t="shared" si="0"/>
        <v>100</v>
      </c>
    </row>
    <row r="28" spans="1:48" x14ac:dyDescent="0.2">
      <c r="A28" s="213">
        <v>14</v>
      </c>
      <c r="B28" s="21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28">
        <f>IF(C28&gt;0,W28,0)</f>
        <v>0</v>
      </c>
      <c r="AP28" s="31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14"/>
      <c r="B29" s="216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 s="28">
        <f t="shared" si="0"/>
        <v>100</v>
      </c>
    </row>
    <row r="30" spans="1:48" x14ac:dyDescent="0.2">
      <c r="A30" s="213">
        <v>15</v>
      </c>
      <c r="B30" s="21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28">
        <f>IF(C30&gt;0,W30,0)</f>
        <v>0</v>
      </c>
      <c r="AP30" s="31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14"/>
      <c r="B31" s="216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 s="28">
        <f t="shared" si="0"/>
        <v>100</v>
      </c>
    </row>
    <row r="32" spans="1:48" x14ac:dyDescent="0.2">
      <c r="A32" s="213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28">
        <f>IF(C32&gt;0,W32,0)</f>
        <v>0</v>
      </c>
      <c r="AP32" s="31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14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 s="28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87</v>
      </c>
      <c r="W34" s="5">
        <f t="shared" si="31"/>
        <v>77</v>
      </c>
      <c r="X34" s="5">
        <f t="shared" si="31"/>
        <v>31</v>
      </c>
      <c r="Y34" s="5">
        <f t="shared" si="31"/>
        <v>3</v>
      </c>
      <c r="Z34" s="5">
        <f t="shared" si="31"/>
        <v>0</v>
      </c>
      <c r="AA34" s="5">
        <f t="shared" si="31"/>
        <v>0</v>
      </c>
      <c r="AB34" s="7">
        <f t="shared" si="31"/>
        <v>8</v>
      </c>
      <c r="AC34" s="20">
        <f>IF(AF34&gt;0,LOOKUP(AF34,A2:A33,AC2:AC33)," ")</f>
        <v>5</v>
      </c>
      <c r="AF34" s="32">
        <f>COUNTIF(V2:V33,"&gt;0")</f>
        <v>2</v>
      </c>
      <c r="AG34" s="217">
        <f>ROUND((SUM(AF26:AF35)- MIN(AF26:AF35) - MAX(AF26:AF35))/3 * 0.9,0)</f>
        <v>-1</v>
      </c>
      <c r="AP34" s="31"/>
      <c r="AQ34" s="27"/>
      <c r="AV34" s="28">
        <f t="shared" si="0"/>
        <v>87</v>
      </c>
    </row>
    <row r="35" spans="1:48" x14ac:dyDescent="0.2">
      <c r="AG35" s="217"/>
      <c r="AI35" s="28">
        <f>SUM(AJ2:AJ33)/AF34</f>
        <v>38.5</v>
      </c>
      <c r="AP35" s="31">
        <f>MIN(AP2:AP33)</f>
        <v>42</v>
      </c>
      <c r="AQ35" s="31">
        <f>MIN(AQ2:AQ33)</f>
        <v>45</v>
      </c>
    </row>
    <row r="38" spans="1:48" x14ac:dyDescent="0.2">
      <c r="A38" s="2" t="s">
        <v>48</v>
      </c>
    </row>
    <row r="58" spans="1:43" s="31" customFormat="1" x14ac:dyDescent="0.2">
      <c r="A58" s="32"/>
      <c r="B58" s="225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8"/>
      <c r="AQ58" s="28"/>
    </row>
    <row r="59" spans="1:43" s="31" customFormat="1" x14ac:dyDescent="0.2">
      <c r="A59" s="32"/>
      <c r="B59" s="225"/>
      <c r="C59" s="32" t="str">
        <f>IF(C2-D2&lt;=(C3-2),1,"NO")</f>
        <v>NO</v>
      </c>
      <c r="D59" s="32">
        <f>C2-C3</f>
        <v>0</v>
      </c>
      <c r="E59" s="32" t="str">
        <f>IF(E2-F2&lt;=(E3-2),1,"NO")</f>
        <v>NO</v>
      </c>
      <c r="F59" s="32">
        <f>E2-E3</f>
        <v>0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3</v>
      </c>
      <c r="M59" s="32">
        <f>IF(M2-N2&lt;=(M3-2),1,"NO")</f>
        <v>1</v>
      </c>
      <c r="N59" s="32">
        <f>M2-M3</f>
        <v>0</v>
      </c>
      <c r="O59" s="32" t="str">
        <f>IF(O2-P2&lt;=(O3-2),1,"NO")</f>
        <v>NO</v>
      </c>
      <c r="P59" s="32">
        <f>O2-O3</f>
        <v>2</v>
      </c>
      <c r="Q59" s="32" t="str">
        <f>IF(Q2-R2&lt;=(Q3-2),1,"NO")</f>
        <v>NO</v>
      </c>
      <c r="R59" s="32">
        <f>Q2-Q3</f>
        <v>0</v>
      </c>
      <c r="S59" s="32" t="str">
        <f>IF(S2-T2&lt;=(S3-2),1,"NO")</f>
        <v>NO</v>
      </c>
      <c r="T59" s="32">
        <f>S2-S3</f>
        <v>2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8"/>
      <c r="AQ59" s="28"/>
    </row>
    <row r="60" spans="1:43" s="31" customFormat="1" x14ac:dyDescent="0.2">
      <c r="A60" s="32"/>
      <c r="B60" s="225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8"/>
      <c r="AQ60" s="28"/>
    </row>
    <row r="61" spans="1:43" s="31" customFormat="1" x14ac:dyDescent="0.2">
      <c r="A61" s="32"/>
      <c r="B61" s="225"/>
      <c r="C61" s="32" t="str">
        <f>IF(C4-D4&lt;=(C5-2),1,"NO")</f>
        <v>NO</v>
      </c>
      <c r="D61" s="32">
        <f>C4-C5</f>
        <v>1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1</v>
      </c>
      <c r="I61" s="32" t="str">
        <f>IF(I4-J4&lt;=(I5-2),1,"NO")</f>
        <v>NO</v>
      </c>
      <c r="J61" s="32">
        <f>I4-I5</f>
        <v>0</v>
      </c>
      <c r="K61" s="32" t="str">
        <f>IF(K4-L4&lt;=(K5-2),1,"NO")</f>
        <v>NO</v>
      </c>
      <c r="L61" s="32">
        <f>K4-K5</f>
        <v>1</v>
      </c>
      <c r="M61" s="32" t="str">
        <f>IF(M4-N4&lt;=(M5-2),1,"NO")</f>
        <v>NO</v>
      </c>
      <c r="N61" s="32">
        <f>M4-M5</f>
        <v>2</v>
      </c>
      <c r="O61" s="32" t="str">
        <f>IF(O4-P4&lt;=(O5-2),1,"NO")</f>
        <v>NO</v>
      </c>
      <c r="P61" s="32">
        <f>O4-O5</f>
        <v>0</v>
      </c>
      <c r="Q61" s="32" t="str">
        <f>IF(Q4-R4&lt;=(Q5-2),1,"NO")</f>
        <v>NO</v>
      </c>
      <c r="R61" s="32">
        <f>Q4-Q5</f>
        <v>0</v>
      </c>
      <c r="S61" s="32" t="str">
        <f>IF(S4-T4&lt;=(S5-2),1,"NO")</f>
        <v>NO</v>
      </c>
      <c r="T61" s="32">
        <f>S4-S5</f>
        <v>1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8"/>
      <c r="AQ61" s="28"/>
    </row>
    <row r="62" spans="1:43" s="31" customFormat="1" x14ac:dyDescent="0.2">
      <c r="A62" s="32"/>
      <c r="B62" s="225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8"/>
      <c r="AQ62" s="28"/>
    </row>
    <row r="63" spans="1:43" s="31" customFormat="1" x14ac:dyDescent="0.2">
      <c r="A63" s="32"/>
      <c r="B63" s="225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8"/>
      <c r="AQ63" s="28"/>
    </row>
    <row r="64" spans="1:43" s="31" customFormat="1" x14ac:dyDescent="0.2">
      <c r="A64" s="32"/>
      <c r="B64" s="225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8"/>
      <c r="AQ64" s="28"/>
    </row>
    <row r="65" spans="1:43" s="31" customFormat="1" x14ac:dyDescent="0.2">
      <c r="A65" s="32"/>
      <c r="B65" s="225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8"/>
      <c r="AQ65" s="28"/>
    </row>
    <row r="66" spans="1:43" s="31" customFormat="1" x14ac:dyDescent="0.2">
      <c r="A66" s="32"/>
      <c r="B66" s="225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8"/>
      <c r="AQ66" s="28"/>
    </row>
    <row r="67" spans="1:43" s="31" customFormat="1" x14ac:dyDescent="0.2">
      <c r="A67" s="32"/>
      <c r="B67" s="225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8"/>
      <c r="AQ67" s="28"/>
    </row>
    <row r="68" spans="1:43" s="31" customFormat="1" x14ac:dyDescent="0.2">
      <c r="A68" s="32"/>
      <c r="B68" s="225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8"/>
      <c r="AQ68" s="28"/>
    </row>
    <row r="69" spans="1:43" s="31" customFormat="1" x14ac:dyDescent="0.2">
      <c r="A69" s="32"/>
      <c r="B69" s="225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8"/>
      <c r="AQ69" s="28"/>
    </row>
    <row r="70" spans="1:43" s="31" customFormat="1" x14ac:dyDescent="0.2">
      <c r="A70" s="32"/>
      <c r="B70" s="225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8"/>
      <c r="AQ70" s="28"/>
    </row>
    <row r="71" spans="1:43" s="31" customFormat="1" x14ac:dyDescent="0.2">
      <c r="A71" s="32"/>
      <c r="B71" s="225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8"/>
      <c r="AQ71" s="28"/>
    </row>
    <row r="72" spans="1:43" s="31" customFormat="1" x14ac:dyDescent="0.2">
      <c r="A72" s="32"/>
      <c r="B72" s="225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8"/>
      <c r="AQ72" s="28"/>
    </row>
    <row r="73" spans="1:43" s="31" customFormat="1" x14ac:dyDescent="0.2">
      <c r="A73" s="32"/>
      <c r="B73" s="225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8"/>
      <c r="AQ73" s="28"/>
    </row>
    <row r="74" spans="1:43" s="31" customFormat="1" x14ac:dyDescent="0.2">
      <c r="A74" s="32"/>
      <c r="B74" s="225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8"/>
      <c r="AQ74" s="28"/>
    </row>
    <row r="75" spans="1:43" s="31" customFormat="1" x14ac:dyDescent="0.2">
      <c r="A75" s="32"/>
      <c r="B75" s="225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8"/>
      <c r="AQ75" s="28"/>
    </row>
    <row r="76" spans="1:43" s="31" customFormat="1" x14ac:dyDescent="0.2">
      <c r="A76" s="32"/>
      <c r="B76" s="225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8"/>
      <c r="AQ76" s="28"/>
    </row>
    <row r="77" spans="1:43" s="31" customFormat="1" x14ac:dyDescent="0.2">
      <c r="A77" s="32"/>
      <c r="B77" s="225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8"/>
      <c r="AQ77" s="28"/>
    </row>
    <row r="78" spans="1:43" s="31" customFormat="1" x14ac:dyDescent="0.2">
      <c r="A78" s="32"/>
      <c r="B78" s="225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8"/>
      <c r="AQ78" s="28"/>
    </row>
    <row r="79" spans="1:43" s="31" customFormat="1" x14ac:dyDescent="0.2">
      <c r="A79" s="32"/>
      <c r="B79" s="225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8"/>
      <c r="AQ79" s="28"/>
    </row>
    <row r="80" spans="1:43" s="31" customFormat="1" x14ac:dyDescent="0.2">
      <c r="A80" s="32"/>
      <c r="B80" s="225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8"/>
      <c r="AQ80" s="28"/>
    </row>
    <row r="81" spans="1:43" s="31" customFormat="1" x14ac:dyDescent="0.2">
      <c r="A81" s="32"/>
      <c r="B81" s="225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8"/>
      <c r="AQ81" s="28"/>
    </row>
    <row r="82" spans="1:43" s="31" customFormat="1" x14ac:dyDescent="0.2">
      <c r="A82" s="32"/>
      <c r="B82" s="225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8"/>
      <c r="AQ82" s="28"/>
    </row>
    <row r="83" spans="1:43" s="31" customFormat="1" x14ac:dyDescent="0.2">
      <c r="A83" s="32"/>
      <c r="B83" s="225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8"/>
      <c r="AQ83" s="28"/>
    </row>
    <row r="84" spans="1:43" s="31" customFormat="1" x14ac:dyDescent="0.2">
      <c r="A84" s="32"/>
      <c r="B84" s="225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8"/>
      <c r="AQ84" s="28"/>
    </row>
    <row r="85" spans="1:43" s="31" customFormat="1" x14ac:dyDescent="0.2">
      <c r="A85" s="32"/>
      <c r="B85" s="225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8"/>
      <c r="AQ85" s="28"/>
    </row>
    <row r="86" spans="1:43" s="31" customFormat="1" x14ac:dyDescent="0.2">
      <c r="A86" s="32"/>
      <c r="B86" s="225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8"/>
      <c r="AQ86" s="28"/>
    </row>
    <row r="87" spans="1:43" s="31" customFormat="1" x14ac:dyDescent="0.2">
      <c r="A87" s="32"/>
      <c r="B87" s="225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8"/>
      <c r="AQ87" s="28"/>
    </row>
    <row r="88" spans="1:43" s="31" customFormat="1" x14ac:dyDescent="0.2">
      <c r="A88" s="32"/>
      <c r="B88" s="225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8"/>
      <c r="AQ88" s="28"/>
    </row>
    <row r="89" spans="1:43" s="31" customFormat="1" x14ac:dyDescent="0.2">
      <c r="A89" s="32"/>
      <c r="B89" s="225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3"/>
  </protectedRanges>
  <mergeCells count="370"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204">
        <v>3</v>
      </c>
      <c r="D2" s="75">
        <v>0</v>
      </c>
      <c r="E2" s="75">
        <v>3</v>
      </c>
      <c r="F2" s="75">
        <v>1</v>
      </c>
      <c r="G2" s="75">
        <v>7</v>
      </c>
      <c r="H2" s="75">
        <v>2</v>
      </c>
      <c r="I2" s="75">
        <v>8</v>
      </c>
      <c r="J2" s="75">
        <v>3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48</v>
      </c>
      <c r="W2" s="215">
        <f>IF(AND(AL2&gt;0,C2&gt;0),V2-AC2,V2)</f>
        <v>36</v>
      </c>
      <c r="X2" s="215">
        <f>IF(C2&gt;0,SUM(D2,F2,H2,J2,L2,N2,P2,R2,T2)," ")</f>
        <v>16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1</v>
      </c>
      <c r="AB2" s="215">
        <f>IF(C2&gt;0,COUNTIF(C59:T59,0)," ")</f>
        <v>1</v>
      </c>
      <c r="AC2" s="220">
        <f>AG2</f>
        <v>12</v>
      </c>
      <c r="AD2" s="64"/>
      <c r="AE2" s="64"/>
      <c r="AF2" s="217">
        <f>IF(C2&gt;0,V2-U2," ")</f>
        <v>11</v>
      </c>
      <c r="AG2" s="217">
        <f>IF(AL2&gt;0,AL2,AG6)</f>
        <v>12</v>
      </c>
      <c r="AJ2" s="28">
        <f>IF(C2&gt;0,W2,0)</f>
        <v>36</v>
      </c>
      <c r="AL2" s="35">
        <f>IF('Next Year Handicap'!B24="N/A",AG6,'Next Year Handicap'!B24)</f>
        <v>12</v>
      </c>
      <c r="AP2" s="34" t="str">
        <f>IF(B2="B"," ",IF(V2=" "," ",V2))</f>
        <v xml:space="preserve"> </v>
      </c>
      <c r="AQ2" s="27">
        <f>IF(B2="F"," ",IF(V2=" "," ",V2))</f>
        <v>48</v>
      </c>
      <c r="AV2" s="28">
        <f>IF(V2&gt;0,V2,100)</f>
        <v>48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 s="28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5</v>
      </c>
      <c r="D4" s="75">
        <v>2</v>
      </c>
      <c r="E4" s="75">
        <v>7</v>
      </c>
      <c r="F4" s="75">
        <v>2</v>
      </c>
      <c r="G4" s="75">
        <v>5</v>
      </c>
      <c r="H4" s="75">
        <v>2</v>
      </c>
      <c r="I4" s="75">
        <v>6</v>
      </c>
      <c r="J4" s="75">
        <v>1</v>
      </c>
      <c r="K4" s="75">
        <v>4</v>
      </c>
      <c r="L4" s="75">
        <v>1</v>
      </c>
      <c r="M4" s="75">
        <v>4</v>
      </c>
      <c r="N4" s="75">
        <v>1</v>
      </c>
      <c r="O4" s="75">
        <v>7</v>
      </c>
      <c r="P4" s="75">
        <v>2</v>
      </c>
      <c r="Q4" s="75">
        <v>4</v>
      </c>
      <c r="R4" s="75">
        <v>1</v>
      </c>
      <c r="S4" s="75">
        <v>6</v>
      </c>
      <c r="T4" s="75">
        <v>2</v>
      </c>
      <c r="U4" s="215">
        <f>SUM(C5:T5)</f>
        <v>35</v>
      </c>
      <c r="V4" s="215">
        <f>IF(C4&gt;0,SUM(C4,E4,G4,I4,K4,M4,O4,Q4,S4)," ")</f>
        <v>48</v>
      </c>
      <c r="W4" s="215">
        <f>IF(AND(AL2&gt;0,C4&gt;0),V4-AC4,V4)</f>
        <v>36</v>
      </c>
      <c r="X4" s="215">
        <f>IF(C4&gt;0,SUM(D4,F4,H4,J4,L4,N4,P4,R4,T4)," ")</f>
        <v>14</v>
      </c>
      <c r="Y4" s="215">
        <f>IF(C4&gt;0,SUM(C61,E61,G61,I61,K61,M61,O61,Q61,S61)," ")</f>
        <v>0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12</v>
      </c>
      <c r="AD4" s="64"/>
      <c r="AE4" s="64"/>
      <c r="AF4" s="217">
        <f>IF(C4&gt;0,V4-U4," ")</f>
        <v>13</v>
      </c>
      <c r="AG4" s="217">
        <f>IF(AL2&gt;0,AL2,AG6)</f>
        <v>12</v>
      </c>
      <c r="AJ4" s="28">
        <f>IF(C4&gt;0,W4,0)</f>
        <v>36</v>
      </c>
      <c r="AP4" s="34">
        <f t="shared" ref="AP4" si="1">IF(B4="B"," ",IF(V4=" "," ",V4))</f>
        <v>48</v>
      </c>
      <c r="AQ4" s="27" t="str">
        <f t="shared" ref="AQ4" si="2">IF(B4="F"," ",IF(V4=" "," ",V4))</f>
        <v xml:space="preserve"> </v>
      </c>
      <c r="AV4" s="28">
        <f>IF(V4&gt;0,V4,100)</f>
        <v>48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 s="28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12</v>
      </c>
      <c r="AD6" s="64"/>
      <c r="AE6" s="64"/>
      <c r="AF6" s="217" t="str">
        <f>IF(C6&gt;0,V6-U6," ")</f>
        <v xml:space="preserve"> </v>
      </c>
      <c r="AG6" s="217">
        <f>ROUND(SUM(AF2:AF7)/3*0.9,0)</f>
        <v>7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 s="28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7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 s="28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 s="28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-4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 s="28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-4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 s="28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 s="28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 s="28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 s="28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 s="28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 s="28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 s="28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 s="28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 s="28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 s="28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96</v>
      </c>
      <c r="W34" s="5">
        <f t="shared" si="31"/>
        <v>72</v>
      </c>
      <c r="X34" s="5">
        <f t="shared" si="31"/>
        <v>30</v>
      </c>
      <c r="Y34" s="5">
        <f t="shared" si="31"/>
        <v>0</v>
      </c>
      <c r="Z34" s="5">
        <f t="shared" si="31"/>
        <v>0</v>
      </c>
      <c r="AA34" s="5">
        <f t="shared" si="31"/>
        <v>1</v>
      </c>
      <c r="AB34" s="7">
        <f t="shared" si="31"/>
        <v>2</v>
      </c>
      <c r="AC34" s="20">
        <f>IF(AF34&gt;0,LOOKUP(AF34,A2:A33,AC2:AC33)," ")</f>
        <v>12</v>
      </c>
      <c r="AF34" s="35">
        <f>COUNTIF(V2:V33,"&gt;0")</f>
        <v>2</v>
      </c>
      <c r="AG34" s="217">
        <f>ROUND((SUM(AF26:AF35)- MIN(AF26:AF35) - MAX(AF26:AF35))/3 * 0.9,0)</f>
        <v>-1</v>
      </c>
      <c r="AP34" s="34"/>
      <c r="AQ34" s="27"/>
      <c r="AV34" s="28">
        <f t="shared" si="0"/>
        <v>96</v>
      </c>
    </row>
    <row r="35" spans="1:48" x14ac:dyDescent="0.2">
      <c r="AG35" s="217"/>
      <c r="AI35" s="28">
        <f>SUM(AJ2:AJ33)/AF34</f>
        <v>36</v>
      </c>
      <c r="AP35" s="34">
        <f>MIN(AP2:AP33)</f>
        <v>48</v>
      </c>
      <c r="AQ35" s="34">
        <f>MIN(AQ2:AQ33)</f>
        <v>48</v>
      </c>
    </row>
    <row r="38" spans="1:48" x14ac:dyDescent="0.2">
      <c r="A38" s="2" t="s">
        <v>95</v>
      </c>
    </row>
    <row r="58" spans="1:43" s="34" customFormat="1" x14ac:dyDescent="0.2">
      <c r="A58" s="35"/>
      <c r="B58" s="225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25"/>
      <c r="C59" s="35" t="str">
        <f>IF(C2-D2&lt;=(C3-2),1,"NO")</f>
        <v>NO</v>
      </c>
      <c r="D59" s="35">
        <f>C2-C3</f>
        <v>-1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3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1</v>
      </c>
      <c r="O59" s="35" t="str">
        <f>IF(O2-P2&lt;=(O3-2),1,"NO")</f>
        <v>NO</v>
      </c>
      <c r="P59" s="35">
        <f>O2-O3</f>
        <v>2</v>
      </c>
      <c r="Q59" s="35" t="str">
        <f>IF(Q2-R2&lt;=(Q3-2),1,"NO")</f>
        <v>NO</v>
      </c>
      <c r="R59" s="35">
        <f>Q2-Q3</f>
        <v>1</v>
      </c>
      <c r="S59" s="35" t="str">
        <f>IF(S2-T2&lt;=(S3-2),1,"NO")</f>
        <v>NO</v>
      </c>
      <c r="T59" s="35">
        <f>S2-S3</f>
        <v>2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25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25"/>
      <c r="C61" s="35" t="str">
        <f>IF(C4-D4&lt;=(C5-2),1,"NO")</f>
        <v>NO</v>
      </c>
      <c r="D61" s="35">
        <f>C4-C5</f>
        <v>1</v>
      </c>
      <c r="E61" s="35" t="str">
        <f>IF(E4-F4&lt;=(E5-2),1,"NO")</f>
        <v>NO</v>
      </c>
      <c r="F61" s="35">
        <f>E4-E5</f>
        <v>3</v>
      </c>
      <c r="G61" s="35" t="str">
        <f>IF(G4-H4&lt;=(G5-2),1,"NO")</f>
        <v>NO</v>
      </c>
      <c r="H61" s="35">
        <f>G4-G5</f>
        <v>1</v>
      </c>
      <c r="I61" s="35" t="str">
        <f>IF(I4-J4&lt;=(I5-2),1,"NO")</f>
        <v>NO</v>
      </c>
      <c r="J61" s="35">
        <f>I4-I5</f>
        <v>2</v>
      </c>
      <c r="K61" s="35" t="str">
        <f>IF(K4-L4&lt;=(K5-2),1,"NO")</f>
        <v>NO</v>
      </c>
      <c r="L61" s="35">
        <f>K4-K5</f>
        <v>1</v>
      </c>
      <c r="M61" s="35" t="str">
        <f>IF(M4-N4&lt;=(M5-2),1,"NO")</f>
        <v>NO</v>
      </c>
      <c r="N61" s="35">
        <f>M4-M5</f>
        <v>1</v>
      </c>
      <c r="O61" s="35" t="str">
        <f>IF(O4-P4&lt;=(O5-2),1,"NO")</f>
        <v>NO</v>
      </c>
      <c r="P61" s="35">
        <f>O4-O5</f>
        <v>2</v>
      </c>
      <c r="Q61" s="35" t="str">
        <f>IF(Q4-R4&lt;=(Q5-2),1,"NO")</f>
        <v>NO</v>
      </c>
      <c r="R61" s="35">
        <f>Q4-Q5</f>
        <v>0</v>
      </c>
      <c r="S61" s="35" t="str">
        <f>IF(S4-T4&lt;=(S5-2),1,"NO")</f>
        <v>NO</v>
      </c>
      <c r="T61" s="35">
        <f>S4-S5</f>
        <v>2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25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25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25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25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25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25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25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25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25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25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25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25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25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25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25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25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25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25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25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25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25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25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25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25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25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25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25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25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4"/>
    <protectedRange sqref="I2:J2 I4:J4 I6:J6 I8:J8 I10:J10 I12:J12 I14:J14 I16:J16 I18:J18 I20:J20 I22:J22 I24:J24 I26:J26 I28:J28 I30:J30 I32:J32" name="Range2_2_1_2_5"/>
  </protectedRanges>
  <mergeCells count="370"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</mergeCells>
  <pageMargins left="0.2" right="0.2" top="1.06" bottom="0.56000000000000005" header="0.62" footer="0.16"/>
  <pageSetup orientation="landscape" r:id="rId1"/>
  <headerFooter alignWithMargins="0">
    <oddHeader>&amp;L&amp;"Arial,Bold"&amp;16Justin Tuttle</oddHeader>
    <oddFooter xml:space="preserve">&amp;L
&amp;R2016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89"/>
  <sheetViews>
    <sheetView workbookViewId="0">
      <selection activeCell="C2" sqref="C2:T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5">
        <f>SUM(C3:T3)</f>
        <v>37</v>
      </c>
      <c r="V2" s="215" t="str">
        <f>IF(C2&gt;0,SUM(C2,E2,G2,I2,K2,M2,O2,Q2,S2)," ")</f>
        <v xml:space="preserve"> </v>
      </c>
      <c r="W2" s="215" t="str">
        <f>IF(AND(AL2&gt;0,C2&gt;0),V2-AC2,V2)</f>
        <v xml:space="preserve"> </v>
      </c>
      <c r="X2" s="215" t="str">
        <f>IF(C2&gt;0,SUM(D2,F2,H2,J2,L2,N2,P2,R2,T2)," ")</f>
        <v xml:space="preserve"> </v>
      </c>
      <c r="Y2" s="215" t="str">
        <f>IF(C2&gt;0,SUM(C59,E59,G59,I59,K59,M59,O59,Q59,S59)," ")</f>
        <v xml:space="preserve"> </v>
      </c>
      <c r="Z2" s="215" t="str">
        <f>IF(C2&gt;0,COUNTIF(C59:T59,-2)," ")</f>
        <v xml:space="preserve"> </v>
      </c>
      <c r="AA2" s="215" t="str">
        <f>IF(C2&gt;0,COUNTIF(C59:T59,-1)," ")</f>
        <v xml:space="preserve"> </v>
      </c>
      <c r="AB2" s="215" t="str">
        <f>IF(C2&gt;0,COUNTIF(C59:T59,0)," ")</f>
        <v xml:space="preserve"> </v>
      </c>
      <c r="AC2" s="220">
        <f>AG2</f>
        <v>13</v>
      </c>
      <c r="AD2" s="33"/>
      <c r="AE2" s="33"/>
      <c r="AF2" s="217" t="str">
        <f>IF(C2&gt;0,V2-U2," ")</f>
        <v xml:space="preserve"> </v>
      </c>
      <c r="AG2" s="217">
        <f>IF(AL2&gt;0,AL2,AG6)</f>
        <v>13</v>
      </c>
      <c r="AJ2">
        <f>IF(C2&gt;0,W2,0)</f>
        <v>0</v>
      </c>
      <c r="AL2" s="55">
        <f>IF('Next Year Handicap'!B5="N/A",AG6,'Next Year Handicap'!B5)</f>
        <v>13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33"/>
      <c r="AE3" s="33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5">
        <f>SUM(C5:T5)</f>
        <v>35</v>
      </c>
      <c r="V4" s="215" t="str">
        <f>IF(C4&gt;0,SUM(C4,E4,G4,I4,K4,M4,O4,Q4,S4)," ")</f>
        <v xml:space="preserve"> </v>
      </c>
      <c r="W4" s="215" t="str">
        <f>IF(AND(AL2&gt;0,C4&gt;0),V4-AC4,V4)</f>
        <v xml:space="preserve"> </v>
      </c>
      <c r="X4" s="215" t="str">
        <f>IF(C4&gt;0,SUM(D4,F4,H4,J4,L4,N4,P4,R4,T4)," ")</f>
        <v xml:space="preserve"> </v>
      </c>
      <c r="Y4" s="215" t="str">
        <f>IF(C4&gt;0,SUM(C61,E61,G61,I61,K61,M61,O61,Q61,S61)," ")</f>
        <v xml:space="preserve"> </v>
      </c>
      <c r="Z4" s="215" t="str">
        <f>IF(C4&gt;0,COUNTIF(C61:T61,-2)," ")</f>
        <v xml:space="preserve"> </v>
      </c>
      <c r="AA4" s="215" t="str">
        <f>IF(C4&gt;0,COUNTIF(C61:T61,-1)," ")</f>
        <v xml:space="preserve"> </v>
      </c>
      <c r="AB4" s="215" t="str">
        <f>IF(C4&gt;0,COUNTIF(C61:T61,0)," ")</f>
        <v xml:space="preserve"> </v>
      </c>
      <c r="AC4" s="220">
        <f>AG4</f>
        <v>13</v>
      </c>
      <c r="AD4" s="33"/>
      <c r="AE4" s="33"/>
      <c r="AF4" s="217" t="str">
        <f>IF(C4&gt;0,V4-U4," ")</f>
        <v xml:space="preserve"> </v>
      </c>
      <c r="AG4" s="217">
        <f>IF(AL2&gt;0,AL2,AG6)</f>
        <v>13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33"/>
      <c r="AE5" s="33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13</v>
      </c>
      <c r="AD6" s="33"/>
      <c r="AE6" s="33"/>
      <c r="AF6" s="217" t="str">
        <f>IF(C6&gt;0,V6-U6," ")</f>
        <v xml:space="preserve"> </v>
      </c>
      <c r="AG6" s="217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33"/>
      <c r="AE7" s="33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0</v>
      </c>
      <c r="AD8" s="33"/>
      <c r="AE8" s="33"/>
      <c r="AF8" s="217" t="str">
        <f>IF(C8&gt;0,V8-U8," ")</f>
        <v xml:space="preserve"> </v>
      </c>
      <c r="AG8" s="217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33"/>
      <c r="AE9" s="33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0</v>
      </c>
      <c r="AD10" s="33"/>
      <c r="AE10" s="33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33"/>
      <c r="AE11" s="33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33"/>
      <c r="AE12" s="33"/>
      <c r="AF12" s="217" t="str">
        <f>IF(C12&gt;0,V12-U12," ")</f>
        <v xml:space="preserve"> </v>
      </c>
      <c r="AG12" s="217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33"/>
      <c r="AE13" s="33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0</v>
      </c>
      <c r="AD14" s="33"/>
      <c r="AE14" s="33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33"/>
      <c r="AE15" s="33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33"/>
      <c r="AE16" s="33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33"/>
      <c r="AE17" s="33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33"/>
      <c r="AE18" s="33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33"/>
      <c r="AE19" s="33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33"/>
      <c r="AE20" s="33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33"/>
      <c r="AE21" s="33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33"/>
      <c r="AE22" s="33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33"/>
      <c r="AE23" s="33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33"/>
      <c r="AE24" s="33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33"/>
      <c r="AE25" s="33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33"/>
      <c r="AE26" s="33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33"/>
      <c r="AE27" s="33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33"/>
      <c r="AE28" s="33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33"/>
      <c r="AE29" s="33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33"/>
      <c r="AE30" s="33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33"/>
      <c r="AE31" s="33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33"/>
      <c r="AE32" s="33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33"/>
      <c r="AE33" s="33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7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7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56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5"/>
  </protectedRanges>
  <mergeCells count="370"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&amp;R2016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6</v>
      </c>
      <c r="H2" s="75">
        <v>2</v>
      </c>
      <c r="I2" s="75">
        <v>7</v>
      </c>
      <c r="J2" s="75">
        <v>3</v>
      </c>
      <c r="K2" s="75">
        <v>6</v>
      </c>
      <c r="L2" s="75">
        <v>2</v>
      </c>
      <c r="M2" s="75">
        <v>6</v>
      </c>
      <c r="N2" s="75">
        <v>2</v>
      </c>
      <c r="O2" s="75">
        <v>6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49</v>
      </c>
      <c r="W2" s="215">
        <f>IF(AND(AL2&gt;0,C2&gt;0),V2-AC2,V2)</f>
        <v>35</v>
      </c>
      <c r="X2" s="215">
        <f>IF(C2&gt;0,SUM(D2,F2,H2,J2,L2,N2,P2,R2,T2)," ")</f>
        <v>18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1</v>
      </c>
      <c r="AC2" s="220">
        <f>AG2</f>
        <v>14</v>
      </c>
      <c r="AD2" s="33"/>
      <c r="AE2" s="33"/>
      <c r="AF2" s="217">
        <f>IF(C2&gt;0,V2-U2," ")</f>
        <v>12</v>
      </c>
      <c r="AG2" s="217">
        <f>IF(AL2&gt;0,AL2,AG6)</f>
        <v>14</v>
      </c>
      <c r="AJ2">
        <f>IF(C2&gt;0,W2,0)</f>
        <v>35</v>
      </c>
      <c r="AL2" s="55">
        <f>IF('Next Year Handicap'!B10="N/A",AG6,'Next Year Handicap'!B10)</f>
        <v>14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33"/>
      <c r="AE3" s="33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7</v>
      </c>
      <c r="D4" s="75">
        <v>1</v>
      </c>
      <c r="E4" s="75">
        <v>5</v>
      </c>
      <c r="F4" s="75">
        <v>2</v>
      </c>
      <c r="G4" s="75">
        <v>7</v>
      </c>
      <c r="H4" s="75">
        <v>2</v>
      </c>
      <c r="I4" s="75">
        <v>6</v>
      </c>
      <c r="J4" s="75">
        <v>3</v>
      </c>
      <c r="K4" s="75">
        <v>4</v>
      </c>
      <c r="L4" s="75">
        <v>2</v>
      </c>
      <c r="M4" s="75">
        <v>6</v>
      </c>
      <c r="N4" s="75">
        <v>3</v>
      </c>
      <c r="O4" s="75">
        <v>10</v>
      </c>
      <c r="P4" s="75">
        <v>2</v>
      </c>
      <c r="Q4" s="75">
        <v>7</v>
      </c>
      <c r="R4" s="75">
        <v>2</v>
      </c>
      <c r="S4" s="75">
        <v>5</v>
      </c>
      <c r="T4" s="75">
        <v>1</v>
      </c>
      <c r="U4" s="215">
        <f>SUM(C5:T5)</f>
        <v>35</v>
      </c>
      <c r="V4" s="215">
        <f>IF(C4&gt;0,SUM(C4,E4,G4,I4,K4,M4,O4,Q4,S4)," ")</f>
        <v>57</v>
      </c>
      <c r="W4" s="215">
        <f>IF(AND(AL2&gt;0,C4&gt;0),V4-AC4,V4)</f>
        <v>43</v>
      </c>
      <c r="X4" s="215">
        <f>IF(C4&gt;0,SUM(D4,F4,H4,J4,L4,N4,P4,R4,T4)," ")</f>
        <v>18</v>
      </c>
      <c r="Y4" s="215">
        <f>IF(C4&gt;0,SUM(C61,E61,G61,I61,K61,M61,O61,Q61,S61)," ")</f>
        <v>0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0</v>
      </c>
      <c r="AC4" s="220">
        <f>AG4</f>
        <v>14</v>
      </c>
      <c r="AD4" s="33"/>
      <c r="AE4" s="33"/>
      <c r="AF4" s="217">
        <f>IF(C4&gt;0,V4-U4," ")</f>
        <v>22</v>
      </c>
      <c r="AG4" s="217">
        <f>IF(AL2&gt;0,AL2,AG6)</f>
        <v>14</v>
      </c>
      <c r="AJ4">
        <f>IF(C4&gt;0,W4,0)</f>
        <v>43</v>
      </c>
      <c r="AP4" s="29">
        <f t="shared" ref="AP4" si="1">IF(B4="B"," ",IF(V4=" "," ",V4))</f>
        <v>57</v>
      </c>
      <c r="AQ4" s="27" t="str">
        <f t="shared" ref="AQ4" si="2">IF(B4="F"," ",IF(V4=" "," ",V4))</f>
        <v xml:space="preserve"> </v>
      </c>
      <c r="AV4">
        <f>IF(V4&gt;0,V4,100)</f>
        <v>57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33"/>
      <c r="AE5" s="33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14</v>
      </c>
      <c r="AD6" s="33"/>
      <c r="AE6" s="33"/>
      <c r="AF6" s="217" t="str">
        <f>IF(C6&gt;0,V6-U6," ")</f>
        <v xml:space="preserve"> </v>
      </c>
      <c r="AG6" s="217">
        <f>ROUND(SUM(AF2:AF7)/3*0.9,0)</f>
        <v>10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33"/>
      <c r="AE7" s="33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10</v>
      </c>
      <c r="AD8" s="33"/>
      <c r="AE8" s="33"/>
      <c r="AF8" s="217" t="str">
        <f>IF(C8&gt;0,V8-U8," ")</f>
        <v xml:space="preserve"> </v>
      </c>
      <c r="AG8" s="217">
        <f>ROUND(SUM(AF2:AF9)/4*0.9,0)</f>
        <v>8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33"/>
      <c r="AE9" s="33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8</v>
      </c>
      <c r="AD10" s="33"/>
      <c r="AE10" s="33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33"/>
      <c r="AE11" s="33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33"/>
      <c r="AE12" s="33"/>
      <c r="AF12" s="217" t="str">
        <f>IF(C12&gt;0,V12-U12," ")</f>
        <v xml:space="preserve"> </v>
      </c>
      <c r="AG12" s="217">
        <f>ROUND((SUM(AF4:AF13)- MIN(AF4:AF13) - MAX(AF4:AF13))/3 * 0.9,0)</f>
        <v>-7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33"/>
      <c r="AE13" s="33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-7</v>
      </c>
      <c r="AD14" s="33"/>
      <c r="AE14" s="33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33"/>
      <c r="AE15" s="33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33"/>
      <c r="AE16" s="33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33"/>
      <c r="AE17" s="33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33"/>
      <c r="AE18" s="33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33"/>
      <c r="AE19" s="33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33"/>
      <c r="AE20" s="33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33"/>
      <c r="AE21" s="33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33"/>
      <c r="AE22" s="33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33"/>
      <c r="AE23" s="33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33"/>
      <c r="AE24" s="33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33"/>
      <c r="AE25" s="33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33"/>
      <c r="AE26" s="33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33"/>
      <c r="AE27" s="33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33"/>
      <c r="AE28" s="33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33"/>
      <c r="AE29" s="33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33"/>
      <c r="AE30" s="33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33"/>
      <c r="AE31" s="33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33"/>
      <c r="AE32" s="33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33"/>
      <c r="AE33" s="33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106</v>
      </c>
      <c r="W34" s="5">
        <f t="shared" si="31"/>
        <v>78</v>
      </c>
      <c r="X34" s="5">
        <f t="shared" si="31"/>
        <v>36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106</v>
      </c>
    </row>
    <row r="35" spans="1:48" x14ac:dyDescent="0.2">
      <c r="AG35" s="217"/>
      <c r="AI35">
        <f>SUM(AJ2:AJ33)/AF34</f>
        <v>39</v>
      </c>
      <c r="AP35" s="29">
        <f>MIN(AP2:AP33)</f>
        <v>57</v>
      </c>
      <c r="AQ35" s="29">
        <f>MIN(AQ2:AQ33)</f>
        <v>49</v>
      </c>
    </row>
    <row r="38" spans="1:48" x14ac:dyDescent="0.2">
      <c r="A38" s="2" t="s">
        <v>85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5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&amp;L&amp;"Arial,Bold"&amp;16Tony DiCarlo</oddHeader>
    <oddFooter xml:space="preserve">&amp;L
&amp;R2016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6</v>
      </c>
      <c r="D2" s="75">
        <v>2</v>
      </c>
      <c r="E2" s="75">
        <v>6</v>
      </c>
      <c r="F2" s="75">
        <v>3</v>
      </c>
      <c r="G2" s="75">
        <v>7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4</v>
      </c>
      <c r="R2" s="75">
        <v>2</v>
      </c>
      <c r="S2" s="75">
        <v>5</v>
      </c>
      <c r="T2" s="75">
        <v>2</v>
      </c>
      <c r="U2" s="215">
        <f>SUM(C3:T3)</f>
        <v>37</v>
      </c>
      <c r="V2" s="215">
        <f>IF(C2&gt;0,SUM(C2,E2,G2,I2,K2,M2,O2,Q2,S2)," ")</f>
        <v>53</v>
      </c>
      <c r="W2" s="215">
        <f>IF(AND(AL2&gt;0,C2&gt;0),V2-AC2,V2)</f>
        <v>39</v>
      </c>
      <c r="X2" s="215">
        <f>IF(C2&gt;0,SUM(D2,F2,H2,J2,L2,N2,P2,R2,T2)," ")</f>
        <v>19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0</v>
      </c>
      <c r="AC2" s="220">
        <f>AG2</f>
        <v>14</v>
      </c>
      <c r="AD2" s="33"/>
      <c r="AE2" s="33"/>
      <c r="AF2" s="217">
        <f>IF(C2&gt;0,V2-U2," ")</f>
        <v>16</v>
      </c>
      <c r="AG2" s="217">
        <f>IF(AL2&gt;0,AL2,AG6)</f>
        <v>14</v>
      </c>
      <c r="AJ2">
        <f>IF(C2&gt;0,W2,0)</f>
        <v>39</v>
      </c>
      <c r="AL2" s="55">
        <f>IF('Next Year Handicap'!B7="N/A",AG6,'Next Year Handicap'!B7)</f>
        <v>14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33"/>
      <c r="AE3" s="33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5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4</v>
      </c>
      <c r="J4" s="75">
        <v>1</v>
      </c>
      <c r="K4" s="75">
        <v>6</v>
      </c>
      <c r="L4" s="75">
        <v>2</v>
      </c>
      <c r="M4" s="75">
        <v>4</v>
      </c>
      <c r="N4" s="75">
        <v>2</v>
      </c>
      <c r="O4" s="75">
        <v>9</v>
      </c>
      <c r="P4" s="75">
        <v>3</v>
      </c>
      <c r="Q4" s="75">
        <v>6</v>
      </c>
      <c r="R4" s="75">
        <v>3</v>
      </c>
      <c r="S4" s="75">
        <v>6</v>
      </c>
      <c r="T4" s="75">
        <v>3</v>
      </c>
      <c r="U4" s="215">
        <f>SUM(C5:T5)</f>
        <v>35</v>
      </c>
      <c r="V4" s="215">
        <f>IF(C4&gt;0,SUM(C4,E4,G4,I4,K4,M4,O4,Q4,S4)," ")</f>
        <v>50</v>
      </c>
      <c r="W4" s="215">
        <f>IF(AND(AL2&gt;0,C4&gt;0),V4-AC4,V4)</f>
        <v>36</v>
      </c>
      <c r="X4" s="215">
        <f>IF(C4&gt;0,SUM(D4,F4,H4,J4,L4,N4,P4,R4,T4)," ")</f>
        <v>19</v>
      </c>
      <c r="Y4" s="215">
        <f>IF(C4&gt;0,SUM(C61,E61,G61,I61,K61,M61,O61,Q61,S61)," ")</f>
        <v>0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14</v>
      </c>
      <c r="AD4" s="33"/>
      <c r="AE4" s="33"/>
      <c r="AF4" s="217">
        <f>IF(C4&gt;0,V4-U4," ")</f>
        <v>15</v>
      </c>
      <c r="AG4" s="217">
        <f>IF(AL2&gt;0,AL2,AG6)</f>
        <v>14</v>
      </c>
      <c r="AJ4">
        <f>IF(C4&gt;0,W4,0)</f>
        <v>36</v>
      </c>
      <c r="AP4" s="29">
        <f t="shared" ref="AP4" si="1">IF(B4="B"," ",IF(V4=" "," ",V4))</f>
        <v>50</v>
      </c>
      <c r="AQ4" s="27" t="str">
        <f t="shared" ref="AQ4" si="2">IF(B4="F"," ",IF(V4=" "," ",V4))</f>
        <v xml:space="preserve"> </v>
      </c>
      <c r="AV4">
        <f>IF(V4&gt;0,V4,100)</f>
        <v>50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33"/>
      <c r="AE5" s="33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14</v>
      </c>
      <c r="AD6" s="33"/>
      <c r="AE6" s="33"/>
      <c r="AF6" s="217" t="str">
        <f>IF(C6&gt;0,V6-U6," ")</f>
        <v xml:space="preserve"> </v>
      </c>
      <c r="AG6" s="217">
        <f>ROUND(SUM(AF2:AF7)/3*0.9,0)</f>
        <v>9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33"/>
      <c r="AE7" s="33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9</v>
      </c>
      <c r="AD8" s="33"/>
      <c r="AE8" s="33"/>
      <c r="AF8" s="217" t="str">
        <f>IF(C8&gt;0,V8-U8," ")</f>
        <v xml:space="preserve"> </v>
      </c>
      <c r="AG8" s="217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33"/>
      <c r="AE9" s="33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7</v>
      </c>
      <c r="AD10" s="33"/>
      <c r="AE10" s="33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33"/>
      <c r="AE11" s="33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33"/>
      <c r="AE12" s="33"/>
      <c r="AF12" s="217" t="str">
        <f>IF(C12&gt;0,V12-U12," ")</f>
        <v xml:space="preserve"> </v>
      </c>
      <c r="AG12" s="217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33"/>
      <c r="AE13" s="33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-5</v>
      </c>
      <c r="AD14" s="33"/>
      <c r="AE14" s="33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33"/>
      <c r="AE15" s="33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33"/>
      <c r="AE16" s="33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33"/>
      <c r="AE17" s="33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33"/>
      <c r="AE18" s="33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33"/>
      <c r="AE19" s="33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33"/>
      <c r="AE20" s="33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33"/>
      <c r="AE21" s="33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33"/>
      <c r="AE22" s="33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33"/>
      <c r="AE23" s="33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33"/>
      <c r="AE24" s="33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33"/>
      <c r="AE25" s="33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33"/>
      <c r="AE26" s="33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33"/>
      <c r="AE27" s="33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33"/>
      <c r="AE28" s="33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33"/>
      <c r="AE29" s="33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33"/>
      <c r="AE30" s="33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33"/>
      <c r="AE31" s="33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33"/>
      <c r="AE32" s="33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33"/>
      <c r="AE33" s="33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103</v>
      </c>
      <c r="W34" s="5">
        <f t="shared" si="31"/>
        <v>75</v>
      </c>
      <c r="X34" s="5">
        <f t="shared" si="31"/>
        <v>38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103</v>
      </c>
    </row>
    <row r="35" spans="1:48" x14ac:dyDescent="0.2">
      <c r="AG35" s="217"/>
      <c r="AI35">
        <f>SUM(AJ2:AJ33)/AF34</f>
        <v>37.5</v>
      </c>
      <c r="AP35" s="29">
        <f>MIN(AP2:AP33)</f>
        <v>50</v>
      </c>
      <c r="AQ35" s="29">
        <f>MIN(AQ2:AQ33)</f>
        <v>53</v>
      </c>
    </row>
    <row r="38" spans="1:48" x14ac:dyDescent="0.2">
      <c r="A38" s="2" t="s">
        <v>46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4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&amp;R2016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V89"/>
  <sheetViews>
    <sheetView workbookViewId="0">
      <selection activeCell="U4" sqref="U4:U5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6</v>
      </c>
      <c r="D2" s="75">
        <v>2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5</v>
      </c>
      <c r="R2" s="75">
        <v>2</v>
      </c>
      <c r="S2" s="75">
        <v>7</v>
      </c>
      <c r="T2" s="75">
        <v>3</v>
      </c>
      <c r="U2" s="215">
        <f>SUM(C3:T3)</f>
        <v>37</v>
      </c>
      <c r="V2" s="215">
        <f>IF(C2&gt;0,SUM(C2,E2,G2,I2,K2,M2,O2,Q2,S2)," ")</f>
        <v>56</v>
      </c>
      <c r="W2" s="215">
        <f>IF(AND(AL2&gt;0,C2&gt;0),V2-AC2,V2)</f>
        <v>40</v>
      </c>
      <c r="X2" s="215">
        <f>IF(C2&gt;0,SUM(D2,F2,H2,J2,L2,N2,P2,R2,T2)," ")</f>
        <v>18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0</v>
      </c>
      <c r="AC2" s="220">
        <f>AG2</f>
        <v>16</v>
      </c>
      <c r="AD2" s="64"/>
      <c r="AE2" s="64"/>
      <c r="AF2" s="217">
        <f>IF(C2&gt;0,V2-U2," ")</f>
        <v>19</v>
      </c>
      <c r="AG2" s="217">
        <f>IF(AL2&gt;0,AL2,AG6)</f>
        <v>16</v>
      </c>
      <c r="AJ2">
        <f>IF(C2&gt;0,W2,0)</f>
        <v>40</v>
      </c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56</v>
      </c>
      <c r="AV2">
        <f>IF(V2&gt;0,V2,100)</f>
        <v>56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6</v>
      </c>
      <c r="D4" s="75">
        <v>2</v>
      </c>
      <c r="E4" s="75">
        <v>6</v>
      </c>
      <c r="F4" s="75">
        <v>2</v>
      </c>
      <c r="G4" s="75">
        <v>5</v>
      </c>
      <c r="H4" s="75">
        <v>2</v>
      </c>
      <c r="I4" s="75">
        <v>6</v>
      </c>
      <c r="J4" s="75">
        <v>2</v>
      </c>
      <c r="K4" s="75">
        <v>6</v>
      </c>
      <c r="L4" s="75">
        <v>4</v>
      </c>
      <c r="M4" s="75">
        <v>6</v>
      </c>
      <c r="N4" s="75">
        <v>2</v>
      </c>
      <c r="O4" s="75">
        <v>7</v>
      </c>
      <c r="P4" s="75">
        <v>3</v>
      </c>
      <c r="Q4" s="75">
        <v>6</v>
      </c>
      <c r="R4" s="75">
        <v>2</v>
      </c>
      <c r="S4" s="75">
        <v>6</v>
      </c>
      <c r="T4" s="75">
        <v>3</v>
      </c>
      <c r="U4" s="215">
        <f>SUM(C5:T5)</f>
        <v>35</v>
      </c>
      <c r="V4" s="215">
        <f>IF(C4&gt;0,SUM(C4,E4,G4,I4,K4,M4,O4,Q4,S4)," ")</f>
        <v>54</v>
      </c>
      <c r="W4" s="215">
        <f>IF(AND(AL2&gt;0,C4&gt;0),V4-AC4,V4)</f>
        <v>38</v>
      </c>
      <c r="X4" s="215">
        <f>IF(C4&gt;0,SUM(D4,F4,H4,J4,L4,N4,P4,R4,T4)," ")</f>
        <v>22</v>
      </c>
      <c r="Y4" s="215">
        <f>IF(C4&gt;0,SUM(C61,E61,G61,I61,K61,M61,O61,Q61,S61)," ")</f>
        <v>0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0</v>
      </c>
      <c r="AC4" s="220">
        <f>AG4</f>
        <v>16</v>
      </c>
      <c r="AD4" s="64"/>
      <c r="AE4" s="64"/>
      <c r="AF4" s="217">
        <f>IF(C4&gt;0,V4-U4," ")</f>
        <v>19</v>
      </c>
      <c r="AG4" s="217">
        <f>IF(AL2&gt;0,AL2,AG6)</f>
        <v>16</v>
      </c>
      <c r="AJ4">
        <f>IF(C4&gt;0,W4,0)</f>
        <v>38</v>
      </c>
      <c r="AP4" s="29">
        <f t="shared" ref="AP4" si="1">IF(B4="B"," ",IF(V4=" "," ",V4))</f>
        <v>54</v>
      </c>
      <c r="AQ4" s="27" t="str">
        <f t="shared" ref="AQ4" si="2">IF(B4="F"," ",IF(V4=" "," ",V4))</f>
        <v xml:space="preserve"> </v>
      </c>
      <c r="AV4">
        <f>IF(V4&gt;0,V4,100)</f>
        <v>54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16</v>
      </c>
      <c r="AD6" s="64"/>
      <c r="AE6" s="64"/>
      <c r="AF6" s="217" t="str">
        <f>IF(C6&gt;0,V6-U6," ")</f>
        <v xml:space="preserve"> </v>
      </c>
      <c r="AG6" s="217">
        <f>ROUND(SUM(AF2:AF7)/3*0.9,0)</f>
        <v>11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11</v>
      </c>
      <c r="AD8" s="64"/>
      <c r="AE8" s="64"/>
      <c r="AF8" s="217" t="str">
        <f>IF(C8&gt;0,V8-U8," ")</f>
        <v xml:space="preserve"> </v>
      </c>
      <c r="AG8" s="217">
        <f>ROUND(SUM(AF2:AF9)/4*0.9,0)</f>
        <v>9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9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-6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-6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110</v>
      </c>
      <c r="W34" s="5">
        <f t="shared" si="31"/>
        <v>78</v>
      </c>
      <c r="X34" s="5">
        <f t="shared" si="31"/>
        <v>40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>
        <f>IF(AF34&gt;0,LOOKUP(AF34,A2:A33,AC2:AC33)," ")</f>
        <v>16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110</v>
      </c>
    </row>
    <row r="35" spans="1:48" x14ac:dyDescent="0.2">
      <c r="AG35" s="217"/>
      <c r="AI35">
        <f>SUM(AJ2:AJ33)/AF34</f>
        <v>39</v>
      </c>
      <c r="AP35" s="29">
        <f>MIN(AP2:AP33)</f>
        <v>54</v>
      </c>
      <c r="AQ35" s="29">
        <f>MIN(AQ2:AQ33)</f>
        <v>56</v>
      </c>
    </row>
    <row r="38" spans="1:48" x14ac:dyDescent="0.2">
      <c r="A38" s="2" t="s">
        <v>58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4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&amp;R2016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89"/>
  <sheetViews>
    <sheetView workbookViewId="0">
      <selection activeCell="C3" sqref="C3:D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8</v>
      </c>
      <c r="D2" s="75">
        <v>2</v>
      </c>
      <c r="E2" s="75">
        <v>4</v>
      </c>
      <c r="F2" s="75">
        <v>1</v>
      </c>
      <c r="G2" s="75">
        <v>7</v>
      </c>
      <c r="H2" s="75">
        <v>2</v>
      </c>
      <c r="I2" s="75">
        <v>9</v>
      </c>
      <c r="J2" s="75">
        <v>3</v>
      </c>
      <c r="K2" s="75">
        <v>5</v>
      </c>
      <c r="L2" s="75">
        <v>1</v>
      </c>
      <c r="M2" s="75">
        <v>6</v>
      </c>
      <c r="N2" s="75">
        <v>3</v>
      </c>
      <c r="O2" s="75">
        <v>10</v>
      </c>
      <c r="P2" s="75">
        <v>1</v>
      </c>
      <c r="Q2" s="75">
        <v>4</v>
      </c>
      <c r="R2" s="75">
        <v>2</v>
      </c>
      <c r="S2" s="75">
        <v>8</v>
      </c>
      <c r="T2" s="75">
        <v>2</v>
      </c>
      <c r="U2" s="215">
        <f>SUM(C3:T3)</f>
        <v>37</v>
      </c>
      <c r="V2" s="215">
        <f>IF(C2&gt;0,SUM(C2,E2,G2,I2,K2,M2,O2,Q2,S2)," ")</f>
        <v>61</v>
      </c>
      <c r="W2" s="215">
        <f>IF(AND(AL2&gt;0,C2&gt;0),V2-AC2,V2)</f>
        <v>44</v>
      </c>
      <c r="X2" s="215">
        <f>IF(C2&gt;0,SUM(D2,F2,H2,J2,L2,N2,P2,R2,T2)," ")</f>
        <v>17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0</v>
      </c>
      <c r="AC2" s="220">
        <f>AG2</f>
        <v>17</v>
      </c>
      <c r="AD2" s="64"/>
      <c r="AE2" s="64"/>
      <c r="AF2" s="217">
        <f>IF(C2&gt;0,V2-U2," ")</f>
        <v>24</v>
      </c>
      <c r="AG2" s="217">
        <f>IF(AL2&gt;0,AL2,AG6)</f>
        <v>17</v>
      </c>
      <c r="AJ2">
        <f>IF(C2&gt;0,W2,0)</f>
        <v>44</v>
      </c>
      <c r="AL2" s="55">
        <f>IF('Next Year Handicap'!B2="N/A",AG6,'Next Year Handicap'!B2)</f>
        <v>17</v>
      </c>
      <c r="AP2" s="29" t="str">
        <f>IF(B2="B"," ",IF(V2=" "," ",V2))</f>
        <v xml:space="preserve"> </v>
      </c>
      <c r="AQ2" s="27">
        <f>IF(B2="F"," ",IF(V2=" "," ",V2))</f>
        <v>61</v>
      </c>
      <c r="AV2">
        <f>IF(V2&gt;0,V2,100)</f>
        <v>61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5">
        <f>SUM(C5:T5)</f>
        <v>35</v>
      </c>
      <c r="V4" s="215" t="str">
        <f>IF(C4&gt;0,SUM(C4,E4,G4,I4,K4,M4,O4,Q4,S4)," ")</f>
        <v xml:space="preserve"> </v>
      </c>
      <c r="W4" s="215" t="str">
        <f>IF(AND(AL2&gt;0,C4&gt;0),V4-AC4,V4)</f>
        <v xml:space="preserve"> </v>
      </c>
      <c r="X4" s="215" t="str">
        <f>IF(C4&gt;0,SUM(D4,F4,H4,J4,L4,N4,P4,R4,T4)," ")</f>
        <v xml:space="preserve"> </v>
      </c>
      <c r="Y4" s="215" t="str">
        <f>IF(C4&gt;0,SUM(C61,E61,G61,I61,K61,M61,O61,Q61,S61)," ")</f>
        <v xml:space="preserve"> </v>
      </c>
      <c r="Z4" s="215" t="str">
        <f>IF(C4&gt;0,COUNTIF(C61:T61,-2)," ")</f>
        <v xml:space="preserve"> </v>
      </c>
      <c r="AA4" s="215" t="str">
        <f>IF(C4&gt;0,COUNTIF(C61:T61,-1)," ")</f>
        <v xml:space="preserve"> </v>
      </c>
      <c r="AB4" s="215" t="str">
        <f>IF(C4&gt;0,COUNTIF(C61:T61,0)," ")</f>
        <v xml:space="preserve"> </v>
      </c>
      <c r="AC4" s="220">
        <f>AG4</f>
        <v>17</v>
      </c>
      <c r="AD4" s="64"/>
      <c r="AE4" s="64"/>
      <c r="AF4" s="217" t="str">
        <f>IF(C4&gt;0,V4-U4," ")</f>
        <v xml:space="preserve"> </v>
      </c>
      <c r="AG4" s="217">
        <f>IF(AL2&gt;0,AL2,AG6)</f>
        <v>17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17</v>
      </c>
      <c r="AD6" s="64"/>
      <c r="AE6" s="64"/>
      <c r="AF6" s="217" t="str">
        <f>IF(C6&gt;0,V6-U6," ")</f>
        <v xml:space="preserve"> </v>
      </c>
      <c r="AG6" s="217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7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-7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-7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0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0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0">SUM(U2:U33)</f>
        <v>576</v>
      </c>
      <c r="V34" s="5">
        <f t="shared" si="30"/>
        <v>61</v>
      </c>
      <c r="W34" s="5">
        <f t="shared" si="30"/>
        <v>44</v>
      </c>
      <c r="X34" s="5">
        <f t="shared" si="30"/>
        <v>17</v>
      </c>
      <c r="Y34" s="5">
        <f t="shared" si="30"/>
        <v>0</v>
      </c>
      <c r="Z34" s="5">
        <f t="shared" si="30"/>
        <v>0</v>
      </c>
      <c r="AA34" s="5">
        <f t="shared" si="30"/>
        <v>0</v>
      </c>
      <c r="AB34" s="7">
        <f t="shared" si="30"/>
        <v>0</v>
      </c>
      <c r="AC34" s="20">
        <f>IF(AF34&gt;0,LOOKUP(AF34,A2:A33,AC2:AC33)," ")</f>
        <v>17</v>
      </c>
      <c r="AF34" s="1">
        <f>COUNTIF(V2:V33,"&gt;0")</f>
        <v>1</v>
      </c>
      <c r="AG34" s="217">
        <f>ROUND((SUM(AF26:AF35)- MIN(AF26:AF35) - MAX(AF26:AF35))/3 * 0.9,0)</f>
        <v>0</v>
      </c>
      <c r="AP34" s="29"/>
      <c r="AQ34" s="27"/>
      <c r="AV34">
        <f t="shared" si="0"/>
        <v>61</v>
      </c>
    </row>
    <row r="35" spans="1:48" x14ac:dyDescent="0.2">
      <c r="AG35" s="217"/>
      <c r="AI35">
        <f>SUM(AJ2:AJ33)/AF34</f>
        <v>44</v>
      </c>
      <c r="AP35" s="29">
        <f>MIN(AP2:AP33)</f>
        <v>0</v>
      </c>
      <c r="AQ35" s="29">
        <f>MIN(AQ2:AQ33)</f>
        <v>61</v>
      </c>
    </row>
    <row r="38" spans="1:48" x14ac:dyDescent="0.2">
      <c r="A38" s="2" t="s">
        <v>55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4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5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6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&amp;R2016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4</v>
      </c>
      <c r="D2" s="75">
        <v>2</v>
      </c>
      <c r="E2" s="75">
        <v>6</v>
      </c>
      <c r="F2" s="75">
        <v>0</v>
      </c>
      <c r="G2" s="75">
        <v>7</v>
      </c>
      <c r="H2" s="75">
        <v>2</v>
      </c>
      <c r="I2" s="75">
        <v>7</v>
      </c>
      <c r="J2" s="75">
        <v>2</v>
      </c>
      <c r="K2" s="75">
        <v>5</v>
      </c>
      <c r="L2" s="75">
        <v>2</v>
      </c>
      <c r="M2" s="204">
        <v>3</v>
      </c>
      <c r="N2" s="75">
        <v>0</v>
      </c>
      <c r="O2" s="75">
        <v>7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48</v>
      </c>
      <c r="W2" s="215">
        <f>IF(AND(AL2&gt;0,C2&gt;0),V2-AC2,V2)</f>
        <v>38</v>
      </c>
      <c r="X2" s="215">
        <f>IF(C2&gt;0,SUM(D2,F2,H2,J2,L2,N2,P2,R2,T2)," ")</f>
        <v>14</v>
      </c>
      <c r="Y2" s="215">
        <f>IF(C2&gt;0,SUM(C59,E59,G59,I59,K59,M59,O59,Q59,S59)," ")</f>
        <v>2</v>
      </c>
      <c r="Z2" s="215">
        <f>IF(C2&gt;0,COUNTIF(C59:T59,-2)," ")</f>
        <v>0</v>
      </c>
      <c r="AA2" s="215">
        <f>IF(C2&gt;0,COUNTIF(C59:T59,-1)," ")</f>
        <v>1</v>
      </c>
      <c r="AB2" s="215">
        <f>IF(C2&gt;0,COUNTIF(C59:T59,0)," ")</f>
        <v>2</v>
      </c>
      <c r="AC2" s="220">
        <f>AG2</f>
        <v>10</v>
      </c>
      <c r="AD2" s="64"/>
      <c r="AE2" s="64"/>
      <c r="AF2" s="217">
        <f>IF(C2&gt;0,V2-U2," ")</f>
        <v>11</v>
      </c>
      <c r="AG2" s="217">
        <f>IF(AL2&gt;0,AL2,AG6)</f>
        <v>10</v>
      </c>
      <c r="AJ2">
        <f>IF(C2&gt;0,W2,0)</f>
        <v>38</v>
      </c>
      <c r="AL2" s="55">
        <f>IF('Next Year Handicap'!B12="N/A",AG6,'Next Year Handicap'!B12)</f>
        <v>10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4</v>
      </c>
      <c r="D4" s="75">
        <v>2</v>
      </c>
      <c r="E4" s="75">
        <v>5</v>
      </c>
      <c r="F4" s="75">
        <v>2</v>
      </c>
      <c r="G4" s="75">
        <v>7</v>
      </c>
      <c r="H4" s="75">
        <v>4</v>
      </c>
      <c r="I4" s="75">
        <v>5</v>
      </c>
      <c r="J4" s="75">
        <v>2</v>
      </c>
      <c r="K4" s="75">
        <v>4</v>
      </c>
      <c r="L4" s="75">
        <v>2</v>
      </c>
      <c r="M4" s="75">
        <v>4</v>
      </c>
      <c r="N4" s="75">
        <v>2</v>
      </c>
      <c r="O4" s="75">
        <v>7</v>
      </c>
      <c r="P4" s="75">
        <v>2</v>
      </c>
      <c r="Q4" s="75">
        <v>5</v>
      </c>
      <c r="R4" s="75">
        <v>2</v>
      </c>
      <c r="S4" s="75">
        <v>7</v>
      </c>
      <c r="T4" s="75">
        <v>3</v>
      </c>
      <c r="U4" s="215">
        <f>SUM(C5:T5)</f>
        <v>35</v>
      </c>
      <c r="V4" s="215">
        <f>IF(C4&gt;0,SUM(C4,E4,G4,I4,K4,M4,O4,Q4,S4)," ")</f>
        <v>48</v>
      </c>
      <c r="W4" s="215">
        <f>IF(AND(AL2&gt;0,C4&gt;0),V4-AC4,V4)</f>
        <v>38</v>
      </c>
      <c r="X4" s="215">
        <f>IF(C4&gt;0,SUM(D4,F4,H4,J4,L4,N4,P4,R4,T4)," ")</f>
        <v>21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10</v>
      </c>
      <c r="AD4" s="64"/>
      <c r="AE4" s="64"/>
      <c r="AF4" s="217">
        <f>IF(C4&gt;0,V4-U4," ")</f>
        <v>13</v>
      </c>
      <c r="AG4" s="217">
        <f>IF(AL2&gt;0,AL2,AG6)</f>
        <v>10</v>
      </c>
      <c r="AJ4">
        <f>IF(C4&gt;0,W4,0)</f>
        <v>38</v>
      </c>
      <c r="AP4" s="29">
        <f t="shared" ref="AP4" si="1">IF(B4="B"," ",IF(V4=" "," ",V4))</f>
        <v>48</v>
      </c>
      <c r="AQ4" s="27" t="str">
        <f t="shared" ref="AQ4" si="2">IF(B4="F"," ",IF(V4=" "," ",V4))</f>
        <v xml:space="preserve"> </v>
      </c>
      <c r="AV4">
        <f>IF(V4&gt;0,V4,100)</f>
        <v>48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10</v>
      </c>
      <c r="AD6" s="64"/>
      <c r="AE6" s="64"/>
      <c r="AF6" s="217" t="str">
        <f>IF(C6&gt;0,V6-U6," ")</f>
        <v xml:space="preserve"> </v>
      </c>
      <c r="AG6" s="217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7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-4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-4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96</v>
      </c>
      <c r="W34" s="5">
        <f t="shared" si="31"/>
        <v>76</v>
      </c>
      <c r="X34" s="5">
        <f t="shared" si="31"/>
        <v>35</v>
      </c>
      <c r="Y34" s="5">
        <f t="shared" si="31"/>
        <v>3</v>
      </c>
      <c r="Z34" s="5">
        <f t="shared" si="31"/>
        <v>0</v>
      </c>
      <c r="AA34" s="5">
        <f t="shared" si="31"/>
        <v>1</v>
      </c>
      <c r="AB34" s="7">
        <f t="shared" si="31"/>
        <v>3</v>
      </c>
      <c r="AC34" s="20">
        <f>IF(AF34&gt;0,LOOKUP(AF34,A2:A33,AC2:AC33)," ")</f>
        <v>10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96</v>
      </c>
    </row>
    <row r="35" spans="1:48" x14ac:dyDescent="0.2">
      <c r="AG35" s="217"/>
      <c r="AI35">
        <f>SUM(AJ2:AJ33)/AF34</f>
        <v>38</v>
      </c>
      <c r="AP35" s="29">
        <f>MIN(AP2:AP33)</f>
        <v>48</v>
      </c>
      <c r="AQ35" s="29">
        <f>MIN(AQ2:AQ33)</f>
        <v>48</v>
      </c>
    </row>
    <row r="38" spans="1:48" x14ac:dyDescent="0.2">
      <c r="A38" s="2" t="s">
        <v>45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-1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&amp;R2016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5</v>
      </c>
      <c r="D2" s="75">
        <v>2</v>
      </c>
      <c r="E2" s="75">
        <v>4</v>
      </c>
      <c r="F2" s="75">
        <v>2</v>
      </c>
      <c r="G2" s="75">
        <v>7</v>
      </c>
      <c r="H2" s="75">
        <v>2</v>
      </c>
      <c r="I2" s="75">
        <v>6</v>
      </c>
      <c r="J2" s="75">
        <v>1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5</v>
      </c>
      <c r="R2" s="75">
        <v>2</v>
      </c>
      <c r="S2" s="75">
        <v>7</v>
      </c>
      <c r="T2" s="75">
        <v>2</v>
      </c>
      <c r="U2" s="215">
        <f>SUM(C3:T3)</f>
        <v>37</v>
      </c>
      <c r="V2" s="215">
        <f>IF(C2&gt;0,SUM(C2,E2,G2,I2,K2,M2,O2,Q2,S2)," ")</f>
        <v>51</v>
      </c>
      <c r="W2" s="215">
        <f>IF(AND(AL2&gt;0,C2&gt;0),V2-AC2,V2)</f>
        <v>38</v>
      </c>
      <c r="X2" s="215">
        <f>IF(C2&gt;0,SUM(D2,F2,H2,J2,L2,N2,P2,R2,T2)," ")</f>
        <v>17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0</v>
      </c>
      <c r="AC2" s="220">
        <f>AG2</f>
        <v>13</v>
      </c>
      <c r="AD2" s="64"/>
      <c r="AE2" s="64"/>
      <c r="AF2" s="217">
        <f>IF(C2&gt;0,V2-U2," ")</f>
        <v>14</v>
      </c>
      <c r="AG2" s="217">
        <f>IF(AL2&gt;0,AL2,AG6)</f>
        <v>13</v>
      </c>
      <c r="AJ2">
        <f>IF(C2&gt;0,W2,0)</f>
        <v>38</v>
      </c>
      <c r="AL2" s="55">
        <f>IF('Next Year Handicap'!B16="N/A",AG6,'Next Year Handicap'!B16)</f>
        <v>13</v>
      </c>
      <c r="AP2" s="29" t="str">
        <f>IF(B2="B"," ",IF(V2=" "," ",V2))</f>
        <v xml:space="preserve"> </v>
      </c>
      <c r="AQ2" s="27">
        <f>IF(B2="F"," ",IF(V2=" "," ",V2))</f>
        <v>51</v>
      </c>
      <c r="AV2">
        <f>IF(V2&gt;0,V2,100)</f>
        <v>51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7</v>
      </c>
      <c r="D4" s="75">
        <v>1</v>
      </c>
      <c r="E4" s="75">
        <v>7</v>
      </c>
      <c r="F4" s="75">
        <v>3</v>
      </c>
      <c r="G4" s="75">
        <v>5</v>
      </c>
      <c r="H4" s="75">
        <v>2</v>
      </c>
      <c r="I4" s="75">
        <v>4</v>
      </c>
      <c r="J4" s="75">
        <v>1</v>
      </c>
      <c r="K4" s="75">
        <v>5</v>
      </c>
      <c r="L4" s="75">
        <v>2</v>
      </c>
      <c r="M4" s="75">
        <v>6</v>
      </c>
      <c r="N4" s="75">
        <v>3</v>
      </c>
      <c r="O4" s="75">
        <v>7</v>
      </c>
      <c r="P4" s="75">
        <v>2</v>
      </c>
      <c r="Q4" s="75">
        <v>5</v>
      </c>
      <c r="R4" s="75">
        <v>3</v>
      </c>
      <c r="S4" s="75">
        <v>5</v>
      </c>
      <c r="T4" s="75">
        <v>2</v>
      </c>
      <c r="U4" s="215">
        <f>SUM(C5:T5)</f>
        <v>35</v>
      </c>
      <c r="V4" s="215">
        <f>IF(C4&gt;0,SUM(C4,E4,G4,I4,K4,M4,O4,Q4,S4)," ")</f>
        <v>51</v>
      </c>
      <c r="W4" s="215">
        <f>IF(AND(AL2&gt;0,C4&gt;0),V4-AC4,V4)</f>
        <v>38</v>
      </c>
      <c r="X4" s="215">
        <f>IF(C4&gt;0,SUM(D4,F4,H4,J4,L4,N4,P4,R4,T4)," ")</f>
        <v>19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13</v>
      </c>
      <c r="AD4" s="64"/>
      <c r="AE4" s="64"/>
      <c r="AF4" s="217">
        <f>IF(C4&gt;0,V4-U4," ")</f>
        <v>16</v>
      </c>
      <c r="AG4" s="217">
        <f>IF(AL2&gt;0,AL2,AG6)</f>
        <v>13</v>
      </c>
      <c r="AJ4">
        <f>IF(C4&gt;0,W4,0)</f>
        <v>38</v>
      </c>
      <c r="AP4" s="29">
        <f t="shared" ref="AP4" si="1">IF(B4="B"," ",IF(V4=" "," ",V4))</f>
        <v>51</v>
      </c>
      <c r="AQ4" s="27" t="str">
        <f t="shared" ref="AQ4" si="2">IF(B4="F"," ",IF(V4=" "," ",V4))</f>
        <v xml:space="preserve"> </v>
      </c>
      <c r="AV4">
        <f>IF(V4&gt;0,V4,100)</f>
        <v>51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13</v>
      </c>
      <c r="AD6" s="64"/>
      <c r="AE6" s="64"/>
      <c r="AF6" s="217" t="str">
        <f>IF(C6&gt;0,V6-U6," ")</f>
        <v xml:space="preserve"> </v>
      </c>
      <c r="AG6" s="217">
        <f>ROUND(SUM(AF2:AF7)/3*0.9,0)</f>
        <v>9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9</v>
      </c>
      <c r="AD8" s="64"/>
      <c r="AE8" s="64"/>
      <c r="AF8" s="217" t="str">
        <f>IF(C8&gt;0,V8-U8," ")</f>
        <v xml:space="preserve"> </v>
      </c>
      <c r="AG8" s="217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7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-5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102</v>
      </c>
      <c r="W34" s="5">
        <f t="shared" si="31"/>
        <v>76</v>
      </c>
      <c r="X34" s="5">
        <f t="shared" si="31"/>
        <v>36</v>
      </c>
      <c r="Y34" s="5">
        <f t="shared" si="31"/>
        <v>1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13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102</v>
      </c>
    </row>
    <row r="35" spans="1:48" x14ac:dyDescent="0.2">
      <c r="AG35" s="217"/>
      <c r="AI35">
        <f>SUM(AJ2:AJ33)/AF34</f>
        <v>38</v>
      </c>
      <c r="AP35" s="29">
        <f>MIN(AP2:AP33)</f>
        <v>51</v>
      </c>
      <c r="AQ35" s="29">
        <f>MIN(AQ2:AQ33)</f>
        <v>51</v>
      </c>
    </row>
    <row r="38" spans="1:48" x14ac:dyDescent="0.2">
      <c r="A38" s="2" t="s">
        <v>57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>
        <f>IF(Q4-R4&lt;=(Q5-2),1,"NO")</f>
        <v>1</v>
      </c>
      <c r="R61" s="1">
        <f>Q4-Q5</f>
        <v>1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&amp;R2016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V89"/>
  <sheetViews>
    <sheetView workbookViewId="0">
      <selection activeCell="AL2" sqref="AL2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5</v>
      </c>
      <c r="D2" s="75">
        <v>2</v>
      </c>
      <c r="E2" s="75">
        <v>6</v>
      </c>
      <c r="F2" s="75">
        <v>2</v>
      </c>
      <c r="G2" s="75">
        <v>6</v>
      </c>
      <c r="H2" s="75">
        <v>3</v>
      </c>
      <c r="I2" s="75">
        <v>7</v>
      </c>
      <c r="J2" s="75">
        <v>2</v>
      </c>
      <c r="K2" s="75">
        <v>6</v>
      </c>
      <c r="L2" s="75">
        <v>1</v>
      </c>
      <c r="M2" s="75">
        <v>5</v>
      </c>
      <c r="N2" s="75">
        <v>1</v>
      </c>
      <c r="O2" s="75">
        <v>6</v>
      </c>
      <c r="P2" s="75">
        <v>2</v>
      </c>
      <c r="Q2" s="75">
        <v>5</v>
      </c>
      <c r="R2" s="75">
        <v>2</v>
      </c>
      <c r="S2" s="75">
        <v>4</v>
      </c>
      <c r="T2" s="75">
        <v>2</v>
      </c>
      <c r="U2" s="215">
        <f>SUM(C3:T3)</f>
        <v>37</v>
      </c>
      <c r="V2" s="215">
        <f>IF(C2&gt;0,SUM(C2,E2,G2,I2,K2,M2,O2,Q2,S2)," ")</f>
        <v>50</v>
      </c>
      <c r="W2" s="215">
        <f>IF(AND(AL2&gt;0,C2&gt;0),V2-AC2,V2)</f>
        <v>43</v>
      </c>
      <c r="X2" s="215">
        <f>IF(C2&gt;0,SUM(D2,F2,H2,J2,L2,N2,P2,R2,T2)," ")</f>
        <v>17</v>
      </c>
      <c r="Y2" s="215">
        <f>IF(C2&gt;0,SUM(C59,E59,G59,I59,K59,M59,O59,Q59,S59)," ")</f>
        <v>2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1</v>
      </c>
      <c r="AC2" s="220">
        <f>AG2</f>
        <v>7</v>
      </c>
      <c r="AD2" s="64"/>
      <c r="AE2" s="64"/>
      <c r="AF2" s="217">
        <f>IF(C2&gt;0,V2-U2," ")</f>
        <v>13</v>
      </c>
      <c r="AG2" s="217">
        <f>IF(AL2&gt;0,AL2,AG6)</f>
        <v>7</v>
      </c>
      <c r="AJ2">
        <f>IF(C2&gt;0,W2,0)</f>
        <v>43</v>
      </c>
      <c r="AL2" s="55">
        <f>IF('Next Year Handicap'!B8="N/A",AG6,'Next Year Handicap'!B8)</f>
        <v>7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6</v>
      </c>
      <c r="D4" s="75">
        <v>2</v>
      </c>
      <c r="E4" s="75">
        <v>5</v>
      </c>
      <c r="F4" s="75">
        <v>2</v>
      </c>
      <c r="G4" s="75">
        <v>5</v>
      </c>
      <c r="H4" s="75">
        <v>2</v>
      </c>
      <c r="I4" s="75">
        <v>6</v>
      </c>
      <c r="J4" s="75">
        <v>3</v>
      </c>
      <c r="K4" s="75">
        <v>5</v>
      </c>
      <c r="L4" s="75">
        <v>2</v>
      </c>
      <c r="M4" s="75">
        <v>5</v>
      </c>
      <c r="N4" s="75">
        <v>2</v>
      </c>
      <c r="O4" s="75">
        <v>5</v>
      </c>
      <c r="P4" s="75">
        <v>2</v>
      </c>
      <c r="Q4" s="75">
        <v>4</v>
      </c>
      <c r="R4" s="75">
        <v>1</v>
      </c>
      <c r="S4" s="75">
        <v>4</v>
      </c>
      <c r="T4" s="75">
        <v>2</v>
      </c>
      <c r="U4" s="215">
        <f>SUM(C5:T5)</f>
        <v>35</v>
      </c>
      <c r="V4" s="215">
        <f>IF(C4&gt;0,SUM(C4,E4,G4,I4,K4,M4,O4,Q4,S4)," ")</f>
        <v>45</v>
      </c>
      <c r="W4" s="215">
        <f>IF(AND(AL2&gt;0,C4&gt;0),V4-AC4,V4)</f>
        <v>38</v>
      </c>
      <c r="X4" s="215">
        <f>IF(C4&gt;0,SUM(D4,F4,H4,J4,L4,N4,P4,R4,T4)," ")</f>
        <v>18</v>
      </c>
      <c r="Y4" s="215">
        <f>IF(C4&gt;0,SUM(C61,E61,G61,I61,K61,M61,O61,Q61,S61)," ")</f>
        <v>2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3</v>
      </c>
      <c r="AC4" s="220">
        <f>AG4</f>
        <v>7</v>
      </c>
      <c r="AD4" s="64"/>
      <c r="AE4" s="64"/>
      <c r="AF4" s="217">
        <f>IF(C4&gt;0,V4-U4," ")</f>
        <v>10</v>
      </c>
      <c r="AG4" s="217">
        <f>IF(AL2&gt;0,AL2,AG6)</f>
        <v>7</v>
      </c>
      <c r="AJ4">
        <f>IF(C4&gt;0,W4,0)</f>
        <v>38</v>
      </c>
      <c r="AP4" s="29">
        <f t="shared" ref="AP4" si="1">IF(B4="B"," ",IF(V4=" "," ",V4))</f>
        <v>45</v>
      </c>
      <c r="AQ4" s="27" t="str">
        <f t="shared" ref="AQ4" si="2">IF(B4="F"," ",IF(V4=" "," ",V4))</f>
        <v xml:space="preserve"> </v>
      </c>
      <c r="AV4">
        <f>IF(V4&gt;0,V4,100)</f>
        <v>45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7</v>
      </c>
      <c r="AD6" s="64"/>
      <c r="AE6" s="64"/>
      <c r="AF6" s="217" t="str">
        <f>IF(C6&gt;0,V6-U6," ")</f>
        <v xml:space="preserve"> </v>
      </c>
      <c r="AG6" s="217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7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-3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-3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95</v>
      </c>
      <c r="W34" s="5">
        <f t="shared" si="31"/>
        <v>81</v>
      </c>
      <c r="X34" s="5">
        <f t="shared" si="31"/>
        <v>35</v>
      </c>
      <c r="Y34" s="5">
        <f t="shared" si="31"/>
        <v>4</v>
      </c>
      <c r="Z34" s="5">
        <f t="shared" si="31"/>
        <v>0</v>
      </c>
      <c r="AA34" s="5">
        <f t="shared" si="31"/>
        <v>0</v>
      </c>
      <c r="AB34" s="7">
        <f t="shared" si="31"/>
        <v>4</v>
      </c>
      <c r="AC34" s="20">
        <f>IF(AF34&gt;0,LOOKUP(AF34,A2:A33,AC2:AC33)," ")</f>
        <v>7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95</v>
      </c>
    </row>
    <row r="35" spans="1:48" x14ac:dyDescent="0.2">
      <c r="AG35" s="217"/>
      <c r="AI35">
        <f>SUM(AJ2:AJ33)/AF34</f>
        <v>40.5</v>
      </c>
      <c r="AP35" s="29">
        <f>MIN(AP2:AP33)</f>
        <v>45</v>
      </c>
      <c r="AQ35" s="29">
        <f>MIN(AQ2:AQ33)</f>
        <v>50</v>
      </c>
    </row>
    <row r="38" spans="1:48" x14ac:dyDescent="0.2">
      <c r="A38" s="2" t="s">
        <v>180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3</v>
      </c>
      <c r="G59" s="1">
        <f>IF(G2-H2&lt;=(G3-2),1,"NO")</f>
        <v>1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0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5"/>
  </protectedRanges>
  <mergeCells count="370"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&amp;L&amp;"Arial,Bold"&amp;16Bud Davy</oddHeader>
    <oddFooter xml:space="preserve">&amp;L
&amp;R2016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V89"/>
  <sheetViews>
    <sheetView workbookViewId="0">
      <selection activeCell="N4" sqref="N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4</v>
      </c>
      <c r="D2" s="75">
        <v>2</v>
      </c>
      <c r="E2" s="75">
        <v>5</v>
      </c>
      <c r="F2" s="75">
        <v>2</v>
      </c>
      <c r="G2" s="75">
        <v>6</v>
      </c>
      <c r="H2" s="75">
        <v>2</v>
      </c>
      <c r="I2" s="75">
        <v>4</v>
      </c>
      <c r="J2" s="75">
        <v>2</v>
      </c>
      <c r="K2" s="75">
        <v>5</v>
      </c>
      <c r="L2" s="75">
        <v>2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5</v>
      </c>
      <c r="T2" s="75">
        <v>2</v>
      </c>
      <c r="U2" s="215">
        <f>SUM(C3:T3)</f>
        <v>37</v>
      </c>
      <c r="V2" s="215">
        <f>IF(C2&gt;0,SUM(C2,E2,G2,I2,K2,M2,O2,Q2,S2)," ")</f>
        <v>42</v>
      </c>
      <c r="W2" s="215">
        <f>IF(AND(AL2&gt;0,C2&gt;0),V2-AC2,V2)</f>
        <v>38</v>
      </c>
      <c r="X2" s="215">
        <f>IF(C2&gt;0,SUM(D2,F2,H2,J2,L2,N2,P2,R2,T2)," ")</f>
        <v>17</v>
      </c>
      <c r="Y2" s="215">
        <f>IF(C2&gt;0,SUM(C59,E59,G59,I59,K59,M59,O59,Q59,S59)," ")</f>
        <v>3</v>
      </c>
      <c r="Z2" s="215">
        <f>IF(C2&gt;0,COUNTIF(C59:T59,-2)," ")</f>
        <v>0</v>
      </c>
      <c r="AA2" s="215">
        <f>IF(C2&gt;0,COUNTIF(C59:T59,-1)," ")</f>
        <v>1</v>
      </c>
      <c r="AB2" s="215">
        <f>IF(C2&gt;0,COUNTIF(C59:T59,0)," ")</f>
        <v>3</v>
      </c>
      <c r="AC2" s="220">
        <f>AG2</f>
        <v>4</v>
      </c>
      <c r="AD2" s="64"/>
      <c r="AE2" s="64"/>
      <c r="AF2" s="217">
        <f>IF(C2&gt;0,V2-U2," ")</f>
        <v>5</v>
      </c>
      <c r="AG2" s="217">
        <f>IF(AL2&gt;0,AL2,AG6)</f>
        <v>4</v>
      </c>
      <c r="AJ2">
        <f>IF(C2&gt;0,W2,0)</f>
        <v>38</v>
      </c>
      <c r="AL2" s="55">
        <f>IF('Next Year Handicap'!B6="N/A",AG6,'Next Year Handicap'!B6)</f>
        <v>4</v>
      </c>
      <c r="AP2" s="29" t="str">
        <f>IF(B2="B"," ",IF(V2=" "," ",V2))</f>
        <v xml:space="preserve"> </v>
      </c>
      <c r="AQ2" s="27">
        <f>IF(B2="F"," ",IF(V2=" "," ",V2))</f>
        <v>42</v>
      </c>
      <c r="AV2">
        <f>IF(V2&gt;0,V2,100)</f>
        <v>42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4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4</v>
      </c>
      <c r="J4" s="75">
        <v>2</v>
      </c>
      <c r="K4" s="75">
        <v>3</v>
      </c>
      <c r="L4" s="75">
        <v>2</v>
      </c>
      <c r="M4" s="75">
        <v>4</v>
      </c>
      <c r="N4" s="75">
        <v>3</v>
      </c>
      <c r="O4" s="75">
        <v>7</v>
      </c>
      <c r="P4" s="75">
        <v>2</v>
      </c>
      <c r="Q4" s="75">
        <v>4</v>
      </c>
      <c r="R4" s="75">
        <v>2</v>
      </c>
      <c r="S4" s="75">
        <v>3</v>
      </c>
      <c r="T4" s="75">
        <v>1</v>
      </c>
      <c r="U4" s="215">
        <f>SUM(C5:T5)</f>
        <v>35</v>
      </c>
      <c r="V4" s="215">
        <f>IF(C4&gt;0,SUM(C4,E4,G4,I4,K4,M4,O4,Q4,S4)," ")</f>
        <v>39</v>
      </c>
      <c r="W4" s="215">
        <f>IF(AND(AL2&gt;0,C4&gt;0),V4-AC4,V4)</f>
        <v>35</v>
      </c>
      <c r="X4" s="215">
        <f>IF(C4&gt;0,SUM(D4,F4,H4,J4,L4,N4,P4,R4,T4)," ")</f>
        <v>17</v>
      </c>
      <c r="Y4" s="215">
        <f>IF(C4&gt;0,SUM(C61,E61,G61,I61,K61,M61,O61,Q61,S61)," ")</f>
        <v>5</v>
      </c>
      <c r="Z4" s="215">
        <f>IF(C4&gt;0,COUNTIF(C61:T61,-2)," ")</f>
        <v>0</v>
      </c>
      <c r="AA4" s="215">
        <f>IF(C4&gt;0,COUNTIF(C61:T61,-1)," ")</f>
        <v>1</v>
      </c>
      <c r="AB4" s="215">
        <f>IF(C4&gt;0,COUNTIF(C61:T61,0)," ")</f>
        <v>4</v>
      </c>
      <c r="AC4" s="220">
        <f>AG4</f>
        <v>4</v>
      </c>
      <c r="AD4" s="64"/>
      <c r="AE4" s="64"/>
      <c r="AF4" s="217">
        <f>IF(C4&gt;0,V4-U4," ")</f>
        <v>4</v>
      </c>
      <c r="AG4" s="217">
        <f>IF(AL2&gt;0,AL2,AG6)</f>
        <v>4</v>
      </c>
      <c r="AJ4">
        <f>IF(C4&gt;0,W4,0)</f>
        <v>35</v>
      </c>
      <c r="AP4" s="29">
        <f t="shared" ref="AP4" si="1">IF(B4="B"," ",IF(V4=" "," ",V4))</f>
        <v>39</v>
      </c>
      <c r="AQ4" s="27" t="str">
        <f t="shared" ref="AQ4" si="2">IF(B4="F"," ",IF(V4=" "," ",V4))</f>
        <v xml:space="preserve"> </v>
      </c>
      <c r="AV4">
        <f>IF(V4&gt;0,V4,100)</f>
        <v>39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4</v>
      </c>
      <c r="AD6" s="64"/>
      <c r="AE6" s="64"/>
      <c r="AF6" s="217" t="str">
        <f>IF(C6&gt;0,V6-U6," ")</f>
        <v xml:space="preserve"> </v>
      </c>
      <c r="AG6" s="217">
        <f>ROUND(SUM(AF2:AF7)/3*0.9,0)</f>
        <v>3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3</v>
      </c>
      <c r="AD8" s="64"/>
      <c r="AE8" s="64"/>
      <c r="AF8" s="217" t="str">
        <f>IF(C8&gt;0,V8-U8," ")</f>
        <v xml:space="preserve"> </v>
      </c>
      <c r="AG8" s="217">
        <f>ROUND(SUM(AF2:AF9)/4*0.9,0)</f>
        <v>2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2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-1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-1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81</v>
      </c>
      <c r="W34" s="5">
        <f t="shared" si="31"/>
        <v>73</v>
      </c>
      <c r="X34" s="5">
        <f t="shared" si="31"/>
        <v>34</v>
      </c>
      <c r="Y34" s="5">
        <f t="shared" si="31"/>
        <v>8</v>
      </c>
      <c r="Z34" s="5">
        <f t="shared" si="31"/>
        <v>0</v>
      </c>
      <c r="AA34" s="5">
        <f t="shared" si="31"/>
        <v>2</v>
      </c>
      <c r="AB34" s="7">
        <f t="shared" si="31"/>
        <v>7</v>
      </c>
      <c r="AC34" s="20">
        <f>IF(AF34&gt;0,LOOKUP(AF34,A2:A33,AC2:AC33)," ")</f>
        <v>4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81</v>
      </c>
    </row>
    <row r="35" spans="1:48" x14ac:dyDescent="0.2">
      <c r="AG35" s="217"/>
      <c r="AI35">
        <f>SUM(AJ2:AJ33)/AF34</f>
        <v>36.5</v>
      </c>
      <c r="AP35" s="29">
        <f>MIN(AP2:AP33)</f>
        <v>39</v>
      </c>
      <c r="AQ35" s="29">
        <f>MIN(AQ2:AQ33)</f>
        <v>42</v>
      </c>
    </row>
    <row r="38" spans="1:48" x14ac:dyDescent="0.2">
      <c r="A38" s="2" t="s">
        <v>79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>
        <f>IF(I2-J2&lt;=(I3-2),1,"NO")</f>
        <v>1</v>
      </c>
      <c r="J59" s="1">
        <f>I2-I3</f>
        <v>-1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>
        <f>IF(K4-L4&lt;=(K5-2),1,"NO")</f>
        <v>1</v>
      </c>
      <c r="L61" s="1">
        <f>K4-K5</f>
        <v>0</v>
      </c>
      <c r="M61" s="1">
        <f>IF(M4-N4&lt;=(M5-2),1,"NO")</f>
        <v>1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>
        <f>IF(Q4-R4&lt;=(Q5-2),1,"NO")</f>
        <v>1</v>
      </c>
      <c r="R61" s="1">
        <f>Q4-Q5</f>
        <v>0</v>
      </c>
      <c r="S61" s="1">
        <f>IF(S4-T4&lt;=(S5-2),1,"NO")</f>
        <v>1</v>
      </c>
      <c r="T61" s="1">
        <f>S4-S5</f>
        <v>-1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&amp;R2016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29">
        <v>1</v>
      </c>
      <c r="B2" s="233" t="str">
        <f>Shomsky!B2</f>
        <v>B</v>
      </c>
      <c r="C2" s="75">
        <v>7</v>
      </c>
      <c r="D2" s="75">
        <v>1</v>
      </c>
      <c r="E2" s="75">
        <v>4</v>
      </c>
      <c r="F2" s="75">
        <v>1</v>
      </c>
      <c r="G2" s="75">
        <v>6</v>
      </c>
      <c r="H2" s="75">
        <v>2</v>
      </c>
      <c r="I2" s="75">
        <v>5</v>
      </c>
      <c r="J2" s="75">
        <v>1</v>
      </c>
      <c r="K2" s="75">
        <v>8</v>
      </c>
      <c r="L2" s="75">
        <v>3</v>
      </c>
      <c r="M2" s="75">
        <v>4</v>
      </c>
      <c r="N2" s="75">
        <v>0</v>
      </c>
      <c r="O2" s="75">
        <v>6</v>
      </c>
      <c r="P2" s="75">
        <v>2</v>
      </c>
      <c r="Q2" s="75">
        <v>5</v>
      </c>
      <c r="R2" s="75">
        <v>2</v>
      </c>
      <c r="S2" s="75">
        <v>5</v>
      </c>
      <c r="T2" s="75">
        <v>1</v>
      </c>
      <c r="U2" s="215">
        <f>SUM(C3:T3)</f>
        <v>37</v>
      </c>
      <c r="V2" s="215">
        <f>IF(C2&gt;0,SUM(C2,E2,G2,I2,K2,M2,O2,Q2,S2)," ")</f>
        <v>50</v>
      </c>
      <c r="W2" s="215">
        <f>IF(AND(AL2&gt;0,C2&gt;0),V2-AC2,V2)</f>
        <v>40</v>
      </c>
      <c r="X2" s="215">
        <f>IF(C2&gt;0,SUM(D2,F2,H2,J2,L2,N2,P2,R2,T2)," ")</f>
        <v>13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2</v>
      </c>
      <c r="AC2" s="220">
        <f>AG2</f>
        <v>10</v>
      </c>
      <c r="AD2" s="64"/>
      <c r="AE2" s="64"/>
      <c r="AF2" s="217">
        <f>IF(C2&gt;0,V2-U2," ")</f>
        <v>13</v>
      </c>
      <c r="AG2" s="217">
        <f>IF(AL2&gt;0,AL2,AG6)</f>
        <v>10</v>
      </c>
      <c r="AJ2">
        <f>IF(C2&gt;0,W2,0)</f>
        <v>40</v>
      </c>
      <c r="AL2" s="55">
        <f>IF('Next Year Handicap'!B14="N/A",AG6,'Next Year Handicap'!B14)</f>
        <v>10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6</v>
      </c>
      <c r="D4" s="75">
        <v>2</v>
      </c>
      <c r="E4" s="75">
        <v>6</v>
      </c>
      <c r="F4" s="75">
        <v>2</v>
      </c>
      <c r="G4" s="75">
        <v>4</v>
      </c>
      <c r="H4" s="75">
        <v>1</v>
      </c>
      <c r="I4" s="75">
        <v>6</v>
      </c>
      <c r="J4" s="75">
        <v>2</v>
      </c>
      <c r="K4" s="75">
        <v>3</v>
      </c>
      <c r="L4" s="75">
        <v>1</v>
      </c>
      <c r="M4" s="75">
        <v>4</v>
      </c>
      <c r="N4" s="75">
        <v>2</v>
      </c>
      <c r="O4" s="75">
        <v>6</v>
      </c>
      <c r="P4" s="75">
        <v>2</v>
      </c>
      <c r="Q4" s="75">
        <v>4</v>
      </c>
      <c r="R4" s="75">
        <v>1</v>
      </c>
      <c r="S4" s="75">
        <v>7</v>
      </c>
      <c r="T4" s="75">
        <v>2</v>
      </c>
      <c r="U4" s="215">
        <f>SUM(C5:T5)</f>
        <v>35</v>
      </c>
      <c r="V4" s="215">
        <f>IF(C4&gt;0,SUM(C4,E4,G4,I4,K4,M4,O4,Q4,S4)," ")</f>
        <v>46</v>
      </c>
      <c r="W4" s="215">
        <f>IF(AND(AL2&gt;0,C4&gt;0),V4-AC4,V4)</f>
        <v>36</v>
      </c>
      <c r="X4" s="215">
        <f>IF(C4&gt;0,SUM(D4,F4,H4,J4,L4,N4,P4,R4,T4)," ")</f>
        <v>15</v>
      </c>
      <c r="Y4" s="215">
        <f>IF(C4&gt;0,SUM(C61,E61,G61,I61,K61,M61,O61,Q61,S61)," ")</f>
        <v>0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3</v>
      </c>
      <c r="AC4" s="220">
        <f>AG4</f>
        <v>10</v>
      </c>
      <c r="AD4" s="64"/>
      <c r="AE4" s="64"/>
      <c r="AF4" s="217">
        <f>IF(C4&gt;0,V4-U4," ")</f>
        <v>11</v>
      </c>
      <c r="AG4" s="217">
        <f>IF(AL2&gt;0,AL2,AG6)</f>
        <v>10</v>
      </c>
      <c r="AJ4">
        <f>IF(C4&gt;0,W4,0)</f>
        <v>36</v>
      </c>
      <c r="AP4" s="29">
        <f t="shared" ref="AP4" si="1">IF(B4="B"," ",IF(V4=" "," ",V4))</f>
        <v>46</v>
      </c>
      <c r="AQ4" s="27" t="str">
        <f t="shared" ref="AQ4" si="2">IF(B4="F"," ",IF(V4=" "," ",V4))</f>
        <v xml:space="preserve"> </v>
      </c>
      <c r="AV4">
        <f>IF(V4&gt;0,V4,100)</f>
        <v>46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10</v>
      </c>
      <c r="AD6" s="64"/>
      <c r="AE6" s="64"/>
      <c r="AF6" s="217" t="str">
        <f>IF(C6&gt;0,V6-U6," ")</f>
        <v xml:space="preserve"> </v>
      </c>
      <c r="AG6" s="217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7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-3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-3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0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96</v>
      </c>
      <c r="W34" s="5">
        <f t="shared" si="31"/>
        <v>76</v>
      </c>
      <c r="X34" s="5">
        <f t="shared" si="31"/>
        <v>28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10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96</v>
      </c>
    </row>
    <row r="35" spans="1:48" x14ac:dyDescent="0.2">
      <c r="AG35" s="217"/>
      <c r="AI35">
        <f>SUM(AJ2:AJ33)/AF34</f>
        <v>38</v>
      </c>
      <c r="AP35" s="29">
        <f>MIN(AP2:AP33)</f>
        <v>46</v>
      </c>
      <c r="AQ35" s="29">
        <f>MIN(AQ2:AQ33)</f>
        <v>50</v>
      </c>
    </row>
    <row r="38" spans="1:48" x14ac:dyDescent="0.2">
      <c r="A38" s="2" t="s">
        <v>80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0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0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&amp;R2016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7</v>
      </c>
      <c r="D2" s="75">
        <v>2</v>
      </c>
      <c r="E2" s="75">
        <v>6</v>
      </c>
      <c r="F2" s="75">
        <v>2</v>
      </c>
      <c r="G2" s="75">
        <v>10</v>
      </c>
      <c r="H2" s="75">
        <v>2</v>
      </c>
      <c r="I2" s="75">
        <v>5</v>
      </c>
      <c r="J2" s="75">
        <v>1</v>
      </c>
      <c r="K2" s="75">
        <v>7</v>
      </c>
      <c r="L2" s="75">
        <v>3</v>
      </c>
      <c r="M2" s="75">
        <v>4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53</v>
      </c>
      <c r="W2" s="215">
        <f>IF(AND(AL2&gt;0,C2&gt;0),V2-AC2,V2)</f>
        <v>42</v>
      </c>
      <c r="X2" s="215">
        <f>IF(C2&gt;0,SUM(D2,F2,H2,J2,L2,N2,P2,R2,T2)," ")</f>
        <v>17</v>
      </c>
      <c r="Y2" s="215">
        <f>IF(C2&gt;0,SUM(C59,E59,G59,I59,K59,M59,O59,Q59,S59)," ")</f>
        <v>2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4</v>
      </c>
      <c r="AC2" s="220">
        <f>AG2</f>
        <v>11</v>
      </c>
      <c r="AD2" s="64"/>
      <c r="AE2" s="64"/>
      <c r="AF2" s="217">
        <f>IF(C2&gt;0,V2-U2," ")</f>
        <v>16</v>
      </c>
      <c r="AG2" s="217">
        <f>IF(AL2&gt;0,AL2,AG6)</f>
        <v>11</v>
      </c>
      <c r="AJ2">
        <f>IF(C2&gt;0,W2,0)</f>
        <v>42</v>
      </c>
      <c r="AL2" s="55">
        <f>IF('Next Year Handicap'!B17="N/A",AG6,'Next Year Handicap'!B17)</f>
        <v>11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7</v>
      </c>
      <c r="D4" s="75">
        <v>1</v>
      </c>
      <c r="E4" s="75">
        <v>8</v>
      </c>
      <c r="F4" s="75">
        <v>2</v>
      </c>
      <c r="G4" s="75">
        <v>5</v>
      </c>
      <c r="H4" s="75">
        <v>2</v>
      </c>
      <c r="I4" s="75">
        <v>6</v>
      </c>
      <c r="J4" s="75">
        <v>2</v>
      </c>
      <c r="K4" s="75">
        <v>4</v>
      </c>
      <c r="L4" s="75">
        <v>2</v>
      </c>
      <c r="M4" s="75">
        <v>5</v>
      </c>
      <c r="N4" s="75">
        <v>3</v>
      </c>
      <c r="O4" s="75">
        <v>6</v>
      </c>
      <c r="P4" s="75">
        <v>2</v>
      </c>
      <c r="Q4" s="75">
        <v>6</v>
      </c>
      <c r="R4" s="75">
        <v>2</v>
      </c>
      <c r="S4" s="75">
        <v>4</v>
      </c>
      <c r="T4" s="75">
        <v>2</v>
      </c>
      <c r="U4" s="215">
        <f>SUM(C5:T5)</f>
        <v>35</v>
      </c>
      <c r="V4" s="215">
        <f>IF(C4&gt;0,SUM(C4,E4,G4,I4,K4,M4,O4,Q4,S4)," ")</f>
        <v>51</v>
      </c>
      <c r="W4" s="215">
        <f>IF(AND(AL2&gt;0,C4&gt;0),V4-AC4,V4)</f>
        <v>40</v>
      </c>
      <c r="X4" s="215">
        <f>IF(C4&gt;0,SUM(D4,F4,H4,J4,L4,N4,P4,R4,T4)," ")</f>
        <v>18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11</v>
      </c>
      <c r="AD4" s="64"/>
      <c r="AE4" s="64"/>
      <c r="AF4" s="217">
        <f>IF(C4&gt;0,V4-U4," ")</f>
        <v>16</v>
      </c>
      <c r="AG4" s="217">
        <f>IF(AL2&gt;0,AL2,AG6)</f>
        <v>11</v>
      </c>
      <c r="AJ4">
        <f>IF(C4&gt;0,W4,0)</f>
        <v>40</v>
      </c>
      <c r="AP4" s="29">
        <f t="shared" ref="AP4" si="1">IF(B4="B"," ",IF(V4=" "," ",V4))</f>
        <v>51</v>
      </c>
      <c r="AQ4" s="27" t="str">
        <f t="shared" ref="AQ4" si="2">IF(B4="F"," ",IF(V4=" "," ",V4))</f>
        <v xml:space="preserve"> </v>
      </c>
      <c r="AV4">
        <f>IF(V4&gt;0,V4,100)</f>
        <v>51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11</v>
      </c>
      <c r="AD6" s="64"/>
      <c r="AE6" s="64"/>
      <c r="AF6" s="217" t="str">
        <f>IF(C6&gt;0,V6-U6," ")</f>
        <v xml:space="preserve"> </v>
      </c>
      <c r="AG6" s="217">
        <f>ROUND(SUM(AF2:AF7)/3*0.9,0)</f>
        <v>10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10</v>
      </c>
      <c r="AD8" s="64"/>
      <c r="AE8" s="64"/>
      <c r="AF8" s="217" t="str">
        <f>IF(C8&gt;0,V8-U8," ")</f>
        <v xml:space="preserve"> </v>
      </c>
      <c r="AG8" s="217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7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-5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104</v>
      </c>
      <c r="W34" s="5">
        <f t="shared" si="31"/>
        <v>82</v>
      </c>
      <c r="X34" s="5">
        <f t="shared" si="31"/>
        <v>35</v>
      </c>
      <c r="Y34" s="5">
        <f t="shared" si="31"/>
        <v>3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11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104</v>
      </c>
    </row>
    <row r="35" spans="1:48" x14ac:dyDescent="0.2">
      <c r="AG35" s="217"/>
      <c r="AI35">
        <f>SUM(AJ2:AJ33)/AF34</f>
        <v>41</v>
      </c>
      <c r="AP35" s="29">
        <f>MIN(AP2:AP33)</f>
        <v>51</v>
      </c>
      <c r="AQ35" s="29">
        <f>MIN(AQ2:AQ33)</f>
        <v>53</v>
      </c>
    </row>
    <row r="38" spans="1:48" x14ac:dyDescent="0.2">
      <c r="A38" s="2" t="s">
        <v>86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3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2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&amp;R2016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V89"/>
  <sheetViews>
    <sheetView workbookViewId="0">
      <selection activeCell="S4" sqref="S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4</v>
      </c>
      <c r="D2" s="75">
        <v>1</v>
      </c>
      <c r="E2" s="75">
        <v>6</v>
      </c>
      <c r="F2" s="75">
        <v>2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1</v>
      </c>
      <c r="M2" s="75">
        <v>6</v>
      </c>
      <c r="N2" s="75">
        <v>2</v>
      </c>
      <c r="O2" s="75">
        <v>6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49</v>
      </c>
      <c r="W2" s="215">
        <f>IF(AND(AL2&gt;0,C2&gt;0),V2-AC2,V2)</f>
        <v>40</v>
      </c>
      <c r="X2" s="215">
        <f>IF(C2&gt;0,SUM(D2,F2,H2,J2,L2,N2,P2,R2,T2)," ")</f>
        <v>16</v>
      </c>
      <c r="Y2" s="215">
        <f>IF(C2&gt;0,SUM(C59,E59,G59,I59,K59,M59,O59,Q59,S59)," ")</f>
        <v>1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2</v>
      </c>
      <c r="AC2" s="220">
        <f>AG2</f>
        <v>9</v>
      </c>
      <c r="AD2" s="64"/>
      <c r="AE2" s="64"/>
      <c r="AF2" s="217">
        <f>IF(C2&gt;0,V2-U2," ")</f>
        <v>12</v>
      </c>
      <c r="AG2" s="217">
        <f>IF(AL2&gt;0,AL2,AG6)</f>
        <v>9</v>
      </c>
      <c r="AJ2">
        <f>IF(C2&gt;0,W2,0)</f>
        <v>40</v>
      </c>
      <c r="AL2" s="55">
        <f>IF('Next Year Handicap'!B18="N/A",AG6,'Next Year Handicap'!B18)</f>
        <v>9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5</v>
      </c>
      <c r="D4" s="75">
        <v>2</v>
      </c>
      <c r="E4" s="75">
        <v>6</v>
      </c>
      <c r="F4" s="75">
        <v>2</v>
      </c>
      <c r="G4" s="75">
        <v>5</v>
      </c>
      <c r="H4" s="75">
        <v>2</v>
      </c>
      <c r="I4" s="75">
        <v>4</v>
      </c>
      <c r="J4" s="75">
        <v>1</v>
      </c>
      <c r="K4" s="75">
        <v>3</v>
      </c>
      <c r="L4" s="75">
        <v>1</v>
      </c>
      <c r="M4" s="75">
        <v>4</v>
      </c>
      <c r="N4" s="75">
        <v>2</v>
      </c>
      <c r="O4" s="75">
        <v>6</v>
      </c>
      <c r="P4" s="75">
        <v>2</v>
      </c>
      <c r="Q4" s="75">
        <v>4</v>
      </c>
      <c r="R4" s="75">
        <v>1</v>
      </c>
      <c r="S4" s="204">
        <v>3</v>
      </c>
      <c r="T4" s="75">
        <v>2</v>
      </c>
      <c r="U4" s="215">
        <f>SUM(C5:T5)</f>
        <v>35</v>
      </c>
      <c r="V4" s="215">
        <f>IF(C4&gt;0,SUM(C4,E4,G4,I4,K4,M4,O4,Q4,S4)," ")</f>
        <v>40</v>
      </c>
      <c r="W4" s="215">
        <f>IF(AND(AL2&gt;0,C4&gt;0),V4-AC4,V4)</f>
        <v>31</v>
      </c>
      <c r="X4" s="215">
        <f>IF(C4&gt;0,SUM(D4,F4,H4,J4,L4,N4,P4,R4,T4)," ")</f>
        <v>15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1</v>
      </c>
      <c r="AB4" s="215">
        <f>IF(C4&gt;0,COUNTIF(C61:T61,0)," ")</f>
        <v>3</v>
      </c>
      <c r="AC4" s="220">
        <f>AG4</f>
        <v>9</v>
      </c>
      <c r="AD4" s="64"/>
      <c r="AE4" s="64"/>
      <c r="AF4" s="217">
        <f>IF(C4&gt;0,V4-U4," ")</f>
        <v>5</v>
      </c>
      <c r="AG4" s="217">
        <f>IF(AL2&gt;0,AL2,AG6)</f>
        <v>9</v>
      </c>
      <c r="AJ4">
        <f>IF(C4&gt;0,W4,0)</f>
        <v>31</v>
      </c>
      <c r="AP4" s="29">
        <f t="shared" ref="AP4" si="1">IF(B4="B"," ",IF(V4=" "," ",V4))</f>
        <v>40</v>
      </c>
      <c r="AQ4" s="27" t="str">
        <f t="shared" ref="AQ4" si="2">IF(B4="F"," ",IF(V4=" "," ",V4))</f>
        <v xml:space="preserve"> </v>
      </c>
      <c r="AV4">
        <f>IF(V4&gt;0,V4,100)</f>
        <v>40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9</v>
      </c>
      <c r="AD6" s="64"/>
      <c r="AE6" s="64"/>
      <c r="AF6" s="217" t="str">
        <f>IF(C6&gt;0,V6-U6," ")</f>
        <v xml:space="preserve"> </v>
      </c>
      <c r="AG6" s="217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5</v>
      </c>
      <c r="AD8" s="64"/>
      <c r="AE8" s="64"/>
      <c r="AF8" s="217" t="str">
        <f>IF(C8&gt;0,V8-U8," ")</f>
        <v xml:space="preserve"> </v>
      </c>
      <c r="AG8" s="217">
        <f>ROUND(SUM(AF2:AF9)/4*0.9,0)</f>
        <v>4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4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-2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-2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89</v>
      </c>
      <c r="W34" s="5">
        <f t="shared" si="31"/>
        <v>71</v>
      </c>
      <c r="X34" s="5">
        <f t="shared" si="31"/>
        <v>31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5</v>
      </c>
      <c r="AC34" s="20">
        <f>IF(AF34&gt;0,LOOKUP(AF34,A2:A33,AC2:AC33)," ")</f>
        <v>9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89</v>
      </c>
    </row>
    <row r="35" spans="1:48" x14ac:dyDescent="0.2">
      <c r="AG35" s="217"/>
      <c r="AI35">
        <f>SUM(AJ2:AJ33)/AF34</f>
        <v>35.5</v>
      </c>
      <c r="AP35" s="29">
        <f>MIN(AP2:AP33)</f>
        <v>40</v>
      </c>
      <c r="AQ35" s="29">
        <f>MIN(AQ2:AQ33)</f>
        <v>49</v>
      </c>
    </row>
    <row r="38" spans="1:48" x14ac:dyDescent="0.2">
      <c r="A38" s="2" t="s">
        <v>47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0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0</v>
      </c>
      <c r="S61" s="1">
        <f>IF(S4-T4&lt;=(S5-2),1,"NO")</f>
        <v>1</v>
      </c>
      <c r="T61" s="1">
        <f>S4-S5</f>
        <v>-1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&amp;L&amp;"Arial,Bold"&amp;16Jeremy Baron</oddHeader>
    <oddFooter xml:space="preserve">&amp;L
&amp;R2016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5">
        <f>SUM(C3:T3)</f>
        <v>37</v>
      </c>
      <c r="V2" s="215" t="str">
        <f>IF(C2&gt;0,SUM(C2,E2,G2,I2,K2,M2,O2,Q2,S2)," ")</f>
        <v xml:space="preserve"> </v>
      </c>
      <c r="W2" s="215" t="str">
        <f>IF(AND(AL2&gt;0,C2&gt;0),V2-AC2,V2)</f>
        <v xml:space="preserve"> </v>
      </c>
      <c r="X2" s="215" t="str">
        <f>IF(C2&gt;0,SUM(D2,F2,H2,J2,L2,N2,P2,R2,T2)," ")</f>
        <v xml:space="preserve"> </v>
      </c>
      <c r="Y2" s="215" t="str">
        <f>IF(C2&gt;0,SUM(C59,E59,G59,I59,K59,M59,O59,Q59,S59)," ")</f>
        <v xml:space="preserve"> </v>
      </c>
      <c r="Z2" s="215" t="str">
        <f>IF(C2&gt;0,COUNTIF(C59:T59,-2)," ")</f>
        <v xml:space="preserve"> </v>
      </c>
      <c r="AA2" s="215" t="str">
        <f>IF(C2&gt;0,COUNTIF(C59:T59,-1)," ")</f>
        <v xml:space="preserve"> </v>
      </c>
      <c r="AB2" s="215" t="str">
        <f>IF(C2&gt;0,COUNTIF(C59:T59,0)," ")</f>
        <v xml:space="preserve"> </v>
      </c>
      <c r="AC2" s="220">
        <f>AG2</f>
        <v>18</v>
      </c>
      <c r="AD2" s="64"/>
      <c r="AE2" s="64"/>
      <c r="AF2" s="217" t="str">
        <f>IF(C2&gt;0,V2-U2," ")</f>
        <v xml:space="preserve"> </v>
      </c>
      <c r="AG2" s="217">
        <f>IF(AL2&gt;0,AL2,AG6)</f>
        <v>18</v>
      </c>
      <c r="AJ2">
        <f>IF(C2&gt;0,W2,0)</f>
        <v>0</v>
      </c>
      <c r="AL2" s="55">
        <f>IF('Next Year Handicap'!B15="N/A",AG6,'Next Year Handicap'!B15)</f>
        <v>18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8</v>
      </c>
      <c r="D4" s="75">
        <v>2</v>
      </c>
      <c r="E4" s="75">
        <v>7</v>
      </c>
      <c r="F4" s="75">
        <v>2</v>
      </c>
      <c r="G4" s="75">
        <v>7</v>
      </c>
      <c r="H4" s="75">
        <v>2</v>
      </c>
      <c r="I4" s="75">
        <v>4</v>
      </c>
      <c r="J4" s="75">
        <v>2</v>
      </c>
      <c r="K4" s="75">
        <v>5</v>
      </c>
      <c r="L4" s="75">
        <v>2</v>
      </c>
      <c r="M4" s="75">
        <v>5</v>
      </c>
      <c r="N4" s="75">
        <v>1</v>
      </c>
      <c r="O4" s="75">
        <v>8</v>
      </c>
      <c r="P4" s="75">
        <v>2</v>
      </c>
      <c r="Q4" s="75">
        <v>6</v>
      </c>
      <c r="R4" s="75">
        <v>2</v>
      </c>
      <c r="S4" s="75">
        <v>6</v>
      </c>
      <c r="T4" s="75">
        <v>2</v>
      </c>
      <c r="U4" s="215">
        <f>SUM(C5:T5)</f>
        <v>35</v>
      </c>
      <c r="V4" s="215">
        <f>IF(C4&gt;0,SUM(C4,E4,G4,I4,K4,M4,O4,Q4,S4)," ")</f>
        <v>56</v>
      </c>
      <c r="W4" s="215">
        <f>IF(AND(AL2&gt;0,C4&gt;0),V4-AC4,V4)</f>
        <v>38</v>
      </c>
      <c r="X4" s="215">
        <f>IF(C4&gt;0,SUM(D4,F4,H4,J4,L4,N4,P4,R4,T4)," ")</f>
        <v>17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18</v>
      </c>
      <c r="AD4" s="64"/>
      <c r="AE4" s="64"/>
      <c r="AF4" s="217">
        <f>IF(C4&gt;0,V4-U4," ")</f>
        <v>21</v>
      </c>
      <c r="AG4" s="217">
        <f>IF(AL2&gt;0,AL2,AG6)</f>
        <v>18</v>
      </c>
      <c r="AJ4">
        <f>IF(C4&gt;0,W4,0)</f>
        <v>38</v>
      </c>
      <c r="AP4" s="29">
        <f>IF(B4="B"," ",IF(V4=" "," ",V4))</f>
        <v>56</v>
      </c>
      <c r="AQ4" s="27" t="str">
        <f>IF(B4="F"," ",IF(V4=" "," ",V4))</f>
        <v xml:space="preserve"> </v>
      </c>
      <c r="AV4">
        <f>IF(V4&gt;0,V4,100)</f>
        <v>56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18</v>
      </c>
      <c r="AD6" s="64"/>
      <c r="AE6" s="64"/>
      <c r="AF6" s="217" t="str">
        <f>IF(C6&gt;0,V6-U6," ")</f>
        <v xml:space="preserve"> </v>
      </c>
      <c r="AG6" s="217">
        <f>ROUND(SUM(AF2:AF7)/3*0.9,0)</f>
        <v>6</v>
      </c>
      <c r="AJ6">
        <f>IF(C6&gt;0,W6,0)</f>
        <v>0</v>
      </c>
      <c r="AP6" s="29" t="str">
        <f>IF(B6="B"," ",IF(V6=" "," ",V6))</f>
        <v xml:space="preserve"> </v>
      </c>
      <c r="AQ6" s="27" t="str">
        <f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6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>
        <f>IF(C8&gt;0,W8,0)</f>
        <v>0</v>
      </c>
      <c r="AP8" s="29" t="str">
        <f>IF(B8="B"," ",IF(V8=" "," ",V8))</f>
        <v xml:space="preserve"> </v>
      </c>
      <c r="AQ8" s="27" t="str">
        <f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-6</v>
      </c>
      <c r="AJ10">
        <f>IF(C10&gt;0,W10,0)</f>
        <v>0</v>
      </c>
      <c r="AP10" s="29" t="str">
        <f>IF(B10="B"," ",IF(V10=" "," ",V10))</f>
        <v xml:space="preserve"> </v>
      </c>
      <c r="AQ10" s="27" t="str">
        <f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-6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-6</v>
      </c>
      <c r="AJ12">
        <f>IF(C12&gt;0,W12,0)</f>
        <v>0</v>
      </c>
      <c r="AP12" s="29" t="str">
        <f>IF(B12="B"," ",IF(V12=" "," ",V12))</f>
        <v xml:space="preserve"> </v>
      </c>
      <c r="AQ12" s="27" t="str">
        <f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-6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>IF(B14="B"," ",IF(V14=" "," ",V14))</f>
        <v xml:space="preserve"> </v>
      </c>
      <c r="AQ14" s="27" t="str">
        <f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>IF(B16="B"," ",IF(V16=" "," ",V16))</f>
        <v xml:space="preserve"> </v>
      </c>
      <c r="AQ16" s="27" t="str">
        <f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>IF(B18="B"," ",IF(V18=" "," ",V18))</f>
        <v xml:space="preserve"> </v>
      </c>
      <c r="AQ18" s="27" t="str">
        <f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>IF(B20="B"," ",IF(V20=" "," ",V20))</f>
        <v xml:space="preserve"> </v>
      </c>
      <c r="AQ20" s="27" t="str">
        <f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">IF(B22="B"," ",IF(V22=" "," ",V22))</f>
        <v xml:space="preserve"> </v>
      </c>
      <c r="AQ22" s="27" t="str">
        <f t="shared" ref="AQ22" si="2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3">IF(B24="B"," ",IF(V24=" "," ",V24))</f>
        <v xml:space="preserve"> </v>
      </c>
      <c r="AQ24" s="27" t="str">
        <f t="shared" ref="AQ24" si="4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5">IF(B26="B"," ",IF(V26=" "," ",V26))</f>
        <v xml:space="preserve"> </v>
      </c>
      <c r="AQ26" s="27" t="str">
        <f t="shared" ref="AQ26" si="6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7">IF(B28="B"," ",IF(V28=" "," ",V28))</f>
        <v xml:space="preserve"> </v>
      </c>
      <c r="AQ28" s="27" t="str">
        <f t="shared" ref="AQ28" si="8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9">IF(B30="B"," ",IF(V30=" "," ",V30))</f>
        <v xml:space="preserve"> </v>
      </c>
      <c r="AQ30" s="27" t="str">
        <f t="shared" ref="AQ30" si="10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11">IF(B32="B"," ",IF(V32=" "," ",V32))</f>
        <v xml:space="preserve"> </v>
      </c>
      <c r="AQ32" s="27" t="str">
        <f t="shared" ref="AQ32" si="12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13">SUM(U2:U33)</f>
        <v>576</v>
      </c>
      <c r="V34" s="5">
        <f t="shared" si="13"/>
        <v>56</v>
      </c>
      <c r="W34" s="5">
        <f t="shared" si="13"/>
        <v>38</v>
      </c>
      <c r="X34" s="5">
        <f t="shared" si="13"/>
        <v>17</v>
      </c>
      <c r="Y34" s="5">
        <f t="shared" si="13"/>
        <v>1</v>
      </c>
      <c r="Z34" s="5">
        <f t="shared" si="13"/>
        <v>0</v>
      </c>
      <c r="AA34" s="5">
        <f t="shared" si="13"/>
        <v>0</v>
      </c>
      <c r="AB34" s="7">
        <f t="shared" si="13"/>
        <v>1</v>
      </c>
      <c r="AC34" s="20">
        <f>IF(AF34&gt;0,LOOKUP(AF34,A2:A33,AC2:AC33)," ")</f>
        <v>18</v>
      </c>
      <c r="AF34" s="1">
        <f>COUNTIF(V2:V33,"&gt;0")</f>
        <v>1</v>
      </c>
      <c r="AG34" s="217">
        <f>ROUND((SUM(AF26:AF35)- MIN(AF26:AF35) - MAX(AF26:AF35))/3 * 0.9,0)</f>
        <v>0</v>
      </c>
      <c r="AP34" s="29"/>
      <c r="AQ34" s="27"/>
      <c r="AV34">
        <f t="shared" si="0"/>
        <v>56</v>
      </c>
    </row>
    <row r="35" spans="1:48" x14ac:dyDescent="0.2">
      <c r="AG35" s="217"/>
      <c r="AI35">
        <f>SUM(AJ2:AJ33)/AF34</f>
        <v>38</v>
      </c>
      <c r="AP35" s="29">
        <f>MIN(AP2:AP33)</f>
        <v>56</v>
      </c>
      <c r="AQ35" s="29">
        <f>MIN(AQ2:AQ33)</f>
        <v>0</v>
      </c>
    </row>
    <row r="38" spans="1:48" x14ac:dyDescent="0.2">
      <c r="A38" s="2" t="s">
        <v>77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3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&amp;R2016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V89"/>
  <sheetViews>
    <sheetView topLeftCell="B1"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5</v>
      </c>
      <c r="H2" s="75">
        <v>2</v>
      </c>
      <c r="I2" s="75">
        <v>5</v>
      </c>
      <c r="J2" s="75">
        <v>2</v>
      </c>
      <c r="K2" s="75">
        <v>5</v>
      </c>
      <c r="L2" s="75">
        <v>2</v>
      </c>
      <c r="M2" s="204">
        <v>3</v>
      </c>
      <c r="N2" s="75">
        <v>1</v>
      </c>
      <c r="O2" s="75">
        <v>6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15">
        <f>SUM(C3:T3)</f>
        <v>37</v>
      </c>
      <c r="V2" s="215">
        <f>IF(C2&gt;0,SUM(C2,E2,G2,I2,K2,M2,O2,Q2,S2)," ")</f>
        <v>41</v>
      </c>
      <c r="W2" s="215">
        <f>IF(AND(AL2&gt;0,C2&gt;0),V2-AC2,V2)</f>
        <v>33</v>
      </c>
      <c r="X2" s="215">
        <f>IF(C2&gt;0,SUM(D2,F2,H2,J2,L2,N2,P2,R2,T2)," ")</f>
        <v>15</v>
      </c>
      <c r="Y2" s="215">
        <f>IF(C2&gt;0,SUM(C59,E59,G59,I59,K59,M59,O59,Q59,S59)," ")</f>
        <v>3</v>
      </c>
      <c r="Z2" s="215">
        <f>IF(C2&gt;0,COUNTIF(C59:T59,-2)," ")</f>
        <v>0</v>
      </c>
      <c r="AA2" s="215">
        <f>IF(C2&gt;0,COUNTIF(C59:T59,-1)," ")</f>
        <v>1</v>
      </c>
      <c r="AB2" s="215">
        <f>IF(C2&gt;0,COUNTIF(C59:T59,0)," ")</f>
        <v>4</v>
      </c>
      <c r="AC2" s="220">
        <f>AG2</f>
        <v>8</v>
      </c>
      <c r="AD2" s="64"/>
      <c r="AE2" s="64"/>
      <c r="AF2" s="217">
        <f>IF(C2&gt;0,V2-U2," ")</f>
        <v>4</v>
      </c>
      <c r="AG2" s="217">
        <f>IF(AL2&gt;0,AL2,AG6)</f>
        <v>8</v>
      </c>
      <c r="AJ2">
        <f>IF(C2&gt;0,W2,0)</f>
        <v>33</v>
      </c>
      <c r="AL2" s="55">
        <f>IF('Next Year Handicap'!B9="N/A",AG6,'Next Year Handicap'!B9)</f>
        <v>8</v>
      </c>
      <c r="AP2" s="29" t="str">
        <f>IF(B2="B"," ",IF(V2=" "," ",V2))</f>
        <v xml:space="preserve"> </v>
      </c>
      <c r="AQ2" s="27">
        <f>IF(B2="F"," ",IF(V2=" "," ",V2))</f>
        <v>41</v>
      </c>
      <c r="AV2">
        <f>IF(V2&gt;0,V2,100)</f>
        <v>41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5</v>
      </c>
      <c r="D4" s="75">
        <v>1</v>
      </c>
      <c r="E4" s="75">
        <v>5</v>
      </c>
      <c r="F4" s="75">
        <v>1</v>
      </c>
      <c r="G4" s="75">
        <v>5</v>
      </c>
      <c r="H4" s="75">
        <v>2</v>
      </c>
      <c r="I4" s="75">
        <v>4</v>
      </c>
      <c r="J4" s="75">
        <v>2</v>
      </c>
      <c r="K4" s="75">
        <v>5</v>
      </c>
      <c r="L4" s="75">
        <v>2</v>
      </c>
      <c r="M4" s="75">
        <v>6</v>
      </c>
      <c r="N4" s="75">
        <v>3</v>
      </c>
      <c r="O4" s="75">
        <v>5</v>
      </c>
      <c r="P4" s="75">
        <v>2</v>
      </c>
      <c r="Q4" s="75">
        <v>8</v>
      </c>
      <c r="R4" s="75">
        <v>2</v>
      </c>
      <c r="S4" s="75">
        <v>4</v>
      </c>
      <c r="T4" s="75">
        <v>1</v>
      </c>
      <c r="U4" s="215">
        <f>SUM(C5:T5)</f>
        <v>35</v>
      </c>
      <c r="V4" s="215">
        <f>IF(C4&gt;0,SUM(C4,E4,G4,I4,K4,M4,O4,Q4,S4)," ")</f>
        <v>47</v>
      </c>
      <c r="W4" s="215">
        <f>IF(AND(AL2&gt;0,C4&gt;0),V4-AC4,V4)</f>
        <v>39</v>
      </c>
      <c r="X4" s="215">
        <f>IF(C4&gt;0,SUM(D4,F4,H4,J4,L4,N4,P4,R4,T4)," ")</f>
        <v>16</v>
      </c>
      <c r="Y4" s="215">
        <f>IF(C4&gt;0,SUM(C61,E61,G61,I61,K61,M61,O61,Q61,S61)," ")</f>
        <v>2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3</v>
      </c>
      <c r="AC4" s="220">
        <f>AG4</f>
        <v>8</v>
      </c>
      <c r="AD4" s="64"/>
      <c r="AE4" s="64"/>
      <c r="AF4" s="217">
        <f>IF(C4&gt;0,V4-U4," ")</f>
        <v>12</v>
      </c>
      <c r="AG4" s="217">
        <f>IF(AL2&gt;0,AL2,AG6)</f>
        <v>8</v>
      </c>
      <c r="AJ4">
        <f>IF(C4&gt;0,W4,0)</f>
        <v>39</v>
      </c>
      <c r="AP4" s="29">
        <f t="shared" ref="AP4" si="1">IF(B4="B"," ",IF(V4=" "," ",V4))</f>
        <v>47</v>
      </c>
      <c r="AQ4" s="27" t="str">
        <f t="shared" ref="AQ4" si="2">IF(B4="F"," ",IF(V4=" "," ",V4))</f>
        <v xml:space="preserve"> </v>
      </c>
      <c r="AV4">
        <f>IF(V4&gt;0,V4,100)</f>
        <v>47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8</v>
      </c>
      <c r="AD6" s="64"/>
      <c r="AE6" s="64"/>
      <c r="AF6" s="217" t="str">
        <f>IF(C6&gt;0,V6-U6," ")</f>
        <v xml:space="preserve"> </v>
      </c>
      <c r="AG6" s="217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5</v>
      </c>
      <c r="AD8" s="64"/>
      <c r="AE8" s="64"/>
      <c r="AF8" s="217" t="str">
        <f>IF(C8&gt;0,V8-U8," ")</f>
        <v xml:space="preserve"> </v>
      </c>
      <c r="AG8" s="217">
        <f>ROUND(SUM(AF2:AF9)/4*0.9,0)</f>
        <v>4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4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-4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-4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0">SUM(U2:U33)</f>
        <v>576</v>
      </c>
      <c r="V34" s="5">
        <f t="shared" si="30"/>
        <v>88</v>
      </c>
      <c r="W34" s="5">
        <f t="shared" si="30"/>
        <v>72</v>
      </c>
      <c r="X34" s="5">
        <f t="shared" si="30"/>
        <v>31</v>
      </c>
      <c r="Y34" s="5">
        <f t="shared" si="30"/>
        <v>5</v>
      </c>
      <c r="Z34" s="5">
        <f t="shared" si="30"/>
        <v>0</v>
      </c>
      <c r="AA34" s="5">
        <f t="shared" si="30"/>
        <v>1</v>
      </c>
      <c r="AB34" s="7">
        <f t="shared" si="30"/>
        <v>7</v>
      </c>
      <c r="AC34" s="20">
        <f>IF(AF34&gt;0,LOOKUP(AF34,A2:A33,AC2:AC33)," ")</f>
        <v>8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88</v>
      </c>
    </row>
    <row r="35" spans="1:48" x14ac:dyDescent="0.2">
      <c r="AG35" s="217"/>
      <c r="AI35">
        <f>SUM(AJ2:AJ33)/AF34</f>
        <v>36</v>
      </c>
      <c r="AP35" s="29">
        <f>MIN(AP2:AP33)</f>
        <v>47</v>
      </c>
      <c r="AQ35" s="29">
        <f>MIN(AQ2:AQ33)</f>
        <v>41</v>
      </c>
    </row>
    <row r="38" spans="1:48" x14ac:dyDescent="0.2">
      <c r="A38" s="2" t="s">
        <v>96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>
        <f>IF(M2-N2&lt;=(M3-2),1,"NO")</f>
        <v>1</v>
      </c>
      <c r="N59" s="1">
        <f>M2-M3</f>
        <v>-1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3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&amp;L&amp;"Arial,Bold"&amp;16Lou Yungling</oddHeader>
    <oddFooter xml:space="preserve">&amp;L
&amp;R2016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68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5</v>
      </c>
      <c r="D2" s="75">
        <v>2</v>
      </c>
      <c r="E2" s="75">
        <v>3</v>
      </c>
      <c r="F2" s="75">
        <v>2</v>
      </c>
      <c r="G2" s="75">
        <v>10</v>
      </c>
      <c r="H2" s="75">
        <v>2</v>
      </c>
      <c r="I2" s="75">
        <v>6</v>
      </c>
      <c r="J2" s="75">
        <v>2</v>
      </c>
      <c r="K2" s="75">
        <v>5</v>
      </c>
      <c r="L2" s="75">
        <v>3</v>
      </c>
      <c r="M2" s="75">
        <v>4</v>
      </c>
      <c r="N2" s="75">
        <v>2</v>
      </c>
      <c r="O2" s="75">
        <v>6</v>
      </c>
      <c r="P2" s="75">
        <v>2</v>
      </c>
      <c r="Q2" s="75">
        <v>4</v>
      </c>
      <c r="R2" s="75">
        <v>3</v>
      </c>
      <c r="S2" s="75">
        <v>5</v>
      </c>
      <c r="T2" s="75">
        <v>2</v>
      </c>
      <c r="U2" s="215">
        <f>SUM(C3:T3)</f>
        <v>37</v>
      </c>
      <c r="V2" s="215">
        <f>IF(C2&gt;0,SUM(C2,E2,G2,I2,K2,M2,O2,Q2,S2)," ")</f>
        <v>48</v>
      </c>
      <c r="W2" s="215">
        <f>IF(AND(AL2&gt;0,C2&gt;0),V2-AC2,V2)</f>
        <v>40</v>
      </c>
      <c r="X2" s="215">
        <f>IF(C2&gt;0,SUM(D2,F2,H2,J2,L2,N2,P2,R2,T2)," ")</f>
        <v>20</v>
      </c>
      <c r="Y2" s="215">
        <f>IF(C2&gt;0,SUM(C59,E59,G59,I59,K59,M59,O59,Q59,S59)," ")</f>
        <v>4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2</v>
      </c>
      <c r="AC2" s="220">
        <f>AG2</f>
        <v>8</v>
      </c>
      <c r="AD2" s="64"/>
      <c r="AE2" s="64"/>
      <c r="AF2" s="217">
        <f>IF(C2&gt;0,V2-U2," ")</f>
        <v>11</v>
      </c>
      <c r="AG2" s="217">
        <f>IF(AL2&gt;0,AL2,AG6)</f>
        <v>8</v>
      </c>
      <c r="AJ2">
        <f>IF(C2&gt;0,W2,0)</f>
        <v>40</v>
      </c>
      <c r="AL2" s="55">
        <f>IF('Next Year Handicap'!B19="N/A",AG6,'Next Year Handicap'!B19)</f>
        <v>8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5</v>
      </c>
      <c r="D4" s="75">
        <v>2</v>
      </c>
      <c r="E4" s="75">
        <v>6</v>
      </c>
      <c r="F4" s="75">
        <v>2</v>
      </c>
      <c r="G4" s="75">
        <v>6</v>
      </c>
      <c r="H4" s="75">
        <v>2</v>
      </c>
      <c r="I4" s="75">
        <v>4</v>
      </c>
      <c r="J4" s="75">
        <v>2</v>
      </c>
      <c r="K4" s="75">
        <v>4</v>
      </c>
      <c r="L4" s="75">
        <v>2</v>
      </c>
      <c r="M4" s="75">
        <v>6</v>
      </c>
      <c r="N4" s="75">
        <v>0</v>
      </c>
      <c r="O4" s="75">
        <v>7</v>
      </c>
      <c r="P4" s="75">
        <v>3</v>
      </c>
      <c r="Q4" s="75">
        <v>6</v>
      </c>
      <c r="R4" s="75">
        <v>2</v>
      </c>
      <c r="S4" s="75">
        <v>6</v>
      </c>
      <c r="T4" s="75">
        <v>2</v>
      </c>
      <c r="U4" s="215">
        <f>SUM(C5:T5)</f>
        <v>35</v>
      </c>
      <c r="V4" s="215">
        <f>IF(C4&gt;0,SUM(C4,E4,G4,I4,K4,M4,O4,Q4,S4)," ")</f>
        <v>50</v>
      </c>
      <c r="W4" s="215">
        <f>IF(AND(AL2&gt;0,C4&gt;0),V4-AC4,V4)</f>
        <v>42</v>
      </c>
      <c r="X4" s="215">
        <f>IF(C4&gt;0,SUM(D4,F4,H4,J4,L4,N4,P4,R4,T4)," ")</f>
        <v>17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1</v>
      </c>
      <c r="AC4" s="220">
        <f>AG4</f>
        <v>8</v>
      </c>
      <c r="AD4" s="64"/>
      <c r="AE4" s="64"/>
      <c r="AF4" s="217">
        <f>IF(C4&gt;0,V4-U4," ")</f>
        <v>15</v>
      </c>
      <c r="AG4" s="217">
        <f>IF(AL2&gt;0,AL2,AG6)</f>
        <v>8</v>
      </c>
      <c r="AJ4">
        <f>IF(C4&gt;0,W4,0)</f>
        <v>42</v>
      </c>
      <c r="AP4" s="29">
        <f t="shared" ref="AP4" si="1">IF(B4="B"," ",IF(V4=" "," ",V4))</f>
        <v>50</v>
      </c>
      <c r="AQ4" s="27" t="str">
        <f t="shared" ref="AQ4" si="2">IF(B4="F"," ",IF(V4=" "," ",V4))</f>
        <v xml:space="preserve"> </v>
      </c>
      <c r="AV4">
        <f>IF(V4&gt;0,V4,100)</f>
        <v>50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8</v>
      </c>
      <c r="AD6" s="64"/>
      <c r="AE6" s="64"/>
      <c r="AF6" s="217" t="str">
        <f>IF(C6&gt;0,V6-U6," ")</f>
        <v xml:space="preserve"> </v>
      </c>
      <c r="AG6" s="217">
        <f>ROUND(SUM(AF2:AF7)/3*0.9,0)</f>
        <v>8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8</v>
      </c>
      <c r="AD8" s="64"/>
      <c r="AE8" s="64"/>
      <c r="AF8" s="217" t="str">
        <f>IF(C8&gt;0,V8-U8," ")</f>
        <v xml:space="preserve"> </v>
      </c>
      <c r="AG8" s="217">
        <f>ROUND(SUM(AF2:AF9)/4*0.9,0)</f>
        <v>6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6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-5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98</v>
      </c>
      <c r="W34" s="5">
        <f t="shared" si="31"/>
        <v>82</v>
      </c>
      <c r="X34" s="5">
        <f t="shared" si="31"/>
        <v>37</v>
      </c>
      <c r="Y34" s="5">
        <f t="shared" si="31"/>
        <v>5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8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98</v>
      </c>
    </row>
    <row r="35" spans="1:48" x14ac:dyDescent="0.2">
      <c r="AG35" s="217"/>
      <c r="AI35">
        <f>SUM(AJ2:AJ33)/AF34</f>
        <v>41</v>
      </c>
      <c r="AP35" s="29">
        <f>MIN(AP2:AP33)</f>
        <v>50</v>
      </c>
      <c r="AQ35" s="29">
        <f>MIN(AQ2:AQ33)</f>
        <v>48</v>
      </c>
    </row>
    <row r="38" spans="1:48" x14ac:dyDescent="0.2">
      <c r="A38" s="2" t="s">
        <v>67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1</v>
      </c>
      <c r="K59" s="1">
        <f>IF(K2-L2&lt;=(K3-2),1,"NO")</f>
        <v>1</v>
      </c>
      <c r="L59" s="1">
        <f>K2-K3</f>
        <v>1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2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&amp;R2016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5</v>
      </c>
      <c r="D2" s="75">
        <v>1</v>
      </c>
      <c r="E2" s="75">
        <v>4</v>
      </c>
      <c r="F2" s="75">
        <v>1</v>
      </c>
      <c r="G2" s="75">
        <v>10</v>
      </c>
      <c r="H2" s="75">
        <v>2</v>
      </c>
      <c r="I2" s="75">
        <v>7</v>
      </c>
      <c r="J2" s="75">
        <v>3</v>
      </c>
      <c r="K2" s="75">
        <v>8</v>
      </c>
      <c r="L2" s="75">
        <v>0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1</v>
      </c>
      <c r="S2" s="75">
        <v>5</v>
      </c>
      <c r="T2" s="75">
        <v>1</v>
      </c>
      <c r="U2" s="215">
        <f>SUM(C3:T3)</f>
        <v>37</v>
      </c>
      <c r="V2" s="215">
        <f>IF(C2&gt;0,SUM(C2,E2,G2,I2,K2,M2,O2,Q2,S2)," ")</f>
        <v>52</v>
      </c>
      <c r="W2" s="215">
        <f>IF(AND(AL2&gt;0,C2&gt;0),V2-AC2,V2)</f>
        <v>36</v>
      </c>
      <c r="X2" s="215">
        <f>IF(C2&gt;0,SUM(D2,F2,H2,J2,L2,N2,P2,R2,T2)," ")</f>
        <v>12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2</v>
      </c>
      <c r="AC2" s="220">
        <f>AG2</f>
        <v>16</v>
      </c>
      <c r="AD2" s="64"/>
      <c r="AE2" s="64"/>
      <c r="AF2" s="217">
        <f>IF(C2&gt;0,V2-U2," ")</f>
        <v>15</v>
      </c>
      <c r="AG2" s="217">
        <f>IF(AL2&gt;0,AL2,AG6)</f>
        <v>16</v>
      </c>
      <c r="AJ2">
        <f>IF(C2&gt;0,W2,0)</f>
        <v>36</v>
      </c>
      <c r="AK2" s="45"/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52</v>
      </c>
      <c r="AV2">
        <f>IF(V2&gt;0,V2,100)</f>
        <v>52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7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5</v>
      </c>
      <c r="J4" s="75">
        <v>2</v>
      </c>
      <c r="K4" s="75">
        <v>4</v>
      </c>
      <c r="L4" s="75">
        <v>3</v>
      </c>
      <c r="M4" s="75">
        <v>3</v>
      </c>
      <c r="N4" s="75">
        <v>0</v>
      </c>
      <c r="O4" s="75">
        <v>6</v>
      </c>
      <c r="P4" s="75">
        <v>2</v>
      </c>
      <c r="Q4" s="75">
        <v>4</v>
      </c>
      <c r="R4" s="75">
        <v>2</v>
      </c>
      <c r="S4" s="75">
        <v>4</v>
      </c>
      <c r="T4" s="75">
        <v>1</v>
      </c>
      <c r="U4" s="215">
        <f>SUM(C5:T5)</f>
        <v>35</v>
      </c>
      <c r="V4" s="215">
        <f>IF(C4&gt;0,SUM(C4,E4,G4,I4,K4,M4,O4,Q4,S4)," ")</f>
        <v>43</v>
      </c>
      <c r="W4" s="215">
        <f>IF(AND(AL2&gt;0,C4&gt;0),V4-AC4,V4)</f>
        <v>27</v>
      </c>
      <c r="X4" s="215">
        <f>IF(C4&gt;0,SUM(D4,F4,H4,J4,L4,N4,P4,R4,T4)," ")</f>
        <v>15</v>
      </c>
      <c r="Y4" s="215">
        <f>IF(C4&gt;0,SUM(C61,E61,G61,I61,K61,M61,O61,Q61,S61)," ")</f>
        <v>2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3</v>
      </c>
      <c r="AC4" s="220">
        <f>AG4</f>
        <v>16</v>
      </c>
      <c r="AD4" s="64"/>
      <c r="AE4" s="64"/>
      <c r="AF4" s="217">
        <f>IF(C4&gt;0,V4-U4," ")</f>
        <v>8</v>
      </c>
      <c r="AG4" s="217">
        <f>IF(AL2&gt;0,AL2,AG6)</f>
        <v>16</v>
      </c>
      <c r="AJ4">
        <f>IF(C4&gt;0,W4,0)</f>
        <v>27</v>
      </c>
      <c r="AP4" s="29">
        <f t="shared" ref="AP4" si="1">IF(B4="B"," ",IF(V4=" "," ",V4))</f>
        <v>43</v>
      </c>
      <c r="AQ4" s="27" t="str">
        <f t="shared" ref="AQ4" si="2">IF(B4="F"," ",IF(V4=" "," ",V4))</f>
        <v xml:space="preserve"> </v>
      </c>
      <c r="AV4">
        <f>IF(V4&gt;0,V4,100)</f>
        <v>43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16</v>
      </c>
      <c r="AD6" s="64"/>
      <c r="AE6" s="64"/>
      <c r="AF6" s="217" t="str">
        <f>IF(C6&gt;0,V6-U6," ")</f>
        <v xml:space="preserve"> </v>
      </c>
      <c r="AG6" s="217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7</v>
      </c>
      <c r="AD8" s="64"/>
      <c r="AE8" s="64"/>
      <c r="AF8" s="217" t="str">
        <f>IF(C8&gt;0,V8-U8," ")</f>
        <v xml:space="preserve"> </v>
      </c>
      <c r="AG8" s="217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5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-2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-2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95</v>
      </c>
      <c r="W34" s="5">
        <f t="shared" si="31"/>
        <v>63</v>
      </c>
      <c r="X34" s="5">
        <f t="shared" si="31"/>
        <v>27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16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95</v>
      </c>
    </row>
    <row r="35" spans="1:48" x14ac:dyDescent="0.2">
      <c r="AG35" s="217"/>
      <c r="AI35">
        <f>SUM(AJ2:AJ33)/AF34</f>
        <v>31.5</v>
      </c>
      <c r="AP35" s="29">
        <f>MIN(AP2:AP33)</f>
        <v>43</v>
      </c>
      <c r="AQ35" s="29">
        <f>MIN(AQ2:AQ33)</f>
        <v>52</v>
      </c>
    </row>
    <row r="38" spans="1:48" x14ac:dyDescent="0.2">
      <c r="A38" s="2" t="s">
        <v>59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>
        <f>IF(K4-L4&lt;=(K5-2),1,"NO")</f>
        <v>1</v>
      </c>
      <c r="L61" s="1">
        <f>K4-K5</f>
        <v>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1</v>
      </c>
      <c r="Q61" s="1">
        <f>IF(Q4-R4&lt;=(Q5-2),1,"NO")</f>
        <v>1</v>
      </c>
      <c r="R61" s="1">
        <f>Q4-Q5</f>
        <v>0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&amp;R2016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7</v>
      </c>
      <c r="D2" s="75">
        <v>3</v>
      </c>
      <c r="E2" s="75">
        <v>4</v>
      </c>
      <c r="F2" s="75">
        <v>2</v>
      </c>
      <c r="G2" s="75">
        <v>6</v>
      </c>
      <c r="H2" s="75">
        <v>2</v>
      </c>
      <c r="I2" s="75">
        <v>6</v>
      </c>
      <c r="J2" s="75">
        <v>1</v>
      </c>
      <c r="K2" s="75">
        <v>5</v>
      </c>
      <c r="L2" s="75">
        <v>1</v>
      </c>
      <c r="M2" s="75">
        <v>5</v>
      </c>
      <c r="N2" s="75">
        <v>2</v>
      </c>
      <c r="O2" s="75">
        <v>6</v>
      </c>
      <c r="P2" s="75">
        <v>1</v>
      </c>
      <c r="Q2" s="75">
        <v>3</v>
      </c>
      <c r="R2" s="75">
        <v>1</v>
      </c>
      <c r="S2" s="75">
        <v>5</v>
      </c>
      <c r="T2" s="75">
        <v>2</v>
      </c>
      <c r="U2" s="215">
        <f>SUM(C3:T3)</f>
        <v>37</v>
      </c>
      <c r="V2" s="215">
        <f>IF(C2&gt;0,SUM(C2,E2,G2,I2,K2,M2,O2,Q2,S2)," ")</f>
        <v>47</v>
      </c>
      <c r="W2" s="215">
        <f>IF(AND(AL2&gt;0,C2&gt;0),V2-AC2,V2)</f>
        <v>35</v>
      </c>
      <c r="X2" s="215">
        <f>IF(C2&gt;0,SUM(D2,F2,H2,J2,L2,N2,P2,R2,T2)," ")</f>
        <v>15</v>
      </c>
      <c r="Y2" s="215">
        <f>IF(C2&gt;0,SUM(C59,E59,G59,I59,K59,M59,O59,Q59,S59)," ")</f>
        <v>0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1</v>
      </c>
      <c r="AC2" s="220">
        <f>AG2</f>
        <v>12</v>
      </c>
      <c r="AD2" s="64"/>
      <c r="AE2" s="64"/>
      <c r="AF2" s="217">
        <f>IF(C2&gt;0,V2-U2," ")</f>
        <v>10</v>
      </c>
      <c r="AG2" s="217">
        <f>IF(AL2&gt;0,AL2,AG6)</f>
        <v>12</v>
      </c>
      <c r="AJ2">
        <f>IF(C2&gt;0,W2,0)</f>
        <v>35</v>
      </c>
      <c r="AK2" s="45"/>
      <c r="AL2" s="55">
        <f>IF('Next Year Handicap'!B21="N/A",AG6,'Next Year Handicap'!B21)</f>
        <v>12</v>
      </c>
      <c r="AP2" s="29" t="str">
        <f>IF(B2="B"," ",IF(V2=" "," ",V2))</f>
        <v xml:space="preserve"> </v>
      </c>
      <c r="AQ2" s="27">
        <f>IF(B2="F"," ",IF(V2=" "," ",V2))</f>
        <v>47</v>
      </c>
      <c r="AV2">
        <f>IF(V2&gt;0,V2,100)</f>
        <v>47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7</v>
      </c>
      <c r="D4" s="75">
        <v>3</v>
      </c>
      <c r="E4" s="75">
        <v>7</v>
      </c>
      <c r="F4" s="75">
        <v>3</v>
      </c>
      <c r="G4" s="75">
        <v>4</v>
      </c>
      <c r="H4" s="75">
        <v>1</v>
      </c>
      <c r="I4" s="75">
        <v>4</v>
      </c>
      <c r="J4" s="75">
        <v>1</v>
      </c>
      <c r="K4" s="75">
        <v>6</v>
      </c>
      <c r="L4" s="75">
        <v>2</v>
      </c>
      <c r="M4" s="75">
        <v>6</v>
      </c>
      <c r="N4" s="75">
        <v>2</v>
      </c>
      <c r="O4" s="75">
        <v>7</v>
      </c>
      <c r="P4" s="75">
        <v>2</v>
      </c>
      <c r="Q4" s="75">
        <v>5</v>
      </c>
      <c r="R4" s="75">
        <v>2</v>
      </c>
      <c r="S4" s="75">
        <v>6</v>
      </c>
      <c r="T4" s="75">
        <v>3</v>
      </c>
      <c r="U4" s="215">
        <f>SUM(C5:T5)</f>
        <v>35</v>
      </c>
      <c r="V4" s="215">
        <f>IF(C4&gt;0,SUM(C4,E4,G4,I4,K4,M4,O4,Q4,S4)," ")</f>
        <v>52</v>
      </c>
      <c r="W4" s="215">
        <f>IF(AND(AL2&gt;0,C4&gt;0),V4-AC4,V4)</f>
        <v>40</v>
      </c>
      <c r="X4" s="215">
        <f>IF(C4&gt;0,SUM(D4,F4,H4,J4,L4,N4,P4,R4,T4)," ")</f>
        <v>19</v>
      </c>
      <c r="Y4" s="215">
        <f>IF(C4&gt;0,SUM(C61,E61,G61,I61,K61,M61,O61,Q61,S61)," ")</f>
        <v>0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2</v>
      </c>
      <c r="AC4" s="220">
        <f>AG4</f>
        <v>12</v>
      </c>
      <c r="AD4" s="64"/>
      <c r="AE4" s="64"/>
      <c r="AF4" s="217">
        <f>IF(C4&gt;0,V4-U4," ")</f>
        <v>17</v>
      </c>
      <c r="AG4" s="217">
        <f>IF(AL2&gt;0,AL2,AG6)</f>
        <v>12</v>
      </c>
      <c r="AJ4">
        <f>IF(C4&gt;0,W4,0)</f>
        <v>40</v>
      </c>
      <c r="AP4" s="29">
        <f t="shared" ref="AP4" si="1">IF(B4="B"," ",IF(V4=" "," ",V4))</f>
        <v>52</v>
      </c>
      <c r="AQ4" s="27" t="str">
        <f t="shared" ref="AQ4" si="2">IF(B4="F"," ",IF(V4=" "," ",V4))</f>
        <v xml:space="preserve"> </v>
      </c>
      <c r="AV4">
        <f>IF(V4&gt;0,V4,100)</f>
        <v>52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12</v>
      </c>
      <c r="AD6" s="64"/>
      <c r="AE6" s="64"/>
      <c r="AF6" s="217" t="str">
        <f>IF(C6&gt;0,V6-U6," ")</f>
        <v xml:space="preserve"> </v>
      </c>
      <c r="AG6" s="217">
        <f>ROUND(SUM(AF2:AF7)/3*0.9,0)</f>
        <v>8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8</v>
      </c>
      <c r="AD8" s="64"/>
      <c r="AE8" s="64"/>
      <c r="AF8" s="217" t="str">
        <f>IF(C8&gt;0,V8-U8," ")</f>
        <v xml:space="preserve"> </v>
      </c>
      <c r="AG8" s="217">
        <f>ROUND(SUM(AF2:AF9)/4*0.9,0)</f>
        <v>6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6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-5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99</v>
      </c>
      <c r="W34" s="5">
        <f t="shared" si="31"/>
        <v>75</v>
      </c>
      <c r="X34" s="5">
        <f t="shared" si="31"/>
        <v>34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12</v>
      </c>
      <c r="AF34" s="1">
        <f>COUNTIF(V2:V33,"&gt;0")</f>
        <v>2</v>
      </c>
      <c r="AG34" s="217">
        <f>ROUND((SUM(AF26:AF35)- MIN(AF26:AF35) - MAX(AF26:AF35))/3 * 0.9,0)</f>
        <v>-1</v>
      </c>
      <c r="AP34" s="29"/>
      <c r="AQ34" s="27"/>
      <c r="AV34">
        <f t="shared" si="0"/>
        <v>99</v>
      </c>
    </row>
    <row r="35" spans="1:48" x14ac:dyDescent="0.2">
      <c r="AG35" s="217"/>
      <c r="AI35">
        <f>SUM(AJ2:AJ33)/AF34</f>
        <v>37.5</v>
      </c>
      <c r="AP35" s="29">
        <f>MIN(AP2:AP33)</f>
        <v>52</v>
      </c>
      <c r="AQ35" s="29">
        <f>MIN(AQ2:AQ33)</f>
        <v>47</v>
      </c>
    </row>
    <row r="38" spans="1:48" x14ac:dyDescent="0.2">
      <c r="A38" s="2" t="s">
        <v>60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&amp;R2016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5">
        <f>SUM(C3:T3)</f>
        <v>37</v>
      </c>
      <c r="V2" s="215" t="str">
        <f>IF(C2&gt;0,SUM(C2,E2,G2,I2,K2,M2,O2,Q2,S2)," ")</f>
        <v xml:space="preserve"> </v>
      </c>
      <c r="W2" s="215" t="str">
        <f>IF(AND(AL2&gt;0,C2&gt;0),V2-AC2,V2)</f>
        <v xml:space="preserve"> </v>
      </c>
      <c r="X2" s="215" t="str">
        <f>IF(C2&gt;0,SUM(D2,F2,H2,J2,L2,N2,P2,R2,T2)," ")</f>
        <v xml:space="preserve"> </v>
      </c>
      <c r="Y2" s="215" t="str">
        <f>IF(C2&gt;0,SUM(C59,E59,G59,I59,K59,M59,O59,Q59,S59)," ")</f>
        <v xml:space="preserve"> </v>
      </c>
      <c r="Z2" s="215" t="str">
        <f>IF(C2&gt;0,COUNTIF(C59:T59,-2)," ")</f>
        <v xml:space="preserve"> </v>
      </c>
      <c r="AA2" s="215" t="str">
        <f>IF(C2&gt;0,COUNTIF(C59:T59,-1)," ")</f>
        <v xml:space="preserve"> </v>
      </c>
      <c r="AB2" s="215" t="str">
        <f>IF(C2&gt;0,COUNTIF(C59:T59,0)," ")</f>
        <v xml:space="preserve"> </v>
      </c>
      <c r="AC2" s="220">
        <f>AG2</f>
        <v>9</v>
      </c>
      <c r="AD2" s="64"/>
      <c r="AE2" s="64"/>
      <c r="AF2" s="217" t="str">
        <f>IF(C2&gt;0,V2-U2," ")</f>
        <v xml:space="preserve"> </v>
      </c>
      <c r="AG2" s="217">
        <f>IF(AL2&gt;0,AL2,AG6)</f>
        <v>9</v>
      </c>
      <c r="AJ2" s="28">
        <f>IF(C2&gt;0,W2,0)</f>
        <v>0</v>
      </c>
      <c r="AL2" s="55">
        <f>IF('Next Year Handicap'!B22="N/A",AG6,'Next Year Handicap'!B22)</f>
        <v>9</v>
      </c>
      <c r="AP2" s="34" t="str">
        <f>IF(B2="B"," ",IF(V2=" "," ",V2))</f>
        <v xml:space="preserve"> </v>
      </c>
      <c r="AQ2" s="27" t="str">
        <f>IF(B2="F"," ",IF(V2=" "," ",V2))</f>
        <v xml:space="preserve"> </v>
      </c>
      <c r="AV2" s="28" t="str">
        <f>IF(V2&gt;0,V2,100)</f>
        <v xml:space="preserve"> 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 s="28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5">
        <f>SUM(C5:T5)</f>
        <v>35</v>
      </c>
      <c r="V4" s="215" t="str">
        <f>IF(C4&gt;0,SUM(C4,E4,G4,I4,K4,M4,O4,Q4,S4)," ")</f>
        <v xml:space="preserve"> </v>
      </c>
      <c r="W4" s="215" t="str">
        <f>IF(AND(AL2&gt;0,C4&gt;0),V4-AC4,V4)</f>
        <v xml:space="preserve"> </v>
      </c>
      <c r="X4" s="215" t="str">
        <f>IF(C4&gt;0,SUM(D4,F4,H4,J4,L4,N4,P4,R4,T4)," ")</f>
        <v xml:space="preserve"> </v>
      </c>
      <c r="Y4" s="215" t="str">
        <f>IF(C4&gt;0,SUM(C61,E61,G61,I61,K61,M61,O61,Q61,S61)," ")</f>
        <v xml:space="preserve"> </v>
      </c>
      <c r="Z4" s="215" t="str">
        <f>IF(C4&gt;0,COUNTIF(C61:T61,-2)," ")</f>
        <v xml:space="preserve"> </v>
      </c>
      <c r="AA4" s="215" t="str">
        <f>IF(C4&gt;0,COUNTIF(C61:T61,-1)," ")</f>
        <v xml:space="preserve"> </v>
      </c>
      <c r="AB4" s="215" t="str">
        <f>IF(C4&gt;0,COUNTIF(C61:T61,0)," ")</f>
        <v xml:space="preserve"> </v>
      </c>
      <c r="AC4" s="220">
        <f>AG4</f>
        <v>9</v>
      </c>
      <c r="AD4" s="64"/>
      <c r="AE4" s="64"/>
      <c r="AF4" s="217" t="str">
        <f>IF(C4&gt;0,V4-U4," ")</f>
        <v xml:space="preserve"> </v>
      </c>
      <c r="AG4" s="217">
        <f>IF(AL2&gt;0,AL2,AG6)</f>
        <v>9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 s="28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9</v>
      </c>
      <c r="AD6" s="64"/>
      <c r="AE6" s="64"/>
      <c r="AF6" s="217" t="str">
        <f>IF(C6&gt;0,V6-U6," ")</f>
        <v xml:space="preserve"> </v>
      </c>
      <c r="AG6" s="217">
        <f>ROUND(SUM(AF2:AF7)/3*0.9,0)</f>
        <v>0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 s="28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0</v>
      </c>
      <c r="AD8" s="64"/>
      <c r="AE8" s="64"/>
      <c r="AF8" s="217" t="str">
        <f>IF(C8&gt;0,V8-U8," ")</f>
        <v xml:space="preserve"> </v>
      </c>
      <c r="AG8" s="217">
        <f>ROUND(SUM(AF2:AF9)/4*0.9,0)</f>
        <v>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 s="28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0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 s="28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 s="28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0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 s="28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 s="28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 s="28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 s="28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 s="28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 s="28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 s="28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 s="28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 s="28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 s="28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35">
        <f>COUNTIF(V2:V33,"&gt;0")</f>
        <v>0</v>
      </c>
      <c r="AG34" s="217">
        <f>ROUND((SUM(AF26:AF35)- MIN(AF26:AF35) - MAX(AF26:AF35))/3 * 0.9,0)</f>
        <v>0</v>
      </c>
      <c r="AP34" s="34"/>
      <c r="AQ34" s="27"/>
      <c r="AV34" s="28">
        <f t="shared" si="0"/>
        <v>100</v>
      </c>
    </row>
    <row r="35" spans="1:48" x14ac:dyDescent="0.2">
      <c r="AG35" s="217"/>
      <c r="AI35" s="28" t="e">
        <f>SUM(AJ2:AJ33)/AF34</f>
        <v>#DIV/0!</v>
      </c>
      <c r="AP35" s="34">
        <f>MIN(AP2:AP33)</f>
        <v>0</v>
      </c>
      <c r="AQ35" s="34">
        <f>MIN(AQ2:AQ33)</f>
        <v>0</v>
      </c>
    </row>
    <row r="38" spans="1:48" x14ac:dyDescent="0.2">
      <c r="A38" s="2" t="s">
        <v>62</v>
      </c>
    </row>
    <row r="58" spans="1:43" s="34" customFormat="1" x14ac:dyDescent="0.2">
      <c r="A58" s="35"/>
      <c r="B58" s="225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25"/>
      <c r="C59" s="35">
        <f>IF(C2-D2&lt;=(C3-2),1,"NO")</f>
        <v>1</v>
      </c>
      <c r="D59" s="35">
        <f>C2-C3</f>
        <v>-4</v>
      </c>
      <c r="E59" s="35">
        <f>IF(E2-F2&lt;=(E3-2),1,"NO")</f>
        <v>1</v>
      </c>
      <c r="F59" s="35">
        <f>E2-E3</f>
        <v>-3</v>
      </c>
      <c r="G59" s="35">
        <f>IF(G2-H2&lt;=(G3-2),1,"NO")</f>
        <v>1</v>
      </c>
      <c r="H59" s="35">
        <f>G2-G3</f>
        <v>-5</v>
      </c>
      <c r="I59" s="35">
        <f>IF(I2-J2&lt;=(I3-2),1,"NO")</f>
        <v>1</v>
      </c>
      <c r="J59" s="35">
        <f>I2-I3</f>
        <v>-5</v>
      </c>
      <c r="K59" s="35">
        <f>IF(K2-L2&lt;=(K3-2),1,"NO")</f>
        <v>1</v>
      </c>
      <c r="L59" s="35">
        <f>K2-K3</f>
        <v>-4</v>
      </c>
      <c r="M59" s="35">
        <f>IF(M2-N2&lt;=(M3-2),1,"NO")</f>
        <v>1</v>
      </c>
      <c r="N59" s="35">
        <f>M2-M3</f>
        <v>-4</v>
      </c>
      <c r="O59" s="35">
        <f>IF(O2-P2&lt;=(O3-2),1,"NO")</f>
        <v>1</v>
      </c>
      <c r="P59" s="35">
        <f>O2-O3</f>
        <v>-5</v>
      </c>
      <c r="Q59" s="35">
        <f>IF(Q2-R2&lt;=(Q3-2),1,"NO")</f>
        <v>1</v>
      </c>
      <c r="R59" s="35">
        <f>Q2-Q3</f>
        <v>-3</v>
      </c>
      <c r="S59" s="35">
        <f>IF(S2-T2&lt;=(S3-2),1,"NO")</f>
        <v>1</v>
      </c>
      <c r="T59" s="35">
        <f>S2-S3</f>
        <v>-4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25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25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25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25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25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25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25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25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25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25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25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25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25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25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25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25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25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25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25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25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25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25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25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25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25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25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25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25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25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25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&amp;L&amp;"Arial,Bold"&amp;16Joe Markusen</oddHeader>
    <oddFooter xml:space="preserve">&amp;L
&amp;R2016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6</v>
      </c>
      <c r="D2" s="75">
        <v>2</v>
      </c>
      <c r="E2" s="75">
        <v>3</v>
      </c>
      <c r="F2" s="75">
        <v>1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2</v>
      </c>
      <c r="M2" s="75">
        <v>4</v>
      </c>
      <c r="N2" s="75">
        <v>1</v>
      </c>
      <c r="O2" s="75">
        <v>5</v>
      </c>
      <c r="P2" s="75">
        <v>2</v>
      </c>
      <c r="Q2" s="75">
        <v>5</v>
      </c>
      <c r="R2" s="75">
        <v>2</v>
      </c>
      <c r="S2" s="75">
        <v>5</v>
      </c>
      <c r="T2" s="75">
        <v>2</v>
      </c>
      <c r="U2" s="215">
        <f>SUM(C3:T3)</f>
        <v>37</v>
      </c>
      <c r="V2" s="215">
        <f>IF(C2&gt;0,SUM(C2,E2,G2,I2,K2,M2,O2,Q2,S2)," ")</f>
        <v>46</v>
      </c>
      <c r="W2" s="215">
        <f>IF(AND(AL2&gt;0,C2&gt;0),V2-AC2,V2)</f>
        <v>39</v>
      </c>
      <c r="X2" s="215">
        <f>IF(C2&gt;0,SUM(D2,F2,H2,J2,L2,N2,P2,R2,T2)," ")</f>
        <v>16</v>
      </c>
      <c r="Y2" s="215">
        <f>IF(C2&gt;0,SUM(C59,E59,G59,I59,K59,M59,O59,Q59,S59)," ")</f>
        <v>1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3</v>
      </c>
      <c r="AC2" s="220">
        <f>AG2</f>
        <v>7</v>
      </c>
      <c r="AD2" s="64"/>
      <c r="AE2" s="64"/>
      <c r="AF2" s="217">
        <f>IF(C2&gt;0,V2-U2," ")</f>
        <v>9</v>
      </c>
      <c r="AG2" s="217">
        <f>IF(AL2&gt;0,AL2,AG6)</f>
        <v>7</v>
      </c>
      <c r="AJ2" s="28">
        <f>IF(C2&gt;0,W2,0)</f>
        <v>39</v>
      </c>
      <c r="AK2" s="45"/>
      <c r="AL2" s="55">
        <f>IF('Next Year Handicap'!B23="N/A",AG6,'Next Year Handicap'!B23)</f>
        <v>7</v>
      </c>
      <c r="AP2" s="34" t="str">
        <f>IF(B2="B"," ",IF(V2=" "," ",V2))</f>
        <v xml:space="preserve"> </v>
      </c>
      <c r="AQ2" s="27">
        <f>IF(B2="F"," ",IF(V2=" "," ",V2))</f>
        <v>46</v>
      </c>
      <c r="AV2" s="28">
        <f>IF(V2&gt;0,V2,100)</f>
        <v>46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 s="28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3</v>
      </c>
      <c r="D4" s="75">
        <v>1</v>
      </c>
      <c r="E4" s="75">
        <v>4</v>
      </c>
      <c r="F4" s="75">
        <v>1</v>
      </c>
      <c r="G4" s="75">
        <v>5</v>
      </c>
      <c r="H4" s="75">
        <v>2</v>
      </c>
      <c r="I4" s="75">
        <v>4</v>
      </c>
      <c r="J4" s="75">
        <v>1</v>
      </c>
      <c r="K4" s="75">
        <v>3</v>
      </c>
      <c r="L4" s="75">
        <v>1</v>
      </c>
      <c r="M4" s="75">
        <v>4</v>
      </c>
      <c r="N4" s="75">
        <v>2</v>
      </c>
      <c r="O4" s="75">
        <v>7</v>
      </c>
      <c r="P4" s="75">
        <v>2</v>
      </c>
      <c r="Q4" s="75">
        <v>4</v>
      </c>
      <c r="R4" s="75">
        <v>1</v>
      </c>
      <c r="S4" s="75">
        <v>4</v>
      </c>
      <c r="T4" s="75">
        <v>1</v>
      </c>
      <c r="U4" s="215">
        <f>SUM(C5:T5)</f>
        <v>35</v>
      </c>
      <c r="V4" s="215">
        <f>IF(C4&gt;0,SUM(C4,E4,G4,I4,K4,M4,O4,Q4,S4)," ")</f>
        <v>38</v>
      </c>
      <c r="W4" s="215">
        <f>IF(AND(AL2&gt;0,C4&gt;0),V4-AC4,V4)</f>
        <v>31</v>
      </c>
      <c r="X4" s="215">
        <f>IF(C4&gt;0,SUM(D4,F4,H4,J4,L4,N4,P4,R4,T4)," ")</f>
        <v>12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1</v>
      </c>
      <c r="AB4" s="215">
        <f>IF(C4&gt;0,COUNTIF(C61:T61,0)," ")</f>
        <v>5</v>
      </c>
      <c r="AC4" s="220">
        <f>AG4</f>
        <v>7</v>
      </c>
      <c r="AD4" s="64"/>
      <c r="AE4" s="64"/>
      <c r="AF4" s="217">
        <f>IF(C4&gt;0,V4-U4," ")</f>
        <v>3</v>
      </c>
      <c r="AG4" s="217">
        <f>IF(AL2&gt;0,AL2,AG6)</f>
        <v>7</v>
      </c>
      <c r="AJ4" s="28">
        <f>IF(C4&gt;0,W4,0)</f>
        <v>31</v>
      </c>
      <c r="AP4" s="34">
        <f t="shared" ref="AP4" si="1">IF(B4="B"," ",IF(V4=" "," ",V4))</f>
        <v>38</v>
      </c>
      <c r="AQ4" s="27" t="str">
        <f t="shared" ref="AQ4" si="2">IF(B4="F"," ",IF(V4=" "," ",V4))</f>
        <v xml:space="preserve"> </v>
      </c>
      <c r="AV4" s="28">
        <f>IF(V4&gt;0,V4,100)</f>
        <v>38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 s="28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7</v>
      </c>
      <c r="AD6" s="64"/>
      <c r="AE6" s="64"/>
      <c r="AF6" s="217" t="str">
        <f>IF(C6&gt;0,V6-U6," ")</f>
        <v xml:space="preserve"> </v>
      </c>
      <c r="AG6" s="217">
        <f>ROUND(SUM(AF2:AF7)/3*0.9,0)</f>
        <v>4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 s="28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4</v>
      </c>
      <c r="AD8" s="64"/>
      <c r="AE8" s="64"/>
      <c r="AF8" s="217" t="str">
        <f>IF(C8&gt;0,V8-U8," ")</f>
        <v xml:space="preserve"> </v>
      </c>
      <c r="AG8" s="217">
        <f>ROUND(SUM(AF2:AF9)/4*0.9,0)</f>
        <v>3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 s="28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3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 s="28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-1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 s="28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-1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 s="28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 s="28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 s="28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 s="28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 s="28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 s="28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 s="28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 s="28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 s="28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 s="28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84</v>
      </c>
      <c r="W34" s="5">
        <f t="shared" si="31"/>
        <v>70</v>
      </c>
      <c r="X34" s="5">
        <f t="shared" si="31"/>
        <v>28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8</v>
      </c>
      <c r="AC34" s="20">
        <f>IF(AF34&gt;0,LOOKUP(AF34,A2:A33,AC2:AC33)," ")</f>
        <v>7</v>
      </c>
      <c r="AF34" s="35">
        <f>COUNTIF(V2:V33,"&gt;0")</f>
        <v>2</v>
      </c>
      <c r="AG34" s="217">
        <f>ROUND((SUM(AF26:AF35)- MIN(AF26:AF35) - MAX(AF26:AF35))/3 * 0.9,0)</f>
        <v>-1</v>
      </c>
      <c r="AP34" s="34"/>
      <c r="AQ34" s="27"/>
      <c r="AV34" s="28">
        <f t="shared" si="0"/>
        <v>84</v>
      </c>
    </row>
    <row r="35" spans="1:48" x14ac:dyDescent="0.2">
      <c r="AG35" s="217"/>
      <c r="AI35" s="28">
        <f>SUM(AJ2:AJ33)/AF34</f>
        <v>35</v>
      </c>
      <c r="AP35" s="34">
        <f>MIN(AP2:AP33)</f>
        <v>38</v>
      </c>
      <c r="AQ35" s="34">
        <f>MIN(AQ2:AQ33)</f>
        <v>46</v>
      </c>
    </row>
    <row r="38" spans="1:48" x14ac:dyDescent="0.2">
      <c r="A38" s="2" t="s">
        <v>72</v>
      </c>
    </row>
    <row r="58" spans="1:43" s="34" customFormat="1" x14ac:dyDescent="0.2">
      <c r="A58" s="35"/>
      <c r="B58" s="225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25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0</v>
      </c>
      <c r="O59" s="35">
        <f>IF(O2-P2&lt;=(O3-2),1,"NO")</f>
        <v>1</v>
      </c>
      <c r="P59" s="35">
        <f>O2-O3</f>
        <v>0</v>
      </c>
      <c r="Q59" s="35" t="str">
        <f>IF(Q2-R2&lt;=(Q3-2),1,"NO")</f>
        <v>NO</v>
      </c>
      <c r="R59" s="35">
        <f>Q2-Q3</f>
        <v>2</v>
      </c>
      <c r="S59" s="35" t="str">
        <f>IF(S2-T2&lt;=(S3-2),1,"NO")</f>
        <v>NO</v>
      </c>
      <c r="T59" s="35">
        <f>S2-S3</f>
        <v>1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25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25"/>
      <c r="C61" s="35">
        <f>IF(C4-D4&lt;=(C5-2),1,"NO")</f>
        <v>1</v>
      </c>
      <c r="D61" s="35">
        <f>C4-C5</f>
        <v>-1</v>
      </c>
      <c r="E61" s="35" t="str">
        <f>IF(E4-F4&lt;=(E5-2),1,"NO")</f>
        <v>NO</v>
      </c>
      <c r="F61" s="35">
        <f>E4-E5</f>
        <v>0</v>
      </c>
      <c r="G61" s="35" t="str">
        <f>IF(G4-H4&lt;=(G5-2),1,"NO")</f>
        <v>NO</v>
      </c>
      <c r="H61" s="35">
        <f>G4-G5</f>
        <v>1</v>
      </c>
      <c r="I61" s="35" t="str">
        <f>IF(I4-J4&lt;=(I5-2),1,"NO")</f>
        <v>NO</v>
      </c>
      <c r="J61" s="35">
        <f>I4-I5</f>
        <v>0</v>
      </c>
      <c r="K61" s="35" t="str">
        <f>IF(K4-L4&lt;=(K5-2),1,"NO")</f>
        <v>NO</v>
      </c>
      <c r="L61" s="35">
        <f>K4-K5</f>
        <v>0</v>
      </c>
      <c r="M61" s="35" t="str">
        <f>IF(M4-N4&lt;=(M5-2),1,"NO")</f>
        <v>NO</v>
      </c>
      <c r="N61" s="35">
        <f>M4-M5</f>
        <v>1</v>
      </c>
      <c r="O61" s="35" t="str">
        <f>IF(O4-P4&lt;=(O5-2),1,"NO")</f>
        <v>NO</v>
      </c>
      <c r="P61" s="35">
        <f>O4-O5</f>
        <v>2</v>
      </c>
      <c r="Q61" s="35" t="str">
        <f>IF(Q4-R4&lt;=(Q5-2),1,"NO")</f>
        <v>NO</v>
      </c>
      <c r="R61" s="35">
        <f>Q4-Q5</f>
        <v>0</v>
      </c>
      <c r="S61" s="35" t="str">
        <f>IF(S4-T4&lt;=(S5-2),1,"NO")</f>
        <v>NO</v>
      </c>
      <c r="T61" s="35">
        <f>S4-S5</f>
        <v>0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25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25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25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25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25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25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25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25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25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25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25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25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25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25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25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25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25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25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25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25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25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25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25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25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25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25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25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25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&amp;R2016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5">
        <f>SUM(C3:T3)</f>
        <v>37</v>
      </c>
      <c r="V2" s="215" t="str">
        <f>IF(C2&gt;0,SUM(C2,E2,G2,I2,K2,M2,O2,Q2,S2)," ")</f>
        <v xml:space="preserve"> </v>
      </c>
      <c r="W2" s="215" t="str">
        <f>IF(AND(AL2&gt;0,C2&gt;0),V2-AC2,V2)</f>
        <v xml:space="preserve"> </v>
      </c>
      <c r="X2" s="215" t="str">
        <f>IF(C2&gt;0,SUM(D2,F2,H2,J2,L2,N2,P2,R2,T2)," ")</f>
        <v xml:space="preserve"> </v>
      </c>
      <c r="Y2" s="215" t="str">
        <f>IF(C2&gt;0,SUM(C59,E59,G59,I59,K59,M59,O59,Q59,S59)," ")</f>
        <v xml:space="preserve"> </v>
      </c>
      <c r="Z2" s="215" t="str">
        <f>IF(C2&gt;0,COUNTIF(C59:T59,-2)," ")</f>
        <v xml:space="preserve"> </v>
      </c>
      <c r="AA2" s="215" t="str">
        <f>IF(C2&gt;0,COUNTIF(C59:T59,-1)," ")</f>
        <v xml:space="preserve"> </v>
      </c>
      <c r="AB2" s="215" t="str">
        <f>IF(C2&gt;0,COUNTIF(C59:T59,0)," ")</f>
        <v xml:space="preserve"> </v>
      </c>
      <c r="AC2" s="220">
        <f>AG2</f>
        <v>11</v>
      </c>
      <c r="AD2" s="64"/>
      <c r="AE2" s="64"/>
      <c r="AF2" s="217" t="str">
        <f>IF(C2&gt;0,V2-U2," ")</f>
        <v xml:space="preserve"> </v>
      </c>
      <c r="AG2" s="217">
        <f>IF(AL2&gt;0,AL2,AG6)</f>
        <v>11</v>
      </c>
      <c r="AJ2">
        <f>IF(C2&gt;0,W2,0)</f>
        <v>0</v>
      </c>
      <c r="AK2" s="45"/>
      <c r="AL2" s="55">
        <f>IF('Next Year Handicap'!B11="N/A",AG6,'Next Year Handicap'!B11)</f>
        <v>11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5">
        <f>SUM(C5:T5)</f>
        <v>35</v>
      </c>
      <c r="V4" s="215" t="str">
        <f>IF(C4&gt;0,SUM(C4,E4,G4,I4,K4,M4,O4,Q4,S4)," ")</f>
        <v xml:space="preserve"> </v>
      </c>
      <c r="W4" s="215" t="str">
        <f>IF(AND(AL2&gt;0,C4&gt;0),V4-AC4,V4)</f>
        <v xml:space="preserve"> </v>
      </c>
      <c r="X4" s="215" t="str">
        <f>IF(C4&gt;0,SUM(D4,F4,H4,J4,L4,N4,P4,R4,T4)," ")</f>
        <v xml:space="preserve"> </v>
      </c>
      <c r="Y4" s="215" t="str">
        <f>IF(C4&gt;0,SUM(C61,E61,G61,I61,K61,M61,O61,Q61,S61)," ")</f>
        <v xml:space="preserve"> </v>
      </c>
      <c r="Z4" s="215" t="str">
        <f>IF(C4&gt;0,COUNTIF(C61:T61,-2)," ")</f>
        <v xml:space="preserve"> </v>
      </c>
      <c r="AA4" s="215" t="str">
        <f>IF(C4&gt;0,COUNTIF(C61:T61,-1)," ")</f>
        <v xml:space="preserve"> </v>
      </c>
      <c r="AB4" s="215" t="str">
        <f>IF(C4&gt;0,COUNTIF(C61:T61,0)," ")</f>
        <v xml:space="preserve"> </v>
      </c>
      <c r="AC4" s="220">
        <f>AG4</f>
        <v>11</v>
      </c>
      <c r="AD4" s="64"/>
      <c r="AE4" s="64"/>
      <c r="AF4" s="217" t="str">
        <f>IF(C4&gt;0,V4-U4," ")</f>
        <v xml:space="preserve"> </v>
      </c>
      <c r="AG4" s="217">
        <f>IF(AL2&gt;0,AL2,AG6)</f>
        <v>11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11</v>
      </c>
      <c r="AD6" s="64"/>
      <c r="AE6" s="64"/>
      <c r="AF6" s="217" t="str">
        <f>IF(C6&gt;0,V6-U6," ")</f>
        <v xml:space="preserve"> </v>
      </c>
      <c r="AG6" s="217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0</v>
      </c>
      <c r="AD8" s="64"/>
      <c r="AE8" s="64"/>
      <c r="AF8" s="217" t="str">
        <f>IF(C8&gt;0,V8-U8," ")</f>
        <v xml:space="preserve"> </v>
      </c>
      <c r="AG8" s="217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0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0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7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7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97</v>
      </c>
    </row>
    <row r="58" spans="1:43" s="6" customFormat="1" x14ac:dyDescent="0.2">
      <c r="A58" s="1"/>
      <c r="B58" s="225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25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25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25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25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2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25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25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25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2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25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2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25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25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25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2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25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2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25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25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25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2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25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2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25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25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25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2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25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2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25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2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&amp;L&amp;"Arial,Bold"&amp;16Reno Olivero</oddHeader>
    <oddFooter xml:space="preserve">&amp;L
&amp;R2016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6" t="str">
        <f>Shomsky!B2</f>
        <v>B</v>
      </c>
      <c r="C2" s="75">
        <v>6</v>
      </c>
      <c r="D2" s="75">
        <v>3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2</v>
      </c>
      <c r="K2" s="75">
        <v>6</v>
      </c>
      <c r="L2" s="75">
        <v>1</v>
      </c>
      <c r="M2" s="75">
        <v>4</v>
      </c>
      <c r="N2" s="75">
        <v>2</v>
      </c>
      <c r="O2" s="75">
        <v>8</v>
      </c>
      <c r="P2" s="75">
        <v>3</v>
      </c>
      <c r="Q2" s="75">
        <v>6</v>
      </c>
      <c r="R2" s="75">
        <v>1</v>
      </c>
      <c r="S2" s="75">
        <v>7</v>
      </c>
      <c r="T2" s="75">
        <v>2</v>
      </c>
      <c r="U2" s="215">
        <f>SUM(C3:T3)</f>
        <v>37</v>
      </c>
      <c r="V2" s="215">
        <f>IF(C2&gt;0,SUM(C2,E2,G2,I2,K2,M2,O2,Q2,S2)," ")</f>
        <v>56</v>
      </c>
      <c r="W2" s="215">
        <f>IF(AND(AL2&gt;0,C2&gt;0),V2-AC2,V2)</f>
        <v>39</v>
      </c>
      <c r="X2" s="215">
        <f>IF(C2&gt;0,SUM(D2,F2,H2,J2,L2,N2,P2,R2,T2)," ")</f>
        <v>17</v>
      </c>
      <c r="Y2" s="215">
        <f>IF(C2&gt;0,SUM(C59,E59,G59,I59,K59,M59,O59,Q59,S59)," ")</f>
        <v>1</v>
      </c>
      <c r="Z2" s="215">
        <f>IF(C2&gt;0,COUNTIF(C59:T59,-2)," ")</f>
        <v>0</v>
      </c>
      <c r="AA2" s="215">
        <f>IF(C2&gt;0,COUNTIF(C59:T59,-1)," ")</f>
        <v>0</v>
      </c>
      <c r="AB2" s="215">
        <f>IF(C2&gt;0,COUNTIF(C59:T59,0)," ")</f>
        <v>1</v>
      </c>
      <c r="AC2" s="220">
        <f>AG2</f>
        <v>17</v>
      </c>
      <c r="AD2" s="64"/>
      <c r="AE2" s="64"/>
      <c r="AF2" s="217">
        <f>IF(C2&gt;0,V2-U2," ")</f>
        <v>19</v>
      </c>
      <c r="AG2" s="217">
        <f>IF(AL2&gt;0,AL2,AG6)</f>
        <v>17</v>
      </c>
      <c r="AJ2" s="28">
        <f>IF(C2&gt;0,W2,0)</f>
        <v>39</v>
      </c>
      <c r="AL2" s="55">
        <f>IF('Next Year Handicap'!B25="N/A",AG6,'Next Year Handicap'!B25)</f>
        <v>17</v>
      </c>
      <c r="AP2" s="34" t="str">
        <f>IF(B2="B"," ",IF(V2=" "," ",V2))</f>
        <v xml:space="preserve"> </v>
      </c>
      <c r="AQ2" s="27">
        <f>IF(B2="F"," ",IF(V2=" "," ",V2))</f>
        <v>56</v>
      </c>
      <c r="AV2" s="28">
        <f>IF(V2&gt;0,V2,100)</f>
        <v>56</v>
      </c>
    </row>
    <row r="3" spans="1:48" ht="13.5" thickBot="1" x14ac:dyDescent="0.25">
      <c r="A3" s="230"/>
      <c r="B3" s="227"/>
      <c r="C3" s="218">
        <f>Shomsky!C3</f>
        <v>4</v>
      </c>
      <c r="D3" s="219"/>
      <c r="E3" s="218">
        <f>Shomsky!E3</f>
        <v>3</v>
      </c>
      <c r="F3" s="219"/>
      <c r="G3" s="218">
        <f>Shomsky!G3</f>
        <v>5</v>
      </c>
      <c r="H3" s="219"/>
      <c r="I3" s="218">
        <f>Shomsky!I3</f>
        <v>5</v>
      </c>
      <c r="J3" s="219"/>
      <c r="K3" s="218">
        <f>Shomsky!K3</f>
        <v>4</v>
      </c>
      <c r="L3" s="219"/>
      <c r="M3" s="218">
        <f>Shomsky!M3</f>
        <v>4</v>
      </c>
      <c r="N3" s="219"/>
      <c r="O3" s="218">
        <f>Shomsky!O3</f>
        <v>5</v>
      </c>
      <c r="P3" s="219"/>
      <c r="Q3" s="218">
        <f>Shomsky!Q3</f>
        <v>3</v>
      </c>
      <c r="R3" s="219"/>
      <c r="S3" s="218">
        <f>Shomsky!S3</f>
        <v>4</v>
      </c>
      <c r="T3" s="219"/>
      <c r="U3" s="216"/>
      <c r="V3" s="216"/>
      <c r="W3" s="216"/>
      <c r="X3" s="216"/>
      <c r="Y3" s="216"/>
      <c r="Z3" s="216"/>
      <c r="AA3" s="216"/>
      <c r="AB3" s="216"/>
      <c r="AC3" s="221"/>
      <c r="AD3" s="64"/>
      <c r="AE3" s="64"/>
      <c r="AF3" s="217"/>
      <c r="AG3" s="217"/>
      <c r="AV3" s="28">
        <f t="shared" ref="AV3:AV34" si="0">IF(V3&gt;0,V3,100)</f>
        <v>100</v>
      </c>
    </row>
    <row r="4" spans="1:48" x14ac:dyDescent="0.2">
      <c r="A4" s="229">
        <v>2</v>
      </c>
      <c r="B4" s="226" t="str">
        <f>Shomsky!B4</f>
        <v>F</v>
      </c>
      <c r="C4" s="75">
        <v>5</v>
      </c>
      <c r="D4" s="75">
        <v>2</v>
      </c>
      <c r="E4" s="75">
        <v>8</v>
      </c>
      <c r="F4" s="75">
        <v>3</v>
      </c>
      <c r="G4" s="75">
        <v>7</v>
      </c>
      <c r="H4" s="75">
        <v>2</v>
      </c>
      <c r="I4" s="75">
        <v>8</v>
      </c>
      <c r="J4" s="75">
        <v>2</v>
      </c>
      <c r="K4" s="75">
        <v>5</v>
      </c>
      <c r="L4" s="75">
        <v>3</v>
      </c>
      <c r="M4" s="75">
        <v>5</v>
      </c>
      <c r="N4" s="75">
        <v>2</v>
      </c>
      <c r="O4" s="75">
        <v>8</v>
      </c>
      <c r="P4" s="75">
        <v>2</v>
      </c>
      <c r="Q4" s="75">
        <v>8</v>
      </c>
      <c r="R4" s="75">
        <v>3</v>
      </c>
      <c r="S4" s="75">
        <v>5</v>
      </c>
      <c r="T4" s="75">
        <v>3</v>
      </c>
      <c r="U4" s="215">
        <f>SUM(C5:T5)</f>
        <v>35</v>
      </c>
      <c r="V4" s="215">
        <f>IF(C4&gt;0,SUM(C4,E4,G4,I4,K4,M4,O4,Q4,S4)," ")</f>
        <v>59</v>
      </c>
      <c r="W4" s="215">
        <f>IF(AND(AL2&gt;0,C4&gt;0),V4-AC4,V4)</f>
        <v>42</v>
      </c>
      <c r="X4" s="215">
        <f>IF(C4&gt;0,SUM(D4,F4,H4,J4,L4,N4,P4,R4,T4)," ")</f>
        <v>22</v>
      </c>
      <c r="Y4" s="215">
        <f>IF(C4&gt;0,SUM(C61,E61,G61,I61,K61,M61,O61,Q61,S61)," ")</f>
        <v>1</v>
      </c>
      <c r="Z4" s="215">
        <f>IF(C4&gt;0,COUNTIF(C61:T61,-2)," ")</f>
        <v>0</v>
      </c>
      <c r="AA4" s="215">
        <f>IF(C4&gt;0,COUNTIF(C61:T61,-1)," ")</f>
        <v>0</v>
      </c>
      <c r="AB4" s="215">
        <f>IF(C4&gt;0,COUNTIF(C61:T61,0)," ")</f>
        <v>0</v>
      </c>
      <c r="AC4" s="220">
        <f>AG4</f>
        <v>17</v>
      </c>
      <c r="AD4" s="64"/>
      <c r="AE4" s="64"/>
      <c r="AF4" s="217">
        <f>IF(C4&gt;0,V4-U4," ")</f>
        <v>24</v>
      </c>
      <c r="AG4" s="217">
        <f>IF(AL2&gt;0,AL2,AG6)</f>
        <v>17</v>
      </c>
      <c r="AJ4" s="28">
        <f>IF(C4&gt;0,W4,0)</f>
        <v>42</v>
      </c>
      <c r="AP4" s="34">
        <f t="shared" ref="AP4" si="1">IF(B4="B"," ",IF(V4=" "," ",V4))</f>
        <v>59</v>
      </c>
      <c r="AQ4" s="27" t="str">
        <f t="shared" ref="AQ4" si="2">IF(B4="F"," ",IF(V4=" "," ",V4))</f>
        <v xml:space="preserve"> </v>
      </c>
      <c r="AV4" s="28">
        <f>IF(V4&gt;0,V4,100)</f>
        <v>59</v>
      </c>
    </row>
    <row r="5" spans="1:48" ht="13.5" thickBot="1" x14ac:dyDescent="0.25">
      <c r="A5" s="230"/>
      <c r="B5" s="227"/>
      <c r="C5" s="218">
        <f>Shomsky!C5</f>
        <v>4</v>
      </c>
      <c r="D5" s="219"/>
      <c r="E5" s="218">
        <f>Shomsky!E5</f>
        <v>4</v>
      </c>
      <c r="F5" s="219"/>
      <c r="G5" s="218">
        <f>Shomsky!G5</f>
        <v>4</v>
      </c>
      <c r="H5" s="219"/>
      <c r="I5" s="218">
        <f>Shomsky!I5</f>
        <v>4</v>
      </c>
      <c r="J5" s="219"/>
      <c r="K5" s="218">
        <f>Shomsky!K5</f>
        <v>3</v>
      </c>
      <c r="L5" s="219"/>
      <c r="M5" s="218">
        <f>Shomsky!M5</f>
        <v>3</v>
      </c>
      <c r="N5" s="219"/>
      <c r="O5" s="218">
        <f>Shomsky!O5</f>
        <v>5</v>
      </c>
      <c r="P5" s="219"/>
      <c r="Q5" s="218">
        <f>Shomsky!Q5</f>
        <v>4</v>
      </c>
      <c r="R5" s="219"/>
      <c r="S5" s="218">
        <f>Shomsky!S5</f>
        <v>4</v>
      </c>
      <c r="T5" s="219"/>
      <c r="U5" s="216"/>
      <c r="V5" s="216"/>
      <c r="W5" s="216"/>
      <c r="X5" s="216"/>
      <c r="Y5" s="216"/>
      <c r="Z5" s="216"/>
      <c r="AA5" s="216"/>
      <c r="AB5" s="216"/>
      <c r="AC5" s="221"/>
      <c r="AD5" s="64"/>
      <c r="AE5" s="64"/>
      <c r="AF5" s="217"/>
      <c r="AG5" s="217"/>
      <c r="AV5" s="28">
        <f t="shared" si="0"/>
        <v>100</v>
      </c>
    </row>
    <row r="6" spans="1:48" x14ac:dyDescent="0.2">
      <c r="A6" s="229">
        <v>3</v>
      </c>
      <c r="B6" s="226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5">
        <f>SUM(C7:T7)</f>
        <v>37</v>
      </c>
      <c r="V6" s="215" t="str">
        <f>IF(C6&gt;0,SUM(C6,E6,G6,I6,K6,M6,O6,Q6,S6)," ")</f>
        <v xml:space="preserve"> </v>
      </c>
      <c r="W6" s="215" t="str">
        <f>IF(AND(AL2&gt;0,C6&gt;0),V6-AC6,V6)</f>
        <v xml:space="preserve"> </v>
      </c>
      <c r="X6" s="215" t="str">
        <f>IF(C6&gt;0,SUM(D6,F6,H6,J6,L6,N6,P6,R6,T6)," ")</f>
        <v xml:space="preserve"> </v>
      </c>
      <c r="Y6" s="215" t="str">
        <f>IF(C6&gt;0,SUM(C63,E63,G63,I63,K63,M63,O63,Q63,S63)," ")</f>
        <v xml:space="preserve"> </v>
      </c>
      <c r="Z6" s="215" t="str">
        <f>IF(C6&gt;0,COUNTIF(C63:T63,-2)," ")</f>
        <v xml:space="preserve"> </v>
      </c>
      <c r="AA6" s="215" t="str">
        <f>IF(C6&gt;0,COUNTIF(C63:T63,-1)," ")</f>
        <v xml:space="preserve"> </v>
      </c>
      <c r="AB6" s="215" t="str">
        <f>IF(C6&gt;0,COUNTIF(C63:T63,0)," ")</f>
        <v xml:space="preserve"> </v>
      </c>
      <c r="AC6" s="220">
        <f>AG4</f>
        <v>17</v>
      </c>
      <c r="AD6" s="64"/>
      <c r="AE6" s="64"/>
      <c r="AF6" s="217" t="str">
        <f>IF(C6&gt;0,V6-U6," ")</f>
        <v xml:space="preserve"> </v>
      </c>
      <c r="AG6" s="217">
        <f>ROUND(SUM(AF2:AF7)/3*0.9,0)</f>
        <v>13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7"/>
      <c r="C7" s="218">
        <f>Shomsky!C7</f>
        <v>4</v>
      </c>
      <c r="D7" s="219"/>
      <c r="E7" s="218">
        <f>Shomsky!E7</f>
        <v>3</v>
      </c>
      <c r="F7" s="219"/>
      <c r="G7" s="218">
        <f>Shomsky!G7</f>
        <v>5</v>
      </c>
      <c r="H7" s="219"/>
      <c r="I7" s="218">
        <f>Shomsky!I7</f>
        <v>5</v>
      </c>
      <c r="J7" s="219"/>
      <c r="K7" s="218">
        <f>Shomsky!K7</f>
        <v>4</v>
      </c>
      <c r="L7" s="219"/>
      <c r="M7" s="218">
        <f>Shomsky!M7</f>
        <v>4</v>
      </c>
      <c r="N7" s="219"/>
      <c r="O7" s="218">
        <f>Shomsky!O7</f>
        <v>5</v>
      </c>
      <c r="P7" s="219"/>
      <c r="Q7" s="218">
        <f>Shomsky!Q7</f>
        <v>3</v>
      </c>
      <c r="R7" s="219"/>
      <c r="S7" s="218">
        <f>Shomsky!S7</f>
        <v>4</v>
      </c>
      <c r="T7" s="219"/>
      <c r="U7" s="216"/>
      <c r="V7" s="216"/>
      <c r="W7" s="216"/>
      <c r="X7" s="216"/>
      <c r="Y7" s="216"/>
      <c r="Z7" s="216"/>
      <c r="AA7" s="216"/>
      <c r="AB7" s="216"/>
      <c r="AC7" s="221"/>
      <c r="AD7" s="64"/>
      <c r="AE7" s="64"/>
      <c r="AF7" s="217"/>
      <c r="AG7" s="217"/>
      <c r="AV7" s="28">
        <f t="shared" si="0"/>
        <v>100</v>
      </c>
    </row>
    <row r="8" spans="1:48" x14ac:dyDescent="0.2">
      <c r="A8" s="229">
        <v>4</v>
      </c>
      <c r="B8" s="226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5">
        <f>SUM(C9:T9)</f>
        <v>35</v>
      </c>
      <c r="V8" s="215" t="str">
        <f>IF(C8&gt;0,SUM(C8,E8,G8,I8,K8,M8,O8,Q8,S8)," ")</f>
        <v xml:space="preserve"> </v>
      </c>
      <c r="W8" s="215" t="str">
        <f>IF(AND(AL2&gt;0,C8&gt;0),V8-AC8,V8)</f>
        <v xml:space="preserve"> </v>
      </c>
      <c r="X8" s="215" t="str">
        <f>IF(C8&gt;0,SUM(D8,F8,H8,J8,L8,N8,P8,R8,T8)," ")</f>
        <v xml:space="preserve"> </v>
      </c>
      <c r="Y8" s="215" t="str">
        <f>IF(C8&gt;0,SUM(C65,E65,G65,I65,K65,M65,O65,Q65,S65)," ")</f>
        <v xml:space="preserve"> </v>
      </c>
      <c r="Z8" s="215" t="str">
        <f>IF(C8&gt;0,COUNTIF(C65:T65,-2)," ")</f>
        <v xml:space="preserve"> </v>
      </c>
      <c r="AA8" s="215" t="str">
        <f>IF(C8&gt;0,COUNTIF(C65:T65,-1)," ")</f>
        <v xml:space="preserve"> </v>
      </c>
      <c r="AB8" s="215" t="str">
        <f>IF(C8&gt;0,COUNTIF(C65:T65,0)," ")</f>
        <v xml:space="preserve"> </v>
      </c>
      <c r="AC8" s="220">
        <f>AG6</f>
        <v>13</v>
      </c>
      <c r="AD8" s="64"/>
      <c r="AE8" s="64"/>
      <c r="AF8" s="217" t="str">
        <f>IF(C8&gt;0,V8-U8," ")</f>
        <v xml:space="preserve"> </v>
      </c>
      <c r="AG8" s="217">
        <f>ROUND(SUM(AF2:AF9)/4*0.9,0)</f>
        <v>10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7"/>
      <c r="C9" s="218">
        <f>Shomsky!C9</f>
        <v>4</v>
      </c>
      <c r="D9" s="219"/>
      <c r="E9" s="218">
        <f>Shomsky!E9</f>
        <v>4</v>
      </c>
      <c r="F9" s="219"/>
      <c r="G9" s="218">
        <f>Shomsky!G9</f>
        <v>4</v>
      </c>
      <c r="H9" s="219"/>
      <c r="I9" s="218">
        <f>Shomsky!I9</f>
        <v>4</v>
      </c>
      <c r="J9" s="219"/>
      <c r="K9" s="218">
        <f>Shomsky!K9</f>
        <v>3</v>
      </c>
      <c r="L9" s="219"/>
      <c r="M9" s="218">
        <f>Shomsky!M9</f>
        <v>3</v>
      </c>
      <c r="N9" s="219"/>
      <c r="O9" s="218">
        <f>Shomsky!O9</f>
        <v>5</v>
      </c>
      <c r="P9" s="219"/>
      <c r="Q9" s="218">
        <f>Shomsky!Q9</f>
        <v>4</v>
      </c>
      <c r="R9" s="219"/>
      <c r="S9" s="218">
        <f>Shomsky!S9</f>
        <v>4</v>
      </c>
      <c r="T9" s="219"/>
      <c r="U9" s="216"/>
      <c r="V9" s="216"/>
      <c r="W9" s="216"/>
      <c r="X9" s="216"/>
      <c r="Y9" s="216"/>
      <c r="Z9" s="216"/>
      <c r="AA9" s="216"/>
      <c r="AB9" s="216"/>
      <c r="AC9" s="221"/>
      <c r="AD9" s="64"/>
      <c r="AE9" s="64"/>
      <c r="AF9" s="217"/>
      <c r="AG9" s="217"/>
      <c r="AV9" s="28">
        <f t="shared" si="0"/>
        <v>100</v>
      </c>
    </row>
    <row r="10" spans="1:48" x14ac:dyDescent="0.2">
      <c r="A10" s="229">
        <v>5</v>
      </c>
      <c r="B10" s="226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5">
        <f>SUM(C11:T11)</f>
        <v>37</v>
      </c>
      <c r="V10" s="215" t="str">
        <f>IF(C10&gt;0,SUM(C10,E10,G10,I10,K10,M10,O10,Q10,S10)," ")</f>
        <v xml:space="preserve"> </v>
      </c>
      <c r="W10" s="215" t="str">
        <f>IF(C10&gt;0,V10-AC10," ")</f>
        <v xml:space="preserve"> </v>
      </c>
      <c r="X10" s="215" t="str">
        <f>IF(C10&gt;0,SUM(D10,F10,H10,J10,L10,N10,P10,R10,T10)," ")</f>
        <v xml:space="preserve"> </v>
      </c>
      <c r="Y10" s="215" t="str">
        <f>IF(C10&gt;0,SUM(C67,E67,G67,I67,K67,M67,O67,Q67,S67)," ")</f>
        <v xml:space="preserve"> </v>
      </c>
      <c r="Z10" s="215" t="str">
        <f>IF(C10&gt;0,COUNTIF(C67:T67,-2)," ")</f>
        <v xml:space="preserve"> </v>
      </c>
      <c r="AA10" s="215" t="str">
        <f>IF(C10&gt;0,COUNTIF(C67:T67,-1)," ")</f>
        <v xml:space="preserve"> </v>
      </c>
      <c r="AB10" s="215" t="str">
        <f>IF(C10&gt;0,COUNTIF(C67:T67,0)," ")</f>
        <v xml:space="preserve"> </v>
      </c>
      <c r="AC10" s="220">
        <f>AG8</f>
        <v>10</v>
      </c>
      <c r="AD10" s="64"/>
      <c r="AE10" s="64"/>
      <c r="AF10" s="217" t="str">
        <f>IF(C10&gt;0,V10-U10," ")</f>
        <v xml:space="preserve"> </v>
      </c>
      <c r="AG10" s="217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7"/>
      <c r="C11" s="218">
        <f>Shomsky!C11</f>
        <v>4</v>
      </c>
      <c r="D11" s="219"/>
      <c r="E11" s="218">
        <f>Shomsky!E11</f>
        <v>3</v>
      </c>
      <c r="F11" s="219"/>
      <c r="G11" s="218">
        <f>Shomsky!G11</f>
        <v>5</v>
      </c>
      <c r="H11" s="219"/>
      <c r="I11" s="218">
        <f>Shomsky!I11</f>
        <v>5</v>
      </c>
      <c r="J11" s="219"/>
      <c r="K11" s="218">
        <f>Shomsky!K11</f>
        <v>4</v>
      </c>
      <c r="L11" s="219"/>
      <c r="M11" s="218">
        <f>Shomsky!M11</f>
        <v>4</v>
      </c>
      <c r="N11" s="219"/>
      <c r="O11" s="218">
        <f>Shomsky!O11</f>
        <v>5</v>
      </c>
      <c r="P11" s="219"/>
      <c r="Q11" s="218">
        <f>Shomsky!Q11</f>
        <v>3</v>
      </c>
      <c r="R11" s="219"/>
      <c r="S11" s="218">
        <f>Shomsky!S11</f>
        <v>4</v>
      </c>
      <c r="T11" s="219"/>
      <c r="U11" s="216"/>
      <c r="V11" s="216"/>
      <c r="W11" s="216"/>
      <c r="X11" s="216"/>
      <c r="Y11" s="216"/>
      <c r="Z11" s="216"/>
      <c r="AA11" s="216"/>
      <c r="AB11" s="216"/>
      <c r="AC11" s="221"/>
      <c r="AD11" s="64"/>
      <c r="AE11" s="64"/>
      <c r="AF11" s="217"/>
      <c r="AG11" s="217"/>
      <c r="AV11" s="28">
        <f t="shared" si="0"/>
        <v>100</v>
      </c>
    </row>
    <row r="12" spans="1:48" x14ac:dyDescent="0.2">
      <c r="A12" s="229">
        <v>6</v>
      </c>
      <c r="B12" s="226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5">
        <f>SUM(C13:T13)</f>
        <v>35</v>
      </c>
      <c r="V12" s="215" t="str">
        <f>IF(C12&gt;0,SUM(C12,E12,G12,I12,K12,M12,O12,Q12,S12)," ")</f>
        <v xml:space="preserve"> </v>
      </c>
      <c r="W12" s="215" t="str">
        <f>IF(C12&gt;0,V12-AC12," ")</f>
        <v xml:space="preserve"> </v>
      </c>
      <c r="X12" s="215" t="str">
        <f>IF(C12&gt;0,SUM(D12,F12,H12,J12,L12,N12,P12,R12,T12)," ")</f>
        <v xml:space="preserve"> </v>
      </c>
      <c r="Y12" s="215" t="str">
        <f>IF(C12&gt;0,SUM(C69,E69,G69,I69,K69,M69,O69,Q69,S69)," ")</f>
        <v xml:space="preserve"> </v>
      </c>
      <c r="Z12" s="215" t="str">
        <f>IF(C12&gt;0,COUNTIF(C69:T69,-2)," ")</f>
        <v xml:space="preserve"> </v>
      </c>
      <c r="AA12" s="215" t="str">
        <f>IF(C12&gt;0,COUNTIF(C69:T69,-1)," ")</f>
        <v xml:space="preserve"> </v>
      </c>
      <c r="AB12" s="215" t="str">
        <f>IF(C12&gt;0,COUNTIF(C69:T69,0)," ")</f>
        <v xml:space="preserve"> </v>
      </c>
      <c r="AC12" s="220">
        <f>AG10</f>
        <v>0</v>
      </c>
      <c r="AD12" s="64"/>
      <c r="AE12" s="64"/>
      <c r="AF12" s="217" t="str">
        <f>IF(C12&gt;0,V12-U12," ")</f>
        <v xml:space="preserve"> </v>
      </c>
      <c r="AG12" s="217">
        <f>ROUND((SUM(AF4:AF13)- MIN(AF4:AF13) - MAX(AF4:AF13))/3 * 0.9,0)</f>
        <v>-7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7"/>
      <c r="C13" s="218">
        <f>Shomsky!C13</f>
        <v>4</v>
      </c>
      <c r="D13" s="219"/>
      <c r="E13" s="218">
        <f>Shomsky!E13</f>
        <v>4</v>
      </c>
      <c r="F13" s="219"/>
      <c r="G13" s="218">
        <f>Shomsky!G13</f>
        <v>4</v>
      </c>
      <c r="H13" s="219"/>
      <c r="I13" s="218">
        <f>Shomsky!I13</f>
        <v>4</v>
      </c>
      <c r="J13" s="219"/>
      <c r="K13" s="218">
        <f>Shomsky!K13</f>
        <v>3</v>
      </c>
      <c r="L13" s="219"/>
      <c r="M13" s="218">
        <f>Shomsky!M13</f>
        <v>3</v>
      </c>
      <c r="N13" s="219"/>
      <c r="O13" s="218">
        <f>Shomsky!O13</f>
        <v>5</v>
      </c>
      <c r="P13" s="219"/>
      <c r="Q13" s="218">
        <f>Shomsky!Q13</f>
        <v>4</v>
      </c>
      <c r="R13" s="219"/>
      <c r="S13" s="218">
        <f>Shomsky!S13</f>
        <v>4</v>
      </c>
      <c r="T13" s="219"/>
      <c r="U13" s="216"/>
      <c r="V13" s="216"/>
      <c r="W13" s="216"/>
      <c r="X13" s="216"/>
      <c r="Y13" s="216"/>
      <c r="Z13" s="216"/>
      <c r="AA13" s="216"/>
      <c r="AB13" s="216"/>
      <c r="AC13" s="221"/>
      <c r="AD13" s="64"/>
      <c r="AE13" s="64"/>
      <c r="AF13" s="217"/>
      <c r="AG13" s="217"/>
      <c r="AV13" s="28">
        <f t="shared" si="0"/>
        <v>100</v>
      </c>
    </row>
    <row r="14" spans="1:48" x14ac:dyDescent="0.2">
      <c r="A14" s="229">
        <v>7</v>
      </c>
      <c r="B14" s="226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5">
        <f>SUM(C15:T15)</f>
        <v>37</v>
      </c>
      <c r="V14" s="215" t="str">
        <f>IF(C14&gt;0,SUM(C14,E14,G14,I14,K14,M14,O14,Q14,S14)," ")</f>
        <v xml:space="preserve"> </v>
      </c>
      <c r="W14" s="215" t="str">
        <f>IF(C14&gt;0,V14-AC14," ")</f>
        <v xml:space="preserve"> </v>
      </c>
      <c r="X14" s="215" t="str">
        <f>IF(C14&gt;0,SUM(D14,F14,H14,J14,L14,N14,P14,R14,T14)," ")</f>
        <v xml:space="preserve"> </v>
      </c>
      <c r="Y14" s="215" t="str">
        <f>IF(C14&gt;0,SUM(C71,E71,G71,I71,K71,M71,O71,Q71,S71)," ")</f>
        <v xml:space="preserve"> </v>
      </c>
      <c r="Z14" s="215" t="str">
        <f>IF(C14&gt;0,COUNTIF(C71:T71,-2)," ")</f>
        <v xml:space="preserve"> </v>
      </c>
      <c r="AA14" s="215" t="str">
        <f>IF(C14&gt;0,COUNTIF(C71:T71,-1)," ")</f>
        <v xml:space="preserve"> </v>
      </c>
      <c r="AB14" s="215" t="str">
        <f>IF(C14&gt;0,COUNTIF(C71:T71,0)," ")</f>
        <v xml:space="preserve"> </v>
      </c>
      <c r="AC14" s="220">
        <f>AG12</f>
        <v>-7</v>
      </c>
      <c r="AD14" s="64"/>
      <c r="AE14" s="64"/>
      <c r="AF14" s="217" t="str">
        <f>IF(C14&gt;0,V14-U14," ")</f>
        <v xml:space="preserve"> </v>
      </c>
      <c r="AG14" s="217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7"/>
      <c r="C15" s="218">
        <f>Shomsky!C15</f>
        <v>4</v>
      </c>
      <c r="D15" s="219"/>
      <c r="E15" s="218">
        <f>Shomsky!E15</f>
        <v>3</v>
      </c>
      <c r="F15" s="219"/>
      <c r="G15" s="218">
        <f>Shomsky!G15</f>
        <v>5</v>
      </c>
      <c r="H15" s="219"/>
      <c r="I15" s="218">
        <f>Shomsky!I15</f>
        <v>5</v>
      </c>
      <c r="J15" s="219"/>
      <c r="K15" s="218">
        <f>Shomsky!K15</f>
        <v>4</v>
      </c>
      <c r="L15" s="219"/>
      <c r="M15" s="218">
        <f>Shomsky!M15</f>
        <v>4</v>
      </c>
      <c r="N15" s="219"/>
      <c r="O15" s="218">
        <f>Shomsky!O15</f>
        <v>5</v>
      </c>
      <c r="P15" s="219"/>
      <c r="Q15" s="218">
        <f>Shomsky!Q15</f>
        <v>3</v>
      </c>
      <c r="R15" s="219"/>
      <c r="S15" s="218">
        <f>Shomsky!S15</f>
        <v>4</v>
      </c>
      <c r="T15" s="219"/>
      <c r="U15" s="216"/>
      <c r="V15" s="216"/>
      <c r="W15" s="216"/>
      <c r="X15" s="216"/>
      <c r="Y15" s="216"/>
      <c r="Z15" s="216"/>
      <c r="AA15" s="216"/>
      <c r="AB15" s="216"/>
      <c r="AC15" s="221"/>
      <c r="AD15" s="64"/>
      <c r="AE15" s="64"/>
      <c r="AF15" s="217"/>
      <c r="AG15" s="217"/>
      <c r="AV15" s="28">
        <f t="shared" si="0"/>
        <v>100</v>
      </c>
    </row>
    <row r="16" spans="1:48" x14ac:dyDescent="0.2">
      <c r="A16" s="229">
        <v>8</v>
      </c>
      <c r="B16" s="226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5">
        <f>SUM(C17:T17)</f>
        <v>35</v>
      </c>
      <c r="V16" s="215" t="str">
        <f>IF(C16&gt;0,SUM(C16,E16,G16,I16,K16,M16,O16,Q16,S16)," ")</f>
        <v xml:space="preserve"> </v>
      </c>
      <c r="W16" s="215" t="str">
        <f>IF(C16&gt;0,V16-AC16," ")</f>
        <v xml:space="preserve"> </v>
      </c>
      <c r="X16" s="215" t="str">
        <f>IF(C16&gt;0,SUM(D16,F16,H16,J16,L16,N16,P16,R16,T16)," ")</f>
        <v xml:space="preserve"> </v>
      </c>
      <c r="Y16" s="215" t="str">
        <f>IF(C16&gt;0,SUM(C73,E73,G73,I73,K73,M73,O73,Q73,S73)," ")</f>
        <v xml:space="preserve"> </v>
      </c>
      <c r="Z16" s="215" t="str">
        <f>IF(C16&gt;0,COUNTIF(C73:T73,-2)," ")</f>
        <v xml:space="preserve"> </v>
      </c>
      <c r="AA16" s="215" t="str">
        <f>IF(C16&gt;0,COUNTIF(C73:T73,-1)," ")</f>
        <v xml:space="preserve"> </v>
      </c>
      <c r="AB16" s="215" t="str">
        <f>IF(C16&gt;0,COUNTIF(C73:T73,0)," ")</f>
        <v xml:space="preserve"> </v>
      </c>
      <c r="AC16" s="220">
        <f>AG14</f>
        <v>0</v>
      </c>
      <c r="AD16" s="64"/>
      <c r="AE16" s="64"/>
      <c r="AF16" s="217" t="str">
        <f>IF(C16&gt;0,V16-U16," ")</f>
        <v xml:space="preserve"> </v>
      </c>
      <c r="AG16" s="217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7"/>
      <c r="C17" s="218">
        <f>Shomsky!C17</f>
        <v>4</v>
      </c>
      <c r="D17" s="219"/>
      <c r="E17" s="218">
        <f>Shomsky!E17</f>
        <v>4</v>
      </c>
      <c r="F17" s="219"/>
      <c r="G17" s="218">
        <f>Shomsky!G17</f>
        <v>4</v>
      </c>
      <c r="H17" s="219"/>
      <c r="I17" s="218">
        <f>Shomsky!I17</f>
        <v>4</v>
      </c>
      <c r="J17" s="219"/>
      <c r="K17" s="218">
        <f>Shomsky!K17</f>
        <v>3</v>
      </c>
      <c r="L17" s="219"/>
      <c r="M17" s="218">
        <f>Shomsky!M17</f>
        <v>3</v>
      </c>
      <c r="N17" s="219"/>
      <c r="O17" s="218">
        <f>Shomsky!O17</f>
        <v>5</v>
      </c>
      <c r="P17" s="219"/>
      <c r="Q17" s="218">
        <f>Shomsky!Q17</f>
        <v>4</v>
      </c>
      <c r="R17" s="219"/>
      <c r="S17" s="218">
        <f>Shomsky!S17</f>
        <v>4</v>
      </c>
      <c r="T17" s="219"/>
      <c r="U17" s="216"/>
      <c r="V17" s="216"/>
      <c r="W17" s="216"/>
      <c r="X17" s="216"/>
      <c r="Y17" s="216"/>
      <c r="Z17" s="216"/>
      <c r="AA17" s="216"/>
      <c r="AB17" s="216"/>
      <c r="AC17" s="221"/>
      <c r="AD17" s="64"/>
      <c r="AE17" s="64"/>
      <c r="AF17" s="217"/>
      <c r="AG17" s="217"/>
      <c r="AV17" s="28">
        <f t="shared" si="0"/>
        <v>100</v>
      </c>
    </row>
    <row r="18" spans="1:48" x14ac:dyDescent="0.2">
      <c r="A18" s="229">
        <v>9</v>
      </c>
      <c r="B18" s="226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5">
        <f>SUM(C19:T19)</f>
        <v>37</v>
      </c>
      <c r="V18" s="215" t="str">
        <f>IF(C18&gt;0,SUM(C18,E18,G18,I18,K18,M18,O18,Q18,S18)," ")</f>
        <v xml:space="preserve"> </v>
      </c>
      <c r="W18" s="215" t="str">
        <f>IF(C18&gt;0,V18-AC18," ")</f>
        <v xml:space="preserve"> </v>
      </c>
      <c r="X18" s="215" t="str">
        <f>IF(C18&gt;0,SUM(D18,F18,H18,J18,L18,N18,P18,R18,T18)," ")</f>
        <v xml:space="preserve"> </v>
      </c>
      <c r="Y18" s="215" t="str">
        <f>IF(C18&gt;0,SUM(C75,E75,G75,I75,K75,M75,O75,Q75,S75)," ")</f>
        <v xml:space="preserve"> </v>
      </c>
      <c r="Z18" s="215" t="str">
        <f>IF(C18&gt;0,COUNTIF(C75:T75,-2)," ")</f>
        <v xml:space="preserve"> </v>
      </c>
      <c r="AA18" s="215" t="str">
        <f>IF(C18&gt;0,COUNTIF(C75:T75,-1)," ")</f>
        <v xml:space="preserve"> </v>
      </c>
      <c r="AB18" s="215" t="str">
        <f>IF(C18&gt;0,COUNTIF(C75:T75,0)," ")</f>
        <v xml:space="preserve"> </v>
      </c>
      <c r="AC18" s="220">
        <f>AG16</f>
        <v>0</v>
      </c>
      <c r="AD18" s="64"/>
      <c r="AE18" s="64"/>
      <c r="AF18" s="217" t="str">
        <f>IF(C18&gt;0,V18-U18," ")</f>
        <v xml:space="preserve"> </v>
      </c>
      <c r="AG18" s="217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7"/>
      <c r="C19" s="218">
        <f>Shomsky!C19</f>
        <v>4</v>
      </c>
      <c r="D19" s="219"/>
      <c r="E19" s="218">
        <f>Shomsky!E19</f>
        <v>3</v>
      </c>
      <c r="F19" s="219"/>
      <c r="G19" s="218">
        <f>Shomsky!G19</f>
        <v>5</v>
      </c>
      <c r="H19" s="219"/>
      <c r="I19" s="218">
        <f>Shomsky!I19</f>
        <v>5</v>
      </c>
      <c r="J19" s="219"/>
      <c r="K19" s="218">
        <f>Shomsky!K19</f>
        <v>4</v>
      </c>
      <c r="L19" s="219"/>
      <c r="M19" s="218">
        <f>Shomsky!M19</f>
        <v>4</v>
      </c>
      <c r="N19" s="219"/>
      <c r="O19" s="218">
        <f>Shomsky!O19</f>
        <v>5</v>
      </c>
      <c r="P19" s="219"/>
      <c r="Q19" s="218">
        <f>Shomsky!Q19</f>
        <v>3</v>
      </c>
      <c r="R19" s="219"/>
      <c r="S19" s="218">
        <f>Shomsky!S19</f>
        <v>4</v>
      </c>
      <c r="T19" s="219"/>
      <c r="U19" s="216"/>
      <c r="V19" s="216"/>
      <c r="W19" s="216"/>
      <c r="X19" s="216"/>
      <c r="Y19" s="216"/>
      <c r="Z19" s="216"/>
      <c r="AA19" s="216"/>
      <c r="AB19" s="216"/>
      <c r="AC19" s="221"/>
      <c r="AD19" s="64"/>
      <c r="AE19" s="64"/>
      <c r="AF19" s="217"/>
      <c r="AG19" s="217"/>
      <c r="AV19" s="28">
        <f t="shared" si="0"/>
        <v>100</v>
      </c>
    </row>
    <row r="20" spans="1:48" x14ac:dyDescent="0.2">
      <c r="A20" s="229">
        <v>10</v>
      </c>
      <c r="B20" s="226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5">
        <f>SUM(C21:T21)</f>
        <v>35</v>
      </c>
      <c r="V20" s="215" t="str">
        <f>IF(C20&gt;0,SUM(C20,E20,G20,I20,K20,M20,O20,Q20,S20)," ")</f>
        <v xml:space="preserve"> </v>
      </c>
      <c r="W20" s="215" t="str">
        <f>IF(C20&gt;0,V20-AC20," ")</f>
        <v xml:space="preserve"> </v>
      </c>
      <c r="X20" s="215" t="str">
        <f>IF(C20&gt;0,SUM(D20,F20,H20,J20,L20,N20,P20,R20,T20)," ")</f>
        <v xml:space="preserve"> </v>
      </c>
      <c r="Y20" s="215" t="str">
        <f>IF(C20&gt;0,SUM(C77,E77,G77,I77,K77,M77,O77,Q77,S77)," ")</f>
        <v xml:space="preserve"> </v>
      </c>
      <c r="Z20" s="215" t="str">
        <f>IF(C20&gt;0,COUNTIF(C77:T77,-2)," ")</f>
        <v xml:space="preserve"> </v>
      </c>
      <c r="AA20" s="215" t="str">
        <f>IF(C20&gt;0,COUNTIF(C77:T77,-1)," ")</f>
        <v xml:space="preserve"> </v>
      </c>
      <c r="AB20" s="215" t="str">
        <f>IF(C20&gt;0,COUNTIF(C77:T77,0)," ")</f>
        <v xml:space="preserve"> </v>
      </c>
      <c r="AC20" s="220">
        <f>AG18</f>
        <v>0</v>
      </c>
      <c r="AD20" s="64"/>
      <c r="AE20" s="64"/>
      <c r="AF20" s="217" t="str">
        <f>IF(C20&gt;0,V20-U20," ")</f>
        <v xml:space="preserve"> </v>
      </c>
      <c r="AG20" s="217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7"/>
      <c r="C21" s="218">
        <f>Shomsky!C21</f>
        <v>4</v>
      </c>
      <c r="D21" s="219"/>
      <c r="E21" s="218">
        <f>Shomsky!E21</f>
        <v>4</v>
      </c>
      <c r="F21" s="219"/>
      <c r="G21" s="218">
        <f>Shomsky!G21</f>
        <v>4</v>
      </c>
      <c r="H21" s="219"/>
      <c r="I21" s="218">
        <f>Shomsky!I21</f>
        <v>4</v>
      </c>
      <c r="J21" s="219"/>
      <c r="K21" s="218">
        <f>Shomsky!K21</f>
        <v>3</v>
      </c>
      <c r="L21" s="219"/>
      <c r="M21" s="218">
        <f>Shomsky!M21</f>
        <v>3</v>
      </c>
      <c r="N21" s="219"/>
      <c r="O21" s="218">
        <f>Shomsky!O21</f>
        <v>5</v>
      </c>
      <c r="P21" s="219"/>
      <c r="Q21" s="218">
        <f>Shomsky!Q21</f>
        <v>4</v>
      </c>
      <c r="R21" s="219"/>
      <c r="S21" s="218">
        <f>Shomsky!S21</f>
        <v>4</v>
      </c>
      <c r="T21" s="219"/>
      <c r="U21" s="216"/>
      <c r="V21" s="216"/>
      <c r="W21" s="216"/>
      <c r="X21" s="216"/>
      <c r="Y21" s="216"/>
      <c r="Z21" s="216"/>
      <c r="AA21" s="216"/>
      <c r="AB21" s="216"/>
      <c r="AC21" s="221"/>
      <c r="AD21" s="64"/>
      <c r="AE21" s="64"/>
      <c r="AF21" s="217"/>
      <c r="AG21" s="217"/>
      <c r="AV21" s="28">
        <f t="shared" si="0"/>
        <v>100</v>
      </c>
    </row>
    <row r="22" spans="1:48" x14ac:dyDescent="0.2">
      <c r="A22" s="229">
        <v>11</v>
      </c>
      <c r="B22" s="226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5">
        <f>SUM(C23:T23)</f>
        <v>37</v>
      </c>
      <c r="V22" s="215" t="str">
        <f>IF(C22&gt;0,SUM(C22,E22,G22,I22,K22,M22,O22,Q22,S22)," ")</f>
        <v xml:space="preserve"> </v>
      </c>
      <c r="W22" s="215" t="str">
        <f>IF(C22&gt;0,V22-AC22," ")</f>
        <v xml:space="preserve"> </v>
      </c>
      <c r="X22" s="215" t="str">
        <f>IF(C22&gt;0,SUM(D22,F22,H22,J22,L22,N22,P22,R22,T22)," ")</f>
        <v xml:space="preserve"> </v>
      </c>
      <c r="Y22" s="215" t="str">
        <f>IF(C22&gt;0,SUM(C79,E79,G79,I79,K79,M79,O79,Q79,S79)," ")</f>
        <v xml:space="preserve"> </v>
      </c>
      <c r="Z22" s="215" t="str">
        <f>IF(C22&gt;0,COUNTIF(C79:T79,-2)," ")</f>
        <v xml:space="preserve"> </v>
      </c>
      <c r="AA22" s="215" t="str">
        <f>IF(C22&gt;0,COUNTIF(C79:T79,-1)," ")</f>
        <v xml:space="preserve"> </v>
      </c>
      <c r="AB22" s="215" t="str">
        <f>IF(C22&gt;0,COUNTIF(C79:T79,0)," ")</f>
        <v xml:space="preserve"> </v>
      </c>
      <c r="AC22" s="220">
        <f>AG20</f>
        <v>0</v>
      </c>
      <c r="AD22" s="64"/>
      <c r="AE22" s="64"/>
      <c r="AF22" s="217" t="str">
        <f>IF(C22&gt;0,V22-U22," ")</f>
        <v xml:space="preserve"> </v>
      </c>
      <c r="AG22" s="217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7"/>
      <c r="C23" s="218">
        <f>Shomsky!C23</f>
        <v>4</v>
      </c>
      <c r="D23" s="219"/>
      <c r="E23" s="218">
        <f>Shomsky!E23</f>
        <v>3</v>
      </c>
      <c r="F23" s="219"/>
      <c r="G23" s="218">
        <f>Shomsky!G23</f>
        <v>5</v>
      </c>
      <c r="H23" s="219"/>
      <c r="I23" s="218">
        <f>Shomsky!I23</f>
        <v>5</v>
      </c>
      <c r="J23" s="219"/>
      <c r="K23" s="218">
        <f>Shomsky!K23</f>
        <v>4</v>
      </c>
      <c r="L23" s="219"/>
      <c r="M23" s="218">
        <f>Shomsky!M23</f>
        <v>4</v>
      </c>
      <c r="N23" s="219"/>
      <c r="O23" s="218">
        <f>Shomsky!O23</f>
        <v>5</v>
      </c>
      <c r="P23" s="219"/>
      <c r="Q23" s="218">
        <f>Shomsky!Q23</f>
        <v>3</v>
      </c>
      <c r="R23" s="219"/>
      <c r="S23" s="218">
        <f>Shomsky!S23</f>
        <v>4</v>
      </c>
      <c r="T23" s="219"/>
      <c r="U23" s="216"/>
      <c r="V23" s="216"/>
      <c r="W23" s="216"/>
      <c r="X23" s="216"/>
      <c r="Y23" s="216"/>
      <c r="Z23" s="216"/>
      <c r="AA23" s="216"/>
      <c r="AB23" s="216"/>
      <c r="AC23" s="221"/>
      <c r="AD23" s="64"/>
      <c r="AE23" s="64"/>
      <c r="AF23" s="217"/>
      <c r="AG23" s="217"/>
      <c r="AV23" s="28">
        <f t="shared" si="0"/>
        <v>100</v>
      </c>
    </row>
    <row r="24" spans="1:48" x14ac:dyDescent="0.2">
      <c r="A24" s="229">
        <v>12</v>
      </c>
      <c r="B24" s="226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5">
        <f>SUM(C25:T25)</f>
        <v>35</v>
      </c>
      <c r="V24" s="215" t="str">
        <f>IF(C24&gt;0,SUM(C24,E24,G24,I24,K24,M24,O24,Q24,S24)," ")</f>
        <v xml:space="preserve"> </v>
      </c>
      <c r="W24" s="215" t="str">
        <f>IF(C24&gt;0,V24-AC24," ")</f>
        <v xml:space="preserve"> </v>
      </c>
      <c r="X24" s="215" t="str">
        <f>IF(C24&gt;0,SUM(D24,F24,H24,J24,L24,N24,P24,R24,T24)," ")</f>
        <v xml:space="preserve"> </v>
      </c>
      <c r="Y24" s="215" t="str">
        <f>IF(C24&gt;0,SUM(C81,E81,G81,I81,K81,M81,O81,Q81,S81)," ")</f>
        <v xml:space="preserve"> </v>
      </c>
      <c r="Z24" s="215" t="str">
        <f>IF(C24&gt;0,COUNTIF(C81:T81,-2)," ")</f>
        <v xml:space="preserve"> </v>
      </c>
      <c r="AA24" s="215" t="str">
        <f>IF(C24&gt;0,COUNTIF(C81:T81,-1)," ")</f>
        <v xml:space="preserve"> </v>
      </c>
      <c r="AB24" s="215" t="str">
        <f>IF(C24&gt;0,COUNTIF(C81:T81,0)," ")</f>
        <v xml:space="preserve"> </v>
      </c>
      <c r="AC24" s="220">
        <f>AG22</f>
        <v>0</v>
      </c>
      <c r="AD24" s="64"/>
      <c r="AE24" s="64"/>
      <c r="AF24" s="217" t="str">
        <f>IF(C24&gt;0,V24-U24," ")</f>
        <v xml:space="preserve"> </v>
      </c>
      <c r="AG24" s="217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7"/>
      <c r="C25" s="218">
        <f>Shomsky!C25</f>
        <v>4</v>
      </c>
      <c r="D25" s="219"/>
      <c r="E25" s="218">
        <f>Shomsky!E25</f>
        <v>4</v>
      </c>
      <c r="F25" s="219"/>
      <c r="G25" s="218">
        <f>Shomsky!G25</f>
        <v>4</v>
      </c>
      <c r="H25" s="219"/>
      <c r="I25" s="218">
        <f>Shomsky!I25</f>
        <v>4</v>
      </c>
      <c r="J25" s="219"/>
      <c r="K25" s="218">
        <f>Shomsky!K25</f>
        <v>3</v>
      </c>
      <c r="L25" s="219"/>
      <c r="M25" s="218">
        <f>Shomsky!M25</f>
        <v>3</v>
      </c>
      <c r="N25" s="219"/>
      <c r="O25" s="218">
        <f>Shomsky!O25</f>
        <v>5</v>
      </c>
      <c r="P25" s="219"/>
      <c r="Q25" s="218">
        <f>Shomsky!Q25</f>
        <v>4</v>
      </c>
      <c r="R25" s="219"/>
      <c r="S25" s="218">
        <f>Shomsky!S25</f>
        <v>4</v>
      </c>
      <c r="T25" s="219"/>
      <c r="U25" s="216"/>
      <c r="V25" s="216"/>
      <c r="W25" s="216"/>
      <c r="X25" s="216"/>
      <c r="Y25" s="216"/>
      <c r="Z25" s="216"/>
      <c r="AA25" s="216"/>
      <c r="AB25" s="216"/>
      <c r="AC25" s="221"/>
      <c r="AD25" s="64"/>
      <c r="AE25" s="64"/>
      <c r="AF25" s="217"/>
      <c r="AG25" s="217"/>
      <c r="AV25" s="28">
        <f t="shared" si="0"/>
        <v>100</v>
      </c>
    </row>
    <row r="26" spans="1:48" x14ac:dyDescent="0.2">
      <c r="A26" s="229">
        <v>13</v>
      </c>
      <c r="B26" s="226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5">
        <f>SUM(C27:T27)</f>
        <v>37</v>
      </c>
      <c r="V26" s="215" t="str">
        <f>IF(C26&gt;0,SUM(C26,E26,G26,I26,K26,M26,O26,Q26,S26)," ")</f>
        <v xml:space="preserve"> </v>
      </c>
      <c r="W26" s="215" t="str">
        <f>IF(C26&gt;0,V26-AC26," ")</f>
        <v xml:space="preserve"> </v>
      </c>
      <c r="X26" s="215" t="str">
        <f>IF(C26&gt;0,SUM(D26,F26,H26,J26,L26,N26,P26,R26,T26)," ")</f>
        <v xml:space="preserve"> </v>
      </c>
      <c r="Y26" s="215" t="str">
        <f>IF(C26&gt;0,SUM(C83,E83,G83,I83,K83,M83,O83,Q83,S83)," ")</f>
        <v xml:space="preserve"> </v>
      </c>
      <c r="Z26" s="215" t="str">
        <f>IF(C26&gt;0,COUNTIF(C83:T83,-2)," ")</f>
        <v xml:space="preserve"> </v>
      </c>
      <c r="AA26" s="215" t="str">
        <f>IF(C26&gt;0,COUNTIF(C83:T83,-1)," ")</f>
        <v xml:space="preserve"> </v>
      </c>
      <c r="AB26" s="215" t="str">
        <f>IF(C26&gt;0,COUNTIF(C83:T83,0)," ")</f>
        <v xml:space="preserve"> </v>
      </c>
      <c r="AC26" s="220">
        <f>AG24</f>
        <v>0</v>
      </c>
      <c r="AD26" s="64"/>
      <c r="AE26" s="64"/>
      <c r="AF26" s="217" t="str">
        <f>IF(C26&gt;0,V26-U26," ")</f>
        <v xml:space="preserve"> </v>
      </c>
      <c r="AG26" s="217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7"/>
      <c r="C27" s="218">
        <f>Shomsky!C27</f>
        <v>4</v>
      </c>
      <c r="D27" s="219"/>
      <c r="E27" s="218">
        <f>Shomsky!E27</f>
        <v>3</v>
      </c>
      <c r="F27" s="219"/>
      <c r="G27" s="218">
        <f>Shomsky!G27</f>
        <v>5</v>
      </c>
      <c r="H27" s="219"/>
      <c r="I27" s="218">
        <f>Shomsky!I27</f>
        <v>5</v>
      </c>
      <c r="J27" s="219"/>
      <c r="K27" s="218">
        <f>Shomsky!K27</f>
        <v>4</v>
      </c>
      <c r="L27" s="219"/>
      <c r="M27" s="218">
        <f>Shomsky!M27</f>
        <v>4</v>
      </c>
      <c r="N27" s="219"/>
      <c r="O27" s="218">
        <f>Shomsky!O27</f>
        <v>5</v>
      </c>
      <c r="P27" s="219"/>
      <c r="Q27" s="218">
        <f>Shomsky!Q27</f>
        <v>3</v>
      </c>
      <c r="R27" s="219"/>
      <c r="S27" s="218">
        <f>Shomsky!S27</f>
        <v>4</v>
      </c>
      <c r="T27" s="219"/>
      <c r="U27" s="216"/>
      <c r="V27" s="216"/>
      <c r="W27" s="216"/>
      <c r="X27" s="216"/>
      <c r="Y27" s="216"/>
      <c r="Z27" s="216"/>
      <c r="AA27" s="216"/>
      <c r="AB27" s="216"/>
      <c r="AC27" s="221"/>
      <c r="AD27" s="64"/>
      <c r="AE27" s="64"/>
      <c r="AF27" s="217"/>
      <c r="AG27" s="217"/>
      <c r="AV27" s="28">
        <f t="shared" si="0"/>
        <v>100</v>
      </c>
    </row>
    <row r="28" spans="1:48" x14ac:dyDescent="0.2">
      <c r="A28" s="229">
        <v>14</v>
      </c>
      <c r="B28" s="226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5">
        <f>SUM(C29:T29)</f>
        <v>35</v>
      </c>
      <c r="V28" s="215" t="str">
        <f>IF(C28&gt;0,SUM(C28,E28,G28,I28,K28,M28,O28,Q28,S28)," ")</f>
        <v xml:space="preserve"> </v>
      </c>
      <c r="W28" s="215" t="str">
        <f>IF(C28&gt;0,V28-AC28," ")</f>
        <v xml:space="preserve"> </v>
      </c>
      <c r="X28" s="215" t="str">
        <f>IF(C28&gt;0,SUM(D28,F28,H28,J28,L28,N28,P28,R28,T28)," ")</f>
        <v xml:space="preserve"> </v>
      </c>
      <c r="Y28" s="215" t="str">
        <f>IF(C28&gt;0,SUM(C85,E85,G85,I85,K85,M85,O85,Q85,S85)," ")</f>
        <v xml:space="preserve"> </v>
      </c>
      <c r="Z28" s="215" t="str">
        <f>IF(C28&gt;0,COUNTIF(C85:T85,-2)," ")</f>
        <v xml:space="preserve"> </v>
      </c>
      <c r="AA28" s="215" t="str">
        <f>IF(C28&gt;0,COUNTIF(C85:T85,-1)," ")</f>
        <v xml:space="preserve"> </v>
      </c>
      <c r="AB28" s="215" t="str">
        <f>IF(C28&gt;0,COUNTIF(C85:T85,0)," ")</f>
        <v xml:space="preserve"> </v>
      </c>
      <c r="AC28" s="220">
        <f>AG26</f>
        <v>0</v>
      </c>
      <c r="AD28" s="64"/>
      <c r="AE28" s="64"/>
      <c r="AF28" s="217" t="str">
        <f>IF(C28&gt;0,V28-U28," ")</f>
        <v xml:space="preserve"> </v>
      </c>
      <c r="AG28" s="217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7"/>
      <c r="C29" s="218">
        <f>Shomsky!C29</f>
        <v>4</v>
      </c>
      <c r="D29" s="219"/>
      <c r="E29" s="218">
        <f>Shomsky!E29</f>
        <v>4</v>
      </c>
      <c r="F29" s="219"/>
      <c r="G29" s="218">
        <f>Shomsky!G29</f>
        <v>4</v>
      </c>
      <c r="H29" s="219"/>
      <c r="I29" s="218">
        <f>Shomsky!I29</f>
        <v>4</v>
      </c>
      <c r="J29" s="219"/>
      <c r="K29" s="218">
        <f>Shomsky!K29</f>
        <v>3</v>
      </c>
      <c r="L29" s="219"/>
      <c r="M29" s="218">
        <f>Shomsky!M29</f>
        <v>3</v>
      </c>
      <c r="N29" s="219"/>
      <c r="O29" s="218">
        <f>Shomsky!O29</f>
        <v>5</v>
      </c>
      <c r="P29" s="219"/>
      <c r="Q29" s="218">
        <f>Shomsky!Q29</f>
        <v>4</v>
      </c>
      <c r="R29" s="219"/>
      <c r="S29" s="218">
        <f>Shomsky!S29</f>
        <v>4</v>
      </c>
      <c r="T29" s="219"/>
      <c r="U29" s="216"/>
      <c r="V29" s="216"/>
      <c r="W29" s="216"/>
      <c r="X29" s="216"/>
      <c r="Y29" s="216"/>
      <c r="Z29" s="216"/>
      <c r="AA29" s="216"/>
      <c r="AB29" s="216"/>
      <c r="AC29" s="221"/>
      <c r="AD29" s="64"/>
      <c r="AE29" s="64"/>
      <c r="AF29" s="217"/>
      <c r="AG29" s="217"/>
      <c r="AV29" s="28">
        <f t="shared" si="0"/>
        <v>100</v>
      </c>
    </row>
    <row r="30" spans="1:48" x14ac:dyDescent="0.2">
      <c r="A30" s="229">
        <v>15</v>
      </c>
      <c r="B30" s="226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5">
        <f>SUM(C31:T31)</f>
        <v>37</v>
      </c>
      <c r="V30" s="215" t="str">
        <f>IF(C30&gt;0,SUM(C30,E30,G30,I30,K30,M30,O30,Q30,S30)," ")</f>
        <v xml:space="preserve"> </v>
      </c>
      <c r="W30" s="215" t="str">
        <f>IF(C30&gt;0,V30-AC30," ")</f>
        <v xml:space="preserve"> </v>
      </c>
      <c r="X30" s="215" t="str">
        <f>IF(C30&gt;0,SUM(D30,F30,H30,J30,L30,N30,P30,R30,T30)," ")</f>
        <v xml:space="preserve"> </v>
      </c>
      <c r="Y30" s="215" t="str">
        <f>IF(C30&gt;0,SUM(C87,E87,G87,I87,K87,M87,O87,Q87,S87)," ")</f>
        <v xml:space="preserve"> </v>
      </c>
      <c r="Z30" s="215" t="str">
        <f>IF(C30&gt;0,COUNTIF(C87:T87,-2)," ")</f>
        <v xml:space="preserve"> </v>
      </c>
      <c r="AA30" s="215" t="str">
        <f>IF(C30&gt;0,COUNTIF(C87:T87,-1)," ")</f>
        <v xml:space="preserve"> </v>
      </c>
      <c r="AB30" s="215" t="str">
        <f>IF(C30&gt;0,COUNTIF(C87:T87,0)," ")</f>
        <v xml:space="preserve"> </v>
      </c>
      <c r="AC30" s="220">
        <f>AG28</f>
        <v>0</v>
      </c>
      <c r="AD30" s="64"/>
      <c r="AE30" s="64"/>
      <c r="AF30" s="217" t="str">
        <f>IF(C30&gt;0,V30-U30," ")</f>
        <v xml:space="preserve"> </v>
      </c>
      <c r="AG30" s="217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7"/>
      <c r="C31" s="218">
        <f>Shomsky!C31</f>
        <v>4</v>
      </c>
      <c r="D31" s="219"/>
      <c r="E31" s="218">
        <f>Shomsky!E31</f>
        <v>3</v>
      </c>
      <c r="F31" s="219"/>
      <c r="G31" s="218">
        <f>Shomsky!G31</f>
        <v>5</v>
      </c>
      <c r="H31" s="219"/>
      <c r="I31" s="218">
        <f>Shomsky!I31</f>
        <v>5</v>
      </c>
      <c r="J31" s="219"/>
      <c r="K31" s="218">
        <f>Shomsky!K31</f>
        <v>4</v>
      </c>
      <c r="L31" s="219"/>
      <c r="M31" s="218">
        <f>Shomsky!M31</f>
        <v>4</v>
      </c>
      <c r="N31" s="219"/>
      <c r="O31" s="218">
        <f>Shomsky!O31</f>
        <v>5</v>
      </c>
      <c r="P31" s="219"/>
      <c r="Q31" s="218">
        <f>Shomsky!Q31</f>
        <v>3</v>
      </c>
      <c r="R31" s="219"/>
      <c r="S31" s="218">
        <f>Shomsky!S31</f>
        <v>4</v>
      </c>
      <c r="T31" s="219"/>
      <c r="U31" s="216"/>
      <c r="V31" s="216"/>
      <c r="W31" s="216"/>
      <c r="X31" s="216"/>
      <c r="Y31" s="216"/>
      <c r="Z31" s="216"/>
      <c r="AA31" s="216"/>
      <c r="AB31" s="216"/>
      <c r="AC31" s="221"/>
      <c r="AD31" s="64"/>
      <c r="AE31" s="64"/>
      <c r="AF31" s="217"/>
      <c r="AG31" s="217"/>
      <c r="AV31" s="28">
        <f t="shared" si="0"/>
        <v>100</v>
      </c>
    </row>
    <row r="32" spans="1:48" x14ac:dyDescent="0.2">
      <c r="A32" s="229">
        <v>16</v>
      </c>
      <c r="B32" s="226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5">
        <f>SUM(C33:T33)</f>
        <v>35</v>
      </c>
      <c r="V32" s="215" t="str">
        <f>IF(C32&gt;0,SUM(C32,E32,G32,I32,K32,M32,O32,Q32,S32)," ")</f>
        <v xml:space="preserve"> </v>
      </c>
      <c r="W32" s="215" t="str">
        <f>IF(C32&gt;0,V32-AC32," ")</f>
        <v xml:space="preserve"> </v>
      </c>
      <c r="X32" s="215" t="str">
        <f>IF(C32&gt;0,SUM(D32,F32,H32,J32,L32,N32,P32,R32,T32)," ")</f>
        <v xml:space="preserve"> </v>
      </c>
      <c r="Y32" s="215" t="str">
        <f>IF(C32&gt;0,SUM(C89,E89,G89,I89,K89,M89,O89,Q89,S89)," ")</f>
        <v xml:space="preserve"> </v>
      </c>
      <c r="Z32" s="215" t="str">
        <f>IF(C32&gt;0,COUNTIF(C89:T89,-2)," ")</f>
        <v xml:space="preserve"> </v>
      </c>
      <c r="AA32" s="215" t="str">
        <f>IF(C32&gt;0,COUNTIF(C89:T89,-1)," ")</f>
        <v xml:space="preserve"> </v>
      </c>
      <c r="AB32" s="215" t="str">
        <f>IF(C32&gt;0,COUNTIF(C89:T89,0)," ")</f>
        <v xml:space="preserve"> </v>
      </c>
      <c r="AC32" s="220">
        <f>AG30</f>
        <v>0</v>
      </c>
      <c r="AD32" s="64"/>
      <c r="AE32" s="64"/>
      <c r="AF32" s="217" t="str">
        <f>IF(C32&gt;0,V32-U32," ")</f>
        <v xml:space="preserve"> </v>
      </c>
      <c r="AG32" s="217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32"/>
      <c r="B33" s="227"/>
      <c r="C33" s="218">
        <f>Shomsky!C33</f>
        <v>4</v>
      </c>
      <c r="D33" s="219"/>
      <c r="E33" s="218">
        <f>Shomsky!E33</f>
        <v>4</v>
      </c>
      <c r="F33" s="219"/>
      <c r="G33" s="218">
        <f>Shomsky!G33</f>
        <v>4</v>
      </c>
      <c r="H33" s="219"/>
      <c r="I33" s="218">
        <f>Shomsky!I33</f>
        <v>4</v>
      </c>
      <c r="J33" s="219"/>
      <c r="K33" s="218">
        <f>Shomsky!K33</f>
        <v>3</v>
      </c>
      <c r="L33" s="219"/>
      <c r="M33" s="218">
        <f>Shomsky!M33</f>
        <v>3</v>
      </c>
      <c r="N33" s="219"/>
      <c r="O33" s="218">
        <f>Shomsky!O33</f>
        <v>5</v>
      </c>
      <c r="P33" s="219"/>
      <c r="Q33" s="218">
        <f>Shomsky!Q33</f>
        <v>4</v>
      </c>
      <c r="R33" s="219"/>
      <c r="S33" s="218">
        <f>Shomsky!S33</f>
        <v>4</v>
      </c>
      <c r="T33" s="219"/>
      <c r="U33" s="216"/>
      <c r="V33" s="216"/>
      <c r="W33" s="216"/>
      <c r="X33" s="216"/>
      <c r="Y33" s="216"/>
      <c r="Z33" s="216"/>
      <c r="AA33" s="216"/>
      <c r="AB33" s="216"/>
      <c r="AC33" s="221"/>
      <c r="AD33" s="64"/>
      <c r="AE33" s="64"/>
      <c r="AF33" s="217"/>
      <c r="AG33" s="217"/>
      <c r="AV33" s="28">
        <f t="shared" si="0"/>
        <v>100</v>
      </c>
    </row>
    <row r="34" spans="1:48" ht="13.5" thickBot="1" x14ac:dyDescent="0.25">
      <c r="A34" s="222" t="s">
        <v>31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4"/>
      <c r="U34" s="13">
        <f t="shared" ref="U34:AB34" si="31">SUM(U2:U33)</f>
        <v>576</v>
      </c>
      <c r="V34" s="5">
        <f t="shared" si="31"/>
        <v>115</v>
      </c>
      <c r="W34" s="5">
        <f t="shared" si="31"/>
        <v>81</v>
      </c>
      <c r="X34" s="5">
        <f t="shared" si="31"/>
        <v>39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17</v>
      </c>
      <c r="AF34" s="35">
        <f>COUNTIF(V2:V33,"&gt;0")</f>
        <v>2</v>
      </c>
      <c r="AG34" s="217">
        <f>ROUND((SUM(AF26:AF35)- MIN(AF26:AF35) - MAX(AF26:AF35))/3 * 0.9,0)</f>
        <v>-1</v>
      </c>
      <c r="AP34" s="34"/>
      <c r="AQ34" s="27"/>
      <c r="AV34" s="28">
        <f t="shared" si="0"/>
        <v>115</v>
      </c>
    </row>
    <row r="35" spans="1:48" x14ac:dyDescent="0.2">
      <c r="AG35" s="217"/>
      <c r="AI35" s="28">
        <f>SUM(AJ2:AJ33)/AF34</f>
        <v>40.5</v>
      </c>
      <c r="AP35" s="34">
        <f>MIN(AP2:AP33)</f>
        <v>59</v>
      </c>
      <c r="AQ35" s="34">
        <f>MIN(AQ2:AQ33)</f>
        <v>56</v>
      </c>
    </row>
    <row r="38" spans="1:48" x14ac:dyDescent="0.2">
      <c r="A38" s="2" t="s">
        <v>74</v>
      </c>
    </row>
    <row r="58" spans="1:43" s="34" customFormat="1" x14ac:dyDescent="0.2">
      <c r="A58" s="35"/>
      <c r="B58" s="225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25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1</v>
      </c>
      <c r="G59" s="35" t="str">
        <f>IF(G2-H2&lt;=(G3-2),1,"NO")</f>
        <v>NO</v>
      </c>
      <c r="H59" s="35">
        <f>G2-G3</f>
        <v>4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2</v>
      </c>
      <c r="M59" s="35">
        <f>IF(M2-N2&lt;=(M3-2),1,"NO")</f>
        <v>1</v>
      </c>
      <c r="N59" s="35">
        <f>M2-M3</f>
        <v>0</v>
      </c>
      <c r="O59" s="35" t="str">
        <f>IF(O2-P2&lt;=(O3-2),1,"NO")</f>
        <v>NO</v>
      </c>
      <c r="P59" s="35">
        <f>O2-O3</f>
        <v>3</v>
      </c>
      <c r="Q59" s="35" t="str">
        <f>IF(Q2-R2&lt;=(Q3-2),1,"NO")</f>
        <v>NO</v>
      </c>
      <c r="R59" s="35">
        <f>Q2-Q3</f>
        <v>3</v>
      </c>
      <c r="S59" s="35" t="str">
        <f>IF(S2-T2&lt;=(S3-2),1,"NO")</f>
        <v>NO</v>
      </c>
      <c r="T59" s="35">
        <f>S2-S3</f>
        <v>3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25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25"/>
      <c r="C61" s="35" t="str">
        <f>IF(C4-D4&lt;=(C5-2),1,"NO")</f>
        <v>NO</v>
      </c>
      <c r="D61" s="35">
        <f>C4-C5</f>
        <v>1</v>
      </c>
      <c r="E61" s="35" t="str">
        <f>IF(E4-F4&lt;=(E5-2),1,"NO")</f>
        <v>NO</v>
      </c>
      <c r="F61" s="35">
        <f>E4-E5</f>
        <v>4</v>
      </c>
      <c r="G61" s="35" t="str">
        <f>IF(G4-H4&lt;=(G5-2),1,"NO")</f>
        <v>NO</v>
      </c>
      <c r="H61" s="35">
        <f>G4-G5</f>
        <v>3</v>
      </c>
      <c r="I61" s="35" t="str">
        <f>IF(I4-J4&lt;=(I5-2),1,"NO")</f>
        <v>NO</v>
      </c>
      <c r="J61" s="35">
        <f>I4-I5</f>
        <v>4</v>
      </c>
      <c r="K61" s="35" t="str">
        <f>IF(K4-L4&lt;=(K5-2),1,"NO")</f>
        <v>NO</v>
      </c>
      <c r="L61" s="35">
        <f>K4-K5</f>
        <v>2</v>
      </c>
      <c r="M61" s="35" t="str">
        <f>IF(M4-N4&lt;=(M5-2),1,"NO")</f>
        <v>NO</v>
      </c>
      <c r="N61" s="35">
        <f>M4-M5</f>
        <v>2</v>
      </c>
      <c r="O61" s="35" t="str">
        <f>IF(O4-P4&lt;=(O5-2),1,"NO")</f>
        <v>NO</v>
      </c>
      <c r="P61" s="35">
        <f>O4-O5</f>
        <v>3</v>
      </c>
      <c r="Q61" s="35" t="str">
        <f>IF(Q4-R4&lt;=(Q5-2),1,"NO")</f>
        <v>NO</v>
      </c>
      <c r="R61" s="35">
        <f>Q4-Q5</f>
        <v>4</v>
      </c>
      <c r="S61" s="35">
        <f>IF(S4-T4&lt;=(S5-2),1,"NO")</f>
        <v>1</v>
      </c>
      <c r="T61" s="35">
        <f>S4-S5</f>
        <v>1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25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25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25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25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25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25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25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25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25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25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25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25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25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25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25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25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25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25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25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25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25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25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25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25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25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25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25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25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&amp;R2016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R53"/>
  <sheetViews>
    <sheetView zoomScale="75" workbookViewId="0">
      <selection activeCell="Y13" sqref="Y13"/>
    </sheetView>
  </sheetViews>
  <sheetFormatPr defaultRowHeight="20.100000000000001" customHeight="1" x14ac:dyDescent="0.2"/>
  <cols>
    <col min="1" max="1" width="21.28515625" style="8" customWidth="1"/>
    <col min="2" max="17" width="4.7109375" style="6" customWidth="1"/>
    <col min="18" max="18" width="6.7109375" style="6" customWidth="1"/>
    <col min="19" max="16384" width="9.140625" style="8"/>
  </cols>
  <sheetData>
    <row r="1" spans="1:18" ht="20.100000000000001" customHeight="1" thickBot="1" x14ac:dyDescent="0.25">
      <c r="A1" s="18" t="s">
        <v>37</v>
      </c>
    </row>
    <row r="2" spans="1:18" ht="20.100000000000001" customHeight="1" thickBot="1" x14ac:dyDescent="0.25">
      <c r="A2" s="17" t="s">
        <v>27</v>
      </c>
      <c r="B2" s="37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0">
        <v>12</v>
      </c>
      <c r="N2" s="40">
        <v>13</v>
      </c>
      <c r="O2" s="40">
        <v>14</v>
      </c>
      <c r="P2" s="40">
        <v>15</v>
      </c>
      <c r="Q2" s="41">
        <v>16</v>
      </c>
      <c r="R2" s="17" t="s">
        <v>23</v>
      </c>
    </row>
    <row r="3" spans="1:18" ht="20.100000000000001" customHeight="1" x14ac:dyDescent="0.2">
      <c r="A3" s="187" t="str">
        <f>Week1!A5</f>
        <v>Paul Sullivan</v>
      </c>
      <c r="B3" s="182">
        <f>Week1!S5</f>
        <v>8</v>
      </c>
      <c r="C3" s="143" t="str">
        <f>Week2!S5</f>
        <v xml:space="preserve"> </v>
      </c>
      <c r="D3" s="143" t="str">
        <f>Week3!S5</f>
        <v xml:space="preserve"> </v>
      </c>
      <c r="E3" s="143" t="str">
        <f>Week4!S5</f>
        <v xml:space="preserve"> </v>
      </c>
      <c r="F3" s="143" t="str">
        <f>Week5!S5</f>
        <v xml:space="preserve"> </v>
      </c>
      <c r="G3" s="143" t="str">
        <f>Week6!S5</f>
        <v xml:space="preserve"> </v>
      </c>
      <c r="H3" s="143" t="str">
        <f>Week7!S5</f>
        <v xml:space="preserve"> </v>
      </c>
      <c r="I3" s="143" t="str">
        <f>Week8!S5</f>
        <v xml:space="preserve"> </v>
      </c>
      <c r="J3" s="143" t="str">
        <f>Week9!S5</f>
        <v xml:space="preserve"> </v>
      </c>
      <c r="K3" s="143" t="str">
        <f>Week10!S5</f>
        <v xml:space="preserve"> </v>
      </c>
      <c r="L3" s="143" t="str">
        <f>Week11!S5</f>
        <v xml:space="preserve"> </v>
      </c>
      <c r="M3" s="143" t="str">
        <f>Week12!S5</f>
        <v xml:space="preserve"> </v>
      </c>
      <c r="N3" s="143" t="str">
        <f>Week13!S5</f>
        <v xml:space="preserve"> </v>
      </c>
      <c r="O3" s="143" t="str">
        <f>Week14!S5</f>
        <v xml:space="preserve"> </v>
      </c>
      <c r="P3" s="143" t="str">
        <f>Week15!S5</f>
        <v xml:space="preserve"> </v>
      </c>
      <c r="Q3" s="179" t="str">
        <f>Week16!S5</f>
        <v xml:space="preserve"> </v>
      </c>
      <c r="R3" s="42">
        <f t="shared" ref="R3:R26" si="0">SUM(B3:Q3)</f>
        <v>8</v>
      </c>
    </row>
    <row r="4" spans="1:18" ht="20.100000000000001" customHeight="1" x14ac:dyDescent="0.2">
      <c r="A4" s="188" t="str">
        <f>Week1!A6</f>
        <v>Jason Shomsky</v>
      </c>
      <c r="B4" s="183">
        <f>Week1!S6</f>
        <v>33</v>
      </c>
      <c r="C4" s="75">
        <f>Week2!S6</f>
        <v>42</v>
      </c>
      <c r="D4" s="75" t="str">
        <f>Week3!S6</f>
        <v xml:space="preserve"> </v>
      </c>
      <c r="E4" s="75" t="str">
        <f>Week4!S6</f>
        <v xml:space="preserve"> </v>
      </c>
      <c r="F4" s="75" t="str">
        <f>Week5!S6</f>
        <v xml:space="preserve"> </v>
      </c>
      <c r="G4" s="75" t="str">
        <f>Week6!S6</f>
        <v xml:space="preserve"> </v>
      </c>
      <c r="H4" s="75" t="str">
        <f>Week7!S6</f>
        <v xml:space="preserve"> </v>
      </c>
      <c r="I4" s="75" t="str">
        <f>Week8!S6</f>
        <v xml:space="preserve"> </v>
      </c>
      <c r="J4" s="75" t="str">
        <f>Week9!S6</f>
        <v xml:space="preserve"> </v>
      </c>
      <c r="K4" s="75" t="str">
        <f>Week10!S6</f>
        <v xml:space="preserve"> </v>
      </c>
      <c r="L4" s="75" t="str">
        <f>Week11!S6</f>
        <v xml:space="preserve"> </v>
      </c>
      <c r="M4" s="75" t="str">
        <f>Week12!S6</f>
        <v xml:space="preserve"> </v>
      </c>
      <c r="N4" s="75" t="str">
        <f>Week13!S6</f>
        <v xml:space="preserve"> </v>
      </c>
      <c r="O4" s="75" t="str">
        <f>Week14!S6</f>
        <v xml:space="preserve"> </v>
      </c>
      <c r="P4" s="75" t="str">
        <f>Week15!S6</f>
        <v xml:space="preserve"> </v>
      </c>
      <c r="Q4" s="180" t="str">
        <f>Week16!S6</f>
        <v xml:space="preserve"> </v>
      </c>
      <c r="R4" s="48">
        <f t="shared" si="0"/>
        <v>75</v>
      </c>
    </row>
    <row r="5" spans="1:18" ht="20.100000000000001" customHeight="1" x14ac:dyDescent="0.2">
      <c r="A5" s="188" t="str">
        <f>Week1!A7</f>
        <v>Jeff Pittenger</v>
      </c>
      <c r="B5" s="183">
        <f>Week1!S7</f>
        <v>18</v>
      </c>
      <c r="C5" s="75">
        <f>Week2!S7</f>
        <v>30</v>
      </c>
      <c r="D5" s="75" t="str">
        <f>Week3!S7</f>
        <v xml:space="preserve"> </v>
      </c>
      <c r="E5" s="75" t="str">
        <f>Week4!S7</f>
        <v xml:space="preserve"> </v>
      </c>
      <c r="F5" s="75" t="str">
        <f>Week5!S7</f>
        <v xml:space="preserve"> </v>
      </c>
      <c r="G5" s="75" t="str">
        <f>Week6!S7</f>
        <v xml:space="preserve"> </v>
      </c>
      <c r="H5" s="75" t="str">
        <f>Week7!S7</f>
        <v xml:space="preserve"> </v>
      </c>
      <c r="I5" s="75" t="str">
        <f>Week8!S7</f>
        <v xml:space="preserve"> </v>
      </c>
      <c r="J5" s="75" t="str">
        <f>Week9!S7</f>
        <v xml:space="preserve"> </v>
      </c>
      <c r="K5" s="75" t="str">
        <f>Week10!S7</f>
        <v xml:space="preserve"> </v>
      </c>
      <c r="L5" s="75" t="str">
        <f>Week11!S7</f>
        <v xml:space="preserve"> </v>
      </c>
      <c r="M5" s="75" t="str">
        <f>Week12!S7</f>
        <v xml:space="preserve"> </v>
      </c>
      <c r="N5" s="75" t="str">
        <f>Week13!S7</f>
        <v xml:space="preserve"> </v>
      </c>
      <c r="O5" s="75" t="str">
        <f>Week14!S7</f>
        <v xml:space="preserve"> </v>
      </c>
      <c r="P5" s="75" t="str">
        <f>Week15!S7</f>
        <v xml:space="preserve"> </v>
      </c>
      <c r="Q5" s="180" t="str">
        <f>Week16!S7</f>
        <v xml:space="preserve"> </v>
      </c>
      <c r="R5" s="47">
        <f t="shared" si="0"/>
        <v>48</v>
      </c>
    </row>
    <row r="6" spans="1:18" ht="20.100000000000001" customHeight="1" x14ac:dyDescent="0.2">
      <c r="A6" s="188" t="str">
        <f>Week1!A8</f>
        <v>Mike Bawol</v>
      </c>
      <c r="B6" s="183" t="str">
        <f>Week1!S8</f>
        <v xml:space="preserve"> </v>
      </c>
      <c r="C6" s="75" t="str">
        <f>Week2!S8</f>
        <v xml:space="preserve"> </v>
      </c>
      <c r="D6" s="75" t="str">
        <f>Week3!S8</f>
        <v xml:space="preserve"> </v>
      </c>
      <c r="E6" s="75" t="str">
        <f>Week4!S8</f>
        <v xml:space="preserve"> </v>
      </c>
      <c r="F6" s="75" t="str">
        <f>Week5!S8</f>
        <v xml:space="preserve"> </v>
      </c>
      <c r="G6" s="75" t="str">
        <f>Week6!S8</f>
        <v xml:space="preserve"> </v>
      </c>
      <c r="H6" s="75" t="str">
        <f>Week7!S8</f>
        <v xml:space="preserve"> </v>
      </c>
      <c r="I6" s="75" t="str">
        <f>Week8!S8</f>
        <v xml:space="preserve"> </v>
      </c>
      <c r="J6" s="75" t="str">
        <f>Week9!S8</f>
        <v xml:space="preserve"> </v>
      </c>
      <c r="K6" s="75" t="str">
        <f>Week10!S8</f>
        <v xml:space="preserve"> </v>
      </c>
      <c r="L6" s="75" t="str">
        <f>Week11!S8</f>
        <v xml:space="preserve"> </v>
      </c>
      <c r="M6" s="75" t="str">
        <f>Week12!S8</f>
        <v xml:space="preserve"> </v>
      </c>
      <c r="N6" s="75" t="str">
        <f>Week13!S8</f>
        <v xml:space="preserve"> </v>
      </c>
      <c r="O6" s="75" t="str">
        <f>Week14!S8</f>
        <v xml:space="preserve"> </v>
      </c>
      <c r="P6" s="75" t="str">
        <f>Week15!S8</f>
        <v xml:space="preserve"> </v>
      </c>
      <c r="Q6" s="180" t="str">
        <f>Week16!S8</f>
        <v xml:space="preserve"> </v>
      </c>
      <c r="R6" s="23">
        <f t="shared" si="0"/>
        <v>0</v>
      </c>
    </row>
    <row r="7" spans="1:18" ht="20.100000000000001" customHeight="1" x14ac:dyDescent="0.2">
      <c r="A7" s="188" t="str">
        <f>Week1!A9</f>
        <v>John Paul</v>
      </c>
      <c r="B7" s="183">
        <f>Week1!S9</f>
        <v>33</v>
      </c>
      <c r="C7" s="75">
        <f>Week2!S9</f>
        <v>38</v>
      </c>
      <c r="D7" s="75" t="str">
        <f>Week3!S9</f>
        <v xml:space="preserve"> </v>
      </c>
      <c r="E7" s="75" t="str">
        <f>Week4!S9</f>
        <v xml:space="preserve"> </v>
      </c>
      <c r="F7" s="75" t="str">
        <f>Week5!S9</f>
        <v xml:space="preserve"> </v>
      </c>
      <c r="G7" s="75" t="str">
        <f>Week6!S9</f>
        <v xml:space="preserve"> </v>
      </c>
      <c r="H7" s="75" t="str">
        <f>Week7!S9</f>
        <v xml:space="preserve"> </v>
      </c>
      <c r="I7" s="75" t="str">
        <f>Week8!S9</f>
        <v xml:space="preserve"> </v>
      </c>
      <c r="J7" s="75" t="str">
        <f>Week9!S9</f>
        <v xml:space="preserve"> </v>
      </c>
      <c r="K7" s="75" t="str">
        <f>Week10!S9</f>
        <v xml:space="preserve"> </v>
      </c>
      <c r="L7" s="75" t="str">
        <f>Week11!S9</f>
        <v xml:space="preserve"> </v>
      </c>
      <c r="M7" s="75" t="str">
        <f>Week12!S9</f>
        <v xml:space="preserve"> </v>
      </c>
      <c r="N7" s="75" t="str">
        <f>Week13!S9</f>
        <v xml:space="preserve"> </v>
      </c>
      <c r="O7" s="75" t="str">
        <f>Week14!S9</f>
        <v xml:space="preserve"> </v>
      </c>
      <c r="P7" s="75" t="str">
        <f>Week15!S9</f>
        <v xml:space="preserve"> </v>
      </c>
      <c r="Q7" s="180" t="str">
        <f>Week16!S9</f>
        <v xml:space="preserve"> </v>
      </c>
      <c r="R7" s="23">
        <f t="shared" si="0"/>
        <v>71</v>
      </c>
    </row>
    <row r="8" spans="1:18" ht="20.100000000000001" customHeight="1" x14ac:dyDescent="0.2">
      <c r="A8" s="188" t="str">
        <f>Week1!A10</f>
        <v>Joe Walrad</v>
      </c>
      <c r="B8" s="183">
        <f>Week1!S10</f>
        <v>26</v>
      </c>
      <c r="C8" s="75">
        <f>Week2!S10</f>
        <v>34</v>
      </c>
      <c r="D8" s="75" t="str">
        <f>Week3!S10</f>
        <v xml:space="preserve"> </v>
      </c>
      <c r="E8" s="75" t="str">
        <f>Week4!S10</f>
        <v xml:space="preserve"> </v>
      </c>
      <c r="F8" s="75" t="str">
        <f>Week5!S10</f>
        <v xml:space="preserve"> </v>
      </c>
      <c r="G8" s="75" t="str">
        <f>Week6!S10</f>
        <v xml:space="preserve"> </v>
      </c>
      <c r="H8" s="75" t="str">
        <f>Week7!S10</f>
        <v xml:space="preserve"> </v>
      </c>
      <c r="I8" s="75" t="str">
        <f>Week8!S10</f>
        <v xml:space="preserve"> </v>
      </c>
      <c r="J8" s="75" t="str">
        <f>Week9!S10</f>
        <v xml:space="preserve"> </v>
      </c>
      <c r="K8" s="75" t="str">
        <f>Week10!S10</f>
        <v xml:space="preserve"> </v>
      </c>
      <c r="L8" s="75" t="str">
        <f>Week11!S10</f>
        <v xml:space="preserve"> </v>
      </c>
      <c r="M8" s="75" t="str">
        <f>Week12!S10</f>
        <v xml:space="preserve"> </v>
      </c>
      <c r="N8" s="75" t="str">
        <f>Week13!S10</f>
        <v xml:space="preserve"> </v>
      </c>
      <c r="O8" s="75" t="str">
        <f>Week14!S10</f>
        <v xml:space="preserve"> </v>
      </c>
      <c r="P8" s="75" t="str">
        <f>Week15!S10</f>
        <v xml:space="preserve"> </v>
      </c>
      <c r="Q8" s="180" t="str">
        <f>Week16!S10</f>
        <v xml:space="preserve"> </v>
      </c>
      <c r="R8" s="23">
        <f t="shared" si="0"/>
        <v>60</v>
      </c>
    </row>
    <row r="9" spans="1:18" ht="20.100000000000001" customHeight="1" x14ac:dyDescent="0.2">
      <c r="A9" s="188" t="str">
        <f>Week1!A11</f>
        <v>Jon Tharp</v>
      </c>
      <c r="B9" s="183" t="str">
        <f>Week1!S11</f>
        <v xml:space="preserve"> </v>
      </c>
      <c r="C9" s="75" t="str">
        <f>Week2!S11</f>
        <v xml:space="preserve"> </v>
      </c>
      <c r="D9" s="75" t="str">
        <f>Week3!S11</f>
        <v xml:space="preserve"> </v>
      </c>
      <c r="E9" s="75" t="str">
        <f>Week4!S11</f>
        <v xml:space="preserve"> </v>
      </c>
      <c r="F9" s="75" t="str">
        <f>Week5!S11</f>
        <v xml:space="preserve"> </v>
      </c>
      <c r="G9" s="75" t="str">
        <f>Week6!S11</f>
        <v xml:space="preserve"> </v>
      </c>
      <c r="H9" s="75" t="str">
        <f>Week7!S11</f>
        <v xml:space="preserve"> </v>
      </c>
      <c r="I9" s="75" t="str">
        <f>Week8!S11</f>
        <v xml:space="preserve"> </v>
      </c>
      <c r="J9" s="75" t="str">
        <f>Week9!S11</f>
        <v xml:space="preserve"> </v>
      </c>
      <c r="K9" s="75" t="str">
        <f>Week10!S11</f>
        <v xml:space="preserve"> </v>
      </c>
      <c r="L9" s="75" t="str">
        <f>Week11!S11</f>
        <v xml:space="preserve"> </v>
      </c>
      <c r="M9" s="75" t="str">
        <f>Week12!S11</f>
        <v xml:space="preserve"> </v>
      </c>
      <c r="N9" s="75" t="str">
        <f>Week13!S11</f>
        <v xml:space="preserve"> </v>
      </c>
      <c r="O9" s="75" t="str">
        <f>Week14!S11</f>
        <v xml:space="preserve"> </v>
      </c>
      <c r="P9" s="75" t="str">
        <f>Week15!S11</f>
        <v xml:space="preserve"> </v>
      </c>
      <c r="Q9" s="180" t="str">
        <f>Week16!S11</f>
        <v xml:space="preserve"> </v>
      </c>
      <c r="R9" s="23">
        <f t="shared" si="0"/>
        <v>0</v>
      </c>
    </row>
    <row r="10" spans="1:18" ht="20.100000000000001" customHeight="1" x14ac:dyDescent="0.2">
      <c r="A10" s="188" t="str">
        <f>Week1!A12</f>
        <v>Nick Matzo</v>
      </c>
      <c r="B10" s="183">
        <f>Week1!S12</f>
        <v>46</v>
      </c>
      <c r="C10" s="75">
        <f>Week2!S12</f>
        <v>18</v>
      </c>
      <c r="D10" s="75" t="str">
        <f>Week3!S12</f>
        <v xml:space="preserve"> </v>
      </c>
      <c r="E10" s="75" t="str">
        <f>Week4!S12</f>
        <v xml:space="preserve"> </v>
      </c>
      <c r="F10" s="75" t="str">
        <f>Week5!S12</f>
        <v xml:space="preserve"> </v>
      </c>
      <c r="G10" s="75" t="str">
        <f>Week6!S12</f>
        <v xml:space="preserve"> </v>
      </c>
      <c r="H10" s="75" t="str">
        <f>Week7!S12</f>
        <v xml:space="preserve"> </v>
      </c>
      <c r="I10" s="75" t="str">
        <f>Week8!S12</f>
        <v xml:space="preserve"> </v>
      </c>
      <c r="J10" s="75" t="str">
        <f>Week9!S12</f>
        <v xml:space="preserve"> </v>
      </c>
      <c r="K10" s="75" t="str">
        <f>Week10!S12</f>
        <v xml:space="preserve"> </v>
      </c>
      <c r="L10" s="75" t="str">
        <f>Week11!S12</f>
        <v xml:space="preserve"> </v>
      </c>
      <c r="M10" s="75" t="str">
        <f>Week12!S12</f>
        <v xml:space="preserve"> </v>
      </c>
      <c r="N10" s="75" t="str">
        <f>Week13!S12</f>
        <v xml:space="preserve"> </v>
      </c>
      <c r="O10" s="75" t="str">
        <f>Week14!S12</f>
        <v xml:space="preserve"> </v>
      </c>
      <c r="P10" s="75" t="str">
        <f>Week15!S12</f>
        <v xml:space="preserve"> </v>
      </c>
      <c r="Q10" s="180" t="str">
        <f>Week16!S12</f>
        <v xml:space="preserve"> </v>
      </c>
      <c r="R10" s="23">
        <f t="shared" si="0"/>
        <v>64</v>
      </c>
    </row>
    <row r="11" spans="1:18" ht="20.100000000000001" customHeight="1" x14ac:dyDescent="0.2">
      <c r="A11" s="188" t="str">
        <f>Week1!A13</f>
        <v>Tony DiCarlo</v>
      </c>
      <c r="B11" s="183">
        <f>Week1!S13</f>
        <v>43</v>
      </c>
      <c r="C11" s="75">
        <f>Week2!S13</f>
        <v>8</v>
      </c>
      <c r="D11" s="75" t="str">
        <f>Week3!S13</f>
        <v xml:space="preserve"> </v>
      </c>
      <c r="E11" s="75" t="str">
        <f>Week4!S13</f>
        <v xml:space="preserve"> </v>
      </c>
      <c r="F11" s="75" t="str">
        <f>Week5!S13</f>
        <v xml:space="preserve"> </v>
      </c>
      <c r="G11" s="75" t="str">
        <f>Week6!S13</f>
        <v xml:space="preserve"> </v>
      </c>
      <c r="H11" s="75" t="str">
        <f>Week7!S13</f>
        <v xml:space="preserve"> </v>
      </c>
      <c r="I11" s="75" t="str">
        <f>Week8!S13</f>
        <v xml:space="preserve"> </v>
      </c>
      <c r="J11" s="75" t="str">
        <f>Week9!S13</f>
        <v xml:space="preserve"> </v>
      </c>
      <c r="K11" s="75" t="str">
        <f>Week10!S13</f>
        <v xml:space="preserve"> </v>
      </c>
      <c r="L11" s="75" t="str">
        <f>Week11!S13</f>
        <v xml:space="preserve"> </v>
      </c>
      <c r="M11" s="75" t="str">
        <f>Week12!S13</f>
        <v xml:space="preserve"> </v>
      </c>
      <c r="N11" s="75" t="str">
        <f>Week13!S13</f>
        <v xml:space="preserve"> </v>
      </c>
      <c r="O11" s="75" t="str">
        <f>Week14!S13</f>
        <v xml:space="preserve"> </v>
      </c>
      <c r="P11" s="75" t="str">
        <f>Week15!S13</f>
        <v xml:space="preserve"> </v>
      </c>
      <c r="Q11" s="180" t="str">
        <f>Week16!S13</f>
        <v xml:space="preserve"> </v>
      </c>
      <c r="R11" s="23">
        <f t="shared" si="0"/>
        <v>51</v>
      </c>
    </row>
    <row r="12" spans="1:18" ht="20.100000000000001" customHeight="1" x14ac:dyDescent="0.2">
      <c r="A12" s="188" t="str">
        <f>Week1!A14</f>
        <v>Joe Baker</v>
      </c>
      <c r="B12" s="183">
        <f>Week1!S14</f>
        <v>10</v>
      </c>
      <c r="C12" s="75">
        <f>Week2!S14</f>
        <v>24</v>
      </c>
      <c r="D12" s="75" t="str">
        <f>Week3!S14</f>
        <v xml:space="preserve"> </v>
      </c>
      <c r="E12" s="75" t="str">
        <f>Week4!S14</f>
        <v xml:space="preserve"> </v>
      </c>
      <c r="F12" s="75" t="str">
        <f>Week5!S14</f>
        <v xml:space="preserve"> </v>
      </c>
      <c r="G12" s="75" t="str">
        <f>Week6!S14</f>
        <v xml:space="preserve"> </v>
      </c>
      <c r="H12" s="75" t="str">
        <f>Week7!S14</f>
        <v xml:space="preserve"> </v>
      </c>
      <c r="I12" s="75" t="str">
        <f>Week8!S14</f>
        <v xml:space="preserve"> </v>
      </c>
      <c r="J12" s="75" t="str">
        <f>Week9!S14</f>
        <v xml:space="preserve"> </v>
      </c>
      <c r="K12" s="75" t="str">
        <f>Week10!S14</f>
        <v xml:space="preserve"> </v>
      </c>
      <c r="L12" s="75" t="str">
        <f>Week11!S14</f>
        <v xml:space="preserve"> </v>
      </c>
      <c r="M12" s="75" t="str">
        <f>Week12!S14</f>
        <v xml:space="preserve"> </v>
      </c>
      <c r="N12" s="75" t="str">
        <f>Week13!S14</f>
        <v xml:space="preserve"> </v>
      </c>
      <c r="O12" s="75" t="str">
        <f>Week14!S14</f>
        <v xml:space="preserve"> </v>
      </c>
      <c r="P12" s="75" t="str">
        <f>Week15!S14</f>
        <v xml:space="preserve"> </v>
      </c>
      <c r="Q12" s="180" t="str">
        <f>Week16!S14</f>
        <v xml:space="preserve"> </v>
      </c>
      <c r="R12" s="23">
        <f t="shared" si="0"/>
        <v>34</v>
      </c>
    </row>
    <row r="13" spans="1:18" ht="20.100000000000001" customHeight="1" x14ac:dyDescent="0.2">
      <c r="A13" s="188" t="str">
        <f>Week1!A15</f>
        <v>Ron Kopas</v>
      </c>
      <c r="B13" s="183">
        <f>Week1!S15</f>
        <v>33</v>
      </c>
      <c r="C13" s="75">
        <f>Week2!S15</f>
        <v>24</v>
      </c>
      <c r="D13" s="75" t="str">
        <f>Week3!S15</f>
        <v xml:space="preserve"> </v>
      </c>
      <c r="E13" s="75" t="str">
        <f>Week4!S15</f>
        <v xml:space="preserve"> </v>
      </c>
      <c r="F13" s="75" t="str">
        <f>Week5!S15</f>
        <v xml:space="preserve"> </v>
      </c>
      <c r="G13" s="75" t="str">
        <f>Week6!S15</f>
        <v xml:space="preserve"> </v>
      </c>
      <c r="H13" s="75" t="str">
        <f>Week7!S15</f>
        <v xml:space="preserve"> </v>
      </c>
      <c r="I13" s="75" t="str">
        <f>Week8!S15</f>
        <v xml:space="preserve"> </v>
      </c>
      <c r="J13" s="75" t="str">
        <f>Week9!S15</f>
        <v xml:space="preserve"> </v>
      </c>
      <c r="K13" s="75" t="str">
        <f>Week10!S15</f>
        <v xml:space="preserve"> </v>
      </c>
      <c r="L13" s="75" t="str">
        <f>Week11!S15</f>
        <v xml:space="preserve"> </v>
      </c>
      <c r="M13" s="75" t="str">
        <f>Week12!S15</f>
        <v xml:space="preserve"> </v>
      </c>
      <c r="N13" s="75" t="str">
        <f>Week13!S15</f>
        <v xml:space="preserve"> </v>
      </c>
      <c r="O13" s="75" t="str">
        <f>Week14!S15</f>
        <v xml:space="preserve"> </v>
      </c>
      <c r="P13" s="75" t="str">
        <f>Week15!S15</f>
        <v xml:space="preserve"> </v>
      </c>
      <c r="Q13" s="180" t="str">
        <f>Week16!S15</f>
        <v xml:space="preserve"> </v>
      </c>
      <c r="R13" s="23">
        <f t="shared" si="0"/>
        <v>57</v>
      </c>
    </row>
    <row r="14" spans="1:18" ht="20.100000000000001" customHeight="1" x14ac:dyDescent="0.2">
      <c r="A14" s="188" t="str">
        <f>Week1!A16</f>
        <v>Craig Dunn</v>
      </c>
      <c r="B14" s="183">
        <f>Week1!S16</f>
        <v>18</v>
      </c>
      <c r="C14" s="75">
        <f>Week2!S16</f>
        <v>24</v>
      </c>
      <c r="D14" s="75" t="str">
        <f>Week3!S16</f>
        <v xml:space="preserve"> </v>
      </c>
      <c r="E14" s="75" t="str">
        <f>Week4!S16</f>
        <v xml:space="preserve"> </v>
      </c>
      <c r="F14" s="75" t="str">
        <f>Week5!S16</f>
        <v xml:space="preserve"> </v>
      </c>
      <c r="G14" s="75" t="str">
        <f>Week6!S16</f>
        <v xml:space="preserve"> </v>
      </c>
      <c r="H14" s="75" t="str">
        <f>Week7!S16</f>
        <v xml:space="preserve"> </v>
      </c>
      <c r="I14" s="75" t="str">
        <f>Week8!S16</f>
        <v xml:space="preserve"> </v>
      </c>
      <c r="J14" s="75" t="str">
        <f>Week9!S16</f>
        <v xml:space="preserve"> </v>
      </c>
      <c r="K14" s="75" t="str">
        <f>Week10!S16</f>
        <v xml:space="preserve"> </v>
      </c>
      <c r="L14" s="75" t="str">
        <f>Week11!S16</f>
        <v xml:space="preserve"> </v>
      </c>
      <c r="M14" s="75" t="str">
        <f>Week12!S16</f>
        <v xml:space="preserve"> </v>
      </c>
      <c r="N14" s="75" t="str">
        <f>Week13!S16</f>
        <v xml:space="preserve"> </v>
      </c>
      <c r="O14" s="75" t="str">
        <f>Week14!S16</f>
        <v xml:space="preserve"> </v>
      </c>
      <c r="P14" s="75" t="str">
        <f>Week15!S16</f>
        <v xml:space="preserve"> </v>
      </c>
      <c r="Q14" s="180" t="str">
        <f>Week16!S16</f>
        <v xml:space="preserve"> </v>
      </c>
      <c r="R14" s="23">
        <f t="shared" si="0"/>
        <v>42</v>
      </c>
    </row>
    <row r="15" spans="1:18" ht="20.100000000000001" customHeight="1" x14ac:dyDescent="0.2">
      <c r="A15" s="188" t="str">
        <f>Week1!A17</f>
        <v>Tim Barrett</v>
      </c>
      <c r="B15" s="183">
        <f>Week1!S17</f>
        <v>18</v>
      </c>
      <c r="C15" s="75">
        <f>Week2!S17</f>
        <v>34</v>
      </c>
      <c r="D15" s="75" t="str">
        <f>Week3!S17</f>
        <v xml:space="preserve"> </v>
      </c>
      <c r="E15" s="75" t="str">
        <f>Week4!S17</f>
        <v xml:space="preserve"> </v>
      </c>
      <c r="F15" s="75" t="str">
        <f>Week5!S17</f>
        <v xml:space="preserve"> </v>
      </c>
      <c r="G15" s="75" t="str">
        <f>Week6!S17</f>
        <v xml:space="preserve"> </v>
      </c>
      <c r="H15" s="75" t="str">
        <f>Week7!S17</f>
        <v xml:space="preserve"> </v>
      </c>
      <c r="I15" s="75" t="str">
        <f>Week8!S17</f>
        <v xml:space="preserve"> </v>
      </c>
      <c r="J15" s="75" t="str">
        <f>Week9!S17</f>
        <v xml:space="preserve"> </v>
      </c>
      <c r="K15" s="75" t="str">
        <f>Week10!S17</f>
        <v xml:space="preserve"> </v>
      </c>
      <c r="L15" s="75" t="str">
        <f>Week11!S17</f>
        <v xml:space="preserve"> </v>
      </c>
      <c r="M15" s="75" t="str">
        <f>Week12!S17</f>
        <v xml:space="preserve"> </v>
      </c>
      <c r="N15" s="75" t="str">
        <f>Week13!S17</f>
        <v xml:space="preserve"> </v>
      </c>
      <c r="O15" s="75" t="str">
        <f>Week14!S17</f>
        <v xml:space="preserve"> </v>
      </c>
      <c r="P15" s="75" t="str">
        <f>Week15!S17</f>
        <v xml:space="preserve"> </v>
      </c>
      <c r="Q15" s="180" t="str">
        <f>Week16!S17</f>
        <v xml:space="preserve"> </v>
      </c>
      <c r="R15" s="23">
        <f t="shared" si="0"/>
        <v>52</v>
      </c>
    </row>
    <row r="16" spans="1:18" ht="20.100000000000001" customHeight="1" x14ac:dyDescent="0.2">
      <c r="A16" s="188" t="str">
        <f>Week1!A18</f>
        <v>Chris Baron</v>
      </c>
      <c r="B16" s="183" t="str">
        <f>Week1!S18</f>
        <v xml:space="preserve"> </v>
      </c>
      <c r="C16" s="75">
        <f>Week2!S18</f>
        <v>24</v>
      </c>
      <c r="D16" s="75" t="str">
        <f>Week3!S18</f>
        <v xml:space="preserve"> </v>
      </c>
      <c r="E16" s="75" t="str">
        <f>Week4!S18</f>
        <v xml:space="preserve"> </v>
      </c>
      <c r="F16" s="75" t="str">
        <f>Week5!S18</f>
        <v xml:space="preserve"> </v>
      </c>
      <c r="G16" s="75" t="str">
        <f>Week6!S18</f>
        <v xml:space="preserve"> </v>
      </c>
      <c r="H16" s="75" t="str">
        <f>Week7!S18</f>
        <v xml:space="preserve"> </v>
      </c>
      <c r="I16" s="75" t="str">
        <f>Week8!S18</f>
        <v xml:space="preserve"> </v>
      </c>
      <c r="J16" s="75" t="str">
        <f>Week9!S18</f>
        <v xml:space="preserve"> </v>
      </c>
      <c r="K16" s="75" t="str">
        <f>Week10!S18</f>
        <v xml:space="preserve"> </v>
      </c>
      <c r="L16" s="75" t="str">
        <f>Week11!S18</f>
        <v xml:space="preserve"> </v>
      </c>
      <c r="M16" s="75" t="str">
        <f>Week12!S18</f>
        <v xml:space="preserve"> </v>
      </c>
      <c r="N16" s="75" t="str">
        <f>Week13!S18</f>
        <v xml:space="preserve"> </v>
      </c>
      <c r="O16" s="75" t="str">
        <f>Week14!S18</f>
        <v xml:space="preserve"> </v>
      </c>
      <c r="P16" s="75" t="str">
        <f>Week15!S18</f>
        <v xml:space="preserve"> </v>
      </c>
      <c r="Q16" s="180" t="str">
        <f>Week16!S18</f>
        <v xml:space="preserve"> </v>
      </c>
      <c r="R16" s="23">
        <f t="shared" si="0"/>
        <v>24</v>
      </c>
    </row>
    <row r="17" spans="1:18" ht="20.100000000000001" customHeight="1" x14ac:dyDescent="0.2">
      <c r="A17" s="188" t="str">
        <f>Week1!A19</f>
        <v>Shaun Breuer</v>
      </c>
      <c r="B17" s="183">
        <f>Week1!S19</f>
        <v>33</v>
      </c>
      <c r="C17" s="75">
        <f>Week2!S19</f>
        <v>24</v>
      </c>
      <c r="D17" s="75" t="str">
        <f>Week3!S19</f>
        <v xml:space="preserve"> </v>
      </c>
      <c r="E17" s="75" t="str">
        <f>Week4!S19</f>
        <v xml:space="preserve"> </v>
      </c>
      <c r="F17" s="75" t="str">
        <f>Week5!S19</f>
        <v xml:space="preserve"> </v>
      </c>
      <c r="G17" s="75" t="str">
        <f>Week6!S19</f>
        <v xml:space="preserve"> </v>
      </c>
      <c r="H17" s="75" t="str">
        <f>Week7!S19</f>
        <v xml:space="preserve"> </v>
      </c>
      <c r="I17" s="75" t="str">
        <f>Week8!S19</f>
        <v xml:space="preserve"> </v>
      </c>
      <c r="J17" s="75" t="str">
        <f>Week9!S19</f>
        <v xml:space="preserve"> </v>
      </c>
      <c r="K17" s="75" t="str">
        <f>Week10!S19</f>
        <v xml:space="preserve"> </v>
      </c>
      <c r="L17" s="75" t="str">
        <f>Week11!S19</f>
        <v xml:space="preserve"> </v>
      </c>
      <c r="M17" s="75" t="str">
        <f>Week12!S19</f>
        <v xml:space="preserve"> </v>
      </c>
      <c r="N17" s="75" t="str">
        <f>Week13!S19</f>
        <v xml:space="preserve"> </v>
      </c>
      <c r="O17" s="75" t="str">
        <f>Week14!S19</f>
        <v xml:space="preserve"> </v>
      </c>
      <c r="P17" s="75" t="str">
        <f>Week15!S19</f>
        <v xml:space="preserve"> </v>
      </c>
      <c r="Q17" s="180" t="str">
        <f>Week16!S19</f>
        <v xml:space="preserve"> </v>
      </c>
      <c r="R17" s="23">
        <f t="shared" si="0"/>
        <v>57</v>
      </c>
    </row>
    <row r="18" spans="1:18" ht="20.100000000000001" customHeight="1" x14ac:dyDescent="0.2">
      <c r="A18" s="188" t="str">
        <f>Week1!A20</f>
        <v>Bob Barbour</v>
      </c>
      <c r="B18" s="183">
        <f>Week1!S20</f>
        <v>12</v>
      </c>
      <c r="C18" s="75">
        <f>Week2!S20</f>
        <v>15</v>
      </c>
      <c r="D18" s="75" t="str">
        <f>Week3!S20</f>
        <v xml:space="preserve"> </v>
      </c>
      <c r="E18" s="75" t="str">
        <f>Week4!S20</f>
        <v xml:space="preserve"> </v>
      </c>
      <c r="F18" s="75" t="str">
        <f>Week5!S20</f>
        <v xml:space="preserve"> </v>
      </c>
      <c r="G18" s="75" t="str">
        <f>Week6!S20</f>
        <v xml:space="preserve"> </v>
      </c>
      <c r="H18" s="75" t="str">
        <f>Week7!S20</f>
        <v xml:space="preserve"> </v>
      </c>
      <c r="I18" s="75" t="str">
        <f>Week8!S20</f>
        <v xml:space="preserve"> </v>
      </c>
      <c r="J18" s="75" t="str">
        <f>Week9!S20</f>
        <v xml:space="preserve"> </v>
      </c>
      <c r="K18" s="75" t="str">
        <f>Week10!S20</f>
        <v xml:space="preserve"> </v>
      </c>
      <c r="L18" s="75" t="str">
        <f>Week11!S20</f>
        <v xml:space="preserve"> </v>
      </c>
      <c r="M18" s="75" t="str">
        <f>Week12!S20</f>
        <v xml:space="preserve"> </v>
      </c>
      <c r="N18" s="75" t="str">
        <f>Week13!S20</f>
        <v xml:space="preserve"> </v>
      </c>
      <c r="O18" s="75" t="str">
        <f>Week14!S20</f>
        <v xml:space="preserve"> </v>
      </c>
      <c r="P18" s="75" t="str">
        <f>Week15!S20</f>
        <v xml:space="preserve"> </v>
      </c>
      <c r="Q18" s="180" t="str">
        <f>Week16!S20</f>
        <v xml:space="preserve"> </v>
      </c>
      <c r="R18" s="23">
        <f t="shared" si="0"/>
        <v>27</v>
      </c>
    </row>
    <row r="19" spans="1:18" ht="20.100000000000001" customHeight="1" x14ac:dyDescent="0.2">
      <c r="A19" s="188" t="str">
        <f>Week1!A21</f>
        <v>Jeremy Baron</v>
      </c>
      <c r="B19" s="183">
        <f>Week1!S21</f>
        <v>18</v>
      </c>
      <c r="C19" s="75">
        <f>Week2!S21</f>
        <v>42</v>
      </c>
      <c r="D19" s="75" t="str">
        <f>Week3!S21</f>
        <v xml:space="preserve"> </v>
      </c>
      <c r="E19" s="75" t="str">
        <f>Week4!S21</f>
        <v xml:space="preserve"> </v>
      </c>
      <c r="F19" s="75" t="str">
        <f>Week5!S21</f>
        <v xml:space="preserve"> </v>
      </c>
      <c r="G19" s="75" t="str">
        <f>Week6!S21</f>
        <v xml:space="preserve"> </v>
      </c>
      <c r="H19" s="75" t="str">
        <f>Week7!S21</f>
        <v xml:space="preserve"> </v>
      </c>
      <c r="I19" s="75" t="str">
        <f>Week8!S21</f>
        <v xml:space="preserve"> </v>
      </c>
      <c r="J19" s="75" t="str">
        <f>Week9!S21</f>
        <v xml:space="preserve"> </v>
      </c>
      <c r="K19" s="75" t="str">
        <f>Week10!S21</f>
        <v xml:space="preserve"> </v>
      </c>
      <c r="L19" s="75" t="str">
        <f>Week11!S21</f>
        <v xml:space="preserve"> </v>
      </c>
      <c r="M19" s="75" t="str">
        <f>Week12!S21</f>
        <v xml:space="preserve"> </v>
      </c>
      <c r="N19" s="75" t="str">
        <f>Week13!S21</f>
        <v xml:space="preserve"> </v>
      </c>
      <c r="O19" s="75" t="str">
        <f>Week14!S21</f>
        <v xml:space="preserve"> </v>
      </c>
      <c r="P19" s="75" t="str">
        <f>Week15!S21</f>
        <v xml:space="preserve"> </v>
      </c>
      <c r="Q19" s="180" t="str">
        <f>Week16!S21</f>
        <v xml:space="preserve"> </v>
      </c>
      <c r="R19" s="23">
        <f t="shared" si="0"/>
        <v>60</v>
      </c>
    </row>
    <row r="20" spans="1:18" ht="20.100000000000001" customHeight="1" x14ac:dyDescent="0.2">
      <c r="A20" s="188" t="str">
        <f>Week1!A22</f>
        <v>Chris Brosky</v>
      </c>
      <c r="B20" s="183">
        <f>Week1!S22</f>
        <v>18</v>
      </c>
      <c r="C20" s="75">
        <f>Week2!S22</f>
        <v>11</v>
      </c>
      <c r="D20" s="75" t="str">
        <f>Week3!S22</f>
        <v xml:space="preserve"> </v>
      </c>
      <c r="E20" s="75" t="str">
        <f>Week4!S22</f>
        <v xml:space="preserve"> </v>
      </c>
      <c r="F20" s="75" t="str">
        <f>Week5!S22</f>
        <v xml:space="preserve"> </v>
      </c>
      <c r="G20" s="75" t="str">
        <f>Week6!S22</f>
        <v xml:space="preserve"> </v>
      </c>
      <c r="H20" s="75" t="str">
        <f>Week7!S22</f>
        <v xml:space="preserve"> </v>
      </c>
      <c r="I20" s="75" t="str">
        <f>Week8!S22</f>
        <v xml:space="preserve"> </v>
      </c>
      <c r="J20" s="75" t="str">
        <f>Week9!S22</f>
        <v xml:space="preserve"> </v>
      </c>
      <c r="K20" s="75" t="str">
        <f>Week10!S22</f>
        <v xml:space="preserve"> </v>
      </c>
      <c r="L20" s="75" t="str">
        <f>Week11!S22</f>
        <v xml:space="preserve"> </v>
      </c>
      <c r="M20" s="75" t="str">
        <f>Week12!S22</f>
        <v xml:space="preserve"> </v>
      </c>
      <c r="N20" s="75" t="str">
        <f>Week13!S22</f>
        <v xml:space="preserve"> </v>
      </c>
      <c r="O20" s="75" t="str">
        <f>Week14!S22</f>
        <v xml:space="preserve"> </v>
      </c>
      <c r="P20" s="75" t="str">
        <f>Week15!S22</f>
        <v xml:space="preserve"> </v>
      </c>
      <c r="Q20" s="180" t="str">
        <f>Week16!S22</f>
        <v xml:space="preserve"> </v>
      </c>
      <c r="R20" s="23">
        <f t="shared" si="0"/>
        <v>29</v>
      </c>
    </row>
    <row r="21" spans="1:18" ht="20.100000000000001" customHeight="1" x14ac:dyDescent="0.2">
      <c r="A21" s="188" t="str">
        <f>Week1!A23</f>
        <v>Steve Brosky</v>
      </c>
      <c r="B21" s="183">
        <f>Week1!S23</f>
        <v>39</v>
      </c>
      <c r="C21" s="75">
        <f>Week2!S23</f>
        <v>46</v>
      </c>
      <c r="D21" s="75" t="str">
        <f>Week3!S23</f>
        <v xml:space="preserve"> </v>
      </c>
      <c r="E21" s="75" t="str">
        <f>Week4!S23</f>
        <v xml:space="preserve"> </v>
      </c>
      <c r="F21" s="75" t="str">
        <f>Week5!S23</f>
        <v xml:space="preserve"> </v>
      </c>
      <c r="G21" s="75" t="str">
        <f>Week6!S23</f>
        <v xml:space="preserve"> </v>
      </c>
      <c r="H21" s="75" t="str">
        <f>Week7!S23</f>
        <v xml:space="preserve"> </v>
      </c>
      <c r="I21" s="75" t="str">
        <f>Week8!S23</f>
        <v xml:space="preserve"> </v>
      </c>
      <c r="J21" s="75" t="str">
        <f>Week9!S23</f>
        <v xml:space="preserve"> </v>
      </c>
      <c r="K21" s="75" t="str">
        <f>Week10!S23</f>
        <v xml:space="preserve"> </v>
      </c>
      <c r="L21" s="75" t="str">
        <f>Week11!S23</f>
        <v xml:space="preserve"> </v>
      </c>
      <c r="M21" s="75" t="str">
        <f>Week12!S23</f>
        <v xml:space="preserve"> </v>
      </c>
      <c r="N21" s="75" t="str">
        <f>Week13!S23</f>
        <v xml:space="preserve"> </v>
      </c>
      <c r="O21" s="75" t="str">
        <f>Week14!S23</f>
        <v xml:space="preserve"> </v>
      </c>
      <c r="P21" s="75" t="str">
        <f>Week15!S23</f>
        <v xml:space="preserve"> </v>
      </c>
      <c r="Q21" s="180" t="str">
        <f>Week16!S23</f>
        <v xml:space="preserve"> </v>
      </c>
      <c r="R21" s="23">
        <f t="shared" si="0"/>
        <v>85</v>
      </c>
    </row>
    <row r="22" spans="1:18" ht="20.100000000000001" customHeight="1" x14ac:dyDescent="0.2">
      <c r="A22" s="188" t="str">
        <f>Week1!A24</f>
        <v>Tim Watts</v>
      </c>
      <c r="B22" s="183">
        <f>Week1!S24</f>
        <v>43</v>
      </c>
      <c r="C22" s="75">
        <f>Week2!S24</f>
        <v>15</v>
      </c>
      <c r="D22" s="75" t="str">
        <f>Week3!S24</f>
        <v xml:space="preserve"> </v>
      </c>
      <c r="E22" s="75" t="str">
        <f>Week4!S24</f>
        <v xml:space="preserve"> </v>
      </c>
      <c r="F22" s="75" t="str">
        <f>Week5!S24</f>
        <v xml:space="preserve"> </v>
      </c>
      <c r="G22" s="75" t="str">
        <f>Week6!S24</f>
        <v xml:space="preserve"> </v>
      </c>
      <c r="H22" s="75" t="str">
        <f>Week7!S24</f>
        <v xml:space="preserve"> </v>
      </c>
      <c r="I22" s="75" t="str">
        <f>Week8!S24</f>
        <v xml:space="preserve"> </v>
      </c>
      <c r="J22" s="75" t="str">
        <f>Week9!S24</f>
        <v xml:space="preserve"> </v>
      </c>
      <c r="K22" s="75" t="str">
        <f>Week10!S24</f>
        <v xml:space="preserve"> </v>
      </c>
      <c r="L22" s="75" t="str">
        <f>Week11!S24</f>
        <v xml:space="preserve"> </v>
      </c>
      <c r="M22" s="75" t="str">
        <f>Week12!S24</f>
        <v xml:space="preserve"> </v>
      </c>
      <c r="N22" s="75" t="str">
        <f>Week13!S24</f>
        <v xml:space="preserve"> </v>
      </c>
      <c r="O22" s="75" t="str">
        <f>Week14!S24</f>
        <v xml:space="preserve"> </v>
      </c>
      <c r="P22" s="75" t="str">
        <f>Week15!S24</f>
        <v xml:space="preserve"> </v>
      </c>
      <c r="Q22" s="180" t="str">
        <f>Week16!S24</f>
        <v xml:space="preserve"> </v>
      </c>
      <c r="R22" s="23">
        <f t="shared" si="0"/>
        <v>58</v>
      </c>
    </row>
    <row r="23" spans="1:18" ht="20.100000000000001" customHeight="1" x14ac:dyDescent="0.2">
      <c r="A23" s="188" t="str">
        <f>Week1!A25</f>
        <v>Joe Markusen</v>
      </c>
      <c r="B23" s="183" t="str">
        <f>Week1!S25</f>
        <v xml:space="preserve"> </v>
      </c>
      <c r="C23" s="75" t="str">
        <f>Week2!S25</f>
        <v xml:space="preserve"> </v>
      </c>
      <c r="D23" s="75" t="str">
        <f>Week3!S25</f>
        <v xml:space="preserve"> </v>
      </c>
      <c r="E23" s="75" t="str">
        <f>Week4!S25</f>
        <v xml:space="preserve"> </v>
      </c>
      <c r="F23" s="75" t="str">
        <f>Week5!S25</f>
        <v xml:space="preserve"> </v>
      </c>
      <c r="G23" s="75" t="str">
        <f>Week6!S25</f>
        <v xml:space="preserve"> </v>
      </c>
      <c r="H23" s="75" t="str">
        <f>Week7!S25</f>
        <v xml:space="preserve"> </v>
      </c>
      <c r="I23" s="75" t="str">
        <f>Week8!S25</f>
        <v xml:space="preserve"> </v>
      </c>
      <c r="J23" s="75" t="str">
        <f>Week9!S25</f>
        <v xml:space="preserve"> </v>
      </c>
      <c r="K23" s="75" t="str">
        <f>Week10!S25</f>
        <v xml:space="preserve"> </v>
      </c>
      <c r="L23" s="75" t="str">
        <f>Week11!S25</f>
        <v xml:space="preserve"> </v>
      </c>
      <c r="M23" s="75" t="str">
        <f>Week12!S25</f>
        <v xml:space="preserve"> </v>
      </c>
      <c r="N23" s="75" t="str">
        <f>Week13!S25</f>
        <v xml:space="preserve"> </v>
      </c>
      <c r="O23" s="75" t="str">
        <f>Week14!S25</f>
        <v xml:space="preserve"> </v>
      </c>
      <c r="P23" s="75" t="str">
        <f>Week15!S25</f>
        <v xml:space="preserve"> </v>
      </c>
      <c r="Q23" s="180" t="str">
        <f>Week16!S25</f>
        <v xml:space="preserve"> </v>
      </c>
      <c r="R23" s="23">
        <f t="shared" si="0"/>
        <v>0</v>
      </c>
    </row>
    <row r="24" spans="1:18" ht="20.100000000000001" customHeight="1" x14ac:dyDescent="0.2">
      <c r="A24" s="188" t="str">
        <f>Week1!A26</f>
        <v>Rick Olivero</v>
      </c>
      <c r="B24" s="183">
        <f>Week1!S26</f>
        <v>26</v>
      </c>
      <c r="C24" s="75">
        <f>Week2!S26</f>
        <v>42</v>
      </c>
      <c r="D24" s="75" t="str">
        <f>Week3!S26</f>
        <v xml:space="preserve"> </v>
      </c>
      <c r="E24" s="75" t="str">
        <f>Week4!S26</f>
        <v xml:space="preserve"> </v>
      </c>
      <c r="F24" s="75" t="str">
        <f>Week5!S26</f>
        <v xml:space="preserve"> </v>
      </c>
      <c r="G24" s="75" t="str">
        <f>Week6!S26</f>
        <v xml:space="preserve"> </v>
      </c>
      <c r="H24" s="75" t="str">
        <f>Week7!S26</f>
        <v xml:space="preserve"> </v>
      </c>
      <c r="I24" s="75" t="str">
        <f>Week8!S26</f>
        <v xml:space="preserve"> </v>
      </c>
      <c r="J24" s="75" t="str">
        <f>Week9!S26</f>
        <v xml:space="preserve"> </v>
      </c>
      <c r="K24" s="75" t="str">
        <f>Week10!S26</f>
        <v xml:space="preserve"> </v>
      </c>
      <c r="L24" s="75" t="str">
        <f>Week11!S26</f>
        <v xml:space="preserve"> </v>
      </c>
      <c r="M24" s="75" t="str">
        <f>Week12!S26</f>
        <v xml:space="preserve"> </v>
      </c>
      <c r="N24" s="75" t="str">
        <f>Week13!S26</f>
        <v xml:space="preserve"> </v>
      </c>
      <c r="O24" s="75" t="str">
        <f>Week14!S26</f>
        <v xml:space="preserve"> </v>
      </c>
      <c r="P24" s="75" t="str">
        <f>Week15!S26</f>
        <v xml:space="preserve"> </v>
      </c>
      <c r="Q24" s="180" t="str">
        <f>Week16!S26</f>
        <v xml:space="preserve"> </v>
      </c>
      <c r="R24" s="23">
        <f t="shared" si="0"/>
        <v>68</v>
      </c>
    </row>
    <row r="25" spans="1:18" ht="20.100000000000001" customHeight="1" x14ac:dyDescent="0.2">
      <c r="A25" s="188" t="str">
        <f>Week1!A27</f>
        <v>Roger Koenigsknecht</v>
      </c>
      <c r="B25" s="183">
        <f>Week1!S27</f>
        <v>39</v>
      </c>
      <c r="C25" s="75">
        <f>Week2!S27</f>
        <v>34</v>
      </c>
      <c r="D25" s="75" t="str">
        <f>Week3!S27</f>
        <v xml:space="preserve"> </v>
      </c>
      <c r="E25" s="75" t="str">
        <f>Week4!S27</f>
        <v xml:space="preserve"> </v>
      </c>
      <c r="F25" s="75" t="str">
        <f>Week5!S27</f>
        <v xml:space="preserve"> </v>
      </c>
      <c r="G25" s="75" t="str">
        <f>Week6!S27</f>
        <v xml:space="preserve"> </v>
      </c>
      <c r="H25" s="75" t="str">
        <f>Week7!S27</f>
        <v xml:space="preserve"> </v>
      </c>
      <c r="I25" s="75" t="str">
        <f>Week8!S27</f>
        <v xml:space="preserve"> </v>
      </c>
      <c r="J25" s="75" t="str">
        <f>Week9!S27</f>
        <v xml:space="preserve"> </v>
      </c>
      <c r="K25" s="75" t="str">
        <f>Week10!S27</f>
        <v xml:space="preserve"> </v>
      </c>
      <c r="L25" s="75" t="str">
        <f>Week11!S27</f>
        <v xml:space="preserve"> </v>
      </c>
      <c r="M25" s="75" t="str">
        <f>Week12!S27</f>
        <v xml:space="preserve"> </v>
      </c>
      <c r="N25" s="75" t="str">
        <f>Week13!S27</f>
        <v xml:space="preserve"> </v>
      </c>
      <c r="O25" s="75" t="str">
        <f>Week14!S27</f>
        <v xml:space="preserve"> </v>
      </c>
      <c r="P25" s="75" t="str">
        <f>Week15!S27</f>
        <v xml:space="preserve"> </v>
      </c>
      <c r="Q25" s="180" t="str">
        <f>Week16!S27</f>
        <v xml:space="preserve"> </v>
      </c>
      <c r="R25" s="46">
        <f t="shared" si="0"/>
        <v>73</v>
      </c>
    </row>
    <row r="26" spans="1:18" ht="20.100000000000001" customHeight="1" thickBot="1" x14ac:dyDescent="0.25">
      <c r="A26" s="189" t="str">
        <f>Week1!A28</f>
        <v>Tom Laskaris</v>
      </c>
      <c r="B26" s="57">
        <f>Week1!S28</f>
        <v>26</v>
      </c>
      <c r="C26" s="70">
        <f>Week2!S28</f>
        <v>11</v>
      </c>
      <c r="D26" s="70" t="str">
        <f>Week3!S28</f>
        <v xml:space="preserve"> </v>
      </c>
      <c r="E26" s="70" t="str">
        <f>Week4!S28</f>
        <v xml:space="preserve"> </v>
      </c>
      <c r="F26" s="70" t="str">
        <f>Week5!S28</f>
        <v xml:space="preserve"> </v>
      </c>
      <c r="G26" s="70" t="str">
        <f>Week6!S28</f>
        <v xml:space="preserve"> </v>
      </c>
      <c r="H26" s="70" t="str">
        <f>Week7!S28</f>
        <v xml:space="preserve"> </v>
      </c>
      <c r="I26" s="70" t="str">
        <f>Week8!S28</f>
        <v xml:space="preserve"> </v>
      </c>
      <c r="J26" s="70" t="str">
        <f>Week9!S28</f>
        <v xml:space="preserve"> </v>
      </c>
      <c r="K26" s="70" t="str">
        <f>Week10!S28</f>
        <v xml:space="preserve"> </v>
      </c>
      <c r="L26" s="70" t="str">
        <f>Week11!S28</f>
        <v xml:space="preserve"> </v>
      </c>
      <c r="M26" s="70" t="str">
        <f>Week12!S28</f>
        <v xml:space="preserve"> </v>
      </c>
      <c r="N26" s="70" t="str">
        <f>Week13!S28</f>
        <v xml:space="preserve"> </v>
      </c>
      <c r="O26" s="70" t="str">
        <f>Week14!S28</f>
        <v xml:space="preserve"> </v>
      </c>
      <c r="P26" s="70" t="str">
        <f>Week15!S28</f>
        <v xml:space="preserve"> </v>
      </c>
      <c r="Q26" s="181" t="str">
        <f>Week16!S28</f>
        <v xml:space="preserve"> </v>
      </c>
      <c r="R26" s="24">
        <f t="shared" si="0"/>
        <v>37</v>
      </c>
    </row>
    <row r="27" spans="1:18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20.100000000000001" customHeight="1" thickBot="1" x14ac:dyDescent="0.25">
      <c r="A28" s="18" t="s">
        <v>43</v>
      </c>
    </row>
    <row r="29" spans="1:18" ht="20.100000000000001" customHeight="1" thickBot="1" x14ac:dyDescent="0.25">
      <c r="A29" s="17" t="s">
        <v>27</v>
      </c>
      <c r="B29" s="37">
        <v>1</v>
      </c>
      <c r="C29" s="40">
        <v>2</v>
      </c>
      <c r="D29" s="40">
        <v>3</v>
      </c>
      <c r="E29" s="40">
        <v>4</v>
      </c>
      <c r="F29" s="40">
        <v>5</v>
      </c>
      <c r="G29" s="40">
        <v>6</v>
      </c>
      <c r="H29" s="40">
        <v>7</v>
      </c>
      <c r="I29" s="40">
        <v>8</v>
      </c>
      <c r="J29" s="40">
        <v>9</v>
      </c>
      <c r="K29" s="40">
        <v>10</v>
      </c>
      <c r="L29" s="40">
        <v>11</v>
      </c>
      <c r="M29" s="40">
        <v>12</v>
      </c>
      <c r="N29" s="40">
        <v>13</v>
      </c>
      <c r="O29" s="40">
        <v>14</v>
      </c>
      <c r="P29" s="40">
        <v>15</v>
      </c>
      <c r="Q29" s="43">
        <v>16</v>
      </c>
      <c r="R29" s="15"/>
    </row>
    <row r="30" spans="1:18" ht="20.100000000000001" customHeight="1" x14ac:dyDescent="0.2">
      <c r="A30" s="184" t="str">
        <f>Week1!A5</f>
        <v>Paul Sullivan</v>
      </c>
      <c r="B30" s="182">
        <f>Week1!L5</f>
        <v>44</v>
      </c>
      <c r="C30" s="143" t="str">
        <f>Week2!L5</f>
        <v xml:space="preserve"> </v>
      </c>
      <c r="D30" s="143" t="str">
        <f>Week3!L5</f>
        <v xml:space="preserve"> </v>
      </c>
      <c r="E30" s="143" t="str">
        <f>Week4!L5</f>
        <v xml:space="preserve"> </v>
      </c>
      <c r="F30" s="143" t="str">
        <f>Week5!L5</f>
        <v xml:space="preserve"> </v>
      </c>
      <c r="G30" s="143" t="str">
        <f>Week6!L5</f>
        <v xml:space="preserve"> </v>
      </c>
      <c r="H30" s="143" t="str">
        <f>Week7!L5</f>
        <v xml:space="preserve"> </v>
      </c>
      <c r="I30" s="143" t="str">
        <f>Week8!L5</f>
        <v xml:space="preserve"> </v>
      </c>
      <c r="J30" s="143" t="str">
        <f>Week9!L5</f>
        <v xml:space="preserve"> </v>
      </c>
      <c r="K30" s="143" t="str">
        <f>Week10!L5</f>
        <v xml:space="preserve"> </v>
      </c>
      <c r="L30" s="143" t="str">
        <f>Week11!L5</f>
        <v xml:space="preserve"> </v>
      </c>
      <c r="M30" s="143" t="str">
        <f>Week12!L5</f>
        <v xml:space="preserve"> </v>
      </c>
      <c r="N30" s="143" t="str">
        <f>Week13!L5</f>
        <v xml:space="preserve"> </v>
      </c>
      <c r="O30" s="143" t="str">
        <f>Week14!L5</f>
        <v xml:space="preserve"> </v>
      </c>
      <c r="P30" s="143" t="str">
        <f>Week15!L5</f>
        <v xml:space="preserve"> </v>
      </c>
      <c r="Q30" s="179" t="str">
        <f>Week16!L5</f>
        <v xml:space="preserve"> </v>
      </c>
      <c r="R30" s="14"/>
    </row>
    <row r="31" spans="1:18" ht="20.100000000000001" customHeight="1" x14ac:dyDescent="0.2">
      <c r="A31" s="185" t="str">
        <f>Week1!A6</f>
        <v>Jason Shomsky</v>
      </c>
      <c r="B31" s="183">
        <f>Week1!L6</f>
        <v>38</v>
      </c>
      <c r="C31" s="75">
        <f>Week2!L6</f>
        <v>31</v>
      </c>
      <c r="D31" s="75" t="str">
        <f>Week3!L6</f>
        <v xml:space="preserve"> </v>
      </c>
      <c r="E31" s="75" t="str">
        <f>Week4!L6</f>
        <v xml:space="preserve"> </v>
      </c>
      <c r="F31" s="75" t="str">
        <f>Week5!L6</f>
        <v xml:space="preserve"> </v>
      </c>
      <c r="G31" s="75" t="str">
        <f>Week6!L6</f>
        <v xml:space="preserve"> </v>
      </c>
      <c r="H31" s="75" t="str">
        <f>Week7!L6</f>
        <v xml:space="preserve"> </v>
      </c>
      <c r="I31" s="75" t="str">
        <f>Week8!L6</f>
        <v xml:space="preserve"> </v>
      </c>
      <c r="J31" s="75" t="str">
        <f>Week9!L6</f>
        <v xml:space="preserve"> </v>
      </c>
      <c r="K31" s="75" t="str">
        <f>Week10!L6</f>
        <v xml:space="preserve"> </v>
      </c>
      <c r="L31" s="75" t="str">
        <f>Week11!L6</f>
        <v xml:space="preserve"> </v>
      </c>
      <c r="M31" s="75" t="str">
        <f>Week12!L6</f>
        <v xml:space="preserve"> </v>
      </c>
      <c r="N31" s="75" t="str">
        <f>Week13!L6</f>
        <v xml:space="preserve"> </v>
      </c>
      <c r="O31" s="75" t="str">
        <f>Week14!L6</f>
        <v xml:space="preserve"> </v>
      </c>
      <c r="P31" s="75" t="str">
        <f>Week15!L6</f>
        <v xml:space="preserve"> </v>
      </c>
      <c r="Q31" s="180" t="str">
        <f>Week16!L6</f>
        <v xml:space="preserve"> </v>
      </c>
      <c r="R31" s="14"/>
    </row>
    <row r="32" spans="1:18" ht="20.100000000000001" customHeight="1" x14ac:dyDescent="0.2">
      <c r="A32" s="185" t="str">
        <f>Week1!A7</f>
        <v>Jeff Pittenger</v>
      </c>
      <c r="B32" s="183">
        <f>Week1!L7</f>
        <v>40</v>
      </c>
      <c r="C32" s="75">
        <f>Week2!L7</f>
        <v>37</v>
      </c>
      <c r="D32" s="75" t="str">
        <f>Week3!L7</f>
        <v xml:space="preserve"> </v>
      </c>
      <c r="E32" s="75" t="str">
        <f>Week4!L7</f>
        <v xml:space="preserve"> </v>
      </c>
      <c r="F32" s="75" t="str">
        <f>Week5!L7</f>
        <v xml:space="preserve"> </v>
      </c>
      <c r="G32" s="75" t="str">
        <f>Week6!L7</f>
        <v xml:space="preserve"> </v>
      </c>
      <c r="H32" s="75" t="str">
        <f>Week7!L7</f>
        <v xml:space="preserve"> </v>
      </c>
      <c r="I32" s="75" t="str">
        <f>Week8!L7</f>
        <v xml:space="preserve"> </v>
      </c>
      <c r="J32" s="75" t="str">
        <f>Week9!L7</f>
        <v xml:space="preserve"> </v>
      </c>
      <c r="K32" s="75" t="str">
        <f>Week10!L7</f>
        <v xml:space="preserve"> </v>
      </c>
      <c r="L32" s="75" t="str">
        <f>Week11!L7</f>
        <v xml:space="preserve"> </v>
      </c>
      <c r="M32" s="75" t="str">
        <f>Week12!L7</f>
        <v xml:space="preserve"> </v>
      </c>
      <c r="N32" s="75" t="str">
        <f>Week13!L7</f>
        <v xml:space="preserve"> </v>
      </c>
      <c r="O32" s="75" t="str">
        <f>Week14!L7</f>
        <v xml:space="preserve"> </v>
      </c>
      <c r="P32" s="75" t="str">
        <f>Week15!L7</f>
        <v xml:space="preserve"> </v>
      </c>
      <c r="Q32" s="180" t="str">
        <f>Week16!L7</f>
        <v xml:space="preserve"> </v>
      </c>
      <c r="R32" s="14"/>
    </row>
    <row r="33" spans="1:18" ht="20.100000000000001" customHeight="1" x14ac:dyDescent="0.2">
      <c r="A33" s="185" t="str">
        <f>Week1!A8</f>
        <v>Mike Bawol</v>
      </c>
      <c r="B33" s="183" t="str">
        <f>Week1!L8</f>
        <v xml:space="preserve"> </v>
      </c>
      <c r="C33" s="75" t="str">
        <f>Week2!L8</f>
        <v xml:space="preserve"> </v>
      </c>
      <c r="D33" s="75" t="str">
        <f>Week3!L8</f>
        <v xml:space="preserve"> </v>
      </c>
      <c r="E33" s="75" t="str">
        <f>Week4!L8</f>
        <v xml:space="preserve"> </v>
      </c>
      <c r="F33" s="75" t="str">
        <f>Week5!L8</f>
        <v xml:space="preserve"> </v>
      </c>
      <c r="G33" s="75" t="str">
        <f>Week6!L8</f>
        <v xml:space="preserve"> </v>
      </c>
      <c r="H33" s="75" t="str">
        <f>Week7!L8</f>
        <v xml:space="preserve"> </v>
      </c>
      <c r="I33" s="75" t="str">
        <f>Week8!L8</f>
        <v xml:space="preserve"> </v>
      </c>
      <c r="J33" s="75" t="str">
        <f>Week9!L8</f>
        <v xml:space="preserve"> </v>
      </c>
      <c r="K33" s="75" t="str">
        <f>Week10!L8</f>
        <v xml:space="preserve"> </v>
      </c>
      <c r="L33" s="75" t="str">
        <f>Week11!L8</f>
        <v xml:space="preserve"> </v>
      </c>
      <c r="M33" s="75" t="str">
        <f>Week12!L8</f>
        <v xml:space="preserve"> </v>
      </c>
      <c r="N33" s="75" t="str">
        <f>Week13!L8</f>
        <v xml:space="preserve"> </v>
      </c>
      <c r="O33" s="75" t="str">
        <f>Week14!L8</f>
        <v xml:space="preserve"> </v>
      </c>
      <c r="P33" s="75" t="str">
        <f>Week15!L8</f>
        <v xml:space="preserve"> </v>
      </c>
      <c r="Q33" s="180" t="str">
        <f>Week16!L8</f>
        <v xml:space="preserve"> </v>
      </c>
      <c r="R33" s="14"/>
    </row>
    <row r="34" spans="1:18" ht="20.100000000000001" customHeight="1" x14ac:dyDescent="0.2">
      <c r="A34" s="185" t="str">
        <f>Week1!A9</f>
        <v>John Paul</v>
      </c>
      <c r="B34" s="183">
        <f>Week1!L9</f>
        <v>38</v>
      </c>
      <c r="C34" s="75">
        <f>Week2!L9</f>
        <v>35</v>
      </c>
      <c r="D34" s="75" t="str">
        <f>Week3!L9</f>
        <v xml:space="preserve"> </v>
      </c>
      <c r="E34" s="75" t="str">
        <f>Week4!L9</f>
        <v xml:space="preserve"> </v>
      </c>
      <c r="F34" s="75" t="str">
        <f>Week5!L9</f>
        <v xml:space="preserve"> </v>
      </c>
      <c r="G34" s="75" t="str">
        <f>Week6!L9</f>
        <v xml:space="preserve"> </v>
      </c>
      <c r="H34" s="75" t="str">
        <f>Week7!L9</f>
        <v xml:space="preserve"> </v>
      </c>
      <c r="I34" s="75" t="str">
        <f>Week8!L9</f>
        <v xml:space="preserve"> </v>
      </c>
      <c r="J34" s="75" t="str">
        <f>Week9!L9</f>
        <v xml:space="preserve"> </v>
      </c>
      <c r="K34" s="75" t="str">
        <f>Week10!L9</f>
        <v xml:space="preserve"> </v>
      </c>
      <c r="L34" s="75" t="str">
        <f>Week11!L9</f>
        <v xml:space="preserve"> </v>
      </c>
      <c r="M34" s="75" t="str">
        <f>Week12!L9</f>
        <v xml:space="preserve"> </v>
      </c>
      <c r="N34" s="75" t="str">
        <f>Week13!L9</f>
        <v xml:space="preserve"> </v>
      </c>
      <c r="O34" s="75" t="str">
        <f>Week14!L9</f>
        <v xml:space="preserve"> </v>
      </c>
      <c r="P34" s="75" t="str">
        <f>Week15!L9</f>
        <v xml:space="preserve"> </v>
      </c>
      <c r="Q34" s="180" t="str">
        <f>Week16!L9</f>
        <v xml:space="preserve"> </v>
      </c>
      <c r="R34" s="14"/>
    </row>
    <row r="35" spans="1:18" ht="20.100000000000001" customHeight="1" x14ac:dyDescent="0.2">
      <c r="A35" s="185" t="str">
        <f>Week1!A10</f>
        <v>Joe Walrad</v>
      </c>
      <c r="B35" s="183">
        <f>Week1!L10</f>
        <v>39</v>
      </c>
      <c r="C35" s="75">
        <f>Week2!L10</f>
        <v>36</v>
      </c>
      <c r="D35" s="75" t="str">
        <f>Week3!L10</f>
        <v xml:space="preserve"> </v>
      </c>
      <c r="E35" s="75" t="str">
        <f>Week4!L10</f>
        <v xml:space="preserve"> </v>
      </c>
      <c r="F35" s="75" t="str">
        <f>Week5!L10</f>
        <v xml:space="preserve"> </v>
      </c>
      <c r="G35" s="75" t="str">
        <f>Week6!L10</f>
        <v xml:space="preserve"> </v>
      </c>
      <c r="H35" s="75" t="str">
        <f>Week7!L10</f>
        <v xml:space="preserve"> </v>
      </c>
      <c r="I35" s="75" t="str">
        <f>Week8!L10</f>
        <v xml:space="preserve"> </v>
      </c>
      <c r="J35" s="75" t="str">
        <f>Week9!L10</f>
        <v xml:space="preserve"> </v>
      </c>
      <c r="K35" s="75" t="str">
        <f>Week10!L10</f>
        <v xml:space="preserve"> </v>
      </c>
      <c r="L35" s="75" t="str">
        <f>Week11!L10</f>
        <v xml:space="preserve"> </v>
      </c>
      <c r="M35" s="75" t="str">
        <f>Week12!L10</f>
        <v xml:space="preserve"> </v>
      </c>
      <c r="N35" s="75" t="str">
        <f>Week13!L10</f>
        <v xml:space="preserve"> </v>
      </c>
      <c r="O35" s="75" t="str">
        <f>Week14!L10</f>
        <v xml:space="preserve"> </v>
      </c>
      <c r="P35" s="75" t="str">
        <f>Week15!L10</f>
        <v xml:space="preserve"> </v>
      </c>
      <c r="Q35" s="180" t="str">
        <f>Week16!L10</f>
        <v xml:space="preserve"> </v>
      </c>
      <c r="R35" s="14"/>
    </row>
    <row r="36" spans="1:18" ht="20.100000000000001" customHeight="1" x14ac:dyDescent="0.2">
      <c r="A36" s="185" t="str">
        <f>Week1!A11</f>
        <v>Jon Tharp</v>
      </c>
      <c r="B36" s="183" t="str">
        <f>Week1!L11</f>
        <v xml:space="preserve"> </v>
      </c>
      <c r="C36" s="75" t="str">
        <f>Week2!L11</f>
        <v xml:space="preserve"> </v>
      </c>
      <c r="D36" s="75" t="str">
        <f>Week3!L11</f>
        <v xml:space="preserve"> </v>
      </c>
      <c r="E36" s="75" t="str">
        <f>Week4!L11</f>
        <v xml:space="preserve"> </v>
      </c>
      <c r="F36" s="75" t="str">
        <f>Week5!L11</f>
        <v xml:space="preserve"> </v>
      </c>
      <c r="G36" s="75" t="str">
        <f>Week6!L11</f>
        <v xml:space="preserve"> </v>
      </c>
      <c r="H36" s="75" t="str">
        <f>Week7!L11</f>
        <v xml:space="preserve"> </v>
      </c>
      <c r="I36" s="75" t="str">
        <f>Week8!L11</f>
        <v xml:space="preserve"> </v>
      </c>
      <c r="J36" s="75" t="str">
        <f>Week9!L11</f>
        <v xml:space="preserve"> </v>
      </c>
      <c r="K36" s="75" t="str">
        <f>Week10!L11</f>
        <v xml:space="preserve"> </v>
      </c>
      <c r="L36" s="75" t="str">
        <f>Week11!L11</f>
        <v xml:space="preserve"> </v>
      </c>
      <c r="M36" s="75" t="str">
        <f>Week12!L11</f>
        <v xml:space="preserve"> </v>
      </c>
      <c r="N36" s="75" t="str">
        <f>Week13!L11</f>
        <v xml:space="preserve"> </v>
      </c>
      <c r="O36" s="75" t="str">
        <f>Week14!L11</f>
        <v xml:space="preserve"> </v>
      </c>
      <c r="P36" s="75" t="str">
        <f>Week15!L11</f>
        <v xml:space="preserve"> </v>
      </c>
      <c r="Q36" s="180" t="str">
        <f>Week16!L11</f>
        <v xml:space="preserve"> </v>
      </c>
      <c r="R36" s="14"/>
    </row>
    <row r="37" spans="1:18" ht="20.100000000000001" customHeight="1" x14ac:dyDescent="0.2">
      <c r="A37" s="185" t="str">
        <f>Week1!A12</f>
        <v>Nick Matzo</v>
      </c>
      <c r="B37" s="183">
        <f>Week1!L12</f>
        <v>33</v>
      </c>
      <c r="C37" s="75">
        <f>Week2!L12</f>
        <v>39</v>
      </c>
      <c r="D37" s="75" t="str">
        <f>Week3!L12</f>
        <v xml:space="preserve"> </v>
      </c>
      <c r="E37" s="75" t="str">
        <f>Week4!L12</f>
        <v xml:space="preserve"> </v>
      </c>
      <c r="F37" s="75" t="str">
        <f>Week5!L12</f>
        <v xml:space="preserve"> </v>
      </c>
      <c r="G37" s="75" t="str">
        <f>Week6!L12</f>
        <v xml:space="preserve"> </v>
      </c>
      <c r="H37" s="75" t="str">
        <f>Week7!L12</f>
        <v xml:space="preserve"> </v>
      </c>
      <c r="I37" s="75" t="str">
        <f>Week8!L12</f>
        <v xml:space="preserve"> </v>
      </c>
      <c r="J37" s="75" t="str">
        <f>Week9!L12</f>
        <v xml:space="preserve"> </v>
      </c>
      <c r="K37" s="75" t="str">
        <f>Week10!L12</f>
        <v xml:space="preserve"> </v>
      </c>
      <c r="L37" s="75" t="str">
        <f>Week11!L12</f>
        <v xml:space="preserve"> </v>
      </c>
      <c r="M37" s="75" t="str">
        <f>Week12!L12</f>
        <v xml:space="preserve"> </v>
      </c>
      <c r="N37" s="75" t="str">
        <f>Week13!L12</f>
        <v xml:space="preserve"> </v>
      </c>
      <c r="O37" s="75" t="str">
        <f>Week14!L12</f>
        <v xml:space="preserve"> </v>
      </c>
      <c r="P37" s="75" t="str">
        <f>Week15!L12</f>
        <v xml:space="preserve"> </v>
      </c>
      <c r="Q37" s="180" t="str">
        <f>Week16!L12</f>
        <v xml:space="preserve"> </v>
      </c>
      <c r="R37" s="14"/>
    </row>
    <row r="38" spans="1:18" ht="20.100000000000001" customHeight="1" x14ac:dyDescent="0.2">
      <c r="A38" s="185" t="str">
        <f>Week1!A13</f>
        <v>Tony DiCarlo</v>
      </c>
      <c r="B38" s="183">
        <f>Week1!L13</f>
        <v>35</v>
      </c>
      <c r="C38" s="75">
        <f>Week2!L13</f>
        <v>43</v>
      </c>
      <c r="D38" s="75" t="str">
        <f>Week3!L13</f>
        <v xml:space="preserve"> </v>
      </c>
      <c r="E38" s="75" t="str">
        <f>Week4!L13</f>
        <v xml:space="preserve"> </v>
      </c>
      <c r="F38" s="75" t="str">
        <f>Week5!L13</f>
        <v xml:space="preserve"> </v>
      </c>
      <c r="G38" s="75" t="str">
        <f>Week6!L13</f>
        <v xml:space="preserve"> </v>
      </c>
      <c r="H38" s="75" t="str">
        <f>Week7!L13</f>
        <v xml:space="preserve"> </v>
      </c>
      <c r="I38" s="75" t="str">
        <f>Week8!L13</f>
        <v xml:space="preserve"> </v>
      </c>
      <c r="J38" s="75" t="str">
        <f>Week9!L13</f>
        <v xml:space="preserve"> </v>
      </c>
      <c r="K38" s="75" t="str">
        <f>Week10!L13</f>
        <v xml:space="preserve"> </v>
      </c>
      <c r="L38" s="75" t="str">
        <f>Week11!L13</f>
        <v xml:space="preserve"> </v>
      </c>
      <c r="M38" s="75" t="str">
        <f>Week12!L13</f>
        <v xml:space="preserve"> </v>
      </c>
      <c r="N38" s="75" t="str">
        <f>Week13!L13</f>
        <v xml:space="preserve"> </v>
      </c>
      <c r="O38" s="75" t="str">
        <f>Week14!L13</f>
        <v xml:space="preserve"> </v>
      </c>
      <c r="P38" s="75" t="str">
        <f>Week15!L13</f>
        <v xml:space="preserve"> </v>
      </c>
      <c r="Q38" s="180" t="str">
        <f>Week16!L13</f>
        <v xml:space="preserve"> </v>
      </c>
      <c r="R38" s="14"/>
    </row>
    <row r="39" spans="1:18" ht="20.100000000000001" customHeight="1" x14ac:dyDescent="0.2">
      <c r="A39" s="185" t="str">
        <f>Week1!A14</f>
        <v>Joe Baker</v>
      </c>
      <c r="B39" s="183">
        <f>Week1!L14</f>
        <v>43</v>
      </c>
      <c r="C39" s="75">
        <f>Week2!L14</f>
        <v>38</v>
      </c>
      <c r="D39" s="75" t="str">
        <f>Week3!L14</f>
        <v xml:space="preserve"> </v>
      </c>
      <c r="E39" s="75" t="str">
        <f>Week4!L14</f>
        <v xml:space="preserve"> </v>
      </c>
      <c r="F39" s="75" t="str">
        <f>Week5!L14</f>
        <v xml:space="preserve"> </v>
      </c>
      <c r="G39" s="75" t="str">
        <f>Week6!L14</f>
        <v xml:space="preserve"> </v>
      </c>
      <c r="H39" s="75" t="str">
        <f>Week7!L14</f>
        <v xml:space="preserve"> </v>
      </c>
      <c r="I39" s="75" t="str">
        <f>Week8!L14</f>
        <v xml:space="preserve"> </v>
      </c>
      <c r="J39" s="75" t="str">
        <f>Week9!L14</f>
        <v xml:space="preserve"> </v>
      </c>
      <c r="K39" s="75" t="str">
        <f>Week10!L14</f>
        <v xml:space="preserve"> </v>
      </c>
      <c r="L39" s="75" t="str">
        <f>Week11!L14</f>
        <v xml:space="preserve"> </v>
      </c>
      <c r="M39" s="75" t="str">
        <f>Week12!L14</f>
        <v xml:space="preserve"> </v>
      </c>
      <c r="N39" s="75" t="str">
        <f>Week13!L14</f>
        <v xml:space="preserve"> </v>
      </c>
      <c r="O39" s="75" t="str">
        <f>Week14!L14</f>
        <v xml:space="preserve"> </v>
      </c>
      <c r="P39" s="75" t="str">
        <f>Week15!L14</f>
        <v xml:space="preserve"> </v>
      </c>
      <c r="Q39" s="180" t="str">
        <f>Week16!L14</f>
        <v xml:space="preserve"> </v>
      </c>
      <c r="R39" s="14"/>
    </row>
    <row r="40" spans="1:18" ht="20.100000000000001" customHeight="1" x14ac:dyDescent="0.2">
      <c r="A40" s="185" t="str">
        <f>Week1!A15</f>
        <v>Ron Kopas</v>
      </c>
      <c r="B40" s="183">
        <f>Week1!L15</f>
        <v>38</v>
      </c>
      <c r="C40" s="75">
        <f>Week2!L15</f>
        <v>38</v>
      </c>
      <c r="D40" s="75" t="str">
        <f>Week3!L15</f>
        <v xml:space="preserve"> </v>
      </c>
      <c r="E40" s="75" t="str">
        <f>Week4!L15</f>
        <v xml:space="preserve"> </v>
      </c>
      <c r="F40" s="75" t="str">
        <f>Week5!L15</f>
        <v xml:space="preserve"> </v>
      </c>
      <c r="G40" s="75" t="str">
        <f>Week6!L15</f>
        <v xml:space="preserve"> </v>
      </c>
      <c r="H40" s="75" t="str">
        <f>Week7!L15</f>
        <v xml:space="preserve"> </v>
      </c>
      <c r="I40" s="75" t="str">
        <f>Week8!L15</f>
        <v xml:space="preserve"> </v>
      </c>
      <c r="J40" s="75" t="str">
        <f>Week9!L15</f>
        <v xml:space="preserve"> </v>
      </c>
      <c r="K40" s="75" t="str">
        <f>Week10!L15</f>
        <v xml:space="preserve"> </v>
      </c>
      <c r="L40" s="75" t="str">
        <f>Week11!L15</f>
        <v xml:space="preserve"> </v>
      </c>
      <c r="M40" s="75" t="str">
        <f>Week12!L15</f>
        <v xml:space="preserve"> </v>
      </c>
      <c r="N40" s="75" t="str">
        <f>Week13!L15</f>
        <v xml:space="preserve"> </v>
      </c>
      <c r="O40" s="75" t="str">
        <f>Week14!L15</f>
        <v xml:space="preserve"> </v>
      </c>
      <c r="P40" s="75" t="str">
        <f>Week15!L15</f>
        <v xml:space="preserve"> </v>
      </c>
      <c r="Q40" s="180" t="str">
        <f>Week16!L15</f>
        <v xml:space="preserve"> </v>
      </c>
      <c r="R40" s="14"/>
    </row>
    <row r="41" spans="1:18" ht="20.100000000000001" customHeight="1" x14ac:dyDescent="0.2">
      <c r="A41" s="185" t="str">
        <f>Week1!A16</f>
        <v>Craig Dunn</v>
      </c>
      <c r="B41" s="183">
        <f>Week1!L16</f>
        <v>40</v>
      </c>
      <c r="C41" s="75">
        <f>Week2!L16</f>
        <v>38</v>
      </c>
      <c r="D41" s="75" t="str">
        <f>Week3!L16</f>
        <v xml:space="preserve"> </v>
      </c>
      <c r="E41" s="75" t="str">
        <f>Week4!L16</f>
        <v xml:space="preserve"> </v>
      </c>
      <c r="F41" s="75" t="str">
        <f>Week5!L16</f>
        <v xml:space="preserve"> </v>
      </c>
      <c r="G41" s="75" t="str">
        <f>Week6!L16</f>
        <v xml:space="preserve"> </v>
      </c>
      <c r="H41" s="75" t="str">
        <f>Week7!L16</f>
        <v xml:space="preserve"> </v>
      </c>
      <c r="I41" s="75" t="str">
        <f>Week8!L16</f>
        <v xml:space="preserve"> </v>
      </c>
      <c r="J41" s="75" t="str">
        <f>Week9!L16</f>
        <v xml:space="preserve"> </v>
      </c>
      <c r="K41" s="75" t="str">
        <f>Week10!L16</f>
        <v xml:space="preserve"> </v>
      </c>
      <c r="L41" s="75" t="str">
        <f>Week11!L16</f>
        <v xml:space="preserve"> </v>
      </c>
      <c r="M41" s="75" t="str">
        <f>Week12!L16</f>
        <v xml:space="preserve"> </v>
      </c>
      <c r="N41" s="75" t="str">
        <f>Week13!L16</f>
        <v xml:space="preserve"> </v>
      </c>
      <c r="O41" s="75" t="str">
        <f>Week14!L16</f>
        <v xml:space="preserve"> </v>
      </c>
      <c r="P41" s="75" t="str">
        <f>Week15!L16</f>
        <v xml:space="preserve"> </v>
      </c>
      <c r="Q41" s="180" t="str">
        <f>Week16!L16</f>
        <v xml:space="preserve"> </v>
      </c>
      <c r="R41" s="14"/>
    </row>
    <row r="42" spans="1:18" ht="20.100000000000001" customHeight="1" x14ac:dyDescent="0.2">
      <c r="A42" s="185" t="str">
        <f>Week1!A17</f>
        <v>Tim Barrett</v>
      </c>
      <c r="B42" s="183">
        <f>Week1!L17</f>
        <v>40</v>
      </c>
      <c r="C42" s="75">
        <f>Week2!L17</f>
        <v>36</v>
      </c>
      <c r="D42" s="75" t="str">
        <f>Week3!L17</f>
        <v xml:space="preserve"> </v>
      </c>
      <c r="E42" s="75" t="str">
        <f>Week4!L17</f>
        <v xml:space="preserve"> </v>
      </c>
      <c r="F42" s="75" t="str">
        <f>Week5!L17</f>
        <v xml:space="preserve"> </v>
      </c>
      <c r="G42" s="75" t="str">
        <f>Week6!L17</f>
        <v xml:space="preserve"> </v>
      </c>
      <c r="H42" s="75" t="str">
        <f>Week7!L17</f>
        <v xml:space="preserve"> </v>
      </c>
      <c r="I42" s="75" t="str">
        <f>Week8!L17</f>
        <v xml:space="preserve"> </v>
      </c>
      <c r="J42" s="75" t="str">
        <f>Week9!L17</f>
        <v xml:space="preserve"> </v>
      </c>
      <c r="K42" s="75" t="str">
        <f>Week10!L17</f>
        <v xml:space="preserve"> </v>
      </c>
      <c r="L42" s="75" t="str">
        <f>Week11!L17</f>
        <v xml:space="preserve"> </v>
      </c>
      <c r="M42" s="75" t="str">
        <f>Week12!L17</f>
        <v xml:space="preserve"> </v>
      </c>
      <c r="N42" s="75" t="str">
        <f>Week13!L17</f>
        <v xml:space="preserve"> </v>
      </c>
      <c r="O42" s="75" t="str">
        <f>Week14!L17</f>
        <v xml:space="preserve"> </v>
      </c>
      <c r="P42" s="75" t="str">
        <f>Week15!L17</f>
        <v xml:space="preserve"> </v>
      </c>
      <c r="Q42" s="180" t="str">
        <f>Week16!L17</f>
        <v xml:space="preserve"> </v>
      </c>
      <c r="R42" s="14"/>
    </row>
    <row r="43" spans="1:18" ht="20.100000000000001" customHeight="1" x14ac:dyDescent="0.2">
      <c r="A43" s="185" t="str">
        <f>Week1!A18</f>
        <v>Chris Baron</v>
      </c>
      <c r="B43" s="183" t="str">
        <f>Week1!L18</f>
        <v xml:space="preserve"> </v>
      </c>
      <c r="C43" s="75">
        <f>Week2!L18</f>
        <v>38</v>
      </c>
      <c r="D43" s="75" t="str">
        <f>Week3!L18</f>
        <v xml:space="preserve"> </v>
      </c>
      <c r="E43" s="75" t="str">
        <f>Week4!L18</f>
        <v xml:space="preserve"> </v>
      </c>
      <c r="F43" s="75" t="str">
        <f>Week5!L18</f>
        <v xml:space="preserve"> </v>
      </c>
      <c r="G43" s="75" t="str">
        <f>Week6!L18</f>
        <v xml:space="preserve"> </v>
      </c>
      <c r="H43" s="75" t="str">
        <f>Week7!L18</f>
        <v xml:space="preserve"> </v>
      </c>
      <c r="I43" s="75" t="str">
        <f>Week8!L18</f>
        <v xml:space="preserve"> </v>
      </c>
      <c r="J43" s="75" t="str">
        <f>Week9!L18</f>
        <v xml:space="preserve"> </v>
      </c>
      <c r="K43" s="75" t="str">
        <f>Week10!L18</f>
        <v xml:space="preserve"> </v>
      </c>
      <c r="L43" s="75" t="str">
        <f>Week11!L18</f>
        <v xml:space="preserve"> </v>
      </c>
      <c r="M43" s="75" t="str">
        <f>Week12!L18</f>
        <v xml:space="preserve"> </v>
      </c>
      <c r="N43" s="75" t="str">
        <f>Week13!L18</f>
        <v xml:space="preserve"> </v>
      </c>
      <c r="O43" s="75" t="str">
        <f>Week14!L18</f>
        <v xml:space="preserve"> </v>
      </c>
      <c r="P43" s="75" t="str">
        <f>Week15!L18</f>
        <v xml:space="preserve"> </v>
      </c>
      <c r="Q43" s="180" t="str">
        <f>Week16!L18</f>
        <v xml:space="preserve"> </v>
      </c>
      <c r="R43" s="14"/>
    </row>
    <row r="44" spans="1:18" ht="20.100000000000001" customHeight="1" x14ac:dyDescent="0.2">
      <c r="A44" s="185" t="str">
        <f>Week1!A19</f>
        <v>Shaun Breuer</v>
      </c>
      <c r="B44" s="183">
        <f>Week1!L19</f>
        <v>38</v>
      </c>
      <c r="C44" s="75">
        <f>Week2!L19</f>
        <v>38</v>
      </c>
      <c r="D44" s="75" t="str">
        <f>Week3!L19</f>
        <v xml:space="preserve"> </v>
      </c>
      <c r="E44" s="75" t="str">
        <f>Week4!L19</f>
        <v xml:space="preserve"> </v>
      </c>
      <c r="F44" s="75" t="str">
        <f>Week5!L19</f>
        <v xml:space="preserve"> </v>
      </c>
      <c r="G44" s="75" t="str">
        <f>Week6!L19</f>
        <v xml:space="preserve"> </v>
      </c>
      <c r="H44" s="75" t="str">
        <f>Week7!L19</f>
        <v xml:space="preserve"> </v>
      </c>
      <c r="I44" s="75" t="str">
        <f>Week8!L19</f>
        <v xml:space="preserve"> </v>
      </c>
      <c r="J44" s="75" t="str">
        <f>Week9!L19</f>
        <v xml:space="preserve"> </v>
      </c>
      <c r="K44" s="75" t="str">
        <f>Week10!L19</f>
        <v xml:space="preserve"> </v>
      </c>
      <c r="L44" s="75" t="str">
        <f>Week11!L19</f>
        <v xml:space="preserve"> </v>
      </c>
      <c r="M44" s="75" t="str">
        <f>Week12!L19</f>
        <v xml:space="preserve"> </v>
      </c>
      <c r="N44" s="75" t="str">
        <f>Week13!L19</f>
        <v xml:space="preserve"> </v>
      </c>
      <c r="O44" s="75" t="str">
        <f>Week14!L19</f>
        <v xml:space="preserve"> </v>
      </c>
      <c r="P44" s="75" t="str">
        <f>Week15!L19</f>
        <v xml:space="preserve"> </v>
      </c>
      <c r="Q44" s="180" t="str">
        <f>Week16!L19</f>
        <v xml:space="preserve"> </v>
      </c>
      <c r="R44" s="14"/>
    </row>
    <row r="45" spans="1:18" ht="20.100000000000001" customHeight="1" x14ac:dyDescent="0.2">
      <c r="A45" s="185" t="str">
        <f>Week1!A20</f>
        <v>Bob Barbour</v>
      </c>
      <c r="B45" s="183">
        <f>Week1!L20</f>
        <v>42</v>
      </c>
      <c r="C45" s="75">
        <f>Week2!L20</f>
        <v>40</v>
      </c>
      <c r="D45" s="75" t="str">
        <f>Week3!L20</f>
        <v xml:space="preserve"> </v>
      </c>
      <c r="E45" s="75" t="str">
        <f>Week4!L20</f>
        <v xml:space="preserve"> </v>
      </c>
      <c r="F45" s="75" t="str">
        <f>Week5!L20</f>
        <v xml:space="preserve"> </v>
      </c>
      <c r="G45" s="75" t="str">
        <f>Week6!L20</f>
        <v xml:space="preserve"> </v>
      </c>
      <c r="H45" s="75" t="str">
        <f>Week7!L20</f>
        <v xml:space="preserve"> </v>
      </c>
      <c r="I45" s="75" t="str">
        <f>Week8!L20</f>
        <v xml:space="preserve"> </v>
      </c>
      <c r="J45" s="75" t="str">
        <f>Week9!L20</f>
        <v xml:space="preserve"> </v>
      </c>
      <c r="K45" s="75" t="str">
        <f>Week10!L20</f>
        <v xml:space="preserve"> </v>
      </c>
      <c r="L45" s="75" t="str">
        <f>Week11!L20</f>
        <v xml:space="preserve"> </v>
      </c>
      <c r="M45" s="75" t="str">
        <f>Week12!L20</f>
        <v xml:space="preserve"> </v>
      </c>
      <c r="N45" s="75" t="str">
        <f>Week13!L20</f>
        <v xml:space="preserve"> </v>
      </c>
      <c r="O45" s="75" t="str">
        <f>Week14!L20</f>
        <v xml:space="preserve"> </v>
      </c>
      <c r="P45" s="75" t="str">
        <f>Week15!L20</f>
        <v xml:space="preserve"> </v>
      </c>
      <c r="Q45" s="180" t="str">
        <f>Week16!L20</f>
        <v xml:space="preserve"> </v>
      </c>
      <c r="R45" s="14"/>
    </row>
    <row r="46" spans="1:18" ht="20.100000000000001" customHeight="1" x14ac:dyDescent="0.2">
      <c r="A46" s="185" t="str">
        <f>Week1!A21</f>
        <v>Jeremy Baron</v>
      </c>
      <c r="B46" s="183">
        <f>Week1!L21</f>
        <v>40</v>
      </c>
      <c r="C46" s="75">
        <f>Week2!L21</f>
        <v>31</v>
      </c>
      <c r="D46" s="75" t="str">
        <f>Week3!L21</f>
        <v xml:space="preserve"> </v>
      </c>
      <c r="E46" s="75" t="str">
        <f>Week4!L21</f>
        <v xml:space="preserve"> </v>
      </c>
      <c r="F46" s="75" t="str">
        <f>Week5!L21</f>
        <v xml:space="preserve"> </v>
      </c>
      <c r="G46" s="75" t="str">
        <f>Week6!L21</f>
        <v xml:space="preserve"> </v>
      </c>
      <c r="H46" s="75" t="str">
        <f>Week7!L21</f>
        <v xml:space="preserve"> </v>
      </c>
      <c r="I46" s="75" t="str">
        <f>Week8!L21</f>
        <v xml:space="preserve"> </v>
      </c>
      <c r="J46" s="75" t="str">
        <f>Week9!L21</f>
        <v xml:space="preserve"> </v>
      </c>
      <c r="K46" s="75" t="str">
        <f>Week10!L21</f>
        <v xml:space="preserve"> </v>
      </c>
      <c r="L46" s="75" t="str">
        <f>Week11!L21</f>
        <v xml:space="preserve"> </v>
      </c>
      <c r="M46" s="75" t="str">
        <f>Week12!L21</f>
        <v xml:space="preserve"> </v>
      </c>
      <c r="N46" s="75" t="str">
        <f>Week13!L21</f>
        <v xml:space="preserve"> </v>
      </c>
      <c r="O46" s="75" t="str">
        <f>Week14!L21</f>
        <v xml:space="preserve"> </v>
      </c>
      <c r="P46" s="75" t="str">
        <f>Week15!L21</f>
        <v xml:space="preserve"> </v>
      </c>
      <c r="Q46" s="180" t="str">
        <f>Week16!L21</f>
        <v xml:space="preserve"> </v>
      </c>
      <c r="R46" s="14"/>
    </row>
    <row r="47" spans="1:18" ht="20.100000000000001" customHeight="1" x14ac:dyDescent="0.2">
      <c r="A47" s="185" t="str">
        <f>Week1!A22</f>
        <v>Chris Brosky</v>
      </c>
      <c r="B47" s="183">
        <f>Week1!L22</f>
        <v>40</v>
      </c>
      <c r="C47" s="75">
        <f>Week2!L22</f>
        <v>42</v>
      </c>
      <c r="D47" s="75" t="str">
        <f>Week3!L22</f>
        <v xml:space="preserve"> </v>
      </c>
      <c r="E47" s="75" t="str">
        <f>Week4!L22</f>
        <v xml:space="preserve"> </v>
      </c>
      <c r="F47" s="75" t="str">
        <f>Week5!L22</f>
        <v xml:space="preserve"> </v>
      </c>
      <c r="G47" s="75" t="str">
        <f>Week6!L22</f>
        <v xml:space="preserve"> </v>
      </c>
      <c r="H47" s="75" t="str">
        <f>Week7!L22</f>
        <v xml:space="preserve"> </v>
      </c>
      <c r="I47" s="75" t="str">
        <f>Week8!L22</f>
        <v xml:space="preserve"> </v>
      </c>
      <c r="J47" s="75" t="str">
        <f>Week9!L22</f>
        <v xml:space="preserve"> </v>
      </c>
      <c r="K47" s="75" t="str">
        <f>Week10!L22</f>
        <v xml:space="preserve"> </v>
      </c>
      <c r="L47" s="75" t="str">
        <f>Week11!L22</f>
        <v xml:space="preserve"> </v>
      </c>
      <c r="M47" s="75" t="str">
        <f>Week12!L22</f>
        <v xml:space="preserve"> </v>
      </c>
      <c r="N47" s="75" t="str">
        <f>Week13!L22</f>
        <v xml:space="preserve"> </v>
      </c>
      <c r="O47" s="75" t="str">
        <f>Week14!L22</f>
        <v xml:space="preserve"> </v>
      </c>
      <c r="P47" s="75" t="str">
        <f>Week15!L22</f>
        <v xml:space="preserve"> </v>
      </c>
      <c r="Q47" s="180" t="str">
        <f>Week16!L22</f>
        <v xml:space="preserve"> </v>
      </c>
      <c r="R47" s="14"/>
    </row>
    <row r="48" spans="1:18" ht="20.100000000000001" customHeight="1" x14ac:dyDescent="0.2">
      <c r="A48" s="185" t="str">
        <f>Week1!A23</f>
        <v>Steve Brosky</v>
      </c>
      <c r="B48" s="183">
        <f>Week1!L23</f>
        <v>36</v>
      </c>
      <c r="C48" s="75">
        <f>Week2!L23</f>
        <v>27</v>
      </c>
      <c r="D48" s="75" t="str">
        <f>Week3!L23</f>
        <v xml:space="preserve"> </v>
      </c>
      <c r="E48" s="75" t="str">
        <f>Week4!L23</f>
        <v xml:space="preserve"> </v>
      </c>
      <c r="F48" s="75" t="str">
        <f>Week5!L23</f>
        <v xml:space="preserve"> </v>
      </c>
      <c r="G48" s="75" t="str">
        <f>Week6!L23</f>
        <v xml:space="preserve"> </v>
      </c>
      <c r="H48" s="75" t="str">
        <f>Week7!L23</f>
        <v xml:space="preserve"> </v>
      </c>
      <c r="I48" s="75" t="str">
        <f>Week8!L23</f>
        <v xml:space="preserve"> </v>
      </c>
      <c r="J48" s="75" t="str">
        <f>Week9!L23</f>
        <v xml:space="preserve"> </v>
      </c>
      <c r="K48" s="75" t="str">
        <f>Week10!L23</f>
        <v xml:space="preserve"> </v>
      </c>
      <c r="L48" s="75" t="str">
        <f>Week11!L23</f>
        <v xml:space="preserve"> </v>
      </c>
      <c r="M48" s="75" t="str">
        <f>Week12!L23</f>
        <v xml:space="preserve"> </v>
      </c>
      <c r="N48" s="75" t="str">
        <f>Week13!L23</f>
        <v xml:space="preserve"> </v>
      </c>
      <c r="O48" s="75" t="str">
        <f>Week14!L23</f>
        <v xml:space="preserve"> </v>
      </c>
      <c r="P48" s="75" t="str">
        <f>Week15!L23</f>
        <v xml:space="preserve"> </v>
      </c>
      <c r="Q48" s="180" t="str">
        <f>Week16!L23</f>
        <v xml:space="preserve"> </v>
      </c>
      <c r="R48" s="14"/>
    </row>
    <row r="49" spans="1:18" ht="20.100000000000001" customHeight="1" x14ac:dyDescent="0.2">
      <c r="A49" s="185" t="str">
        <f>Week1!A24</f>
        <v>Tim Watts</v>
      </c>
      <c r="B49" s="183">
        <f>Week1!L24</f>
        <v>35</v>
      </c>
      <c r="C49" s="75">
        <f>Week2!L24</f>
        <v>40</v>
      </c>
      <c r="D49" s="75" t="str">
        <f>Week3!L24</f>
        <v xml:space="preserve"> </v>
      </c>
      <c r="E49" s="75" t="str">
        <f>Week4!L24</f>
        <v xml:space="preserve"> </v>
      </c>
      <c r="F49" s="75" t="str">
        <f>Week5!L24</f>
        <v xml:space="preserve"> </v>
      </c>
      <c r="G49" s="75" t="str">
        <f>Week6!L24</f>
        <v xml:space="preserve"> </v>
      </c>
      <c r="H49" s="75" t="str">
        <f>Week7!L24</f>
        <v xml:space="preserve"> </v>
      </c>
      <c r="I49" s="75" t="str">
        <f>Week8!L24</f>
        <v xml:space="preserve"> </v>
      </c>
      <c r="J49" s="75" t="str">
        <f>Week9!L24</f>
        <v xml:space="preserve"> </v>
      </c>
      <c r="K49" s="75" t="str">
        <f>Week10!L24</f>
        <v xml:space="preserve"> </v>
      </c>
      <c r="L49" s="75" t="str">
        <f>Week11!L24</f>
        <v xml:space="preserve"> </v>
      </c>
      <c r="M49" s="75" t="str">
        <f>Week12!L24</f>
        <v xml:space="preserve"> </v>
      </c>
      <c r="N49" s="75" t="str">
        <f>Week13!L24</f>
        <v xml:space="preserve"> </v>
      </c>
      <c r="O49" s="75" t="str">
        <f>Week14!L24</f>
        <v xml:space="preserve"> </v>
      </c>
      <c r="P49" s="75" t="str">
        <f>Week15!L24</f>
        <v xml:space="preserve"> </v>
      </c>
      <c r="Q49" s="180" t="str">
        <f>Week16!L24</f>
        <v xml:space="preserve"> </v>
      </c>
      <c r="R49" s="14"/>
    </row>
    <row r="50" spans="1:18" ht="20.100000000000001" customHeight="1" x14ac:dyDescent="0.2">
      <c r="A50" s="185" t="str">
        <f>Week1!A25</f>
        <v>Joe Markusen</v>
      </c>
      <c r="B50" s="183" t="str">
        <f>Week1!L25</f>
        <v xml:space="preserve"> </v>
      </c>
      <c r="C50" s="75" t="str">
        <f>Week2!L25</f>
        <v xml:space="preserve"> </v>
      </c>
      <c r="D50" s="75" t="str">
        <f>Week3!L25</f>
        <v xml:space="preserve"> </v>
      </c>
      <c r="E50" s="75" t="str">
        <f>Week4!L25</f>
        <v xml:space="preserve"> </v>
      </c>
      <c r="F50" s="75" t="str">
        <f>Week5!L25</f>
        <v xml:space="preserve"> </v>
      </c>
      <c r="G50" s="75" t="str">
        <f>Week6!L25</f>
        <v xml:space="preserve"> </v>
      </c>
      <c r="H50" s="75" t="str">
        <f>Week7!L25</f>
        <v xml:space="preserve"> </v>
      </c>
      <c r="I50" s="75" t="str">
        <f>Week8!L25</f>
        <v xml:space="preserve"> </v>
      </c>
      <c r="J50" s="75" t="str">
        <f>Week9!L25</f>
        <v xml:space="preserve"> </v>
      </c>
      <c r="K50" s="75" t="str">
        <f>Week10!L25</f>
        <v xml:space="preserve"> </v>
      </c>
      <c r="L50" s="75" t="str">
        <f>Week11!L25</f>
        <v xml:space="preserve"> </v>
      </c>
      <c r="M50" s="75" t="str">
        <f>Week12!L25</f>
        <v xml:space="preserve"> </v>
      </c>
      <c r="N50" s="75" t="str">
        <f>Week13!L25</f>
        <v xml:space="preserve"> </v>
      </c>
      <c r="O50" s="75" t="str">
        <f>Week14!L25</f>
        <v xml:space="preserve"> </v>
      </c>
      <c r="P50" s="75" t="str">
        <f>Week15!L25</f>
        <v xml:space="preserve"> </v>
      </c>
      <c r="Q50" s="180" t="str">
        <f>Week16!L25</f>
        <v xml:space="preserve"> </v>
      </c>
      <c r="R50" s="38"/>
    </row>
    <row r="51" spans="1:18" ht="20.100000000000001" customHeight="1" x14ac:dyDescent="0.2">
      <c r="A51" s="185" t="str">
        <f>Week1!A26</f>
        <v>Rick Olivero</v>
      </c>
      <c r="B51" s="183">
        <f>Week1!L26</f>
        <v>39</v>
      </c>
      <c r="C51" s="75">
        <f>Week2!L26</f>
        <v>31</v>
      </c>
      <c r="D51" s="75" t="str">
        <f>Week3!L26</f>
        <v xml:space="preserve"> </v>
      </c>
      <c r="E51" s="75" t="str">
        <f>Week4!L26</f>
        <v xml:space="preserve"> </v>
      </c>
      <c r="F51" s="75" t="str">
        <f>Week5!L26</f>
        <v xml:space="preserve"> </v>
      </c>
      <c r="G51" s="75" t="str">
        <f>Week6!L26</f>
        <v xml:space="preserve"> </v>
      </c>
      <c r="H51" s="75" t="str">
        <f>Week7!L26</f>
        <v xml:space="preserve"> </v>
      </c>
      <c r="I51" s="75" t="str">
        <f>Week8!L26</f>
        <v xml:space="preserve"> </v>
      </c>
      <c r="J51" s="75" t="str">
        <f>Week9!L26</f>
        <v xml:space="preserve"> </v>
      </c>
      <c r="K51" s="75" t="str">
        <f>Week10!L26</f>
        <v xml:space="preserve"> </v>
      </c>
      <c r="L51" s="75" t="str">
        <f>Week11!L26</f>
        <v xml:space="preserve"> </v>
      </c>
      <c r="M51" s="75" t="str">
        <f>Week12!L26</f>
        <v xml:space="preserve"> </v>
      </c>
      <c r="N51" s="75" t="str">
        <f>Week13!L26</f>
        <v xml:space="preserve"> </v>
      </c>
      <c r="O51" s="75" t="str">
        <f>Week14!L26</f>
        <v xml:space="preserve"> </v>
      </c>
      <c r="P51" s="75" t="str">
        <f>Week15!L26</f>
        <v xml:space="preserve"> </v>
      </c>
      <c r="Q51" s="180" t="str">
        <f>Week16!L26</f>
        <v xml:space="preserve"> </v>
      </c>
      <c r="R51" s="38"/>
    </row>
    <row r="52" spans="1:18" ht="20.100000000000001" customHeight="1" x14ac:dyDescent="0.2">
      <c r="A52" s="185" t="str">
        <f>Week1!A27</f>
        <v>Roger Koenigsknecht</v>
      </c>
      <c r="B52" s="183">
        <f>Week1!L27</f>
        <v>36</v>
      </c>
      <c r="C52" s="75">
        <f>Week2!L27</f>
        <v>36</v>
      </c>
      <c r="D52" s="75" t="str">
        <f>Week3!L27</f>
        <v xml:space="preserve"> </v>
      </c>
      <c r="E52" s="75" t="str">
        <f>Week4!L27</f>
        <v xml:space="preserve"> </v>
      </c>
      <c r="F52" s="75" t="str">
        <f>Week5!L27</f>
        <v xml:space="preserve"> </v>
      </c>
      <c r="G52" s="75" t="str">
        <f>Week6!L27</f>
        <v xml:space="preserve"> </v>
      </c>
      <c r="H52" s="75" t="str">
        <f>Week7!L27</f>
        <v xml:space="preserve"> </v>
      </c>
      <c r="I52" s="75" t="str">
        <f>Week8!L27</f>
        <v xml:space="preserve"> </v>
      </c>
      <c r="J52" s="75" t="str">
        <f>Week9!L27</f>
        <v xml:space="preserve"> </v>
      </c>
      <c r="K52" s="75" t="str">
        <f>Week10!L27</f>
        <v xml:space="preserve"> </v>
      </c>
      <c r="L52" s="75" t="str">
        <f>Week11!L27</f>
        <v xml:space="preserve"> </v>
      </c>
      <c r="M52" s="75" t="str">
        <f>Week12!L27</f>
        <v xml:space="preserve"> </v>
      </c>
      <c r="N52" s="75" t="str">
        <f>Week13!L27</f>
        <v xml:space="preserve"> </v>
      </c>
      <c r="O52" s="75" t="str">
        <f>Week14!L27</f>
        <v xml:space="preserve"> </v>
      </c>
      <c r="P52" s="75" t="str">
        <f>Week15!L27</f>
        <v xml:space="preserve"> </v>
      </c>
      <c r="Q52" s="180" t="str">
        <f>Week16!L27</f>
        <v xml:space="preserve"> </v>
      </c>
      <c r="R52" s="38"/>
    </row>
    <row r="53" spans="1:18" ht="20.100000000000001" customHeight="1" thickBot="1" x14ac:dyDescent="0.25">
      <c r="A53" s="186" t="str">
        <f>Week1!A28</f>
        <v>Tom Laskaris</v>
      </c>
      <c r="B53" s="57">
        <f>Week1!L28</f>
        <v>39</v>
      </c>
      <c r="C53" s="70">
        <f>Week2!L28</f>
        <v>42</v>
      </c>
      <c r="D53" s="70" t="str">
        <f>Week3!L28</f>
        <v xml:space="preserve"> </v>
      </c>
      <c r="E53" s="70" t="str">
        <f>Week4!L28</f>
        <v xml:space="preserve"> </v>
      </c>
      <c r="F53" s="70" t="str">
        <f>Week5!L28</f>
        <v xml:space="preserve"> </v>
      </c>
      <c r="G53" s="70" t="str">
        <f>Week6!L28</f>
        <v xml:space="preserve"> </v>
      </c>
      <c r="H53" s="70" t="str">
        <f>Week7!L28</f>
        <v xml:space="preserve"> </v>
      </c>
      <c r="I53" s="70" t="str">
        <f>Week8!L28</f>
        <v xml:space="preserve"> </v>
      </c>
      <c r="J53" s="70" t="str">
        <f>Week9!L28</f>
        <v xml:space="preserve"> </v>
      </c>
      <c r="K53" s="70" t="str">
        <f>Week10!L28</f>
        <v xml:space="preserve"> </v>
      </c>
      <c r="L53" s="70" t="str">
        <f>Week11!L28</f>
        <v xml:space="preserve"> </v>
      </c>
      <c r="M53" s="70" t="str">
        <f>Week12!L28</f>
        <v xml:space="preserve"> </v>
      </c>
      <c r="N53" s="70" t="str">
        <f>Week13!L28</f>
        <v xml:space="preserve"> </v>
      </c>
      <c r="O53" s="70" t="str">
        <f>Week14!L28</f>
        <v xml:space="preserve"> </v>
      </c>
      <c r="P53" s="70" t="str">
        <f>Week15!L28</f>
        <v xml:space="preserve"> </v>
      </c>
      <c r="Q53" s="181" t="str">
        <f>Week16!L28</f>
        <v xml:space="preserve"> </v>
      </c>
      <c r="R53" s="38"/>
    </row>
  </sheetData>
  <sortState ref="A3:R26">
    <sortCondition descending="1" ref="R3:R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115" zoomScaleNormal="115" workbookViewId="0">
      <selection activeCell="C16" sqref="C16:D16"/>
    </sheetView>
  </sheetViews>
  <sheetFormatPr defaultRowHeight="12.75" x14ac:dyDescent="0.2"/>
  <cols>
    <col min="1" max="1" width="5.7109375" style="73" customWidth="1"/>
    <col min="2" max="2" width="22.7109375" style="73" customWidth="1"/>
    <col min="3" max="4" width="5.7109375" style="73" customWidth="1"/>
    <col min="5" max="5" width="3.42578125" style="73" customWidth="1"/>
    <col min="6" max="6" width="5.7109375" style="73" customWidth="1"/>
    <col min="7" max="7" width="22.7109375" style="73" customWidth="1"/>
    <col min="8" max="9" width="5.7109375" style="73" customWidth="1"/>
    <col min="10" max="16384" width="9.140625" style="73"/>
  </cols>
  <sheetData>
    <row r="1" spans="1:14" ht="22.5" customHeight="1" thickBot="1" x14ac:dyDescent="0.25">
      <c r="A1" s="234" t="s">
        <v>166</v>
      </c>
      <c r="B1" s="234"/>
      <c r="C1" s="234"/>
      <c r="D1" s="234"/>
      <c r="F1" s="234" t="s">
        <v>167</v>
      </c>
      <c r="G1" s="234"/>
      <c r="H1" s="234"/>
      <c r="I1" s="234"/>
    </row>
    <row r="2" spans="1:14" ht="20.100000000000001" customHeight="1" x14ac:dyDescent="0.2">
      <c r="A2" s="229" t="s">
        <v>168</v>
      </c>
      <c r="B2" s="235"/>
      <c r="C2" s="235"/>
      <c r="D2" s="236"/>
      <c r="F2" s="229" t="s">
        <v>169</v>
      </c>
      <c r="G2" s="235"/>
      <c r="H2" s="235"/>
      <c r="I2" s="236"/>
    </row>
    <row r="3" spans="1:14" ht="17.25" customHeight="1" x14ac:dyDescent="0.2">
      <c r="A3" s="94" t="s">
        <v>27</v>
      </c>
      <c r="B3" s="79" t="s">
        <v>87</v>
      </c>
      <c r="C3" s="237" t="s">
        <v>170</v>
      </c>
      <c r="D3" s="238"/>
      <c r="E3" s="95"/>
      <c r="F3" s="94" t="s">
        <v>27</v>
      </c>
      <c r="G3" s="79" t="s">
        <v>87</v>
      </c>
      <c r="H3" s="237" t="s">
        <v>170</v>
      </c>
      <c r="I3" s="238"/>
    </row>
    <row r="4" spans="1:14" ht="20.100000000000001" customHeight="1" x14ac:dyDescent="0.2">
      <c r="A4" s="96">
        <f>IF('Weekly Course'!C2="Front",1,2)</f>
        <v>2</v>
      </c>
      <c r="B4" s="205" t="s">
        <v>79</v>
      </c>
      <c r="C4" s="239" t="s">
        <v>191</v>
      </c>
      <c r="D4" s="240"/>
      <c r="E4" s="95"/>
      <c r="F4" s="96">
        <f>IF(A4=1,2,1)</f>
        <v>1</v>
      </c>
      <c r="G4" s="79" t="s">
        <v>67</v>
      </c>
      <c r="H4" s="237" t="s">
        <v>189</v>
      </c>
      <c r="I4" s="238"/>
      <c r="L4" s="64"/>
      <c r="M4" s="119"/>
      <c r="N4" s="161"/>
    </row>
    <row r="5" spans="1:14" ht="20.100000000000001" customHeight="1" x14ac:dyDescent="0.2">
      <c r="A5" s="96">
        <f t="shared" ref="A5:A9" si="0">A4+2</f>
        <v>4</v>
      </c>
      <c r="B5" s="79"/>
      <c r="C5" s="239"/>
      <c r="D5" s="240"/>
      <c r="E5" s="95"/>
      <c r="F5" s="96">
        <f t="shared" ref="F5:F9" si="1">F4+2</f>
        <v>3</v>
      </c>
      <c r="G5" s="79"/>
      <c r="H5" s="237"/>
      <c r="I5" s="238"/>
      <c r="L5" s="64"/>
      <c r="M5" s="119"/>
      <c r="N5" s="161"/>
    </row>
    <row r="6" spans="1:14" ht="20.100000000000001" customHeight="1" x14ac:dyDescent="0.2">
      <c r="A6" s="96">
        <f t="shared" si="0"/>
        <v>6</v>
      </c>
      <c r="B6" s="79"/>
      <c r="C6" s="239"/>
      <c r="D6" s="240"/>
      <c r="E6" s="95"/>
      <c r="F6" s="96">
        <f t="shared" si="1"/>
        <v>5</v>
      </c>
      <c r="G6" s="79"/>
      <c r="H6" s="241"/>
      <c r="I6" s="238"/>
      <c r="L6" s="64"/>
      <c r="M6" s="119"/>
      <c r="N6" s="64"/>
    </row>
    <row r="7" spans="1:14" ht="20.100000000000001" customHeight="1" x14ac:dyDescent="0.2">
      <c r="A7" s="96">
        <f t="shared" si="0"/>
        <v>8</v>
      </c>
      <c r="B7" s="79"/>
      <c r="C7" s="239"/>
      <c r="D7" s="240"/>
      <c r="E7" s="95"/>
      <c r="F7" s="96">
        <f t="shared" si="1"/>
        <v>7</v>
      </c>
      <c r="G7" s="79"/>
      <c r="H7" s="237"/>
      <c r="I7" s="238"/>
      <c r="L7" s="64"/>
      <c r="M7" s="119"/>
      <c r="N7" s="64"/>
    </row>
    <row r="8" spans="1:14" ht="20.100000000000001" customHeight="1" x14ac:dyDescent="0.2">
      <c r="A8" s="96">
        <f t="shared" si="0"/>
        <v>10</v>
      </c>
      <c r="B8" s="79"/>
      <c r="C8" s="239"/>
      <c r="D8" s="240"/>
      <c r="E8" s="95"/>
      <c r="F8" s="96">
        <f t="shared" si="1"/>
        <v>9</v>
      </c>
      <c r="G8" s="79"/>
      <c r="H8" s="237"/>
      <c r="I8" s="238"/>
      <c r="L8" s="64"/>
      <c r="M8" s="119"/>
      <c r="N8" s="64"/>
    </row>
    <row r="9" spans="1:14" ht="20.100000000000001" customHeight="1" x14ac:dyDescent="0.2">
      <c r="A9" s="96">
        <f t="shared" si="0"/>
        <v>12</v>
      </c>
      <c r="B9" s="79"/>
      <c r="C9" s="239"/>
      <c r="D9" s="240"/>
      <c r="E9" s="95"/>
      <c r="F9" s="96">
        <f t="shared" si="1"/>
        <v>11</v>
      </c>
      <c r="G9" s="79"/>
      <c r="H9" s="237"/>
      <c r="I9" s="238"/>
      <c r="L9" s="64"/>
      <c r="M9" s="119"/>
      <c r="N9" s="64"/>
    </row>
    <row r="10" spans="1:14" ht="20.100000000000001" customHeight="1" x14ac:dyDescent="0.2">
      <c r="A10" s="96">
        <v>14</v>
      </c>
      <c r="B10" s="79"/>
      <c r="C10" s="237"/>
      <c r="D10" s="238"/>
      <c r="E10" s="95"/>
      <c r="F10" s="96">
        <v>13</v>
      </c>
      <c r="G10" s="79"/>
      <c r="H10" s="237"/>
      <c r="I10" s="238"/>
      <c r="L10" s="64"/>
      <c r="M10" s="119"/>
      <c r="N10" s="64"/>
    </row>
    <row r="11" spans="1:14" ht="20.100000000000001" customHeight="1" thickBot="1" x14ac:dyDescent="0.25">
      <c r="A11" s="84">
        <v>16</v>
      </c>
      <c r="B11" s="169"/>
      <c r="C11" s="242"/>
      <c r="D11" s="243"/>
      <c r="E11" s="95"/>
      <c r="F11" s="84">
        <v>15</v>
      </c>
      <c r="G11" s="169"/>
      <c r="H11" s="242"/>
      <c r="I11" s="243"/>
      <c r="L11" s="64"/>
      <c r="M11" s="119"/>
      <c r="N11" s="64"/>
    </row>
    <row r="12" spans="1:14" ht="13.5" thickBot="1" x14ac:dyDescent="0.25">
      <c r="A12" s="95"/>
      <c r="B12" s="95"/>
      <c r="C12" s="95"/>
      <c r="D12" s="95"/>
      <c r="E12" s="95"/>
      <c r="F12" s="95"/>
      <c r="G12" s="95"/>
      <c r="H12" s="95"/>
      <c r="I12" s="95"/>
      <c r="L12" s="64"/>
      <c r="M12" s="119"/>
      <c r="N12" s="64"/>
    </row>
    <row r="13" spans="1:14" ht="20.100000000000001" customHeight="1" x14ac:dyDescent="0.2">
      <c r="A13" s="229" t="s">
        <v>171</v>
      </c>
      <c r="B13" s="235"/>
      <c r="C13" s="235"/>
      <c r="D13" s="236"/>
      <c r="E13" s="95"/>
      <c r="F13" s="229" t="s">
        <v>172</v>
      </c>
      <c r="G13" s="235"/>
      <c r="H13" s="235"/>
      <c r="I13" s="236"/>
      <c r="L13" s="64"/>
      <c r="M13" s="119"/>
      <c r="N13" s="64"/>
    </row>
    <row r="14" spans="1:14" ht="17.25" customHeight="1" x14ac:dyDescent="0.2">
      <c r="A14" s="94" t="s">
        <v>27</v>
      </c>
      <c r="B14" s="79" t="s">
        <v>87</v>
      </c>
      <c r="C14" s="237" t="s">
        <v>170</v>
      </c>
      <c r="D14" s="238"/>
      <c r="E14" s="95"/>
      <c r="F14" s="94" t="s">
        <v>27</v>
      </c>
      <c r="G14" s="79" t="s">
        <v>87</v>
      </c>
      <c r="H14" s="237" t="s">
        <v>170</v>
      </c>
      <c r="I14" s="238"/>
      <c r="L14" s="64"/>
      <c r="M14" s="119"/>
      <c r="N14" s="64"/>
    </row>
    <row r="15" spans="1:14" ht="20.100000000000001" customHeight="1" x14ac:dyDescent="0.2">
      <c r="A15" s="96">
        <f t="shared" ref="A15:A20" si="2">A4</f>
        <v>2</v>
      </c>
      <c r="B15" s="205" t="s">
        <v>79</v>
      </c>
      <c r="C15" s="239" t="s">
        <v>192</v>
      </c>
      <c r="D15" s="240"/>
      <c r="E15" s="95"/>
      <c r="F15" s="96">
        <f t="shared" ref="F15:F21" si="3">F4</f>
        <v>1</v>
      </c>
      <c r="G15" s="79" t="s">
        <v>79</v>
      </c>
      <c r="H15" s="237" t="s">
        <v>190</v>
      </c>
      <c r="I15" s="238"/>
      <c r="L15" s="64"/>
      <c r="M15" s="119"/>
      <c r="N15" s="64"/>
    </row>
    <row r="16" spans="1:14" ht="20.100000000000001" customHeight="1" x14ac:dyDescent="0.2">
      <c r="A16" s="96">
        <f t="shared" si="2"/>
        <v>4</v>
      </c>
      <c r="B16" s="79"/>
      <c r="C16" s="244"/>
      <c r="D16" s="245"/>
      <c r="E16" s="95"/>
      <c r="F16" s="96">
        <f t="shared" si="3"/>
        <v>3</v>
      </c>
      <c r="G16" s="79"/>
      <c r="H16" s="237"/>
      <c r="I16" s="238"/>
      <c r="L16" s="64"/>
      <c r="M16" s="119"/>
      <c r="N16" s="64"/>
    </row>
    <row r="17" spans="1:14" ht="20.100000000000001" customHeight="1" x14ac:dyDescent="0.2">
      <c r="A17" s="96">
        <f t="shared" si="2"/>
        <v>6</v>
      </c>
      <c r="B17" s="79"/>
      <c r="C17" s="239"/>
      <c r="D17" s="240"/>
      <c r="E17" s="95"/>
      <c r="F17" s="96">
        <f t="shared" si="3"/>
        <v>5</v>
      </c>
      <c r="G17" s="79"/>
      <c r="H17" s="241"/>
      <c r="I17" s="238"/>
      <c r="L17" s="64"/>
      <c r="M17" s="119"/>
      <c r="N17" s="64"/>
    </row>
    <row r="18" spans="1:14" ht="20.100000000000001" customHeight="1" x14ac:dyDescent="0.2">
      <c r="A18" s="96">
        <f t="shared" si="2"/>
        <v>8</v>
      </c>
      <c r="B18" s="79"/>
      <c r="C18" s="244"/>
      <c r="D18" s="245"/>
      <c r="E18" s="95"/>
      <c r="F18" s="96">
        <f t="shared" si="3"/>
        <v>7</v>
      </c>
      <c r="G18" s="79"/>
      <c r="H18" s="237"/>
      <c r="I18" s="238"/>
      <c r="L18" s="64"/>
      <c r="M18" s="119"/>
      <c r="N18" s="64"/>
    </row>
    <row r="19" spans="1:14" ht="20.100000000000001" customHeight="1" x14ac:dyDescent="0.2">
      <c r="A19" s="96">
        <f t="shared" si="2"/>
        <v>10</v>
      </c>
      <c r="B19" s="79"/>
      <c r="C19" s="239"/>
      <c r="D19" s="240"/>
      <c r="E19" s="95"/>
      <c r="F19" s="96">
        <f t="shared" si="3"/>
        <v>9</v>
      </c>
      <c r="G19" s="79"/>
      <c r="H19" s="237"/>
      <c r="I19" s="238"/>
      <c r="L19" s="64"/>
      <c r="M19" s="119"/>
      <c r="N19" s="64"/>
    </row>
    <row r="20" spans="1:14" ht="20.100000000000001" customHeight="1" x14ac:dyDescent="0.2">
      <c r="A20" s="96">
        <f t="shared" si="2"/>
        <v>12</v>
      </c>
      <c r="B20" s="79"/>
      <c r="C20" s="239"/>
      <c r="D20" s="240"/>
      <c r="E20" s="95"/>
      <c r="F20" s="96">
        <f t="shared" si="3"/>
        <v>11</v>
      </c>
      <c r="G20" s="79"/>
      <c r="H20" s="237"/>
      <c r="I20" s="238"/>
      <c r="L20" s="64"/>
      <c r="M20" s="119"/>
      <c r="N20" s="64"/>
    </row>
    <row r="21" spans="1:14" ht="20.100000000000001" customHeight="1" x14ac:dyDescent="0.2">
      <c r="A21" s="96">
        <v>14</v>
      </c>
      <c r="B21" s="79"/>
      <c r="C21" s="237"/>
      <c r="D21" s="238"/>
      <c r="E21" s="95"/>
      <c r="F21" s="96">
        <f t="shared" si="3"/>
        <v>13</v>
      </c>
      <c r="G21" s="79"/>
      <c r="H21" s="237"/>
      <c r="I21" s="238"/>
      <c r="L21" s="64"/>
      <c r="M21" s="119"/>
      <c r="N21" s="64"/>
    </row>
    <row r="22" spans="1:14" ht="20.100000000000001" customHeight="1" thickBot="1" x14ac:dyDescent="0.25">
      <c r="A22" s="84">
        <v>16</v>
      </c>
      <c r="B22" s="169"/>
      <c r="C22" s="242"/>
      <c r="D22" s="243"/>
      <c r="E22" s="95"/>
      <c r="F22" s="84">
        <v>15</v>
      </c>
      <c r="G22" s="169"/>
      <c r="H22" s="242"/>
      <c r="I22" s="243"/>
      <c r="L22" s="64"/>
      <c r="M22" s="119"/>
      <c r="N22" s="64"/>
    </row>
    <row r="23" spans="1:14" ht="13.5" thickBot="1" x14ac:dyDescent="0.25">
      <c r="A23" s="95"/>
      <c r="B23" s="95"/>
      <c r="C23" s="95"/>
      <c r="D23" s="95"/>
      <c r="E23" s="95"/>
      <c r="F23" s="95"/>
      <c r="G23" s="95"/>
      <c r="H23" s="95"/>
      <c r="I23" s="95"/>
      <c r="L23" s="64"/>
      <c r="M23" s="119"/>
      <c r="N23" s="64"/>
    </row>
    <row r="24" spans="1:14" ht="22.5" customHeight="1" x14ac:dyDescent="0.2">
      <c r="A24" s="89" t="s">
        <v>21</v>
      </c>
      <c r="B24" s="93" t="s">
        <v>173</v>
      </c>
      <c r="C24" s="235" t="s">
        <v>170</v>
      </c>
      <c r="D24" s="236"/>
      <c r="E24" s="95"/>
      <c r="F24" s="89" t="s">
        <v>21</v>
      </c>
      <c r="G24" s="93" t="s">
        <v>173</v>
      </c>
      <c r="H24" s="235" t="s">
        <v>170</v>
      </c>
      <c r="I24" s="236"/>
      <c r="L24" s="64"/>
      <c r="M24" s="119"/>
      <c r="N24" s="64"/>
    </row>
    <row r="25" spans="1:14" ht="20.100000000000001" customHeight="1" x14ac:dyDescent="0.2">
      <c r="A25" s="131">
        <v>5</v>
      </c>
      <c r="B25" s="129"/>
      <c r="C25" s="247"/>
      <c r="D25" s="248"/>
      <c r="E25" s="95"/>
      <c r="F25" s="131">
        <v>11</v>
      </c>
      <c r="G25" s="79"/>
      <c r="H25" s="247"/>
      <c r="I25" s="248"/>
      <c r="L25" s="64"/>
      <c r="M25" s="119"/>
      <c r="N25" s="64"/>
    </row>
    <row r="26" spans="1:14" ht="20.100000000000001" customHeight="1" thickBot="1" x14ac:dyDescent="0.25">
      <c r="A26" s="84">
        <v>6</v>
      </c>
      <c r="B26" s="97"/>
      <c r="C26" s="249"/>
      <c r="D26" s="250"/>
      <c r="E26" s="95"/>
      <c r="F26" s="84">
        <v>17</v>
      </c>
      <c r="G26" s="97"/>
      <c r="H26" s="249"/>
      <c r="I26" s="250"/>
      <c r="L26" s="64"/>
      <c r="M26" s="119"/>
      <c r="N26" s="64"/>
    </row>
    <row r="27" spans="1:14" x14ac:dyDescent="0.2">
      <c r="L27" s="64"/>
      <c r="M27" s="119"/>
      <c r="N27" s="64"/>
    </row>
    <row r="28" spans="1:14" x14ac:dyDescent="0.2">
      <c r="B28" s="69"/>
      <c r="C28" s="69"/>
      <c r="L28" s="64"/>
      <c r="M28" s="119"/>
      <c r="N28" s="64"/>
    </row>
    <row r="29" spans="1:14" x14ac:dyDescent="0.2">
      <c r="A29" s="246" t="s">
        <v>174</v>
      </c>
      <c r="B29" s="246"/>
      <c r="C29" s="246"/>
      <c r="D29" s="246"/>
      <c r="E29" s="246"/>
      <c r="F29" s="246"/>
      <c r="G29" s="246"/>
      <c r="H29" s="246"/>
      <c r="I29" s="246"/>
      <c r="L29" s="64"/>
      <c r="M29" s="119"/>
      <c r="N29" s="64"/>
    </row>
    <row r="30" spans="1:14" ht="15" customHeight="1" x14ac:dyDescent="0.2">
      <c r="B30" s="95"/>
      <c r="C30" s="95"/>
      <c r="D30" s="85"/>
      <c r="E30" s="85"/>
      <c r="F30" s="85"/>
      <c r="G30" s="95"/>
      <c r="L30" s="64"/>
      <c r="M30" s="119"/>
      <c r="N30" s="64"/>
    </row>
    <row r="31" spans="1:14" ht="15" customHeight="1" x14ac:dyDescent="0.2">
      <c r="B31" s="95"/>
      <c r="C31" s="95"/>
      <c r="D31" s="85"/>
      <c r="E31" s="85"/>
      <c r="F31" s="85"/>
      <c r="G31" s="95"/>
      <c r="L31" s="64"/>
      <c r="M31" s="119"/>
      <c r="N31" s="64"/>
    </row>
    <row r="32" spans="1:14" ht="15" customHeight="1" x14ac:dyDescent="0.2">
      <c r="B32" s="95"/>
      <c r="C32" s="95"/>
      <c r="D32" s="85"/>
      <c r="E32" s="85"/>
      <c r="F32" s="85"/>
      <c r="G32" s="95"/>
      <c r="L32" s="130"/>
      <c r="M32" s="119"/>
      <c r="N32" s="64"/>
    </row>
    <row r="33" spans="2:14" ht="15" customHeight="1" x14ac:dyDescent="0.2">
      <c r="B33" s="95"/>
      <c r="C33" s="95"/>
      <c r="D33" s="85"/>
      <c r="E33" s="85"/>
      <c r="F33" s="85"/>
      <c r="G33" s="95"/>
      <c r="L33" s="130"/>
      <c r="M33" s="119"/>
      <c r="N33" s="64"/>
    </row>
    <row r="34" spans="2:14" ht="15" customHeight="1" x14ac:dyDescent="0.2">
      <c r="B34" s="95"/>
      <c r="C34" s="95"/>
      <c r="D34" s="85"/>
      <c r="E34" s="85"/>
      <c r="F34" s="85"/>
      <c r="G34" s="95"/>
      <c r="L34" s="130"/>
      <c r="M34" s="119"/>
      <c r="N34" s="64"/>
    </row>
    <row r="35" spans="2:14" ht="15" customHeight="1" x14ac:dyDescent="0.2">
      <c r="B35" s="95"/>
      <c r="C35" s="95"/>
      <c r="D35" s="85"/>
      <c r="E35" s="85"/>
      <c r="F35" s="85"/>
      <c r="G35" s="95"/>
    </row>
    <row r="36" spans="2:14" ht="15" customHeight="1" x14ac:dyDescent="0.2">
      <c r="B36" s="95"/>
      <c r="C36" s="246"/>
      <c r="D36" s="246"/>
      <c r="E36" s="246"/>
      <c r="F36" s="246"/>
      <c r="G36" s="95"/>
    </row>
    <row r="37" spans="2:14" ht="15" customHeight="1" x14ac:dyDescent="0.2">
      <c r="B37" s="95"/>
      <c r="C37" s="95"/>
      <c r="D37" s="95"/>
      <c r="E37" s="95"/>
      <c r="F37" s="95"/>
      <c r="G37" s="95"/>
    </row>
    <row r="38" spans="2:14" x14ac:dyDescent="0.2">
      <c r="B38" s="95"/>
      <c r="C38" s="69"/>
      <c r="G38" s="95"/>
    </row>
    <row r="39" spans="2:14" x14ac:dyDescent="0.2">
      <c r="B39" s="69"/>
      <c r="C39" s="69"/>
    </row>
    <row r="40" spans="2:14" x14ac:dyDescent="0.2">
      <c r="B40" s="69"/>
      <c r="C40" s="69"/>
    </row>
    <row r="41" spans="2:14" x14ac:dyDescent="0.2">
      <c r="B41" s="69"/>
      <c r="C41" s="69"/>
    </row>
    <row r="42" spans="2:14" x14ac:dyDescent="0.2">
      <c r="B42" s="69"/>
      <c r="C42" s="69"/>
    </row>
    <row r="43" spans="2:14" x14ac:dyDescent="0.2">
      <c r="B43" s="69"/>
      <c r="C43" s="69"/>
    </row>
    <row r="44" spans="2:14" x14ac:dyDescent="0.2">
      <c r="B44" s="69"/>
      <c r="C44" s="69"/>
    </row>
    <row r="45" spans="2:14" x14ac:dyDescent="0.2">
      <c r="B45" s="69"/>
      <c r="C45" s="69"/>
    </row>
    <row r="46" spans="2:14" x14ac:dyDescent="0.2">
      <c r="B46" s="69"/>
      <c r="C46" s="69"/>
    </row>
    <row r="47" spans="2:14" x14ac:dyDescent="0.2">
      <c r="B47" s="69"/>
      <c r="C47" s="69"/>
    </row>
  </sheetData>
  <mergeCells count="50">
    <mergeCell ref="A29:I29"/>
    <mergeCell ref="C36:F36"/>
    <mergeCell ref="C24:D24"/>
    <mergeCell ref="H24:I24"/>
    <mergeCell ref="C25:D25"/>
    <mergeCell ref="H25:I25"/>
    <mergeCell ref="C26:D26"/>
    <mergeCell ref="H26:I26"/>
    <mergeCell ref="C20:D20"/>
    <mergeCell ref="H20:I20"/>
    <mergeCell ref="C21:D21"/>
    <mergeCell ref="H21:I21"/>
    <mergeCell ref="C22:D22"/>
    <mergeCell ref="H22:I22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10:D10"/>
    <mergeCell ref="H10:I10"/>
    <mergeCell ref="C11:D11"/>
    <mergeCell ref="H11:I11"/>
    <mergeCell ref="A13:D13"/>
    <mergeCell ref="F13:I13"/>
    <mergeCell ref="C7:D7"/>
    <mergeCell ref="H7:I7"/>
    <mergeCell ref="C8:D8"/>
    <mergeCell ref="H8:I8"/>
    <mergeCell ref="C9:D9"/>
    <mergeCell ref="H9:I9"/>
    <mergeCell ref="C4:D4"/>
    <mergeCell ref="H4:I4"/>
    <mergeCell ref="C5:D5"/>
    <mergeCell ref="H5:I5"/>
    <mergeCell ref="C6:D6"/>
    <mergeCell ref="H6:I6"/>
    <mergeCell ref="A1:D1"/>
    <mergeCell ref="F1:I1"/>
    <mergeCell ref="A2:D2"/>
    <mergeCell ref="F2:I2"/>
    <mergeCell ref="C3:D3"/>
    <mergeCell ref="H3:I3"/>
  </mergeCells>
  <pageMargins left="0.81" right="0.43" top="1" bottom="0.5" header="0.5" footer="0.5"/>
  <pageSetup orientation="portrait" r:id="rId1"/>
  <headerFooter alignWithMargins="0">
    <oddHeader>&amp;C&amp;"Arial,Bold"&amp;12 2016 Closest to the Pin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2"/>
  <sheetViews>
    <sheetView zoomScale="75" zoomScaleNormal="75" workbookViewId="0">
      <selection activeCell="R10" sqref="R10"/>
    </sheetView>
  </sheetViews>
  <sheetFormatPr defaultRowHeight="12.75" x14ac:dyDescent="0.2"/>
  <cols>
    <col min="1" max="1" width="24.28515625" style="63" customWidth="1"/>
    <col min="2" max="2" width="10.42578125" style="63" bestFit="1" customWidth="1"/>
    <col min="3" max="3" width="9.5703125" style="63" bestFit="1" customWidth="1"/>
    <col min="4" max="12" width="9.140625" style="63"/>
    <col min="13" max="13" width="10.7109375" style="63" customWidth="1"/>
    <col min="14" max="16384" width="9.140625" style="63"/>
  </cols>
  <sheetData>
    <row r="2" spans="1:20" ht="126" customHeight="1" x14ac:dyDescent="0.25">
      <c r="A2" s="98" t="s">
        <v>87</v>
      </c>
      <c r="B2" s="99" t="s">
        <v>150</v>
      </c>
      <c r="C2" s="99" t="s">
        <v>151</v>
      </c>
      <c r="D2" s="99" t="s">
        <v>152</v>
      </c>
      <c r="E2" s="99" t="s">
        <v>153</v>
      </c>
      <c r="F2" s="99" t="s">
        <v>154</v>
      </c>
      <c r="G2" s="99" t="s">
        <v>155</v>
      </c>
      <c r="H2" s="99" t="s">
        <v>19</v>
      </c>
      <c r="I2" s="99" t="s">
        <v>20</v>
      </c>
      <c r="J2" s="99" t="s">
        <v>2</v>
      </c>
      <c r="K2" s="99" t="s">
        <v>156</v>
      </c>
      <c r="L2" s="99" t="s">
        <v>157</v>
      </c>
      <c r="M2" s="138" t="s">
        <v>142</v>
      </c>
      <c r="N2" s="138" t="s">
        <v>158</v>
      </c>
      <c r="O2" s="138" t="s">
        <v>159</v>
      </c>
      <c r="P2" s="138" t="s">
        <v>160</v>
      </c>
      <c r="Q2" s="138" t="s">
        <v>161</v>
      </c>
      <c r="R2" s="138" t="s">
        <v>162</v>
      </c>
    </row>
    <row r="3" spans="1:20" ht="24.95" customHeight="1" x14ac:dyDescent="0.2">
      <c r="A3" s="100" t="s">
        <v>55</v>
      </c>
      <c r="B3" s="100">
        <f>Sullivan!AF34</f>
        <v>1</v>
      </c>
      <c r="C3" s="101">
        <f>Sullivan!V34/B3</f>
        <v>61</v>
      </c>
      <c r="D3" s="101">
        <f>Sullivan!AI35</f>
        <v>44</v>
      </c>
      <c r="E3" s="101">
        <f>Sullivan!X34/B3</f>
        <v>17</v>
      </c>
      <c r="F3" s="102">
        <f>Sullivan!Y34</f>
        <v>0</v>
      </c>
      <c r="G3" s="103">
        <f t="shared" ref="G3:G26" si="0">F3/(B3*9)</f>
        <v>0</v>
      </c>
      <c r="H3" s="102">
        <f>Sullivan!Z34</f>
        <v>0</v>
      </c>
      <c r="I3" s="102">
        <f>Sullivan!AA34</f>
        <v>0</v>
      </c>
      <c r="J3" s="102">
        <f>Sullivan!AB34</f>
        <v>0</v>
      </c>
      <c r="K3" s="102">
        <f>Sullivan!AP35</f>
        <v>0</v>
      </c>
      <c r="L3" s="102">
        <f>Sullivan!AQ35</f>
        <v>61</v>
      </c>
      <c r="M3" s="100"/>
      <c r="N3" s="141" t="s">
        <v>163</v>
      </c>
      <c r="O3" s="141" t="s">
        <v>163</v>
      </c>
      <c r="P3" s="141" t="s">
        <v>163</v>
      </c>
      <c r="Q3" s="141" t="s">
        <v>163</v>
      </c>
      <c r="R3" s="141" t="s">
        <v>163</v>
      </c>
      <c r="T3" s="137">
        <f>SUM(N3:Q3)</f>
        <v>0</v>
      </c>
    </row>
    <row r="4" spans="1:20" ht="24.95" customHeight="1" x14ac:dyDescent="0.2">
      <c r="A4" s="100" t="s">
        <v>44</v>
      </c>
      <c r="B4" s="100">
        <f>Shomsky!AF34</f>
        <v>2</v>
      </c>
      <c r="C4" s="101">
        <f>Shomsky!V34/B4</f>
        <v>43.5</v>
      </c>
      <c r="D4" s="101">
        <f>Shomsky!AI35</f>
        <v>34.5</v>
      </c>
      <c r="E4" s="101">
        <f>Shomsky!X34/B4</f>
        <v>16</v>
      </c>
      <c r="F4" s="102">
        <f>Shomsky!Y34</f>
        <v>5</v>
      </c>
      <c r="G4" s="103">
        <f t="shared" si="0"/>
        <v>0.27777777777777779</v>
      </c>
      <c r="H4" s="102">
        <f>Shomsky!Z34</f>
        <v>0</v>
      </c>
      <c r="I4" s="102">
        <f>Shomsky!AA34</f>
        <v>0</v>
      </c>
      <c r="J4" s="102">
        <f>Shomsky!AB34</f>
        <v>8</v>
      </c>
      <c r="K4" s="102">
        <f>Shomsky!AP35</f>
        <v>40</v>
      </c>
      <c r="L4" s="102">
        <f>Shomsky!AQ35</f>
        <v>47</v>
      </c>
      <c r="M4" s="100"/>
      <c r="N4" s="141" t="s">
        <v>163</v>
      </c>
      <c r="O4" s="141" t="s">
        <v>163</v>
      </c>
      <c r="P4" s="141" t="s">
        <v>163</v>
      </c>
      <c r="Q4" s="141" t="s">
        <v>163</v>
      </c>
      <c r="R4" s="141" t="s">
        <v>163</v>
      </c>
      <c r="T4" s="137">
        <f t="shared" ref="T4:T26" si="1">SUM(N4:Q4)</f>
        <v>0</v>
      </c>
    </row>
    <row r="5" spans="1:20" ht="24.95" customHeight="1" x14ac:dyDescent="0.2">
      <c r="A5" s="100" t="s">
        <v>94</v>
      </c>
      <c r="B5" s="100">
        <f>Baker!AF34</f>
        <v>2</v>
      </c>
      <c r="C5" s="101">
        <f>Baker!V34/B5</f>
        <v>47.5</v>
      </c>
      <c r="D5" s="101">
        <f>Baker!AI35</f>
        <v>40.5</v>
      </c>
      <c r="E5" s="105">
        <f>Baker!X34/B5</f>
        <v>17.5</v>
      </c>
      <c r="F5" s="102">
        <f>Baker!Y34</f>
        <v>4</v>
      </c>
      <c r="G5" s="103">
        <f t="shared" si="0"/>
        <v>0.22222222222222221</v>
      </c>
      <c r="H5" s="102">
        <f>Baker!Z34</f>
        <v>0</v>
      </c>
      <c r="I5" s="102">
        <f>Baker!AA34</f>
        <v>0</v>
      </c>
      <c r="J5" s="102">
        <f>Baker!AB34</f>
        <v>4</v>
      </c>
      <c r="K5" s="102">
        <f>Baker!AP35</f>
        <v>45</v>
      </c>
      <c r="L5" s="102">
        <f>Baker!AQ35</f>
        <v>50</v>
      </c>
      <c r="M5" s="100"/>
      <c r="N5" s="141" t="s">
        <v>163</v>
      </c>
      <c r="O5" s="141" t="s">
        <v>163</v>
      </c>
      <c r="P5" s="141" t="s">
        <v>163</v>
      </c>
      <c r="Q5" s="141" t="s">
        <v>163</v>
      </c>
      <c r="R5" s="141" t="s">
        <v>163</v>
      </c>
      <c r="T5" s="137">
        <f t="shared" si="1"/>
        <v>0</v>
      </c>
    </row>
    <row r="6" spans="1:20" ht="24.95" customHeight="1" x14ac:dyDescent="0.2">
      <c r="A6" s="100" t="s">
        <v>56</v>
      </c>
      <c r="B6" s="100">
        <f>Bawol!AF34</f>
        <v>0</v>
      </c>
      <c r="C6" s="101" t="e">
        <f>Bawol!V34/B6</f>
        <v>#DIV/0!</v>
      </c>
      <c r="D6" s="105" t="e">
        <f>Bawol!AI35</f>
        <v>#DIV/0!</v>
      </c>
      <c r="E6" s="101" t="e">
        <f>Bawol!X34/B6</f>
        <v>#DIV/0!</v>
      </c>
      <c r="F6" s="102">
        <f>Bawol!Y34</f>
        <v>0</v>
      </c>
      <c r="G6" s="103" t="e">
        <f t="shared" si="0"/>
        <v>#DIV/0!</v>
      </c>
      <c r="H6" s="102">
        <f>Bawol!Z34</f>
        <v>0</v>
      </c>
      <c r="I6" s="102">
        <f>Bawol!AA34</f>
        <v>0</v>
      </c>
      <c r="J6" s="102">
        <f>Bawol!AB34</f>
        <v>0</v>
      </c>
      <c r="K6" s="102">
        <f>Bawol!AP35</f>
        <v>0</v>
      </c>
      <c r="L6" s="102">
        <f>Bawol!AQ35</f>
        <v>0</v>
      </c>
      <c r="M6" s="100"/>
      <c r="N6" s="141" t="s">
        <v>163</v>
      </c>
      <c r="O6" s="141" t="s">
        <v>163</v>
      </c>
      <c r="P6" s="141" t="s">
        <v>163</v>
      </c>
      <c r="Q6" s="141" t="s">
        <v>163</v>
      </c>
      <c r="R6" s="141" t="s">
        <v>163</v>
      </c>
      <c r="T6" s="137">
        <f t="shared" si="1"/>
        <v>0</v>
      </c>
    </row>
    <row r="7" spans="1:20" ht="24.95" customHeight="1" x14ac:dyDescent="0.2">
      <c r="A7" s="100" t="s">
        <v>79</v>
      </c>
      <c r="B7" s="100">
        <f>Paul!AF34</f>
        <v>2</v>
      </c>
      <c r="C7" s="101">
        <f>Paul!V34/B7</f>
        <v>40.5</v>
      </c>
      <c r="D7" s="105">
        <f>Paul!AI35</f>
        <v>36.5</v>
      </c>
      <c r="E7" s="101">
        <f>Paul!X34/B7</f>
        <v>17</v>
      </c>
      <c r="F7" s="102">
        <f>Paul!Y34</f>
        <v>8</v>
      </c>
      <c r="G7" s="103">
        <f t="shared" si="0"/>
        <v>0.44444444444444442</v>
      </c>
      <c r="H7" s="102">
        <f>Paul!Z34</f>
        <v>0</v>
      </c>
      <c r="I7" s="102">
        <f>Paul!AA34</f>
        <v>2</v>
      </c>
      <c r="J7" s="102">
        <f>Paul!AB34</f>
        <v>7</v>
      </c>
      <c r="K7" s="102">
        <f>Paul!AP35</f>
        <v>39</v>
      </c>
      <c r="L7" s="102">
        <f>Paul!AQ35</f>
        <v>42</v>
      </c>
      <c r="M7" s="100"/>
      <c r="N7" s="141" t="s">
        <v>163</v>
      </c>
      <c r="O7" s="141" t="s">
        <v>163</v>
      </c>
      <c r="P7" s="141" t="s">
        <v>163</v>
      </c>
      <c r="Q7" s="141" t="s">
        <v>163</v>
      </c>
      <c r="R7" s="141" t="s">
        <v>163</v>
      </c>
      <c r="T7" s="137">
        <f t="shared" si="1"/>
        <v>0</v>
      </c>
    </row>
    <row r="8" spans="1:20" ht="24.95" customHeight="1" x14ac:dyDescent="0.2">
      <c r="A8" s="100" t="s">
        <v>46</v>
      </c>
      <c r="B8" s="100">
        <f>Walrad!AF34</f>
        <v>2</v>
      </c>
      <c r="C8" s="101">
        <f>Walrad!V34/B8</f>
        <v>51.5</v>
      </c>
      <c r="D8" s="105">
        <f>Walrad!AI35</f>
        <v>37.5</v>
      </c>
      <c r="E8" s="101">
        <f>Walrad!X34/B8</f>
        <v>19</v>
      </c>
      <c r="F8" s="102">
        <f>Walrad!Y34</f>
        <v>0</v>
      </c>
      <c r="G8" s="103">
        <f t="shared" si="0"/>
        <v>0</v>
      </c>
      <c r="H8" s="102">
        <f>Walrad!Z34</f>
        <v>0</v>
      </c>
      <c r="I8" s="102">
        <f>Walrad!AA34</f>
        <v>0</v>
      </c>
      <c r="J8" s="102">
        <f>Walrad!AB34</f>
        <v>1</v>
      </c>
      <c r="K8" s="102">
        <f>Walrad!AP35</f>
        <v>50</v>
      </c>
      <c r="L8" s="102">
        <f>Walrad!AQ35</f>
        <v>53</v>
      </c>
      <c r="M8" s="100"/>
      <c r="N8" s="141" t="s">
        <v>163</v>
      </c>
      <c r="O8" s="141" t="s">
        <v>163</v>
      </c>
      <c r="P8" s="141" t="s">
        <v>163</v>
      </c>
      <c r="Q8" s="141" t="s">
        <v>163</v>
      </c>
      <c r="R8" s="141" t="s">
        <v>163</v>
      </c>
      <c r="T8" s="137">
        <f t="shared" si="1"/>
        <v>0</v>
      </c>
    </row>
    <row r="9" spans="1:20" ht="24.95" customHeight="1" x14ac:dyDescent="0.2">
      <c r="A9" s="100" t="s">
        <v>67</v>
      </c>
      <c r="B9" s="100">
        <f>CBrosky!AF34</f>
        <v>2</v>
      </c>
      <c r="C9" s="101">
        <f>CBrosky!V34/B9</f>
        <v>49</v>
      </c>
      <c r="D9" s="105">
        <f>CBrosky!AI35</f>
        <v>41</v>
      </c>
      <c r="E9" s="101">
        <f>CBrosky!X34/B9</f>
        <v>18.5</v>
      </c>
      <c r="F9" s="102">
        <f>CBrosky!Y34</f>
        <v>5</v>
      </c>
      <c r="G9" s="103">
        <f t="shared" si="0"/>
        <v>0.27777777777777779</v>
      </c>
      <c r="H9" s="102">
        <f>CBrosky!Z34</f>
        <v>0</v>
      </c>
      <c r="I9" s="102">
        <f>CBrosky!AA34</f>
        <v>0</v>
      </c>
      <c r="J9" s="102">
        <f>CBrosky!AB34</f>
        <v>3</v>
      </c>
      <c r="K9" s="102">
        <f>CBrosky!AP35</f>
        <v>50</v>
      </c>
      <c r="L9" s="102">
        <f>CBrosky!AQ35</f>
        <v>48</v>
      </c>
      <c r="M9" s="100"/>
      <c r="N9" s="141" t="s">
        <v>163</v>
      </c>
      <c r="O9" s="141" t="s">
        <v>163</v>
      </c>
      <c r="P9" s="141" t="s">
        <v>163</v>
      </c>
      <c r="Q9" s="141" t="s">
        <v>163</v>
      </c>
      <c r="R9" s="141" t="s">
        <v>163</v>
      </c>
      <c r="T9" s="137">
        <f t="shared" si="1"/>
        <v>0</v>
      </c>
    </row>
    <row r="10" spans="1:20" ht="24.95" customHeight="1" x14ac:dyDescent="0.2">
      <c r="A10" s="100" t="s">
        <v>164</v>
      </c>
      <c r="B10" s="100">
        <f>Barbour!AF34</f>
        <v>2</v>
      </c>
      <c r="C10" s="101">
        <f>Barbour!V34/B10</f>
        <v>52</v>
      </c>
      <c r="D10" s="105">
        <f>Barbour!AI35</f>
        <v>41</v>
      </c>
      <c r="E10" s="101">
        <f>Barbour!X34/B10</f>
        <v>17.5</v>
      </c>
      <c r="F10" s="102">
        <f>Barbour!Y34</f>
        <v>3</v>
      </c>
      <c r="G10" s="103">
        <f t="shared" si="0"/>
        <v>0.16666666666666666</v>
      </c>
      <c r="H10" s="102">
        <f>Barbour!Z34</f>
        <v>0</v>
      </c>
      <c r="I10" s="102">
        <f>Barbour!AA34</f>
        <v>0</v>
      </c>
      <c r="J10" s="102">
        <f>Barbour!AB34</f>
        <v>5</v>
      </c>
      <c r="K10" s="102">
        <f>Barbour!AP35</f>
        <v>51</v>
      </c>
      <c r="L10" s="102">
        <f>Barbour!AQ35</f>
        <v>53</v>
      </c>
      <c r="M10" s="100"/>
      <c r="N10" s="141" t="s">
        <v>163</v>
      </c>
      <c r="O10" s="141" t="s">
        <v>163</v>
      </c>
      <c r="P10" s="141" t="s">
        <v>163</v>
      </c>
      <c r="Q10" s="141" t="s">
        <v>163</v>
      </c>
      <c r="R10" s="141" t="s">
        <v>163</v>
      </c>
      <c r="T10" s="137">
        <f t="shared" si="1"/>
        <v>0</v>
      </c>
    </row>
    <row r="11" spans="1:20" ht="24.95" customHeight="1" x14ac:dyDescent="0.2">
      <c r="A11" s="100" t="s">
        <v>165</v>
      </c>
      <c r="B11" s="100">
        <f>DiCarlo!AF34</f>
        <v>2</v>
      </c>
      <c r="C11" s="101">
        <f>DiCarlo!V34/B11</f>
        <v>53</v>
      </c>
      <c r="D11" s="105">
        <f>DiCarlo!AI35</f>
        <v>39</v>
      </c>
      <c r="E11" s="101">
        <f>DiCarlo!X34/B11</f>
        <v>18</v>
      </c>
      <c r="F11" s="102">
        <f>DiCarlo!Y34</f>
        <v>0</v>
      </c>
      <c r="G11" s="103">
        <f t="shared" si="0"/>
        <v>0</v>
      </c>
      <c r="H11" s="102">
        <f>DiCarlo!Z34</f>
        <v>0</v>
      </c>
      <c r="I11" s="102">
        <f>DiCarlo!AA34</f>
        <v>0</v>
      </c>
      <c r="J11" s="102">
        <f>DiCarlo!AB34</f>
        <v>1</v>
      </c>
      <c r="K11" s="102">
        <f>DiCarlo!AP35</f>
        <v>57</v>
      </c>
      <c r="L11" s="102">
        <f>DiCarlo!AQ35</f>
        <v>49</v>
      </c>
      <c r="M11" s="100"/>
      <c r="N11" s="141" t="s">
        <v>163</v>
      </c>
      <c r="O11" s="141" t="s">
        <v>163</v>
      </c>
      <c r="P11" s="141" t="s">
        <v>163</v>
      </c>
      <c r="Q11" s="141" t="s">
        <v>163</v>
      </c>
      <c r="R11" s="141" t="s">
        <v>163</v>
      </c>
      <c r="T11" s="137">
        <f t="shared" si="1"/>
        <v>0</v>
      </c>
    </row>
    <row r="12" spans="1:20" ht="24.95" customHeight="1" x14ac:dyDescent="0.2">
      <c r="A12" s="100" t="s">
        <v>57</v>
      </c>
      <c r="B12" s="100">
        <f>Breuer!AF34</f>
        <v>2</v>
      </c>
      <c r="C12" s="101">
        <f>Breuer!V34/B12</f>
        <v>51</v>
      </c>
      <c r="D12" s="105">
        <f>Breuer!AI35</f>
        <v>38</v>
      </c>
      <c r="E12" s="101">
        <f>Breuer!X34/B12</f>
        <v>18</v>
      </c>
      <c r="F12" s="102">
        <f>Breuer!Y34</f>
        <v>1</v>
      </c>
      <c r="G12" s="103">
        <f t="shared" si="0"/>
        <v>5.5555555555555552E-2</v>
      </c>
      <c r="H12" s="102">
        <f>Breuer!Z34</f>
        <v>0</v>
      </c>
      <c r="I12" s="102">
        <f>Breuer!AA34</f>
        <v>0</v>
      </c>
      <c r="J12" s="102">
        <f>Breuer!AB34</f>
        <v>1</v>
      </c>
      <c r="K12" s="102">
        <f>Breuer!AP35</f>
        <v>51</v>
      </c>
      <c r="L12" s="102">
        <f>Breuer!AQ35</f>
        <v>51</v>
      </c>
      <c r="M12" s="100"/>
      <c r="N12" s="141" t="s">
        <v>163</v>
      </c>
      <c r="O12" s="141" t="s">
        <v>163</v>
      </c>
      <c r="P12" s="141" t="s">
        <v>163</v>
      </c>
      <c r="Q12" s="141" t="s">
        <v>163</v>
      </c>
      <c r="R12" s="141" t="s">
        <v>163</v>
      </c>
      <c r="T12" s="137">
        <f t="shared" si="1"/>
        <v>0</v>
      </c>
    </row>
    <row r="13" spans="1:20" ht="24.95" customHeight="1" x14ac:dyDescent="0.2">
      <c r="A13" s="100" t="s">
        <v>45</v>
      </c>
      <c r="B13" s="100">
        <f>Kopas!AF34</f>
        <v>2</v>
      </c>
      <c r="C13" s="105">
        <f>Kopas!V34/B13</f>
        <v>48</v>
      </c>
      <c r="D13" s="105">
        <f>Kopas!AI35</f>
        <v>38</v>
      </c>
      <c r="E13" s="105">
        <f>Kopas!X34/B13</f>
        <v>17.5</v>
      </c>
      <c r="F13" s="102">
        <f>Kopas!Y34</f>
        <v>3</v>
      </c>
      <c r="G13" s="103">
        <f t="shared" si="0"/>
        <v>0.16666666666666666</v>
      </c>
      <c r="H13" s="102">
        <f>Kopas!Z34</f>
        <v>0</v>
      </c>
      <c r="I13" s="102">
        <f>Kopas!AA34</f>
        <v>1</v>
      </c>
      <c r="J13" s="102">
        <f>Kopas!AB34</f>
        <v>3</v>
      </c>
      <c r="K13" s="102">
        <f>Kopas!AP35</f>
        <v>48</v>
      </c>
      <c r="L13" s="102">
        <f>Kopas!AQ35</f>
        <v>48</v>
      </c>
      <c r="M13" s="100"/>
      <c r="N13" s="141" t="s">
        <v>163</v>
      </c>
      <c r="O13" s="141" t="s">
        <v>163</v>
      </c>
      <c r="P13" s="141" t="s">
        <v>163</v>
      </c>
      <c r="Q13" s="141" t="s">
        <v>163</v>
      </c>
      <c r="R13" s="141" t="s">
        <v>163</v>
      </c>
      <c r="T13" s="137">
        <f t="shared" si="1"/>
        <v>0</v>
      </c>
    </row>
    <row r="14" spans="1:20" ht="24.95" customHeight="1" x14ac:dyDescent="0.2">
      <c r="A14" s="100" t="s">
        <v>58</v>
      </c>
      <c r="B14" s="100">
        <f>Dunn!AF34</f>
        <v>2</v>
      </c>
      <c r="C14" s="105">
        <f>Dunn!V34/B14</f>
        <v>55</v>
      </c>
      <c r="D14" s="105">
        <f>Dunn!AI35</f>
        <v>39</v>
      </c>
      <c r="E14" s="101">
        <f>Dunn!X34/B14</f>
        <v>20</v>
      </c>
      <c r="F14" s="102">
        <f>Dunn!Y34</f>
        <v>0</v>
      </c>
      <c r="G14" s="103">
        <f t="shared" si="0"/>
        <v>0</v>
      </c>
      <c r="H14" s="102">
        <f>Dunn!Z34</f>
        <v>0</v>
      </c>
      <c r="I14" s="102">
        <f>Dunn!AA34</f>
        <v>0</v>
      </c>
      <c r="J14" s="102">
        <f>Dunn!AB34</f>
        <v>0</v>
      </c>
      <c r="K14" s="102">
        <f>Dunn!AP35</f>
        <v>54</v>
      </c>
      <c r="L14" s="102">
        <f>Dunn!AQ35</f>
        <v>56</v>
      </c>
      <c r="M14" s="100"/>
      <c r="N14" s="141" t="s">
        <v>163</v>
      </c>
      <c r="O14" s="141" t="s">
        <v>163</v>
      </c>
      <c r="P14" s="141" t="s">
        <v>163</v>
      </c>
      <c r="Q14" s="141" t="s">
        <v>163</v>
      </c>
      <c r="R14" s="141" t="s">
        <v>163</v>
      </c>
      <c r="T14" s="137">
        <f t="shared" si="1"/>
        <v>0</v>
      </c>
    </row>
    <row r="15" spans="1:20" ht="24.95" customHeight="1" x14ac:dyDescent="0.2">
      <c r="A15" s="100" t="s">
        <v>80</v>
      </c>
      <c r="B15" s="100">
        <f>Barrett!AF34</f>
        <v>2</v>
      </c>
      <c r="C15" s="105">
        <f>Barrett!V34/B15</f>
        <v>48</v>
      </c>
      <c r="D15" s="101">
        <f>Barrett!AI35</f>
        <v>38</v>
      </c>
      <c r="E15" s="101">
        <f>Barrett!X34/B15</f>
        <v>14</v>
      </c>
      <c r="F15" s="102">
        <f>Barrett!Y34</f>
        <v>0</v>
      </c>
      <c r="G15" s="103">
        <f t="shared" si="0"/>
        <v>0</v>
      </c>
      <c r="H15" s="102">
        <f>Barrett!Z34</f>
        <v>0</v>
      </c>
      <c r="I15" s="102">
        <f>Barrett!AA34</f>
        <v>0</v>
      </c>
      <c r="J15" s="102">
        <f>Barrett!AB34</f>
        <v>5</v>
      </c>
      <c r="K15" s="102">
        <f>Barrett!AP35</f>
        <v>46</v>
      </c>
      <c r="L15" s="102">
        <f>Barrett!AQ35</f>
        <v>50</v>
      </c>
      <c r="M15" s="100"/>
      <c r="N15" s="141" t="s">
        <v>163</v>
      </c>
      <c r="O15" s="141" t="s">
        <v>163</v>
      </c>
      <c r="P15" s="141" t="s">
        <v>163</v>
      </c>
      <c r="Q15" s="141" t="s">
        <v>163</v>
      </c>
      <c r="R15" s="141" t="s">
        <v>163</v>
      </c>
      <c r="T15" s="137">
        <f t="shared" si="1"/>
        <v>0</v>
      </c>
    </row>
    <row r="16" spans="1:20" ht="24.95" customHeight="1" x14ac:dyDescent="0.2">
      <c r="A16" s="100" t="s">
        <v>77</v>
      </c>
      <c r="B16" s="100">
        <f>CBaron!AF34</f>
        <v>1</v>
      </c>
      <c r="C16" s="105">
        <f>CBaron!V34/B16</f>
        <v>56</v>
      </c>
      <c r="D16" s="101">
        <f>CBaron!AI35</f>
        <v>38</v>
      </c>
      <c r="E16" s="105">
        <f>CBaron!X34/B16</f>
        <v>17</v>
      </c>
      <c r="F16" s="102">
        <f>CBaron!Y34</f>
        <v>1</v>
      </c>
      <c r="G16" s="103">
        <f t="shared" si="0"/>
        <v>0.1111111111111111</v>
      </c>
      <c r="H16" s="102">
        <f>CBaron!Z34</f>
        <v>0</v>
      </c>
      <c r="I16" s="102">
        <f>CBaron!AA34</f>
        <v>0</v>
      </c>
      <c r="J16" s="102">
        <f>CBaron!AB34</f>
        <v>1</v>
      </c>
      <c r="K16" s="102">
        <f>CBaron!AP35</f>
        <v>56</v>
      </c>
      <c r="L16" s="102">
        <f>CBaron!AQ35</f>
        <v>0</v>
      </c>
      <c r="M16" s="100"/>
      <c r="N16" s="141" t="s">
        <v>163</v>
      </c>
      <c r="O16" s="141" t="s">
        <v>163</v>
      </c>
      <c r="P16" s="141" t="s">
        <v>163</v>
      </c>
      <c r="Q16" s="141" t="s">
        <v>163</v>
      </c>
      <c r="R16" s="141" t="s">
        <v>163</v>
      </c>
      <c r="T16" s="137">
        <f t="shared" si="1"/>
        <v>0</v>
      </c>
    </row>
    <row r="17" spans="1:20" ht="24.95" customHeight="1" x14ac:dyDescent="0.2">
      <c r="A17" s="100" t="s">
        <v>47</v>
      </c>
      <c r="B17" s="100">
        <f>Baron!AF34</f>
        <v>2</v>
      </c>
      <c r="C17" s="105">
        <f>Baron!V34/B17</f>
        <v>44.5</v>
      </c>
      <c r="D17" s="101">
        <f>Baron!AI35</f>
        <v>35.5</v>
      </c>
      <c r="E17" s="101">
        <f>Baron!X34/B17</f>
        <v>15.5</v>
      </c>
      <c r="F17" s="102">
        <f>Baron!Y34</f>
        <v>2</v>
      </c>
      <c r="G17" s="103">
        <f t="shared" si="0"/>
        <v>0.1111111111111111</v>
      </c>
      <c r="H17" s="102">
        <f>Baron!Z34</f>
        <v>0</v>
      </c>
      <c r="I17" s="102">
        <f>Baron!AA34</f>
        <v>1</v>
      </c>
      <c r="J17" s="102">
        <f>Baron!AB34</f>
        <v>5</v>
      </c>
      <c r="K17" s="102">
        <f>Baron!AP35</f>
        <v>40</v>
      </c>
      <c r="L17" s="102">
        <f>Baron!AQ35</f>
        <v>49</v>
      </c>
      <c r="M17" s="100"/>
      <c r="N17" s="141" t="s">
        <v>163</v>
      </c>
      <c r="O17" s="141" t="s">
        <v>163</v>
      </c>
      <c r="P17" s="141" t="s">
        <v>163</v>
      </c>
      <c r="Q17" s="141" t="s">
        <v>163</v>
      </c>
      <c r="R17" s="141" t="s">
        <v>163</v>
      </c>
      <c r="T17" s="137">
        <f t="shared" si="1"/>
        <v>0</v>
      </c>
    </row>
    <row r="18" spans="1:20" ht="24.95" customHeight="1" x14ac:dyDescent="0.2">
      <c r="A18" s="100" t="s">
        <v>48</v>
      </c>
      <c r="B18" s="100">
        <f>Pittenger!AF34</f>
        <v>2</v>
      </c>
      <c r="C18" s="105">
        <f>Pittenger!V34/B18</f>
        <v>43.5</v>
      </c>
      <c r="D18" s="105">
        <f>Pittenger!AI35</f>
        <v>38.5</v>
      </c>
      <c r="E18" s="105">
        <f>Pittenger!X34/B18</f>
        <v>15.5</v>
      </c>
      <c r="F18" s="102">
        <f>Pittenger!Y34</f>
        <v>3</v>
      </c>
      <c r="G18" s="103">
        <f t="shared" si="0"/>
        <v>0.16666666666666666</v>
      </c>
      <c r="H18" s="102">
        <f>Pittenger!Z34</f>
        <v>0</v>
      </c>
      <c r="I18" s="102">
        <f>Pittenger!AA34</f>
        <v>0</v>
      </c>
      <c r="J18" s="102">
        <f>Pittenger!AB34</f>
        <v>8</v>
      </c>
      <c r="K18" s="102">
        <f>Pittenger!AP35</f>
        <v>42</v>
      </c>
      <c r="L18" s="102">
        <f>Pittenger!AQ35</f>
        <v>45</v>
      </c>
      <c r="M18" s="100"/>
      <c r="N18" s="141" t="s">
        <v>163</v>
      </c>
      <c r="O18" s="141" t="s">
        <v>163</v>
      </c>
      <c r="P18" s="141" t="s">
        <v>163</v>
      </c>
      <c r="Q18" s="141" t="s">
        <v>163</v>
      </c>
      <c r="R18" s="141" t="s">
        <v>163</v>
      </c>
      <c r="T18" s="137">
        <f t="shared" si="1"/>
        <v>0</v>
      </c>
    </row>
    <row r="19" spans="1:20" ht="24.95" customHeight="1" x14ac:dyDescent="0.2">
      <c r="A19" s="100" t="s">
        <v>97</v>
      </c>
      <c r="B19" s="100">
        <f>Tharp!AF34</f>
        <v>0</v>
      </c>
      <c r="C19" s="101" t="e">
        <f>Tharp!V34/B19</f>
        <v>#DIV/0!</v>
      </c>
      <c r="D19" s="101" t="e">
        <f>Tharp!AI35</f>
        <v>#DIV/0!</v>
      </c>
      <c r="E19" s="101" t="e">
        <f>Tharp!X34/B19</f>
        <v>#DIV/0!</v>
      </c>
      <c r="F19" s="102">
        <f>Tharp!Y34</f>
        <v>0</v>
      </c>
      <c r="G19" s="103" t="e">
        <f t="shared" si="0"/>
        <v>#DIV/0!</v>
      </c>
      <c r="H19" s="102">
        <f>Tharp!Z34</f>
        <v>0</v>
      </c>
      <c r="I19" s="102">
        <f>Tharp!AA34</f>
        <v>0</v>
      </c>
      <c r="J19" s="102">
        <f>Tharp!AB34</f>
        <v>0</v>
      </c>
      <c r="K19" s="102">
        <f>Tharp!AP35</f>
        <v>0</v>
      </c>
      <c r="L19" s="102">
        <f>Tharp!AQ35</f>
        <v>0</v>
      </c>
      <c r="M19" s="100"/>
      <c r="N19" s="141" t="s">
        <v>163</v>
      </c>
      <c r="O19" s="141" t="s">
        <v>163</v>
      </c>
      <c r="P19" s="141" t="s">
        <v>163</v>
      </c>
      <c r="Q19" s="141" t="s">
        <v>163</v>
      </c>
      <c r="R19" s="141" t="s">
        <v>163</v>
      </c>
      <c r="T19" s="137">
        <f t="shared" si="1"/>
        <v>0</v>
      </c>
    </row>
    <row r="20" spans="1:20" ht="24.95" customHeight="1" x14ac:dyDescent="0.2">
      <c r="A20" s="100" t="s">
        <v>96</v>
      </c>
      <c r="B20" s="100">
        <f>Matzo!AF34</f>
        <v>2</v>
      </c>
      <c r="C20" s="101">
        <f>Matzo!V34/B20</f>
        <v>44</v>
      </c>
      <c r="D20" s="101">
        <f>Matzo!AI35</f>
        <v>36</v>
      </c>
      <c r="E20" s="101">
        <f>Matzo!X34/B20</f>
        <v>15.5</v>
      </c>
      <c r="F20" s="102">
        <f>Matzo!Y34</f>
        <v>5</v>
      </c>
      <c r="G20" s="103">
        <f t="shared" si="0"/>
        <v>0.27777777777777779</v>
      </c>
      <c r="H20" s="102">
        <f>Matzo!Z34</f>
        <v>0</v>
      </c>
      <c r="I20" s="102">
        <f>Matzo!AA34</f>
        <v>1</v>
      </c>
      <c r="J20" s="102">
        <f>Matzo!AB34</f>
        <v>7</v>
      </c>
      <c r="K20" s="102">
        <f>Matzo!AP35</f>
        <v>47</v>
      </c>
      <c r="L20" s="102">
        <f>Matzo!AQ35</f>
        <v>41</v>
      </c>
      <c r="M20" s="100"/>
      <c r="N20" s="141" t="s">
        <v>163</v>
      </c>
      <c r="O20" s="141" t="s">
        <v>163</v>
      </c>
      <c r="P20" s="141" t="s">
        <v>163</v>
      </c>
      <c r="Q20" s="141" t="s">
        <v>163</v>
      </c>
      <c r="R20" s="141" t="s">
        <v>163</v>
      </c>
      <c r="T20" s="137">
        <f t="shared" si="1"/>
        <v>0</v>
      </c>
    </row>
    <row r="21" spans="1:20" ht="24.95" customHeight="1" x14ac:dyDescent="0.2">
      <c r="A21" s="100" t="s">
        <v>59</v>
      </c>
      <c r="B21" s="100">
        <f>Brosky!AF34</f>
        <v>2</v>
      </c>
      <c r="C21" s="101">
        <f>Brosky!V34/B21</f>
        <v>47.5</v>
      </c>
      <c r="D21" s="101">
        <f>Brosky!AI35</f>
        <v>31.5</v>
      </c>
      <c r="E21" s="101">
        <f>Brosky!X34/B21</f>
        <v>13.5</v>
      </c>
      <c r="F21" s="102">
        <f>Brosky!Y34</f>
        <v>2</v>
      </c>
      <c r="G21" s="103">
        <f t="shared" si="0"/>
        <v>0.1111111111111111</v>
      </c>
      <c r="H21" s="102">
        <f>Brosky!Z34</f>
        <v>0</v>
      </c>
      <c r="I21" s="102">
        <f>Brosky!AA34</f>
        <v>0</v>
      </c>
      <c r="J21" s="102">
        <f>Brosky!AB34</f>
        <v>5</v>
      </c>
      <c r="K21" s="102">
        <f>Brosky!AP35</f>
        <v>43</v>
      </c>
      <c r="L21" s="102">
        <f>Brosky!AQ35</f>
        <v>52</v>
      </c>
      <c r="M21" s="100"/>
      <c r="N21" s="141" t="s">
        <v>163</v>
      </c>
      <c r="O21" s="141" t="s">
        <v>163</v>
      </c>
      <c r="P21" s="141" t="s">
        <v>163</v>
      </c>
      <c r="Q21" s="141" t="s">
        <v>163</v>
      </c>
      <c r="R21" s="141" t="s">
        <v>163</v>
      </c>
      <c r="T21" s="137">
        <f t="shared" si="1"/>
        <v>0</v>
      </c>
    </row>
    <row r="22" spans="1:20" ht="24.95" customHeight="1" x14ac:dyDescent="0.2">
      <c r="A22" s="100" t="s">
        <v>60</v>
      </c>
      <c r="B22" s="100">
        <f>Watts!AF34</f>
        <v>2</v>
      </c>
      <c r="C22" s="101">
        <f>Watts!V34/B22</f>
        <v>49.5</v>
      </c>
      <c r="D22" s="101">
        <f>Watts!AI35</f>
        <v>37.5</v>
      </c>
      <c r="E22" s="101">
        <f>Watts!X34/B22</f>
        <v>17</v>
      </c>
      <c r="F22" s="102">
        <f>Watts!Y34</f>
        <v>0</v>
      </c>
      <c r="G22" s="103">
        <f t="shared" si="0"/>
        <v>0</v>
      </c>
      <c r="H22" s="102">
        <f>Watts!Z34</f>
        <v>0</v>
      </c>
      <c r="I22" s="102">
        <f>Watts!AA34</f>
        <v>0</v>
      </c>
      <c r="J22" s="102">
        <f>Watts!AB34</f>
        <v>3</v>
      </c>
      <c r="K22" s="102">
        <f>Watts!AP35</f>
        <v>52</v>
      </c>
      <c r="L22" s="102">
        <f>Watts!AQ35</f>
        <v>47</v>
      </c>
      <c r="M22" s="100"/>
      <c r="N22" s="141" t="s">
        <v>163</v>
      </c>
      <c r="O22" s="141" t="s">
        <v>163</v>
      </c>
      <c r="P22" s="141" t="s">
        <v>163</v>
      </c>
      <c r="Q22" s="141" t="s">
        <v>163</v>
      </c>
      <c r="R22" s="141" t="s">
        <v>163</v>
      </c>
      <c r="T22" s="137">
        <f t="shared" si="1"/>
        <v>0</v>
      </c>
    </row>
    <row r="23" spans="1:20" ht="24.95" customHeight="1" x14ac:dyDescent="0.2">
      <c r="A23" s="100" t="s">
        <v>62</v>
      </c>
      <c r="B23" s="100">
        <f>Markusen!AF34</f>
        <v>0</v>
      </c>
      <c r="C23" s="101" t="e">
        <f>Markusen!V34/B23</f>
        <v>#DIV/0!</v>
      </c>
      <c r="D23" s="101" t="e">
        <f>Markusen!AI35</f>
        <v>#DIV/0!</v>
      </c>
      <c r="E23" s="101" t="e">
        <f>Markusen!X34/B23</f>
        <v>#DIV/0!</v>
      </c>
      <c r="F23" s="102">
        <f>Markusen!Y34</f>
        <v>0</v>
      </c>
      <c r="G23" s="103" t="e">
        <f t="shared" si="0"/>
        <v>#DIV/0!</v>
      </c>
      <c r="H23" s="102">
        <f>Markusen!Z34</f>
        <v>0</v>
      </c>
      <c r="I23" s="102">
        <f>Markusen!AA34</f>
        <v>0</v>
      </c>
      <c r="J23" s="102">
        <f>Markusen!AB34</f>
        <v>0</v>
      </c>
      <c r="K23" s="102">
        <f>Markusen!AP35</f>
        <v>0</v>
      </c>
      <c r="L23" s="102">
        <f>Markusen!AQ35</f>
        <v>0</v>
      </c>
      <c r="M23" s="100"/>
      <c r="N23" s="141" t="s">
        <v>163</v>
      </c>
      <c r="O23" s="141" t="s">
        <v>163</v>
      </c>
      <c r="P23" s="141" t="s">
        <v>163</v>
      </c>
      <c r="Q23" s="141" t="s">
        <v>163</v>
      </c>
      <c r="R23" s="141" t="s">
        <v>163</v>
      </c>
      <c r="T23" s="137">
        <f t="shared" si="1"/>
        <v>0</v>
      </c>
    </row>
    <row r="24" spans="1:20" ht="24.95" customHeight="1" x14ac:dyDescent="0.2">
      <c r="A24" s="100" t="s">
        <v>72</v>
      </c>
      <c r="B24" s="100">
        <f>Olivero!AF34</f>
        <v>2</v>
      </c>
      <c r="C24" s="101">
        <f>Olivero!V34/B24</f>
        <v>42</v>
      </c>
      <c r="D24" s="101">
        <f>Olivero!AI35</f>
        <v>35</v>
      </c>
      <c r="E24" s="101">
        <f>Olivero!X34/B24</f>
        <v>14</v>
      </c>
      <c r="F24" s="102">
        <f>Olivero!Y34</f>
        <v>2</v>
      </c>
      <c r="G24" s="103">
        <f t="shared" si="0"/>
        <v>0.1111111111111111</v>
      </c>
      <c r="H24" s="102">
        <f>Olivero!Z34</f>
        <v>0</v>
      </c>
      <c r="I24" s="102">
        <f>Olivero!AA34</f>
        <v>1</v>
      </c>
      <c r="J24" s="102">
        <f>Olivero!AB34</f>
        <v>8</v>
      </c>
      <c r="K24" s="102">
        <f>Olivero!AP35</f>
        <v>38</v>
      </c>
      <c r="L24" s="102">
        <f>Olivero!AQ35</f>
        <v>46</v>
      </c>
      <c r="M24" s="100"/>
      <c r="N24" s="141" t="s">
        <v>163</v>
      </c>
      <c r="O24" s="141" t="s">
        <v>163</v>
      </c>
      <c r="P24" s="141" t="s">
        <v>163</v>
      </c>
      <c r="Q24" s="141" t="s">
        <v>163</v>
      </c>
      <c r="R24" s="141" t="s">
        <v>163</v>
      </c>
      <c r="T24" s="137">
        <f t="shared" si="1"/>
        <v>0</v>
      </c>
    </row>
    <row r="25" spans="1:20" ht="24.95" customHeight="1" x14ac:dyDescent="0.2">
      <c r="A25" s="100" t="s">
        <v>95</v>
      </c>
      <c r="B25" s="100">
        <f>Koenigsknecht!AF34</f>
        <v>2</v>
      </c>
      <c r="C25" s="101">
        <f>Koenigsknecht!V34/B25</f>
        <v>48</v>
      </c>
      <c r="D25" s="101">
        <f>Koenigsknecht!AI35</f>
        <v>36</v>
      </c>
      <c r="E25" s="101">
        <f>Koenigsknecht!X34/B25</f>
        <v>15</v>
      </c>
      <c r="F25" s="102">
        <f>Koenigsknecht!Y34</f>
        <v>0</v>
      </c>
      <c r="G25" s="103">
        <f t="shared" si="0"/>
        <v>0</v>
      </c>
      <c r="H25" s="102">
        <f>Koenigsknecht!Z34</f>
        <v>0</v>
      </c>
      <c r="I25" s="102">
        <f>Koenigsknecht!AA34</f>
        <v>1</v>
      </c>
      <c r="J25" s="102">
        <f>Koenigsknecht!AB34</f>
        <v>2</v>
      </c>
      <c r="K25" s="102">
        <f>Koenigsknecht!AP35</f>
        <v>48</v>
      </c>
      <c r="L25" s="102">
        <f>Koenigsknecht!AQ35</f>
        <v>48</v>
      </c>
      <c r="M25" s="100"/>
      <c r="N25" s="141" t="s">
        <v>163</v>
      </c>
      <c r="O25" s="141" t="s">
        <v>163</v>
      </c>
      <c r="P25" s="141" t="s">
        <v>163</v>
      </c>
      <c r="Q25" s="141" t="s">
        <v>163</v>
      </c>
      <c r="R25" s="141" t="s">
        <v>163</v>
      </c>
      <c r="T25" s="137">
        <f t="shared" si="1"/>
        <v>0</v>
      </c>
    </row>
    <row r="26" spans="1:20" ht="24.95" customHeight="1" x14ac:dyDescent="0.2">
      <c r="A26" s="100" t="s">
        <v>74</v>
      </c>
      <c r="B26" s="100">
        <f>Laskaris!AF34</f>
        <v>2</v>
      </c>
      <c r="C26" s="101">
        <f>Laskaris!V34/B26</f>
        <v>57.5</v>
      </c>
      <c r="D26" s="101">
        <f>Laskaris!AI35</f>
        <v>40.5</v>
      </c>
      <c r="E26" s="101">
        <f>Laskaris!X34/B26</f>
        <v>19.5</v>
      </c>
      <c r="F26" s="102">
        <f>Laskaris!Y34</f>
        <v>2</v>
      </c>
      <c r="G26" s="103">
        <f t="shared" si="0"/>
        <v>0.1111111111111111</v>
      </c>
      <c r="H26" s="102">
        <f>Laskaris!Z34</f>
        <v>0</v>
      </c>
      <c r="I26" s="102">
        <f>Laskaris!AA34</f>
        <v>0</v>
      </c>
      <c r="J26" s="102">
        <f>Laskaris!AB34</f>
        <v>1</v>
      </c>
      <c r="K26" s="102">
        <f>Laskaris!AP35</f>
        <v>59</v>
      </c>
      <c r="L26" s="102">
        <f>Laskaris!AQ35</f>
        <v>56</v>
      </c>
      <c r="M26" s="100"/>
      <c r="N26" s="141" t="s">
        <v>163</v>
      </c>
      <c r="O26" s="141" t="s">
        <v>163</v>
      </c>
      <c r="P26" s="141" t="s">
        <v>163</v>
      </c>
      <c r="Q26" s="141" t="s">
        <v>163</v>
      </c>
      <c r="R26" s="141" t="s">
        <v>163</v>
      </c>
      <c r="T26" s="137">
        <f t="shared" si="1"/>
        <v>0</v>
      </c>
    </row>
    <row r="28" spans="1:20" x14ac:dyDescent="0.2">
      <c r="T28" s="137">
        <f>SUM(T3:T26)</f>
        <v>0</v>
      </c>
    </row>
    <row r="30" spans="1:20" x14ac:dyDescent="0.2">
      <c r="S30" s="139"/>
      <c r="T30" s="69"/>
    </row>
    <row r="32" spans="1:20" x14ac:dyDescent="0.2">
      <c r="I32" s="104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selection activeCell="C5" sqref="C5"/>
    </sheetView>
  </sheetViews>
  <sheetFormatPr defaultRowHeight="12.75" x14ac:dyDescent="0.2"/>
  <cols>
    <col min="1" max="1" width="6.7109375" style="64" customWidth="1"/>
    <col min="2" max="2" width="9.140625" style="64"/>
    <col min="3" max="3" width="27.42578125" style="64" customWidth="1"/>
    <col min="4" max="4" width="9.28515625" style="64" customWidth="1"/>
    <col min="5" max="16384" width="9.140625" style="64"/>
  </cols>
  <sheetData>
    <row r="1" spans="1:11" ht="55.5" customHeight="1" x14ac:dyDescent="0.2">
      <c r="A1" s="251" t="s">
        <v>113</v>
      </c>
      <c r="B1" s="251"/>
      <c r="C1" s="251"/>
      <c r="D1" s="251"/>
    </row>
    <row r="2" spans="1:11" s="69" customFormat="1" ht="20.100000000000001" customHeight="1" thickBot="1" x14ac:dyDescent="0.25">
      <c r="A2" s="95" t="s">
        <v>27</v>
      </c>
      <c r="B2" s="95" t="s">
        <v>28</v>
      </c>
      <c r="C2" s="95" t="s">
        <v>87</v>
      </c>
      <c r="D2" s="95" t="s">
        <v>0</v>
      </c>
    </row>
    <row r="3" spans="1:11" s="69" customFormat="1" ht="24.95" customHeight="1" x14ac:dyDescent="0.2">
      <c r="A3" s="82">
        <v>1</v>
      </c>
      <c r="B3" s="127" t="str">
        <f>'Weekly Course'!C2</f>
        <v>Back</v>
      </c>
      <c r="C3" s="127" t="s">
        <v>96</v>
      </c>
      <c r="D3" s="128">
        <v>-4</v>
      </c>
      <c r="H3" s="137"/>
      <c r="I3" s="137"/>
      <c r="J3" s="137"/>
      <c r="K3" s="137"/>
    </row>
    <row r="4" spans="1:11" s="69" customFormat="1" ht="24.95" customHeight="1" x14ac:dyDescent="0.2">
      <c r="A4" s="171">
        <v>2</v>
      </c>
      <c r="B4" s="87" t="str">
        <f>'Weekly Course'!C4</f>
        <v>Front</v>
      </c>
      <c r="C4" s="87" t="s">
        <v>59</v>
      </c>
      <c r="D4" s="170">
        <v>-8</v>
      </c>
      <c r="H4" s="137"/>
      <c r="I4" s="137"/>
      <c r="J4" s="168"/>
      <c r="K4" s="137"/>
    </row>
    <row r="5" spans="1:11" s="69" customFormat="1" ht="24.95" customHeight="1" x14ac:dyDescent="0.2">
      <c r="A5" s="74">
        <v>3</v>
      </c>
      <c r="B5" s="87" t="str">
        <f>'Weekly Course'!C6</f>
        <v>Back</v>
      </c>
      <c r="C5" s="87"/>
      <c r="D5" s="117"/>
      <c r="H5" s="137"/>
      <c r="I5" s="137"/>
      <c r="J5" s="168"/>
      <c r="K5" s="137"/>
    </row>
    <row r="6" spans="1:11" s="69" customFormat="1" ht="24.95" customHeight="1" x14ac:dyDescent="0.2">
      <c r="A6" s="92">
        <v>4</v>
      </c>
      <c r="B6" s="133" t="str">
        <f>'Weekly Course'!C8</f>
        <v>Front</v>
      </c>
      <c r="C6" s="87"/>
      <c r="D6" s="132"/>
      <c r="J6" s="123"/>
    </row>
    <row r="7" spans="1:11" s="69" customFormat="1" ht="24.95" customHeight="1" x14ac:dyDescent="0.2">
      <c r="A7" s="92">
        <v>5</v>
      </c>
      <c r="B7" s="133" t="str">
        <f>'Weekly Course'!C10</f>
        <v>Back</v>
      </c>
      <c r="C7" s="87"/>
      <c r="D7" s="132"/>
      <c r="J7" s="123"/>
    </row>
    <row r="8" spans="1:11" s="69" customFormat="1" ht="24.95" customHeight="1" x14ac:dyDescent="0.2">
      <c r="A8" s="92">
        <v>6</v>
      </c>
      <c r="B8" s="133" t="str">
        <f>'Weekly Course'!C12</f>
        <v>Front</v>
      </c>
      <c r="C8" s="87"/>
      <c r="D8" s="132"/>
      <c r="J8" s="123"/>
    </row>
    <row r="9" spans="1:11" s="69" customFormat="1" ht="24.95" customHeight="1" x14ac:dyDescent="0.2">
      <c r="A9" s="74">
        <v>7</v>
      </c>
      <c r="B9" s="87" t="str">
        <f>'Weekly Course'!C14</f>
        <v>Back</v>
      </c>
      <c r="C9" s="87"/>
      <c r="D9" s="117"/>
    </row>
    <row r="10" spans="1:11" s="69" customFormat="1" ht="24.95" customHeight="1" x14ac:dyDescent="0.2">
      <c r="A10" s="92">
        <v>8</v>
      </c>
      <c r="B10" s="133" t="str">
        <f>'Weekly Course'!C16</f>
        <v>Front</v>
      </c>
      <c r="C10" s="87"/>
      <c r="D10" s="132"/>
    </row>
    <row r="11" spans="1:11" s="69" customFormat="1" ht="24.95" customHeight="1" x14ac:dyDescent="0.2">
      <c r="A11" s="92">
        <v>9</v>
      </c>
      <c r="B11" s="133" t="str">
        <f>'Weekly Course'!C18</f>
        <v>Back</v>
      </c>
      <c r="C11" s="87"/>
      <c r="D11" s="132"/>
    </row>
    <row r="12" spans="1:11" s="69" customFormat="1" ht="24.95" customHeight="1" x14ac:dyDescent="0.2">
      <c r="A12" s="74">
        <v>10</v>
      </c>
      <c r="B12" s="87" t="str">
        <f>'Weekly Course'!C20</f>
        <v>Front</v>
      </c>
      <c r="C12" s="87"/>
      <c r="D12" s="117"/>
    </row>
    <row r="13" spans="1:11" s="69" customFormat="1" ht="24.95" customHeight="1" x14ac:dyDescent="0.2">
      <c r="A13" s="92">
        <v>11</v>
      </c>
      <c r="B13" s="133" t="str">
        <f>'Weekly Course'!C22</f>
        <v>Back</v>
      </c>
      <c r="C13" s="87"/>
      <c r="D13" s="132"/>
    </row>
    <row r="14" spans="1:11" s="69" customFormat="1" ht="24.95" customHeight="1" x14ac:dyDescent="0.2">
      <c r="A14" s="74">
        <v>12</v>
      </c>
      <c r="B14" s="87" t="str">
        <f>'Weekly Course'!C24</f>
        <v>Front</v>
      </c>
      <c r="C14" s="87"/>
      <c r="D14" s="117"/>
    </row>
    <row r="15" spans="1:11" s="69" customFormat="1" ht="24.95" customHeight="1" x14ac:dyDescent="0.2">
      <c r="A15" s="74">
        <v>13</v>
      </c>
      <c r="B15" s="75" t="str">
        <f>'Weekly Course'!C26</f>
        <v>Back</v>
      </c>
      <c r="C15" s="87"/>
      <c r="D15" s="116"/>
    </row>
    <row r="16" spans="1:11" s="69" customFormat="1" ht="24.95" customHeight="1" x14ac:dyDescent="0.2">
      <c r="A16" s="92">
        <v>14</v>
      </c>
      <c r="B16" s="90" t="str">
        <f>'Weekly Course'!C28</f>
        <v>Front</v>
      </c>
      <c r="C16" s="87"/>
      <c r="D16" s="134"/>
    </row>
    <row r="17" spans="1:4" s="69" customFormat="1" ht="24.95" customHeight="1" x14ac:dyDescent="0.2">
      <c r="A17" s="74">
        <v>15</v>
      </c>
      <c r="B17" s="75" t="str">
        <f>'Weekly Course'!C30</f>
        <v>Back</v>
      </c>
      <c r="C17" s="75"/>
      <c r="D17" s="116"/>
    </row>
    <row r="18" spans="1:4" s="69" customFormat="1" ht="24.95" customHeight="1" thickBot="1" x14ac:dyDescent="0.25">
      <c r="A18" s="71">
        <v>16</v>
      </c>
      <c r="B18" s="70" t="str">
        <f>'Weekly Course'!C32</f>
        <v>Front</v>
      </c>
      <c r="C18" s="70"/>
      <c r="D18" s="118"/>
    </row>
  </sheetData>
  <mergeCells count="1">
    <mergeCell ref="A1:D1"/>
  </mergeCells>
  <pageMargins left="1.9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Z14" sqref="Z14"/>
    </sheetView>
  </sheetViews>
  <sheetFormatPr defaultRowHeight="12.75" x14ac:dyDescent="0.2"/>
  <cols>
    <col min="1" max="1" width="23.140625" customWidth="1"/>
    <col min="2" max="10" width="5.7109375" customWidth="1"/>
    <col min="11" max="19" width="6.7109375" customWidth="1"/>
    <col min="21" max="23" width="9.140625" style="51"/>
    <col min="24" max="25" width="9.140625" style="28"/>
    <col min="26" max="26" width="17.5703125" customWidth="1"/>
    <col min="27" max="28" width="9.140625" style="28"/>
    <col min="29" max="31" width="9.140625" style="51"/>
  </cols>
  <sheetData>
    <row r="1" spans="1:31" x14ac:dyDescent="0.2">
      <c r="A1" s="21" t="s">
        <v>27</v>
      </c>
      <c r="B1" s="22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51"/>
      <c r="U1" s="51" t="s">
        <v>34</v>
      </c>
      <c r="V1" s="51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Course'!C2</f>
        <v>Back</v>
      </c>
      <c r="C2" s="25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51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1" t="s">
        <v>0</v>
      </c>
      <c r="AD3" s="51" t="s">
        <v>34</v>
      </c>
      <c r="AE3" s="51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1" t="s">
        <v>83</v>
      </c>
      <c r="W4" s="51" t="s">
        <v>84</v>
      </c>
      <c r="AC4" s="51">
        <f>MIN(AA5:AA28)</f>
        <v>33</v>
      </c>
      <c r="AD4" s="51">
        <f>COUNTIF(AA5:AA28,AC4)</f>
        <v>1</v>
      </c>
      <c r="AE4" s="51">
        <f>AC4-SUM(B4:J4)</f>
        <v>-4</v>
      </c>
    </row>
    <row r="5" spans="1:31" x14ac:dyDescent="0.2">
      <c r="A5" s="9" t="str">
        <f>Sullivan!A38</f>
        <v>Paul Sullivan</v>
      </c>
      <c r="B5" s="9">
        <f>Sullivan!C2</f>
        <v>8</v>
      </c>
      <c r="C5" s="9">
        <f>Sullivan!E2</f>
        <v>4</v>
      </c>
      <c r="D5" s="9">
        <f>Sullivan!G2</f>
        <v>7</v>
      </c>
      <c r="E5" s="9">
        <f>Sullivan!I2</f>
        <v>9</v>
      </c>
      <c r="F5" s="9">
        <f>Sullivan!K2</f>
        <v>5</v>
      </c>
      <c r="G5" s="9">
        <f>Sullivan!M2</f>
        <v>6</v>
      </c>
      <c r="H5" s="9">
        <f>Sullivan!O2</f>
        <v>10</v>
      </c>
      <c r="I5" s="9">
        <f>Sullivan!Q2</f>
        <v>4</v>
      </c>
      <c r="J5" s="9">
        <f>Sullivan!S2</f>
        <v>8</v>
      </c>
      <c r="K5" s="9">
        <f>Sullivan!V2</f>
        <v>61</v>
      </c>
      <c r="L5" s="9">
        <f>Sullivan!W2</f>
        <v>44</v>
      </c>
      <c r="M5" s="9">
        <f>Sullivan!X2</f>
        <v>17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0</v>
      </c>
      <c r="R5" s="9">
        <f>Sullivan!AC2</f>
        <v>17</v>
      </c>
      <c r="S5" s="52">
        <f>IF(L5=" "," ",IF(W5=0,V5*2,W5+((V5-W5)*2)))</f>
        <v>8</v>
      </c>
      <c r="V5" s="51">
        <f>$V$1-RANK(L5,$L$5:$L$28,1)</f>
        <v>4</v>
      </c>
      <c r="W5" s="51">
        <f>COUNTIF($L$5:$L$28,L5) - 1</f>
        <v>0</v>
      </c>
      <c r="Z5" s="9" t="str">
        <f t="shared" ref="Z5:Z28" si="0">A5</f>
        <v>Paul Sullivan</v>
      </c>
      <c r="AA5" s="9">
        <f>L5</f>
        <v>44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</f>
        <v>5</v>
      </c>
      <c r="C6" s="9">
        <f>Shomsky!E2</f>
        <v>4</v>
      </c>
      <c r="D6" s="9">
        <f>Shomsky!G2</f>
        <v>6</v>
      </c>
      <c r="E6" s="9">
        <f>Shomsky!I2</f>
        <v>5</v>
      </c>
      <c r="F6" s="9">
        <f>Shomsky!K2</f>
        <v>5</v>
      </c>
      <c r="G6" s="9">
        <f>Shomsky!M2</f>
        <v>4</v>
      </c>
      <c r="H6" s="9">
        <f>Shomsky!O2</f>
        <v>8</v>
      </c>
      <c r="I6" s="9">
        <f>Shomsky!Q2</f>
        <v>4</v>
      </c>
      <c r="J6" s="9">
        <f>Shomsky!S2</f>
        <v>6</v>
      </c>
      <c r="K6" s="9">
        <f>Shomsky!V2</f>
        <v>47</v>
      </c>
      <c r="L6" s="9">
        <f>Shomsky!W2</f>
        <v>38</v>
      </c>
      <c r="M6" s="9">
        <f>Shomsky!X2</f>
        <v>17</v>
      </c>
      <c r="N6" s="9">
        <f>Shomsky!Y2</f>
        <v>1</v>
      </c>
      <c r="O6" s="9">
        <f>Shomsky!Z2</f>
        <v>0</v>
      </c>
      <c r="P6" s="9">
        <f>Shomsky!AA2</f>
        <v>0</v>
      </c>
      <c r="Q6" s="9">
        <f>Shomsky!AB2</f>
        <v>2</v>
      </c>
      <c r="R6" s="9">
        <f>Shomsky!AC2</f>
        <v>9</v>
      </c>
      <c r="S6" s="54">
        <f t="shared" ref="S6:S28" si="2">IF(L6=" "," ",IF(W6=0,V6*2,W6+((V6-W6)*2)))</f>
        <v>33</v>
      </c>
      <c r="V6" s="51">
        <f>$V$1-RANK(L6,$L$5:$L$28,1)</f>
        <v>18</v>
      </c>
      <c r="W6" s="53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</f>
        <v>4</v>
      </c>
      <c r="C7" s="9">
        <f>Pittenger!E2</f>
        <v>3</v>
      </c>
      <c r="D7" s="9">
        <f>Pittenger!G2</f>
        <v>6</v>
      </c>
      <c r="E7" s="9">
        <f>Pittenger!I2</f>
        <v>5</v>
      </c>
      <c r="F7" s="9">
        <f>Pittenger!K2</f>
        <v>7</v>
      </c>
      <c r="G7" s="9">
        <f>Pittenger!M2</f>
        <v>4</v>
      </c>
      <c r="H7" s="9">
        <f>Pittenger!O2</f>
        <v>7</v>
      </c>
      <c r="I7" s="9">
        <f>Pittenger!Q2</f>
        <v>3</v>
      </c>
      <c r="J7" s="9">
        <f>Pittenger!S2</f>
        <v>6</v>
      </c>
      <c r="K7" s="9">
        <f>Pittenger!V2</f>
        <v>45</v>
      </c>
      <c r="L7" s="9">
        <f>Pittenger!W2</f>
        <v>40</v>
      </c>
      <c r="M7" s="9">
        <f>Pittenger!X2</f>
        <v>15</v>
      </c>
      <c r="N7" s="9">
        <f>Pittenger!Y2</f>
        <v>2</v>
      </c>
      <c r="O7" s="9">
        <f>Pittenger!Z2</f>
        <v>0</v>
      </c>
      <c r="P7" s="9">
        <f>Pittenger!AA2</f>
        <v>0</v>
      </c>
      <c r="Q7" s="9">
        <f>Pittenger!AB2</f>
        <v>5</v>
      </c>
      <c r="R7" s="9">
        <f>Pittenger!AC2</f>
        <v>5</v>
      </c>
      <c r="S7" s="54">
        <f t="shared" si="2"/>
        <v>18</v>
      </c>
      <c r="V7" s="51">
        <f t="shared" ref="V7:V28" si="4">$V$1-RANK(L7,$L$5:$L$28,1)</f>
        <v>11</v>
      </c>
      <c r="W7" s="51">
        <f t="shared" ref="W7:W28" si="5">COUNTIF($L$5:$L$28,L7) - 1</f>
        <v>4</v>
      </c>
      <c r="Z7" s="9" t="str">
        <f t="shared" si="0"/>
        <v>Jeff Pittenger</v>
      </c>
      <c r="AA7" s="9">
        <f t="shared" si="3"/>
        <v>40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</f>
        <v>0</v>
      </c>
      <c r="C8" s="9">
        <f>Bawol!E2</f>
        <v>0</v>
      </c>
      <c r="D8" s="9">
        <f>Bawol!G2</f>
        <v>0</v>
      </c>
      <c r="E8" s="9">
        <f>Bawol!I2</f>
        <v>0</v>
      </c>
      <c r="F8" s="9">
        <f>Bawol!K2</f>
        <v>0</v>
      </c>
      <c r="G8" s="9">
        <f>Bawol!M2</f>
        <v>0</v>
      </c>
      <c r="H8" s="9">
        <f>Bawol!O2</f>
        <v>0</v>
      </c>
      <c r="I8" s="9">
        <f>Bawol!Q2</f>
        <v>0</v>
      </c>
      <c r="J8" s="9">
        <f>Bawol!S2</f>
        <v>0</v>
      </c>
      <c r="K8" s="9" t="str">
        <f>Bawol!V2</f>
        <v xml:space="preserve"> </v>
      </c>
      <c r="L8" s="9" t="str">
        <f>Bawol!W2</f>
        <v xml:space="preserve"> </v>
      </c>
      <c r="M8" s="9" t="str">
        <f>Bawol!X2</f>
        <v xml:space="preserve"> </v>
      </c>
      <c r="N8" s="9" t="str">
        <f>Bawol!Y2</f>
        <v xml:space="preserve"> </v>
      </c>
      <c r="O8" s="9" t="str">
        <f>Bawol!Z2</f>
        <v xml:space="preserve"> </v>
      </c>
      <c r="P8" s="9" t="str">
        <f>Bawol!AA2</f>
        <v xml:space="preserve"> </v>
      </c>
      <c r="Q8" s="9" t="str">
        <f>Bawol!AB2</f>
        <v xml:space="preserve"> </v>
      </c>
      <c r="R8" s="9">
        <f>Bawol!AC2</f>
        <v>13</v>
      </c>
      <c r="S8" s="54" t="str">
        <f t="shared" si="2"/>
        <v xml:space="preserve"> </v>
      </c>
      <c r="V8" s="51" t="e">
        <f t="shared" si="4"/>
        <v>#VALUE!</v>
      </c>
      <c r="W8" s="51">
        <f t="shared" si="5"/>
        <v>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</f>
        <v>4</v>
      </c>
      <c r="C9" s="9">
        <f>Paul!E2</f>
        <v>5</v>
      </c>
      <c r="D9" s="9">
        <f>Paul!G2</f>
        <v>6</v>
      </c>
      <c r="E9" s="9">
        <f>Paul!I2</f>
        <v>4</v>
      </c>
      <c r="F9" s="9">
        <f>Paul!K2</f>
        <v>5</v>
      </c>
      <c r="G9" s="9">
        <f>Paul!M2</f>
        <v>5</v>
      </c>
      <c r="H9" s="9">
        <f>Paul!O2</f>
        <v>5</v>
      </c>
      <c r="I9" s="9">
        <f>Paul!Q2</f>
        <v>3</v>
      </c>
      <c r="J9" s="9">
        <f>Paul!S2</f>
        <v>5</v>
      </c>
      <c r="K9" s="9">
        <f>Paul!V2</f>
        <v>42</v>
      </c>
      <c r="L9" s="9">
        <f>Paul!W2</f>
        <v>38</v>
      </c>
      <c r="M9" s="9">
        <f>Paul!X2</f>
        <v>17</v>
      </c>
      <c r="N9" s="9">
        <f>Paul!Y2</f>
        <v>3</v>
      </c>
      <c r="O9" s="9">
        <f>Paul!Z2</f>
        <v>0</v>
      </c>
      <c r="P9" s="9">
        <f>Paul!AA2</f>
        <v>1</v>
      </c>
      <c r="Q9" s="9">
        <f>Paul!AB2</f>
        <v>3</v>
      </c>
      <c r="R9" s="9">
        <f>Paul!AC2</f>
        <v>4</v>
      </c>
      <c r="S9" s="54">
        <f t="shared" si="2"/>
        <v>33</v>
      </c>
      <c r="V9" s="51">
        <f t="shared" si="4"/>
        <v>18</v>
      </c>
      <c r="W9" s="51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</f>
        <v>6</v>
      </c>
      <c r="C10" s="9">
        <f>Walrad!E2</f>
        <v>6</v>
      </c>
      <c r="D10" s="9">
        <f>Walrad!G2</f>
        <v>7</v>
      </c>
      <c r="E10" s="9">
        <f>Walrad!I2</f>
        <v>6</v>
      </c>
      <c r="F10" s="9">
        <f>Walrad!K2</f>
        <v>6</v>
      </c>
      <c r="G10" s="9">
        <f>Walrad!M2</f>
        <v>5</v>
      </c>
      <c r="H10" s="9">
        <f>Walrad!O2</f>
        <v>8</v>
      </c>
      <c r="I10" s="9">
        <f>Walrad!Q2</f>
        <v>4</v>
      </c>
      <c r="J10" s="9">
        <f>Walrad!S2</f>
        <v>5</v>
      </c>
      <c r="K10" s="9">
        <f>Walrad!V2</f>
        <v>53</v>
      </c>
      <c r="L10" s="9">
        <f>Walrad!W2</f>
        <v>39</v>
      </c>
      <c r="M10" s="9">
        <f>Walrad!X2</f>
        <v>19</v>
      </c>
      <c r="N10" s="9">
        <f>Walrad!Y2</f>
        <v>0</v>
      </c>
      <c r="O10" s="9">
        <f>Walrad!Z2</f>
        <v>0</v>
      </c>
      <c r="P10" s="9">
        <f>Walrad!AA2</f>
        <v>0</v>
      </c>
      <c r="Q10" s="9">
        <f>Walrad!AB2</f>
        <v>0</v>
      </c>
      <c r="R10" s="9">
        <f>Walrad!AC2</f>
        <v>14</v>
      </c>
      <c r="S10" s="54">
        <f t="shared" si="2"/>
        <v>26</v>
      </c>
      <c r="V10" s="51">
        <f t="shared" si="4"/>
        <v>14</v>
      </c>
      <c r="W10" s="51">
        <f t="shared" si="5"/>
        <v>2</v>
      </c>
      <c r="Z10" s="9" t="str">
        <f t="shared" si="0"/>
        <v>Joe Walrad</v>
      </c>
      <c r="AA10" s="9">
        <f t="shared" si="3"/>
        <v>39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</f>
        <v>0</v>
      </c>
      <c r="C11" s="9">
        <f>Tharp!E2</f>
        <v>0</v>
      </c>
      <c r="D11" s="9">
        <f>Tharp!G2</f>
        <v>0</v>
      </c>
      <c r="E11" s="9">
        <f>Tharp!I2</f>
        <v>0</v>
      </c>
      <c r="F11" s="9">
        <f>Tharp!K2</f>
        <v>0</v>
      </c>
      <c r="G11" s="9">
        <f>Tharp!M2</f>
        <v>0</v>
      </c>
      <c r="H11" s="9">
        <f>Tharp!O2</f>
        <v>0</v>
      </c>
      <c r="I11" s="9">
        <f>Tharp!Q2</f>
        <v>0</v>
      </c>
      <c r="J11" s="9">
        <f>Tharp!S2</f>
        <v>0</v>
      </c>
      <c r="K11" s="9" t="str">
        <f>Tharp!V2</f>
        <v xml:space="preserve"> </v>
      </c>
      <c r="L11" s="9" t="str">
        <f>Tharp!W2</f>
        <v xml:space="preserve"> </v>
      </c>
      <c r="M11" s="9" t="str">
        <f>Tharp!X2</f>
        <v xml:space="preserve"> </v>
      </c>
      <c r="N11" s="9" t="str">
        <f>Tharp!Y2</f>
        <v xml:space="preserve"> </v>
      </c>
      <c r="O11" s="9" t="str">
        <f>Tharp!Z2</f>
        <v xml:space="preserve"> </v>
      </c>
      <c r="P11" s="9" t="str">
        <f>Tharp!AA2</f>
        <v xml:space="preserve"> </v>
      </c>
      <c r="Q11" s="9" t="str">
        <f>Tharp!AB2</f>
        <v xml:space="preserve"> </v>
      </c>
      <c r="R11" s="9">
        <f>Tharp!AC2</f>
        <v>11</v>
      </c>
      <c r="S11" s="54" t="str">
        <f t="shared" si="2"/>
        <v xml:space="preserve"> </v>
      </c>
      <c r="V11" s="51" t="e">
        <f t="shared" si="4"/>
        <v>#VALUE!</v>
      </c>
      <c r="W11" s="51">
        <f t="shared" si="5"/>
        <v>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</f>
        <v>5</v>
      </c>
      <c r="C12" s="9">
        <f>Matzo!E2</f>
        <v>3</v>
      </c>
      <c r="D12" s="9">
        <f>Matzo!G2</f>
        <v>5</v>
      </c>
      <c r="E12" s="9">
        <f>Matzo!I2</f>
        <v>5</v>
      </c>
      <c r="F12" s="9">
        <f>Matzo!K2</f>
        <v>5</v>
      </c>
      <c r="G12" s="9">
        <f>Matzo!M2</f>
        <v>3</v>
      </c>
      <c r="H12" s="9">
        <f>Matzo!O2</f>
        <v>6</v>
      </c>
      <c r="I12" s="9">
        <f>Matzo!Q2</f>
        <v>3</v>
      </c>
      <c r="J12" s="9">
        <f>Matzo!S2</f>
        <v>6</v>
      </c>
      <c r="K12" s="9">
        <f>Matzo!V2</f>
        <v>41</v>
      </c>
      <c r="L12" s="9">
        <f>Matzo!W2</f>
        <v>33</v>
      </c>
      <c r="M12" s="9">
        <f>Matzo!X2</f>
        <v>15</v>
      </c>
      <c r="N12" s="9">
        <f>Matzo!Y2</f>
        <v>3</v>
      </c>
      <c r="O12" s="9">
        <f>Matzo!Z2</f>
        <v>0</v>
      </c>
      <c r="P12" s="9">
        <f>Matzo!AA2</f>
        <v>1</v>
      </c>
      <c r="Q12" s="9">
        <f>Matzo!AB2</f>
        <v>4</v>
      </c>
      <c r="R12" s="9">
        <f>Matzo!AC2</f>
        <v>8</v>
      </c>
      <c r="S12" s="54">
        <f t="shared" si="2"/>
        <v>46</v>
      </c>
      <c r="V12" s="51">
        <f t="shared" si="4"/>
        <v>23</v>
      </c>
      <c r="W12" s="51">
        <f t="shared" si="5"/>
        <v>0</v>
      </c>
      <c r="Z12" s="9" t="str">
        <f t="shared" si="0"/>
        <v>Nick Matzo</v>
      </c>
      <c r="AA12" s="9">
        <f t="shared" si="3"/>
        <v>33</v>
      </c>
      <c r="AB12" s="9" t="str">
        <f t="shared" si="1"/>
        <v>X</v>
      </c>
    </row>
    <row r="13" spans="1:31" x14ac:dyDescent="0.2">
      <c r="A13" s="9" t="str">
        <f>DiCarlo!A38</f>
        <v>Tony DiCarlo</v>
      </c>
      <c r="B13" s="9">
        <f>DiCarlo!C2</f>
        <v>5</v>
      </c>
      <c r="C13" s="9">
        <f>DiCarlo!E2</f>
        <v>3</v>
      </c>
      <c r="D13" s="9">
        <f>DiCarlo!G2</f>
        <v>6</v>
      </c>
      <c r="E13" s="9">
        <f>DiCarlo!I2</f>
        <v>7</v>
      </c>
      <c r="F13" s="9">
        <f>DiCarlo!K2</f>
        <v>6</v>
      </c>
      <c r="G13" s="9">
        <f>DiCarlo!M2</f>
        <v>6</v>
      </c>
      <c r="H13" s="9">
        <f>DiCarlo!O2</f>
        <v>6</v>
      </c>
      <c r="I13" s="9">
        <f>DiCarlo!Q2</f>
        <v>4</v>
      </c>
      <c r="J13" s="9">
        <f>DiCarlo!S2</f>
        <v>6</v>
      </c>
      <c r="K13" s="9">
        <f>DiCarlo!V2</f>
        <v>49</v>
      </c>
      <c r="L13" s="9">
        <f>DiCarlo!W2</f>
        <v>35</v>
      </c>
      <c r="M13" s="9">
        <f>DiCarlo!X2</f>
        <v>18</v>
      </c>
      <c r="N13" s="9">
        <f>DiCarlo!Y2</f>
        <v>0</v>
      </c>
      <c r="O13" s="9">
        <f>DiCarlo!Z2</f>
        <v>0</v>
      </c>
      <c r="P13" s="9">
        <f>DiCarlo!AA2</f>
        <v>0</v>
      </c>
      <c r="Q13" s="9">
        <f>DiCarlo!AB2</f>
        <v>1</v>
      </c>
      <c r="R13" s="9">
        <f>DiCarlo!AC2</f>
        <v>14</v>
      </c>
      <c r="S13" s="54">
        <f t="shared" si="2"/>
        <v>43</v>
      </c>
      <c r="V13" s="51">
        <f t="shared" si="4"/>
        <v>22</v>
      </c>
      <c r="W13" s="51">
        <f t="shared" si="5"/>
        <v>1</v>
      </c>
      <c r="Z13" s="9" t="str">
        <f t="shared" si="0"/>
        <v>Tony DiCarlo</v>
      </c>
      <c r="AA13" s="9">
        <f t="shared" si="3"/>
        <v>35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</f>
        <v>5</v>
      </c>
      <c r="C14" s="9">
        <f>Baker!E2</f>
        <v>6</v>
      </c>
      <c r="D14" s="9">
        <f>Baker!G2</f>
        <v>6</v>
      </c>
      <c r="E14" s="9">
        <f>Baker!I2</f>
        <v>7</v>
      </c>
      <c r="F14" s="9">
        <f>Baker!K2</f>
        <v>6</v>
      </c>
      <c r="G14" s="9">
        <f>Baker!M2</f>
        <v>5</v>
      </c>
      <c r="H14" s="9">
        <f>Baker!O2</f>
        <v>6</v>
      </c>
      <c r="I14" s="9">
        <f>Baker!Q2</f>
        <v>5</v>
      </c>
      <c r="J14" s="9">
        <f>Baker!S2</f>
        <v>4</v>
      </c>
      <c r="K14" s="9">
        <f>Baker!V2</f>
        <v>50</v>
      </c>
      <c r="L14" s="9">
        <f>Baker!W2</f>
        <v>43</v>
      </c>
      <c r="M14" s="9">
        <f>Baker!X2</f>
        <v>17</v>
      </c>
      <c r="N14" s="9">
        <f>Baker!Y2</f>
        <v>2</v>
      </c>
      <c r="O14" s="9">
        <f>Baker!Z2</f>
        <v>0</v>
      </c>
      <c r="P14" s="9">
        <f>Baker!AA2</f>
        <v>0</v>
      </c>
      <c r="Q14" s="9">
        <f>Baker!AB2</f>
        <v>1</v>
      </c>
      <c r="R14" s="9">
        <f>Baker!AC2</f>
        <v>7</v>
      </c>
      <c r="S14" s="54">
        <f t="shared" si="2"/>
        <v>10</v>
      </c>
      <c r="V14" s="51">
        <f t="shared" si="4"/>
        <v>5</v>
      </c>
      <c r="W14" s="51">
        <f t="shared" si="5"/>
        <v>0</v>
      </c>
      <c r="Z14" s="9" t="str">
        <f t="shared" si="0"/>
        <v>Joe Baker</v>
      </c>
      <c r="AA14" s="9">
        <f t="shared" si="3"/>
        <v>43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</f>
        <v>4</v>
      </c>
      <c r="C15" s="9">
        <f>Kopas!E2</f>
        <v>6</v>
      </c>
      <c r="D15" s="9">
        <f>Kopas!G2</f>
        <v>7</v>
      </c>
      <c r="E15" s="9">
        <f>Kopas!I2</f>
        <v>7</v>
      </c>
      <c r="F15" s="9">
        <f>Kopas!K2</f>
        <v>5</v>
      </c>
      <c r="G15" s="9">
        <f>Kopas!M2</f>
        <v>3</v>
      </c>
      <c r="H15" s="9">
        <f>Kopas!O2</f>
        <v>7</v>
      </c>
      <c r="I15" s="9">
        <f>Kopas!Q2</f>
        <v>3</v>
      </c>
      <c r="J15" s="9">
        <f>Kopas!S2</f>
        <v>6</v>
      </c>
      <c r="K15" s="9">
        <f>Kopas!V2</f>
        <v>48</v>
      </c>
      <c r="L15" s="9">
        <f>Kopas!W2</f>
        <v>38</v>
      </c>
      <c r="M15" s="9">
        <f>Kopas!X2</f>
        <v>14</v>
      </c>
      <c r="N15" s="9">
        <f>Kopas!Y2</f>
        <v>2</v>
      </c>
      <c r="O15" s="9">
        <f>Kopas!Z2</f>
        <v>0</v>
      </c>
      <c r="P15" s="9">
        <f>Kopas!AA2</f>
        <v>1</v>
      </c>
      <c r="Q15" s="9">
        <f>Kopas!AB2</f>
        <v>2</v>
      </c>
      <c r="R15" s="9">
        <f>Kopas!AC2</f>
        <v>10</v>
      </c>
      <c r="S15" s="54">
        <f t="shared" si="2"/>
        <v>33</v>
      </c>
      <c r="V15" s="51">
        <f t="shared" si="4"/>
        <v>18</v>
      </c>
      <c r="W15" s="51">
        <f t="shared" si="5"/>
        <v>3</v>
      </c>
      <c r="Z15" s="9" t="str">
        <f t="shared" si="0"/>
        <v>Ron Kopas</v>
      </c>
      <c r="AA15" s="9">
        <f t="shared" si="3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</f>
        <v>6</v>
      </c>
      <c r="C16" s="9">
        <f>Dunn!E2</f>
        <v>4</v>
      </c>
      <c r="D16" s="9">
        <f>Dunn!G2</f>
        <v>9</v>
      </c>
      <c r="E16" s="9">
        <f>Dunn!I2</f>
        <v>6</v>
      </c>
      <c r="F16" s="9">
        <f>Dunn!K2</f>
        <v>6</v>
      </c>
      <c r="G16" s="9">
        <f>Dunn!M2</f>
        <v>5</v>
      </c>
      <c r="H16" s="9">
        <f>Dunn!O2</f>
        <v>8</v>
      </c>
      <c r="I16" s="9">
        <f>Dunn!Q2</f>
        <v>5</v>
      </c>
      <c r="J16" s="9">
        <f>Dunn!S2</f>
        <v>7</v>
      </c>
      <c r="K16" s="9">
        <f>Dunn!V2</f>
        <v>56</v>
      </c>
      <c r="L16" s="9">
        <f>Dunn!W2</f>
        <v>40</v>
      </c>
      <c r="M16" s="9">
        <f>Dunn!X2</f>
        <v>18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16</v>
      </c>
      <c r="S16" s="54">
        <f t="shared" si="2"/>
        <v>18</v>
      </c>
      <c r="V16" s="51">
        <f t="shared" si="4"/>
        <v>11</v>
      </c>
      <c r="W16" s="51">
        <f t="shared" si="5"/>
        <v>4</v>
      </c>
      <c r="Z16" s="9" t="str">
        <f t="shared" si="0"/>
        <v>Craig Dunn</v>
      </c>
      <c r="AA16" s="9">
        <f t="shared" si="3"/>
        <v>40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</f>
        <v>7</v>
      </c>
      <c r="C17" s="9">
        <f>Barrett!E2</f>
        <v>4</v>
      </c>
      <c r="D17" s="9">
        <f>Barrett!G2</f>
        <v>6</v>
      </c>
      <c r="E17" s="9">
        <f>Barrett!I2</f>
        <v>5</v>
      </c>
      <c r="F17" s="9">
        <f>Barrett!K2</f>
        <v>8</v>
      </c>
      <c r="G17" s="9">
        <f>Barrett!M2</f>
        <v>4</v>
      </c>
      <c r="H17" s="9">
        <f>Barrett!O2</f>
        <v>6</v>
      </c>
      <c r="I17" s="9">
        <f>Barrett!Q2</f>
        <v>5</v>
      </c>
      <c r="J17" s="9">
        <f>Barrett!S2</f>
        <v>5</v>
      </c>
      <c r="K17" s="9">
        <f>Barrett!V2</f>
        <v>50</v>
      </c>
      <c r="L17" s="9">
        <f>Barrett!W2</f>
        <v>40</v>
      </c>
      <c r="M17" s="9">
        <f>Barrett!X2</f>
        <v>13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2</v>
      </c>
      <c r="R17" s="9">
        <f>Barrett!AC2</f>
        <v>10</v>
      </c>
      <c r="S17" s="54">
        <f t="shared" si="2"/>
        <v>18</v>
      </c>
      <c r="V17" s="51">
        <f t="shared" si="4"/>
        <v>11</v>
      </c>
      <c r="W17" s="51">
        <f t="shared" si="5"/>
        <v>4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 t="str">
        <f>CBaron!W2</f>
        <v xml:space="preserve"> 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18</v>
      </c>
      <c r="S18" s="54" t="str">
        <f t="shared" si="2"/>
        <v xml:space="preserve"> </v>
      </c>
      <c r="V18" s="51" t="e">
        <f t="shared" si="4"/>
        <v>#VALUE!</v>
      </c>
      <c r="W18" s="51">
        <f t="shared" si="5"/>
        <v>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</f>
        <v>5</v>
      </c>
      <c r="C19" s="9">
        <f>Breuer!E2</f>
        <v>4</v>
      </c>
      <c r="D19" s="9">
        <f>Breuer!G2</f>
        <v>7</v>
      </c>
      <c r="E19" s="9">
        <f>Breuer!I2</f>
        <v>6</v>
      </c>
      <c r="F19" s="9">
        <f>Breuer!K2</f>
        <v>5</v>
      </c>
      <c r="G19" s="9">
        <f>Breuer!M2</f>
        <v>5</v>
      </c>
      <c r="H19" s="9">
        <f>Breuer!O2</f>
        <v>7</v>
      </c>
      <c r="I19" s="9">
        <f>Breuer!Q2</f>
        <v>5</v>
      </c>
      <c r="J19" s="9">
        <f>Breuer!S2</f>
        <v>7</v>
      </c>
      <c r="K19" s="9">
        <f>Breuer!V2</f>
        <v>51</v>
      </c>
      <c r="L19" s="9">
        <f>Breuer!W2</f>
        <v>38</v>
      </c>
      <c r="M19" s="9">
        <f>Breuer!X2</f>
        <v>17</v>
      </c>
      <c r="N19" s="9">
        <f>Breuer!Y2</f>
        <v>0</v>
      </c>
      <c r="O19" s="9">
        <f>Breuer!Z2</f>
        <v>0</v>
      </c>
      <c r="P19" s="9">
        <f>Breuer!AA2</f>
        <v>0</v>
      </c>
      <c r="Q19" s="9">
        <f>Breuer!AB2</f>
        <v>0</v>
      </c>
      <c r="R19" s="9">
        <f>Breuer!AC2</f>
        <v>13</v>
      </c>
      <c r="S19" s="54">
        <f t="shared" si="2"/>
        <v>33</v>
      </c>
      <c r="V19" s="51">
        <f t="shared" si="4"/>
        <v>18</v>
      </c>
      <c r="W19" s="51">
        <f t="shared" si="5"/>
        <v>3</v>
      </c>
      <c r="Z19" s="9" t="str">
        <f t="shared" si="0"/>
        <v>Shaun Breuer</v>
      </c>
      <c r="AA19" s="9">
        <f t="shared" si="3"/>
        <v>38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</f>
        <v>7</v>
      </c>
      <c r="C20" s="9">
        <f>Barbour!E2</f>
        <v>6</v>
      </c>
      <c r="D20" s="9">
        <f>Barbour!G2</f>
        <v>10</v>
      </c>
      <c r="E20" s="9">
        <f>Barbour!I2</f>
        <v>5</v>
      </c>
      <c r="F20" s="9">
        <f>Barbour!K2</f>
        <v>7</v>
      </c>
      <c r="G20" s="9">
        <f>Barbour!M2</f>
        <v>4</v>
      </c>
      <c r="H20" s="9">
        <f>Barbour!O2</f>
        <v>5</v>
      </c>
      <c r="I20" s="9">
        <f>Barbour!Q2</f>
        <v>3</v>
      </c>
      <c r="J20" s="9">
        <f>Barbour!S2</f>
        <v>6</v>
      </c>
      <c r="K20" s="9">
        <f>Barbour!V2</f>
        <v>53</v>
      </c>
      <c r="L20" s="9">
        <f>Barbour!W2</f>
        <v>42</v>
      </c>
      <c r="M20" s="9">
        <f>Barbour!X2</f>
        <v>17</v>
      </c>
      <c r="N20" s="9">
        <f>Barbour!Y2</f>
        <v>2</v>
      </c>
      <c r="O20" s="9">
        <f>Barbour!Z2</f>
        <v>0</v>
      </c>
      <c r="P20" s="9">
        <f>Barbour!AA2</f>
        <v>0</v>
      </c>
      <c r="Q20" s="9">
        <f>Barbour!AB2</f>
        <v>4</v>
      </c>
      <c r="R20" s="9">
        <f>Barbour!AC2</f>
        <v>11</v>
      </c>
      <c r="S20" s="54">
        <f t="shared" si="2"/>
        <v>12</v>
      </c>
      <c r="V20" s="51">
        <f t="shared" si="4"/>
        <v>6</v>
      </c>
      <c r="W20" s="51">
        <f t="shared" si="5"/>
        <v>0</v>
      </c>
      <c r="Z20" s="9" t="str">
        <f t="shared" si="0"/>
        <v>Bob Barbour</v>
      </c>
      <c r="AA20" s="9">
        <f t="shared" si="3"/>
        <v>42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</f>
        <v>4</v>
      </c>
      <c r="C21" s="9">
        <f>Baron!E2</f>
        <v>6</v>
      </c>
      <c r="D21" s="9">
        <f>Baron!G2</f>
        <v>7</v>
      </c>
      <c r="E21" s="9">
        <f>Baron!I2</f>
        <v>6</v>
      </c>
      <c r="F21" s="9">
        <f>Baron!K2</f>
        <v>5</v>
      </c>
      <c r="G21" s="9">
        <f>Baron!M2</f>
        <v>6</v>
      </c>
      <c r="H21" s="9">
        <f>Baron!O2</f>
        <v>6</v>
      </c>
      <c r="I21" s="9">
        <f>Baron!Q2</f>
        <v>3</v>
      </c>
      <c r="J21" s="9">
        <f>Baron!S2</f>
        <v>6</v>
      </c>
      <c r="K21" s="9">
        <f>Baron!V2</f>
        <v>49</v>
      </c>
      <c r="L21" s="9">
        <f>Baron!W2</f>
        <v>40</v>
      </c>
      <c r="M21" s="9">
        <f>Baron!X2</f>
        <v>16</v>
      </c>
      <c r="N21" s="9">
        <f>Baron!Y2</f>
        <v>1</v>
      </c>
      <c r="O21" s="9">
        <f>Baron!Z2</f>
        <v>0</v>
      </c>
      <c r="P21" s="9">
        <f>Baron!AA2</f>
        <v>0</v>
      </c>
      <c r="Q21" s="9">
        <f>Baron!AB2</f>
        <v>2</v>
      </c>
      <c r="R21" s="9">
        <f>Baron!AC2</f>
        <v>9</v>
      </c>
      <c r="S21" s="54">
        <f t="shared" si="2"/>
        <v>18</v>
      </c>
      <c r="V21" s="51">
        <f t="shared" si="4"/>
        <v>11</v>
      </c>
      <c r="W21" s="51">
        <f t="shared" si="5"/>
        <v>4</v>
      </c>
      <c r="Z21" s="9" t="str">
        <f t="shared" si="0"/>
        <v>Jeremy Baron</v>
      </c>
      <c r="AA21" s="9">
        <f t="shared" si="3"/>
        <v>40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</f>
        <v>5</v>
      </c>
      <c r="C22" s="9">
        <f>CBrosky!E2</f>
        <v>3</v>
      </c>
      <c r="D22" s="9">
        <f>CBrosky!G2</f>
        <v>10</v>
      </c>
      <c r="E22" s="9">
        <f>CBrosky!I2</f>
        <v>6</v>
      </c>
      <c r="F22" s="9">
        <f>CBrosky!K2</f>
        <v>5</v>
      </c>
      <c r="G22" s="9">
        <f>CBrosky!M2</f>
        <v>4</v>
      </c>
      <c r="H22" s="9">
        <f>CBrosky!O2</f>
        <v>6</v>
      </c>
      <c r="I22" s="9">
        <f>CBrosky!Q2</f>
        <v>4</v>
      </c>
      <c r="J22" s="9">
        <f>CBrosky!S2</f>
        <v>5</v>
      </c>
      <c r="K22" s="9">
        <f>CBrosky!V2</f>
        <v>48</v>
      </c>
      <c r="L22" s="9">
        <f>CBrosky!W2</f>
        <v>40</v>
      </c>
      <c r="M22" s="9">
        <f>CBrosky!X2</f>
        <v>20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2</v>
      </c>
      <c r="R22" s="9">
        <f>CBrosky!AC2</f>
        <v>8</v>
      </c>
      <c r="S22" s="54">
        <f t="shared" si="2"/>
        <v>18</v>
      </c>
      <c r="V22" s="51">
        <f t="shared" si="4"/>
        <v>11</v>
      </c>
      <c r="W22" s="51">
        <f t="shared" si="5"/>
        <v>4</v>
      </c>
      <c r="Z22" s="9" t="str">
        <f t="shared" si="0"/>
        <v>Chris Brosky</v>
      </c>
      <c r="AA22" s="9">
        <f t="shared" si="3"/>
        <v>40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</f>
        <v>5</v>
      </c>
      <c r="C23" s="9">
        <f>Brosky!E2</f>
        <v>4</v>
      </c>
      <c r="D23" s="9">
        <f>Brosky!G2</f>
        <v>10</v>
      </c>
      <c r="E23" s="9">
        <f>Brosky!I2</f>
        <v>7</v>
      </c>
      <c r="F23" s="9">
        <f>Brosky!K2</f>
        <v>8</v>
      </c>
      <c r="G23" s="9">
        <f>Brosky!M2</f>
        <v>5</v>
      </c>
      <c r="H23" s="9">
        <f>Brosky!O2</f>
        <v>5</v>
      </c>
      <c r="I23" s="9">
        <f>Brosky!Q2</f>
        <v>3</v>
      </c>
      <c r="J23" s="9">
        <f>Brosky!S2</f>
        <v>5</v>
      </c>
      <c r="K23" s="9">
        <f>Brosky!V2</f>
        <v>52</v>
      </c>
      <c r="L23" s="9">
        <f>Brosky!W2</f>
        <v>36</v>
      </c>
      <c r="M23" s="9">
        <f>Brosky!X2</f>
        <v>12</v>
      </c>
      <c r="N23" s="9">
        <f>Brosky!Y2</f>
        <v>0</v>
      </c>
      <c r="O23" s="9">
        <f>Brosky!Z2</f>
        <v>0</v>
      </c>
      <c r="P23" s="9">
        <f>Brosky!AA2</f>
        <v>0</v>
      </c>
      <c r="Q23" s="9">
        <f>Brosky!AB2</f>
        <v>2</v>
      </c>
      <c r="R23" s="9">
        <f>Brosky!AC2</f>
        <v>16</v>
      </c>
      <c r="S23" s="54">
        <f t="shared" si="2"/>
        <v>39</v>
      </c>
      <c r="V23" s="51">
        <f t="shared" si="4"/>
        <v>20</v>
      </c>
      <c r="W23" s="51">
        <f t="shared" si="5"/>
        <v>1</v>
      </c>
      <c r="Z23" s="9" t="str">
        <f t="shared" si="0"/>
        <v>Steve Brosky</v>
      </c>
      <c r="AA23" s="9">
        <f t="shared" si="3"/>
        <v>36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</f>
        <v>7</v>
      </c>
      <c r="C24" s="9">
        <f>Watts!E2</f>
        <v>4</v>
      </c>
      <c r="D24" s="9">
        <f>Watts!G2</f>
        <v>6</v>
      </c>
      <c r="E24" s="9">
        <f>Watts!I2</f>
        <v>6</v>
      </c>
      <c r="F24" s="9">
        <f>Watts!K2</f>
        <v>5</v>
      </c>
      <c r="G24" s="9">
        <f>Watts!M2</f>
        <v>5</v>
      </c>
      <c r="H24" s="9">
        <f>Watts!O2</f>
        <v>6</v>
      </c>
      <c r="I24" s="9">
        <f>Watts!Q2</f>
        <v>3</v>
      </c>
      <c r="J24" s="9">
        <f>Watts!S2</f>
        <v>5</v>
      </c>
      <c r="K24" s="9">
        <f>Watts!V2</f>
        <v>47</v>
      </c>
      <c r="L24" s="9">
        <f>Watts!W2</f>
        <v>35</v>
      </c>
      <c r="M24" s="9">
        <f>Watts!X2</f>
        <v>15</v>
      </c>
      <c r="N24" s="9">
        <f>Watts!Y2</f>
        <v>0</v>
      </c>
      <c r="O24" s="9">
        <f>Watts!Z2</f>
        <v>0</v>
      </c>
      <c r="P24" s="9">
        <f>Watts!AA2</f>
        <v>0</v>
      </c>
      <c r="Q24" s="9">
        <f>Watts!AB2</f>
        <v>1</v>
      </c>
      <c r="R24" s="9">
        <f>Watts!AC2</f>
        <v>12</v>
      </c>
      <c r="S24" s="54">
        <f t="shared" si="2"/>
        <v>43</v>
      </c>
      <c r="V24" s="51">
        <f t="shared" si="4"/>
        <v>22</v>
      </c>
      <c r="W24" s="51">
        <f t="shared" si="5"/>
        <v>1</v>
      </c>
      <c r="Z24" s="9" t="str">
        <f t="shared" si="0"/>
        <v>Tim Watts</v>
      </c>
      <c r="AA24" s="9">
        <f t="shared" si="3"/>
        <v>35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</f>
        <v>0</v>
      </c>
      <c r="C25" s="9">
        <f>Markusen!E2</f>
        <v>0</v>
      </c>
      <c r="D25" s="9">
        <f>Markusen!G2</f>
        <v>0</v>
      </c>
      <c r="E25" s="9">
        <f>Markusen!I2</f>
        <v>0</v>
      </c>
      <c r="F25" s="9">
        <f>Markusen!K2</f>
        <v>0</v>
      </c>
      <c r="G25" s="9">
        <f>Markusen!M2</f>
        <v>0</v>
      </c>
      <c r="H25" s="9">
        <f>Markusen!O2</f>
        <v>0</v>
      </c>
      <c r="I25" s="9">
        <f>Markusen!Q2</f>
        <v>0</v>
      </c>
      <c r="J25" s="9">
        <f>Markusen!S2</f>
        <v>0</v>
      </c>
      <c r="K25" s="9" t="str">
        <f>Markusen!V2</f>
        <v xml:space="preserve"> </v>
      </c>
      <c r="L25" s="9" t="str">
        <f>Markusen!W2</f>
        <v xml:space="preserve"> </v>
      </c>
      <c r="M25" s="9" t="str">
        <f>Markusen!X2</f>
        <v xml:space="preserve"> </v>
      </c>
      <c r="N25" s="9" t="str">
        <f>Markusen!Y2</f>
        <v xml:space="preserve"> </v>
      </c>
      <c r="O25" s="9" t="str">
        <f>Markusen!Z2</f>
        <v xml:space="preserve"> </v>
      </c>
      <c r="P25" s="9" t="str">
        <f>Markusen!AA2</f>
        <v xml:space="preserve"> </v>
      </c>
      <c r="Q25" s="9" t="str">
        <f>Markusen!AB2</f>
        <v xml:space="preserve"> </v>
      </c>
      <c r="R25" s="9">
        <f>Markusen!AC2</f>
        <v>9</v>
      </c>
      <c r="S25" s="54" t="str">
        <f t="shared" si="2"/>
        <v xml:space="preserve"> </v>
      </c>
      <c r="V25" s="51" t="e">
        <f t="shared" si="4"/>
        <v>#VALUE!</v>
      </c>
      <c r="W25" s="51">
        <f t="shared" si="5"/>
        <v>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</f>
        <v>6</v>
      </c>
      <c r="C26" s="9">
        <f>Olivero!E2</f>
        <v>3</v>
      </c>
      <c r="D26" s="9">
        <f>Olivero!G2</f>
        <v>7</v>
      </c>
      <c r="E26" s="9">
        <f>Olivero!I2</f>
        <v>6</v>
      </c>
      <c r="F26" s="9">
        <f>Olivero!K2</f>
        <v>5</v>
      </c>
      <c r="G26" s="9">
        <f>Olivero!M2</f>
        <v>4</v>
      </c>
      <c r="H26" s="9">
        <f>Olivero!O2</f>
        <v>5</v>
      </c>
      <c r="I26" s="9">
        <f>Olivero!Q2</f>
        <v>5</v>
      </c>
      <c r="J26" s="9">
        <f>Olivero!S2</f>
        <v>5</v>
      </c>
      <c r="K26" s="9">
        <f>Olivero!V2</f>
        <v>46</v>
      </c>
      <c r="L26" s="9">
        <f>Olivero!W2</f>
        <v>39</v>
      </c>
      <c r="M26" s="9">
        <f>Olivero!X2</f>
        <v>16</v>
      </c>
      <c r="N26" s="9">
        <f>Olivero!Y2</f>
        <v>1</v>
      </c>
      <c r="O26" s="9">
        <f>Olivero!Z2</f>
        <v>0</v>
      </c>
      <c r="P26" s="9">
        <f>Olivero!AA2</f>
        <v>0</v>
      </c>
      <c r="Q26" s="9">
        <f>Olivero!AB2</f>
        <v>3</v>
      </c>
      <c r="R26" s="9">
        <f>Olivero!AC2</f>
        <v>7</v>
      </c>
      <c r="S26" s="54">
        <f t="shared" si="2"/>
        <v>26</v>
      </c>
      <c r="V26" s="51">
        <f t="shared" si="4"/>
        <v>14</v>
      </c>
      <c r="W26" s="51">
        <f t="shared" si="5"/>
        <v>2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</f>
        <v>3</v>
      </c>
      <c r="C27" s="9">
        <f>Koenigsknecht!E2</f>
        <v>3</v>
      </c>
      <c r="D27" s="9">
        <f>Koenigsknecht!G2</f>
        <v>7</v>
      </c>
      <c r="E27" s="9">
        <f>Koenigsknecht!I2</f>
        <v>8</v>
      </c>
      <c r="F27" s="9">
        <f>Koenigsknecht!K2</f>
        <v>5</v>
      </c>
      <c r="G27" s="9">
        <f>Koenigsknecht!M2</f>
        <v>5</v>
      </c>
      <c r="H27" s="9">
        <f>Koenigsknecht!O2</f>
        <v>7</v>
      </c>
      <c r="I27" s="9">
        <f>Koenigsknecht!Q2</f>
        <v>4</v>
      </c>
      <c r="J27" s="9">
        <f>Koenigsknecht!S2</f>
        <v>6</v>
      </c>
      <c r="K27" s="9">
        <f>Koenigsknecht!V2</f>
        <v>48</v>
      </c>
      <c r="L27" s="9">
        <f>Koenigsknecht!W2</f>
        <v>36</v>
      </c>
      <c r="M27" s="9">
        <f>Koenigsknecht!X2</f>
        <v>16</v>
      </c>
      <c r="N27" s="9">
        <f>Koenigsknecht!Y2</f>
        <v>0</v>
      </c>
      <c r="O27" s="9">
        <f>Koenigsknecht!Z2</f>
        <v>0</v>
      </c>
      <c r="P27" s="9">
        <f>Koenigsknecht!AA2</f>
        <v>1</v>
      </c>
      <c r="Q27" s="9">
        <f>Koenigsknecht!AB2</f>
        <v>1</v>
      </c>
      <c r="R27" s="9">
        <f>Koenigsknecht!AC2</f>
        <v>12</v>
      </c>
      <c r="S27" s="54">
        <f t="shared" si="2"/>
        <v>39</v>
      </c>
      <c r="V27" s="51">
        <f t="shared" si="4"/>
        <v>20</v>
      </c>
      <c r="W27" s="51">
        <f t="shared" si="5"/>
        <v>1</v>
      </c>
      <c r="Z27" s="9" t="str">
        <f t="shared" si="0"/>
        <v>Roger Koenigsknecht</v>
      </c>
      <c r="AA27" s="9">
        <f t="shared" si="3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</f>
        <v>6</v>
      </c>
      <c r="C28" s="9">
        <f>Laskaris!E2</f>
        <v>4</v>
      </c>
      <c r="D28" s="9">
        <f>Laskaris!G2</f>
        <v>9</v>
      </c>
      <c r="E28" s="9">
        <f>Laskaris!I2</f>
        <v>6</v>
      </c>
      <c r="F28" s="9">
        <f>Laskaris!K2</f>
        <v>6</v>
      </c>
      <c r="G28" s="9">
        <f>Laskaris!M2</f>
        <v>4</v>
      </c>
      <c r="H28" s="9">
        <f>Laskaris!O2</f>
        <v>8</v>
      </c>
      <c r="I28" s="9">
        <f>Laskaris!Q2</f>
        <v>6</v>
      </c>
      <c r="J28" s="9">
        <f>Laskaris!S2</f>
        <v>7</v>
      </c>
      <c r="K28" s="9">
        <f>Laskaris!V2</f>
        <v>56</v>
      </c>
      <c r="L28" s="9">
        <f>Laskaris!W2</f>
        <v>39</v>
      </c>
      <c r="M28" s="9">
        <f>Laskaris!X2</f>
        <v>17</v>
      </c>
      <c r="N28" s="9">
        <f>Laskaris!Y2</f>
        <v>1</v>
      </c>
      <c r="O28" s="9">
        <f>Laskaris!Z2</f>
        <v>0</v>
      </c>
      <c r="P28" s="9">
        <f>Laskaris!AA2</f>
        <v>0</v>
      </c>
      <c r="Q28" s="9">
        <f>Laskaris!AB2</f>
        <v>1</v>
      </c>
      <c r="R28" s="9">
        <f>Laskaris!AC2</f>
        <v>17</v>
      </c>
      <c r="S28" s="54">
        <f t="shared" si="2"/>
        <v>26</v>
      </c>
      <c r="V28" s="51">
        <f t="shared" si="4"/>
        <v>14</v>
      </c>
      <c r="W28" s="51">
        <f t="shared" si="5"/>
        <v>2</v>
      </c>
      <c r="Z28" s="9" t="str">
        <f t="shared" si="0"/>
        <v>Tom Laskaris</v>
      </c>
      <c r="AA28" s="9">
        <f t="shared" si="3"/>
        <v>39</v>
      </c>
      <c r="AB28" s="9" t="str">
        <f t="shared" si="1"/>
        <v xml:space="preserve"> </v>
      </c>
    </row>
  </sheetData>
  <mergeCells count="12">
    <mergeCell ref="P3:P4"/>
    <mergeCell ref="Q3:Q4"/>
    <mergeCell ref="R3:R4"/>
    <mergeCell ref="S3:S4"/>
    <mergeCell ref="Z1:AE1"/>
    <mergeCell ref="V3:W3"/>
    <mergeCell ref="O3:O4"/>
    <mergeCell ref="B2:C2"/>
    <mergeCell ref="K3:K4"/>
    <mergeCell ref="L3:L4"/>
    <mergeCell ref="M3:M4"/>
    <mergeCell ref="N3:N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1"/>
    <col min="24" max="25" width="9.140625" style="28"/>
    <col min="26" max="26" width="17.5703125" style="28" customWidth="1"/>
    <col min="27" max="28" width="9.140625" style="28"/>
    <col min="29" max="31" width="9.140625" style="51"/>
    <col min="32" max="16384" width="9.140625" style="28"/>
  </cols>
  <sheetData>
    <row r="1" spans="1:31" x14ac:dyDescent="0.2">
      <c r="A1" s="21" t="s">
        <v>27</v>
      </c>
      <c r="B1" s="22">
        <v>2</v>
      </c>
      <c r="S1" s="51"/>
      <c r="U1" s="51" t="s">
        <v>34</v>
      </c>
      <c r="V1" s="51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Course'!C4</f>
        <v>Front</v>
      </c>
      <c r="C2" s="253"/>
      <c r="S2" s="51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1" t="s">
        <v>0</v>
      </c>
      <c r="AD3" s="51" t="s">
        <v>34</v>
      </c>
      <c r="AE3" s="51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1" t="s">
        <v>83</v>
      </c>
      <c r="W4" s="51" t="s">
        <v>84</v>
      </c>
      <c r="AC4" s="51">
        <f>MIN(AA5:AA28)</f>
        <v>27</v>
      </c>
      <c r="AD4" s="51">
        <f>COUNTIF(AA5:AA28,AC4)</f>
        <v>1</v>
      </c>
      <c r="AE4" s="51">
        <f>AC4-SUM(B4:J4)</f>
        <v>-8</v>
      </c>
    </row>
    <row r="5" spans="1:31" x14ac:dyDescent="0.2">
      <c r="A5" s="9" t="str">
        <f>Sullivan!A38</f>
        <v>Paul Sullivan</v>
      </c>
      <c r="B5" s="9">
        <f>Sullivan!C4</f>
        <v>0</v>
      </c>
      <c r="C5" s="9">
        <f>Sullivan!E4</f>
        <v>0</v>
      </c>
      <c r="D5" s="9">
        <f>Sullivan!G4</f>
        <v>0</v>
      </c>
      <c r="E5" s="9">
        <f>Sullivan!I4</f>
        <v>0</v>
      </c>
      <c r="F5" s="9">
        <f>Sullivan!K4</f>
        <v>0</v>
      </c>
      <c r="G5" s="9">
        <f>Sullivan!M4</f>
        <v>0</v>
      </c>
      <c r="H5" s="9">
        <f>Sullivan!O4</f>
        <v>0</v>
      </c>
      <c r="I5" s="9">
        <f>Sullivan!Q4</f>
        <v>0</v>
      </c>
      <c r="J5" s="9">
        <f>Sullivan!S4</f>
        <v>0</v>
      </c>
      <c r="K5" s="9" t="str">
        <f>Sullivan!V4</f>
        <v xml:space="preserve"> </v>
      </c>
      <c r="L5" s="9" t="str">
        <f>Sullivan!W4</f>
        <v xml:space="preserve"> </v>
      </c>
      <c r="M5" s="9" t="str">
        <f>Sullivan!X4</f>
        <v xml:space="preserve"> </v>
      </c>
      <c r="N5" s="9" t="str">
        <f>Sullivan!Y4</f>
        <v xml:space="preserve"> </v>
      </c>
      <c r="O5" s="9" t="str">
        <f>Sullivan!Z4</f>
        <v xml:space="preserve"> </v>
      </c>
      <c r="P5" s="9" t="str">
        <f>Sullivan!AA4</f>
        <v xml:space="preserve"> </v>
      </c>
      <c r="Q5" s="9" t="str">
        <f>Sullivan!AB4</f>
        <v xml:space="preserve"> </v>
      </c>
      <c r="R5" s="9">
        <f>Sullivan!AC4</f>
        <v>17</v>
      </c>
      <c r="S5" s="54" t="str">
        <f>IF(L5=" "," ",IF(W5=0,V5*2,W5+((V5-W5)*2)))</f>
        <v xml:space="preserve"> </v>
      </c>
      <c r="V5" s="51" t="e">
        <f>$V$1-RANK(L5,$L$5:$L$28,1)</f>
        <v>#VALUE!</v>
      </c>
      <c r="W5" s="51">
        <f>COUNTIF($L$5:$L$28,L5) - 1</f>
        <v>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Shomsky!C4</f>
        <v>4</v>
      </c>
      <c r="C6" s="9">
        <f>Shomsky!E4</f>
        <v>5</v>
      </c>
      <c r="D6" s="9">
        <f>Shomsky!G4</f>
        <v>4</v>
      </c>
      <c r="E6" s="9">
        <f>Shomsky!I4</f>
        <v>4</v>
      </c>
      <c r="F6" s="9">
        <f>Shomsky!K4</f>
        <v>3</v>
      </c>
      <c r="G6" s="9">
        <f>Shomsky!M4</f>
        <v>5</v>
      </c>
      <c r="H6" s="9">
        <f>Shomsky!O4</f>
        <v>7</v>
      </c>
      <c r="I6" s="9">
        <f>Shomsky!Q4</f>
        <v>4</v>
      </c>
      <c r="J6" s="9">
        <f>Shomsky!S4</f>
        <v>4</v>
      </c>
      <c r="K6" s="9">
        <f>Shomsky!V4</f>
        <v>40</v>
      </c>
      <c r="L6" s="9">
        <f>Shomsky!W4</f>
        <v>31</v>
      </c>
      <c r="M6" s="9">
        <f>Shomsky!X4</f>
        <v>15</v>
      </c>
      <c r="N6" s="9">
        <f>Shomsky!Y4</f>
        <v>4</v>
      </c>
      <c r="O6" s="9">
        <f>Shomsky!Z4</f>
        <v>0</v>
      </c>
      <c r="P6" s="9">
        <f>Shomsky!AA4</f>
        <v>0</v>
      </c>
      <c r="Q6" s="9">
        <f>Shomsky!AB4</f>
        <v>6</v>
      </c>
      <c r="R6" s="9">
        <f>Shomsky!AC4</f>
        <v>9</v>
      </c>
      <c r="S6" s="54">
        <f t="shared" ref="S6:S28" si="2">IF(L6=" "," ",IF(W6=0,V6*2,W6+((V6-W6)*2)))</f>
        <v>42</v>
      </c>
      <c r="V6" s="51">
        <f t="shared" ref="V6:V28" si="3">$V$1-RANK(L6,$L$5:$L$28,1)</f>
        <v>22</v>
      </c>
      <c r="W6" s="51">
        <f t="shared" ref="W6:W28" si="4">COUNTIF($L$5:$L$28,L6) - 1</f>
        <v>2</v>
      </c>
      <c r="Z6" s="9" t="str">
        <f t="shared" si="0"/>
        <v>Jason Shomsky</v>
      </c>
      <c r="AA6" s="9">
        <f t="shared" ref="AA6:AA28" si="5">L6</f>
        <v>31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Pittenger!C4</f>
        <v>5</v>
      </c>
      <c r="C7" s="9">
        <f>Pittenger!E4</f>
        <v>5</v>
      </c>
      <c r="D7" s="9">
        <f>Pittenger!G4</f>
        <v>5</v>
      </c>
      <c r="E7" s="9">
        <f>Pittenger!I4</f>
        <v>4</v>
      </c>
      <c r="F7" s="9">
        <f>Pittenger!K4</f>
        <v>4</v>
      </c>
      <c r="G7" s="9">
        <f>Pittenger!M4</f>
        <v>5</v>
      </c>
      <c r="H7" s="9">
        <f>Pittenger!O4</f>
        <v>5</v>
      </c>
      <c r="I7" s="9">
        <f>Pittenger!Q4</f>
        <v>4</v>
      </c>
      <c r="J7" s="9">
        <f>Pittenger!S4</f>
        <v>5</v>
      </c>
      <c r="K7" s="9">
        <f>Pittenger!V4</f>
        <v>42</v>
      </c>
      <c r="L7" s="9">
        <f>Pittenger!W4</f>
        <v>37</v>
      </c>
      <c r="M7" s="9">
        <f>Pittenger!X4</f>
        <v>16</v>
      </c>
      <c r="N7" s="9">
        <f>Pittenger!Y4</f>
        <v>1</v>
      </c>
      <c r="O7" s="9">
        <f>Pittenger!Z4</f>
        <v>0</v>
      </c>
      <c r="P7" s="9">
        <f>Pittenger!AA4</f>
        <v>0</v>
      </c>
      <c r="Q7" s="9">
        <f>Pittenger!AB4</f>
        <v>3</v>
      </c>
      <c r="R7" s="9">
        <f>Pittenger!AC4</f>
        <v>5</v>
      </c>
      <c r="S7" s="54">
        <f t="shared" si="2"/>
        <v>30</v>
      </c>
      <c r="V7" s="51">
        <f t="shared" si="3"/>
        <v>15</v>
      </c>
      <c r="W7" s="51">
        <f t="shared" si="4"/>
        <v>0</v>
      </c>
      <c r="Z7" s="9" t="str">
        <f t="shared" si="0"/>
        <v>Jeff Pittenger</v>
      </c>
      <c r="AA7" s="9">
        <f t="shared" si="5"/>
        <v>37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Bawol!C4</f>
        <v>0</v>
      </c>
      <c r="C8" s="9">
        <f>Bawol!E4</f>
        <v>0</v>
      </c>
      <c r="D8" s="9">
        <f>Bawol!G4</f>
        <v>0</v>
      </c>
      <c r="E8" s="9">
        <f>Bawol!I4</f>
        <v>0</v>
      </c>
      <c r="F8" s="9">
        <f>Bawol!K4</f>
        <v>0</v>
      </c>
      <c r="G8" s="9">
        <f>Bawol!M4</f>
        <v>0</v>
      </c>
      <c r="H8" s="9">
        <f>Bawol!O4</f>
        <v>0</v>
      </c>
      <c r="I8" s="9">
        <f>Bawol!Q4</f>
        <v>0</v>
      </c>
      <c r="J8" s="9">
        <f>Bawol!S4</f>
        <v>0</v>
      </c>
      <c r="K8" s="9" t="str">
        <f>Bawol!V4</f>
        <v xml:space="preserve"> </v>
      </c>
      <c r="L8" s="9" t="str">
        <f>Bawol!W4</f>
        <v xml:space="preserve"> </v>
      </c>
      <c r="M8" s="9" t="str">
        <f>Bawol!X4</f>
        <v xml:space="preserve"> </v>
      </c>
      <c r="N8" s="9" t="str">
        <f>Bawol!Y4</f>
        <v xml:space="preserve"> </v>
      </c>
      <c r="O8" s="9" t="str">
        <f>Bawol!Z4</f>
        <v xml:space="preserve"> </v>
      </c>
      <c r="P8" s="9" t="str">
        <f>Bawol!AA4</f>
        <v xml:space="preserve"> </v>
      </c>
      <c r="Q8" s="9" t="str">
        <f>Bawol!AB4</f>
        <v xml:space="preserve"> </v>
      </c>
      <c r="R8" s="9">
        <f>Bawol!AC4</f>
        <v>13</v>
      </c>
      <c r="S8" s="54" t="str">
        <f t="shared" si="2"/>
        <v xml:space="preserve"> </v>
      </c>
      <c r="V8" s="51" t="e">
        <f t="shared" si="3"/>
        <v>#VALUE!</v>
      </c>
      <c r="W8" s="51">
        <f t="shared" si="4"/>
        <v>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Paul!C4</f>
        <v>4</v>
      </c>
      <c r="C9" s="9">
        <f>Paul!E4</f>
        <v>5</v>
      </c>
      <c r="D9" s="9">
        <f>Paul!G4</f>
        <v>5</v>
      </c>
      <c r="E9" s="9">
        <f>Paul!I4</f>
        <v>4</v>
      </c>
      <c r="F9" s="9">
        <f>Paul!K4</f>
        <v>3</v>
      </c>
      <c r="G9" s="9">
        <f>Paul!M4</f>
        <v>4</v>
      </c>
      <c r="H9" s="9">
        <f>Paul!O4</f>
        <v>7</v>
      </c>
      <c r="I9" s="9">
        <f>Paul!Q4</f>
        <v>4</v>
      </c>
      <c r="J9" s="9">
        <f>Paul!S4</f>
        <v>3</v>
      </c>
      <c r="K9" s="9">
        <f>Paul!V4</f>
        <v>39</v>
      </c>
      <c r="L9" s="9">
        <f>Paul!W4</f>
        <v>35</v>
      </c>
      <c r="M9" s="9">
        <f>Paul!X4</f>
        <v>17</v>
      </c>
      <c r="N9" s="9">
        <f>Paul!Y4</f>
        <v>5</v>
      </c>
      <c r="O9" s="9">
        <f>Paul!Z4</f>
        <v>0</v>
      </c>
      <c r="P9" s="9">
        <f>Paul!AA4</f>
        <v>1</v>
      </c>
      <c r="Q9" s="9">
        <f>Paul!AB4</f>
        <v>4</v>
      </c>
      <c r="R9" s="9">
        <f>Paul!AC4</f>
        <v>4</v>
      </c>
      <c r="S9" s="54">
        <f t="shared" si="2"/>
        <v>38</v>
      </c>
      <c r="V9" s="51">
        <f t="shared" si="3"/>
        <v>19</v>
      </c>
      <c r="W9" s="51">
        <f t="shared" si="4"/>
        <v>0</v>
      </c>
      <c r="Z9" s="9" t="str">
        <f t="shared" si="0"/>
        <v>John Paul</v>
      </c>
      <c r="AA9" s="9">
        <f t="shared" si="5"/>
        <v>35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Walrad!C4</f>
        <v>5</v>
      </c>
      <c r="C10" s="9">
        <f>Walrad!E4</f>
        <v>5</v>
      </c>
      <c r="D10" s="9">
        <f>Walrad!G4</f>
        <v>5</v>
      </c>
      <c r="E10" s="9">
        <f>Walrad!I4</f>
        <v>4</v>
      </c>
      <c r="F10" s="9">
        <f>Walrad!K4</f>
        <v>6</v>
      </c>
      <c r="G10" s="9">
        <f>Walrad!M4</f>
        <v>4</v>
      </c>
      <c r="H10" s="9">
        <f>Walrad!O4</f>
        <v>9</v>
      </c>
      <c r="I10" s="9">
        <f>Walrad!Q4</f>
        <v>6</v>
      </c>
      <c r="J10" s="9">
        <f>Walrad!S4</f>
        <v>6</v>
      </c>
      <c r="K10" s="9">
        <f>Walrad!V4</f>
        <v>50</v>
      </c>
      <c r="L10" s="9">
        <f>Walrad!W4</f>
        <v>36</v>
      </c>
      <c r="M10" s="9">
        <f>Walrad!X4</f>
        <v>19</v>
      </c>
      <c r="N10" s="9">
        <f>Walrad!Y4</f>
        <v>0</v>
      </c>
      <c r="O10" s="9">
        <f>Walrad!Z4</f>
        <v>0</v>
      </c>
      <c r="P10" s="9">
        <f>Walrad!AA4</f>
        <v>0</v>
      </c>
      <c r="Q10" s="9">
        <f>Walrad!AB4</f>
        <v>1</v>
      </c>
      <c r="R10" s="9">
        <f>Walrad!AC4</f>
        <v>14</v>
      </c>
      <c r="S10" s="54">
        <f t="shared" si="2"/>
        <v>34</v>
      </c>
      <c r="V10" s="51">
        <f t="shared" si="3"/>
        <v>18</v>
      </c>
      <c r="W10" s="51">
        <f t="shared" si="4"/>
        <v>2</v>
      </c>
      <c r="Z10" s="9" t="str">
        <f t="shared" si="0"/>
        <v>Joe Walrad</v>
      </c>
      <c r="AA10" s="9">
        <f t="shared" si="5"/>
        <v>36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Tharp!C4</f>
        <v>0</v>
      </c>
      <c r="C11" s="9">
        <f>Tharp!E4</f>
        <v>0</v>
      </c>
      <c r="D11" s="9">
        <f>Tharp!G4</f>
        <v>0</v>
      </c>
      <c r="E11" s="9">
        <f>Tharp!I4</f>
        <v>0</v>
      </c>
      <c r="F11" s="9">
        <f>Tharp!K4</f>
        <v>0</v>
      </c>
      <c r="G11" s="9">
        <f>Tharp!M4</f>
        <v>0</v>
      </c>
      <c r="H11" s="9">
        <f>Tharp!O4</f>
        <v>0</v>
      </c>
      <c r="I11" s="9">
        <f>Tharp!Q4</f>
        <v>0</v>
      </c>
      <c r="J11" s="9">
        <f>Tharp!S4</f>
        <v>0</v>
      </c>
      <c r="K11" s="9" t="str">
        <f>Tharp!V4</f>
        <v xml:space="preserve"> </v>
      </c>
      <c r="L11" s="9" t="str">
        <f>Tharp!W4</f>
        <v xml:space="preserve"> </v>
      </c>
      <c r="M11" s="9" t="str">
        <f>Tharp!X4</f>
        <v xml:space="preserve"> </v>
      </c>
      <c r="N11" s="9" t="str">
        <f>Tharp!Y4</f>
        <v xml:space="preserve"> </v>
      </c>
      <c r="O11" s="9" t="str">
        <f>Tharp!Z4</f>
        <v xml:space="preserve"> </v>
      </c>
      <c r="P11" s="9" t="str">
        <f>Tharp!AA4</f>
        <v xml:space="preserve"> </v>
      </c>
      <c r="Q11" s="9" t="str">
        <f>Tharp!AB4</f>
        <v xml:space="preserve"> </v>
      </c>
      <c r="R11" s="9">
        <f>Tharp!AC4</f>
        <v>11</v>
      </c>
      <c r="S11" s="54" t="str">
        <f t="shared" si="2"/>
        <v xml:space="preserve"> </v>
      </c>
      <c r="V11" s="51" t="e">
        <f t="shared" si="3"/>
        <v>#VALUE!</v>
      </c>
      <c r="W11" s="51">
        <f t="shared" si="4"/>
        <v>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Matzo!C4</f>
        <v>5</v>
      </c>
      <c r="C12" s="9">
        <f>Matzo!E4</f>
        <v>5</v>
      </c>
      <c r="D12" s="9">
        <f>Matzo!G4</f>
        <v>5</v>
      </c>
      <c r="E12" s="9">
        <f>Matzo!I4</f>
        <v>4</v>
      </c>
      <c r="F12" s="9">
        <f>Matzo!K4</f>
        <v>5</v>
      </c>
      <c r="G12" s="9">
        <f>Matzo!M4</f>
        <v>6</v>
      </c>
      <c r="H12" s="9">
        <f>Matzo!O4</f>
        <v>5</v>
      </c>
      <c r="I12" s="9">
        <f>Matzo!Q4</f>
        <v>8</v>
      </c>
      <c r="J12" s="9">
        <f>Matzo!S4</f>
        <v>4</v>
      </c>
      <c r="K12" s="9">
        <f>Matzo!V4</f>
        <v>47</v>
      </c>
      <c r="L12" s="9">
        <f>Matzo!W4</f>
        <v>39</v>
      </c>
      <c r="M12" s="9">
        <f>Matzo!X4</f>
        <v>16</v>
      </c>
      <c r="N12" s="9">
        <f>Matzo!Y4</f>
        <v>2</v>
      </c>
      <c r="O12" s="9">
        <f>Matzo!Z4</f>
        <v>0</v>
      </c>
      <c r="P12" s="9">
        <f>Matzo!AA4</f>
        <v>0</v>
      </c>
      <c r="Q12" s="9">
        <f>Matzo!AB4</f>
        <v>3</v>
      </c>
      <c r="R12" s="9">
        <f>Matzo!AC4</f>
        <v>8</v>
      </c>
      <c r="S12" s="54">
        <f t="shared" si="2"/>
        <v>18</v>
      </c>
      <c r="V12" s="51">
        <f t="shared" si="3"/>
        <v>9</v>
      </c>
      <c r="W12" s="51">
        <f t="shared" si="4"/>
        <v>0</v>
      </c>
      <c r="Z12" s="9" t="str">
        <f t="shared" si="0"/>
        <v>Nick Matzo</v>
      </c>
      <c r="AA12" s="9">
        <f t="shared" si="5"/>
        <v>39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DiCarlo!C4</f>
        <v>7</v>
      </c>
      <c r="C13" s="9">
        <f>DiCarlo!E4</f>
        <v>5</v>
      </c>
      <c r="D13" s="9">
        <f>DiCarlo!G4</f>
        <v>7</v>
      </c>
      <c r="E13" s="9">
        <f>DiCarlo!I4</f>
        <v>6</v>
      </c>
      <c r="F13" s="9">
        <f>DiCarlo!K4</f>
        <v>4</v>
      </c>
      <c r="G13" s="9">
        <f>DiCarlo!M4</f>
        <v>6</v>
      </c>
      <c r="H13" s="9">
        <f>DiCarlo!O4</f>
        <v>10</v>
      </c>
      <c r="I13" s="9">
        <f>DiCarlo!Q4</f>
        <v>7</v>
      </c>
      <c r="J13" s="9">
        <f>DiCarlo!S4</f>
        <v>5</v>
      </c>
      <c r="K13" s="9">
        <f>DiCarlo!V4</f>
        <v>57</v>
      </c>
      <c r="L13" s="9">
        <f>DiCarlo!W4</f>
        <v>43</v>
      </c>
      <c r="M13" s="9">
        <f>DiCarlo!X4</f>
        <v>18</v>
      </c>
      <c r="N13" s="9">
        <f>DiCarlo!Y4</f>
        <v>0</v>
      </c>
      <c r="O13" s="9">
        <f>DiCarlo!Z4</f>
        <v>0</v>
      </c>
      <c r="P13" s="9">
        <f>DiCarlo!AA4</f>
        <v>0</v>
      </c>
      <c r="Q13" s="9">
        <f>DiCarlo!AB4</f>
        <v>0</v>
      </c>
      <c r="R13" s="9">
        <f>DiCarlo!AC4</f>
        <v>14</v>
      </c>
      <c r="S13" s="54">
        <f t="shared" si="2"/>
        <v>8</v>
      </c>
      <c r="V13" s="51">
        <f t="shared" si="3"/>
        <v>4</v>
      </c>
      <c r="W13" s="51">
        <f t="shared" si="4"/>
        <v>0</v>
      </c>
      <c r="Z13" s="9" t="str">
        <f t="shared" si="0"/>
        <v>Tony DiCarlo</v>
      </c>
      <c r="AA13" s="9">
        <f t="shared" si="5"/>
        <v>43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Baker!C4</f>
        <v>6</v>
      </c>
      <c r="C14" s="9">
        <f>Baker!E4</f>
        <v>5</v>
      </c>
      <c r="D14" s="9">
        <f>Baker!G4</f>
        <v>5</v>
      </c>
      <c r="E14" s="9">
        <f>Baker!I4</f>
        <v>6</v>
      </c>
      <c r="F14" s="9">
        <f>Baker!K4</f>
        <v>5</v>
      </c>
      <c r="G14" s="9">
        <f>Baker!M4</f>
        <v>5</v>
      </c>
      <c r="H14" s="9">
        <f>Baker!O4</f>
        <v>5</v>
      </c>
      <c r="I14" s="9">
        <f>Baker!Q4</f>
        <v>4</v>
      </c>
      <c r="J14" s="9">
        <f>Baker!S4</f>
        <v>4</v>
      </c>
      <c r="K14" s="9">
        <f>Baker!V4</f>
        <v>45</v>
      </c>
      <c r="L14" s="9">
        <f>Baker!W4</f>
        <v>38</v>
      </c>
      <c r="M14" s="9">
        <f>Baker!X4</f>
        <v>18</v>
      </c>
      <c r="N14" s="9">
        <f>Baker!Y4</f>
        <v>2</v>
      </c>
      <c r="O14" s="9">
        <f>Baker!Z4</f>
        <v>0</v>
      </c>
      <c r="P14" s="9">
        <f>Baker!AA4</f>
        <v>0</v>
      </c>
      <c r="Q14" s="9">
        <f>Baker!AB4</f>
        <v>3</v>
      </c>
      <c r="R14" s="9">
        <f>Baker!AC4</f>
        <v>7</v>
      </c>
      <c r="S14" s="54">
        <f t="shared" si="2"/>
        <v>24</v>
      </c>
      <c r="V14" s="51">
        <f t="shared" si="3"/>
        <v>14</v>
      </c>
      <c r="W14" s="51">
        <f t="shared" si="4"/>
        <v>4</v>
      </c>
      <c r="Z14" s="9" t="str">
        <f t="shared" si="0"/>
        <v>Joe Baker</v>
      </c>
      <c r="AA14" s="9">
        <f t="shared" si="5"/>
        <v>38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Kopas!C4</f>
        <v>4</v>
      </c>
      <c r="C15" s="9">
        <f>Kopas!E4</f>
        <v>5</v>
      </c>
      <c r="D15" s="9">
        <f>Kopas!G4</f>
        <v>7</v>
      </c>
      <c r="E15" s="9">
        <f>Kopas!I4</f>
        <v>5</v>
      </c>
      <c r="F15" s="9">
        <f>Kopas!K4</f>
        <v>4</v>
      </c>
      <c r="G15" s="9">
        <f>Kopas!M4</f>
        <v>4</v>
      </c>
      <c r="H15" s="9">
        <f>Kopas!O4</f>
        <v>7</v>
      </c>
      <c r="I15" s="9">
        <f>Kopas!Q4</f>
        <v>5</v>
      </c>
      <c r="J15" s="9">
        <f>Kopas!S4</f>
        <v>7</v>
      </c>
      <c r="K15" s="9">
        <f>Kopas!V4</f>
        <v>48</v>
      </c>
      <c r="L15" s="9">
        <f>Kopas!W4</f>
        <v>38</v>
      </c>
      <c r="M15" s="9">
        <f>Kopas!X4</f>
        <v>21</v>
      </c>
      <c r="N15" s="9">
        <f>Kopas!Y4</f>
        <v>1</v>
      </c>
      <c r="O15" s="9">
        <f>Kopas!Z4</f>
        <v>0</v>
      </c>
      <c r="P15" s="9">
        <f>Kopas!AA4</f>
        <v>0</v>
      </c>
      <c r="Q15" s="9">
        <f>Kopas!AB4</f>
        <v>1</v>
      </c>
      <c r="R15" s="9">
        <f>Kopas!AC4</f>
        <v>10</v>
      </c>
      <c r="S15" s="54">
        <f t="shared" si="2"/>
        <v>24</v>
      </c>
      <c r="V15" s="51">
        <f t="shared" si="3"/>
        <v>14</v>
      </c>
      <c r="W15" s="51">
        <f t="shared" si="4"/>
        <v>4</v>
      </c>
      <c r="Z15" s="9" t="str">
        <f t="shared" si="0"/>
        <v>Ron Kopas</v>
      </c>
      <c r="AA15" s="9">
        <f t="shared" si="5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Dunn!C4</f>
        <v>6</v>
      </c>
      <c r="C16" s="9">
        <f>Dunn!E4</f>
        <v>6</v>
      </c>
      <c r="D16" s="9">
        <f>Dunn!G4</f>
        <v>5</v>
      </c>
      <c r="E16" s="9">
        <f>Dunn!I4</f>
        <v>6</v>
      </c>
      <c r="F16" s="9">
        <f>Dunn!K4</f>
        <v>6</v>
      </c>
      <c r="G16" s="9">
        <f>Dunn!M4</f>
        <v>6</v>
      </c>
      <c r="H16" s="9">
        <f>Dunn!O4</f>
        <v>7</v>
      </c>
      <c r="I16" s="9">
        <f>Dunn!Q4</f>
        <v>6</v>
      </c>
      <c r="J16" s="9">
        <f>Dunn!S4</f>
        <v>6</v>
      </c>
      <c r="K16" s="9">
        <f>Dunn!V4</f>
        <v>54</v>
      </c>
      <c r="L16" s="9">
        <f>Dunn!W4</f>
        <v>38</v>
      </c>
      <c r="M16" s="9">
        <f>Dunn!X4</f>
        <v>22</v>
      </c>
      <c r="N16" s="9">
        <f>Dunn!Y4</f>
        <v>0</v>
      </c>
      <c r="O16" s="9">
        <f>Dunn!Z4</f>
        <v>0</v>
      </c>
      <c r="P16" s="9">
        <f>Dunn!AA4</f>
        <v>0</v>
      </c>
      <c r="Q16" s="9">
        <f>Dunn!AB4</f>
        <v>0</v>
      </c>
      <c r="R16" s="9">
        <f>Dunn!AC4</f>
        <v>16</v>
      </c>
      <c r="S16" s="54">
        <f t="shared" si="2"/>
        <v>24</v>
      </c>
      <c r="V16" s="51">
        <f t="shared" si="3"/>
        <v>14</v>
      </c>
      <c r="W16" s="51">
        <f t="shared" si="4"/>
        <v>4</v>
      </c>
      <c r="Z16" s="9" t="str">
        <f t="shared" si="0"/>
        <v>Craig Dunn</v>
      </c>
      <c r="AA16" s="9">
        <f t="shared" si="5"/>
        <v>38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Barrett!C4</f>
        <v>6</v>
      </c>
      <c r="C17" s="9">
        <f>Barrett!E4</f>
        <v>6</v>
      </c>
      <c r="D17" s="9">
        <f>Barrett!G4</f>
        <v>4</v>
      </c>
      <c r="E17" s="9">
        <f>Barrett!I4</f>
        <v>6</v>
      </c>
      <c r="F17" s="9">
        <f>Barrett!K4</f>
        <v>3</v>
      </c>
      <c r="G17" s="9">
        <f>Barrett!M4</f>
        <v>4</v>
      </c>
      <c r="H17" s="9">
        <f>Barrett!O4</f>
        <v>6</v>
      </c>
      <c r="I17" s="9">
        <f>Barrett!Q4</f>
        <v>4</v>
      </c>
      <c r="J17" s="9">
        <f>Barrett!S4</f>
        <v>7</v>
      </c>
      <c r="K17" s="9">
        <f>Barrett!V4</f>
        <v>46</v>
      </c>
      <c r="L17" s="9">
        <f>Barrett!W4</f>
        <v>36</v>
      </c>
      <c r="M17" s="9">
        <f>Barrett!X4</f>
        <v>15</v>
      </c>
      <c r="N17" s="9">
        <f>Barrett!Y4</f>
        <v>0</v>
      </c>
      <c r="O17" s="9">
        <f>Barrett!Z4</f>
        <v>0</v>
      </c>
      <c r="P17" s="9">
        <f>Barrett!AA4</f>
        <v>0</v>
      </c>
      <c r="Q17" s="9">
        <f>Barrett!AB4</f>
        <v>3</v>
      </c>
      <c r="R17" s="9">
        <f>Barrett!AC4</f>
        <v>10</v>
      </c>
      <c r="S17" s="54">
        <f t="shared" si="2"/>
        <v>34</v>
      </c>
      <c r="V17" s="51">
        <f t="shared" si="3"/>
        <v>18</v>
      </c>
      <c r="W17" s="51">
        <f t="shared" si="4"/>
        <v>2</v>
      </c>
      <c r="Z17" s="9" t="str">
        <f t="shared" si="0"/>
        <v>Tim Barrett</v>
      </c>
      <c r="AA17" s="9">
        <f t="shared" si="5"/>
        <v>36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CBaron!C4</f>
        <v>8</v>
      </c>
      <c r="C18" s="9">
        <f>CBaron!E4</f>
        <v>7</v>
      </c>
      <c r="D18" s="9">
        <f>CBaron!G4</f>
        <v>7</v>
      </c>
      <c r="E18" s="9">
        <f>CBaron!I4</f>
        <v>4</v>
      </c>
      <c r="F18" s="9">
        <f>CBaron!K4</f>
        <v>5</v>
      </c>
      <c r="G18" s="9">
        <f>CBaron!M4</f>
        <v>5</v>
      </c>
      <c r="H18" s="9">
        <f>CBaron!O4</f>
        <v>8</v>
      </c>
      <c r="I18" s="9">
        <f>CBaron!Q4</f>
        <v>6</v>
      </c>
      <c r="J18" s="9">
        <f>CBaron!S4</f>
        <v>6</v>
      </c>
      <c r="K18" s="9">
        <f>CBaron!V4</f>
        <v>56</v>
      </c>
      <c r="L18" s="9">
        <f>CBaron!W4</f>
        <v>38</v>
      </c>
      <c r="M18" s="9">
        <f>CBaron!X4</f>
        <v>17</v>
      </c>
      <c r="N18" s="9">
        <f>CBaron!Y4</f>
        <v>1</v>
      </c>
      <c r="O18" s="9">
        <f>CBaron!Z4</f>
        <v>0</v>
      </c>
      <c r="P18" s="9">
        <f>CBaron!AA4</f>
        <v>0</v>
      </c>
      <c r="Q18" s="9">
        <f>CBaron!AB4</f>
        <v>1</v>
      </c>
      <c r="R18" s="9">
        <f>CBaron!AC4</f>
        <v>18</v>
      </c>
      <c r="S18" s="54">
        <f t="shared" si="2"/>
        <v>24</v>
      </c>
      <c r="V18" s="51">
        <f t="shared" si="3"/>
        <v>14</v>
      </c>
      <c r="W18" s="51">
        <f t="shared" si="4"/>
        <v>4</v>
      </c>
      <c r="Z18" s="9" t="str">
        <f t="shared" si="0"/>
        <v>Chris Baron</v>
      </c>
      <c r="AA18" s="9">
        <f t="shared" si="5"/>
        <v>38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Breuer!C4</f>
        <v>7</v>
      </c>
      <c r="C19" s="9">
        <f>Breuer!E4</f>
        <v>7</v>
      </c>
      <c r="D19" s="9">
        <f>Breuer!G4</f>
        <v>5</v>
      </c>
      <c r="E19" s="9">
        <f>Breuer!I4</f>
        <v>4</v>
      </c>
      <c r="F19" s="9">
        <f>Breuer!K4</f>
        <v>5</v>
      </c>
      <c r="G19" s="9">
        <f>Breuer!M4</f>
        <v>6</v>
      </c>
      <c r="H19" s="9">
        <f>Breuer!O4</f>
        <v>7</v>
      </c>
      <c r="I19" s="9">
        <f>Breuer!Q4</f>
        <v>5</v>
      </c>
      <c r="J19" s="9">
        <f>Breuer!S4</f>
        <v>5</v>
      </c>
      <c r="K19" s="9">
        <f>Breuer!V4</f>
        <v>51</v>
      </c>
      <c r="L19" s="9">
        <f>Breuer!W4</f>
        <v>38</v>
      </c>
      <c r="M19" s="9">
        <f>Breuer!X4</f>
        <v>19</v>
      </c>
      <c r="N19" s="9">
        <f>Breuer!Y4</f>
        <v>1</v>
      </c>
      <c r="O19" s="9">
        <f>Breuer!Z4</f>
        <v>0</v>
      </c>
      <c r="P19" s="9">
        <f>Breuer!AA4</f>
        <v>0</v>
      </c>
      <c r="Q19" s="9">
        <f>Breuer!AB4</f>
        <v>1</v>
      </c>
      <c r="R19" s="9">
        <f>Breuer!AC4</f>
        <v>13</v>
      </c>
      <c r="S19" s="54">
        <f t="shared" si="2"/>
        <v>24</v>
      </c>
      <c r="V19" s="51">
        <f t="shared" si="3"/>
        <v>14</v>
      </c>
      <c r="W19" s="51">
        <f t="shared" si="4"/>
        <v>4</v>
      </c>
      <c r="Z19" s="9" t="str">
        <f t="shared" si="0"/>
        <v>Shaun Breuer</v>
      </c>
      <c r="AA19" s="9">
        <f t="shared" si="5"/>
        <v>38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Barbour!C4</f>
        <v>7</v>
      </c>
      <c r="C20" s="9">
        <f>Barbour!E4</f>
        <v>8</v>
      </c>
      <c r="D20" s="9">
        <f>Barbour!G4</f>
        <v>5</v>
      </c>
      <c r="E20" s="9">
        <f>Barbour!I4</f>
        <v>6</v>
      </c>
      <c r="F20" s="9">
        <f>Barbour!K4</f>
        <v>4</v>
      </c>
      <c r="G20" s="9">
        <f>Barbour!M4</f>
        <v>5</v>
      </c>
      <c r="H20" s="9">
        <f>Barbour!O4</f>
        <v>6</v>
      </c>
      <c r="I20" s="9">
        <f>Barbour!Q4</f>
        <v>6</v>
      </c>
      <c r="J20" s="9">
        <f>Barbour!S4</f>
        <v>4</v>
      </c>
      <c r="K20" s="9">
        <f>Barbour!V4</f>
        <v>51</v>
      </c>
      <c r="L20" s="9">
        <f>Barbour!W4</f>
        <v>40</v>
      </c>
      <c r="M20" s="9">
        <f>Barbour!X4</f>
        <v>18</v>
      </c>
      <c r="N20" s="9">
        <f>Barbour!Y4</f>
        <v>1</v>
      </c>
      <c r="O20" s="9">
        <f>Barbour!Z4</f>
        <v>0</v>
      </c>
      <c r="P20" s="9">
        <f>Barbour!AA4</f>
        <v>0</v>
      </c>
      <c r="Q20" s="9">
        <f>Barbour!AB4</f>
        <v>1</v>
      </c>
      <c r="R20" s="9">
        <f>Barbour!AC4</f>
        <v>11</v>
      </c>
      <c r="S20" s="54">
        <f t="shared" si="2"/>
        <v>15</v>
      </c>
      <c r="V20" s="51">
        <f t="shared" si="3"/>
        <v>8</v>
      </c>
      <c r="W20" s="51">
        <f t="shared" si="4"/>
        <v>1</v>
      </c>
      <c r="Z20" s="9" t="str">
        <f t="shared" si="0"/>
        <v>Bob Barbour</v>
      </c>
      <c r="AA20" s="9">
        <f t="shared" si="5"/>
        <v>40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Baron!C4</f>
        <v>5</v>
      </c>
      <c r="C21" s="9">
        <f>Baron!E4</f>
        <v>6</v>
      </c>
      <c r="D21" s="9">
        <f>Baron!G4</f>
        <v>5</v>
      </c>
      <c r="E21" s="9">
        <f>Baron!I4</f>
        <v>4</v>
      </c>
      <c r="F21" s="9">
        <f>Baron!K4</f>
        <v>3</v>
      </c>
      <c r="G21" s="9">
        <f>Baron!M4</f>
        <v>4</v>
      </c>
      <c r="H21" s="9">
        <f>Baron!O4</f>
        <v>6</v>
      </c>
      <c r="I21" s="9">
        <f>Baron!Q4</f>
        <v>4</v>
      </c>
      <c r="J21" s="9">
        <f>Baron!S4</f>
        <v>3</v>
      </c>
      <c r="K21" s="9">
        <f>Baron!V4</f>
        <v>40</v>
      </c>
      <c r="L21" s="9">
        <f>Baron!W4</f>
        <v>31</v>
      </c>
      <c r="M21" s="9">
        <f>Baron!X4</f>
        <v>15</v>
      </c>
      <c r="N21" s="9">
        <f>Baron!Y4</f>
        <v>1</v>
      </c>
      <c r="O21" s="9">
        <f>Baron!Z4</f>
        <v>0</v>
      </c>
      <c r="P21" s="9">
        <f>Baron!AA4</f>
        <v>1</v>
      </c>
      <c r="Q21" s="9">
        <f>Baron!AB4</f>
        <v>3</v>
      </c>
      <c r="R21" s="9">
        <f>Baron!AC4</f>
        <v>9</v>
      </c>
      <c r="S21" s="54">
        <f t="shared" si="2"/>
        <v>42</v>
      </c>
      <c r="V21" s="51">
        <f t="shared" si="3"/>
        <v>22</v>
      </c>
      <c r="W21" s="51">
        <f t="shared" si="4"/>
        <v>2</v>
      </c>
      <c r="Z21" s="9" t="str">
        <f t="shared" si="0"/>
        <v>Jeremy Baron</v>
      </c>
      <c r="AA21" s="9">
        <f t="shared" si="5"/>
        <v>31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CBrosky!C4</f>
        <v>5</v>
      </c>
      <c r="C22" s="9">
        <f>CBrosky!E4</f>
        <v>6</v>
      </c>
      <c r="D22" s="9">
        <f>CBrosky!G4</f>
        <v>6</v>
      </c>
      <c r="E22" s="9">
        <f>CBrosky!I4</f>
        <v>4</v>
      </c>
      <c r="F22" s="9">
        <f>CBrosky!K4</f>
        <v>4</v>
      </c>
      <c r="G22" s="9">
        <f>CBrosky!M4</f>
        <v>6</v>
      </c>
      <c r="H22" s="9">
        <f>CBrosky!O4</f>
        <v>7</v>
      </c>
      <c r="I22" s="9">
        <f>CBrosky!Q4</f>
        <v>6</v>
      </c>
      <c r="J22" s="9">
        <f>CBrosky!S4</f>
        <v>6</v>
      </c>
      <c r="K22" s="9">
        <f>CBrosky!V4</f>
        <v>50</v>
      </c>
      <c r="L22" s="9">
        <f>CBrosky!W4</f>
        <v>42</v>
      </c>
      <c r="M22" s="9">
        <f>CBrosky!X4</f>
        <v>17</v>
      </c>
      <c r="N22" s="9">
        <f>CBrosky!Y4</f>
        <v>1</v>
      </c>
      <c r="O22" s="9">
        <f>CBrosky!Z4</f>
        <v>0</v>
      </c>
      <c r="P22" s="9">
        <f>CBrosky!AA4</f>
        <v>0</v>
      </c>
      <c r="Q22" s="9">
        <f>CBrosky!AB4</f>
        <v>1</v>
      </c>
      <c r="R22" s="9">
        <f>CBrosky!AC4</f>
        <v>8</v>
      </c>
      <c r="S22" s="54">
        <f t="shared" si="2"/>
        <v>11</v>
      </c>
      <c r="V22" s="51">
        <f t="shared" si="3"/>
        <v>6</v>
      </c>
      <c r="W22" s="51">
        <f t="shared" si="4"/>
        <v>1</v>
      </c>
      <c r="Z22" s="9" t="str">
        <f t="shared" si="0"/>
        <v>Chris Brosky</v>
      </c>
      <c r="AA22" s="9">
        <f t="shared" si="5"/>
        <v>42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Brosky!C4</f>
        <v>7</v>
      </c>
      <c r="C23" s="9">
        <f>Brosky!E4</f>
        <v>5</v>
      </c>
      <c r="D23" s="9">
        <f>Brosky!G4</f>
        <v>5</v>
      </c>
      <c r="E23" s="9">
        <f>Brosky!I4</f>
        <v>5</v>
      </c>
      <c r="F23" s="9">
        <f>Brosky!K4</f>
        <v>4</v>
      </c>
      <c r="G23" s="9">
        <f>Brosky!M4</f>
        <v>3</v>
      </c>
      <c r="H23" s="9">
        <f>Brosky!O4</f>
        <v>6</v>
      </c>
      <c r="I23" s="9">
        <f>Brosky!Q4</f>
        <v>4</v>
      </c>
      <c r="J23" s="9">
        <f>Brosky!S4</f>
        <v>4</v>
      </c>
      <c r="K23" s="9">
        <f>Brosky!V4</f>
        <v>43</v>
      </c>
      <c r="L23" s="9">
        <f>Brosky!W4</f>
        <v>27</v>
      </c>
      <c r="M23" s="9">
        <f>Brosky!X4</f>
        <v>15</v>
      </c>
      <c r="N23" s="9">
        <f>Brosky!Y4</f>
        <v>2</v>
      </c>
      <c r="O23" s="9">
        <f>Brosky!Z4</f>
        <v>0</v>
      </c>
      <c r="P23" s="9">
        <f>Brosky!AA4</f>
        <v>0</v>
      </c>
      <c r="Q23" s="9">
        <f>Brosky!AB4</f>
        <v>3</v>
      </c>
      <c r="R23" s="9">
        <f>Brosky!AC4</f>
        <v>16</v>
      </c>
      <c r="S23" s="54">
        <f t="shared" si="2"/>
        <v>46</v>
      </c>
      <c r="V23" s="51">
        <f t="shared" si="3"/>
        <v>23</v>
      </c>
      <c r="W23" s="51">
        <f t="shared" si="4"/>
        <v>0</v>
      </c>
      <c r="Z23" s="9" t="str">
        <f t="shared" si="0"/>
        <v>Steve Brosky</v>
      </c>
      <c r="AA23" s="9">
        <f t="shared" si="5"/>
        <v>27</v>
      </c>
      <c r="AB23" s="9" t="str">
        <f t="shared" si="1"/>
        <v>X</v>
      </c>
    </row>
    <row r="24" spans="1:28" x14ac:dyDescent="0.2">
      <c r="A24" s="9" t="str">
        <f>Watts!A38</f>
        <v>Tim Watts</v>
      </c>
      <c r="B24" s="9">
        <f>Watts!C4</f>
        <v>7</v>
      </c>
      <c r="C24" s="9">
        <f>Watts!E4</f>
        <v>7</v>
      </c>
      <c r="D24" s="9">
        <f>Watts!G4</f>
        <v>4</v>
      </c>
      <c r="E24" s="9">
        <f>Watts!I4</f>
        <v>4</v>
      </c>
      <c r="F24" s="9">
        <f>Watts!K4</f>
        <v>6</v>
      </c>
      <c r="G24" s="9">
        <f>Watts!M4</f>
        <v>6</v>
      </c>
      <c r="H24" s="9">
        <f>Watts!O4</f>
        <v>7</v>
      </c>
      <c r="I24" s="9">
        <f>Watts!Q4</f>
        <v>5</v>
      </c>
      <c r="J24" s="9">
        <f>Watts!S4</f>
        <v>6</v>
      </c>
      <c r="K24" s="9">
        <f>Watts!V4</f>
        <v>52</v>
      </c>
      <c r="L24" s="9">
        <f>Watts!W4</f>
        <v>40</v>
      </c>
      <c r="M24" s="9">
        <f>Watts!X4</f>
        <v>19</v>
      </c>
      <c r="N24" s="9">
        <f>Watts!Y4</f>
        <v>0</v>
      </c>
      <c r="O24" s="9">
        <f>Watts!Z4</f>
        <v>0</v>
      </c>
      <c r="P24" s="9">
        <f>Watts!AA4</f>
        <v>0</v>
      </c>
      <c r="Q24" s="9">
        <f>Watts!AB4</f>
        <v>2</v>
      </c>
      <c r="R24" s="9">
        <f>Watts!AC4</f>
        <v>12</v>
      </c>
      <c r="S24" s="54">
        <f t="shared" si="2"/>
        <v>15</v>
      </c>
      <c r="V24" s="51">
        <f t="shared" si="3"/>
        <v>8</v>
      </c>
      <c r="W24" s="51">
        <f t="shared" si="4"/>
        <v>1</v>
      </c>
      <c r="Z24" s="9" t="str">
        <f t="shared" si="0"/>
        <v>Tim Watts</v>
      </c>
      <c r="AA24" s="9">
        <f t="shared" si="5"/>
        <v>40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Markusen!C4</f>
        <v>0</v>
      </c>
      <c r="C25" s="9">
        <f>Markusen!E4</f>
        <v>0</v>
      </c>
      <c r="D25" s="9">
        <f>Markusen!G4</f>
        <v>0</v>
      </c>
      <c r="E25" s="9">
        <f>Markusen!I4</f>
        <v>0</v>
      </c>
      <c r="F25" s="9">
        <f>Markusen!K4</f>
        <v>0</v>
      </c>
      <c r="G25" s="9">
        <f>Markusen!M4</f>
        <v>0</v>
      </c>
      <c r="H25" s="9">
        <f>Markusen!O4</f>
        <v>0</v>
      </c>
      <c r="I25" s="9">
        <f>Markusen!Q4</f>
        <v>0</v>
      </c>
      <c r="J25" s="9">
        <f>Markusen!S4</f>
        <v>0</v>
      </c>
      <c r="K25" s="9" t="str">
        <f>Markusen!V4</f>
        <v xml:space="preserve"> </v>
      </c>
      <c r="L25" s="9" t="str">
        <f>Markusen!W4</f>
        <v xml:space="preserve"> </v>
      </c>
      <c r="M25" s="9" t="str">
        <f>Markusen!X4</f>
        <v xml:space="preserve"> </v>
      </c>
      <c r="N25" s="9" t="str">
        <f>Markusen!Y4</f>
        <v xml:space="preserve"> </v>
      </c>
      <c r="O25" s="9" t="str">
        <f>Markusen!Z4</f>
        <v xml:space="preserve"> </v>
      </c>
      <c r="P25" s="9" t="str">
        <f>Markusen!AA4</f>
        <v xml:space="preserve"> </v>
      </c>
      <c r="Q25" s="9" t="str">
        <f>Markusen!AB4</f>
        <v xml:space="preserve"> </v>
      </c>
      <c r="R25" s="9">
        <f>Markusen!AC4</f>
        <v>9</v>
      </c>
      <c r="S25" s="54" t="str">
        <f t="shared" si="2"/>
        <v xml:space="preserve"> </v>
      </c>
      <c r="V25" s="51" t="e">
        <f t="shared" si="3"/>
        <v>#VALUE!</v>
      </c>
      <c r="W25" s="51">
        <f t="shared" si="4"/>
        <v>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Olivero!C4</f>
        <v>3</v>
      </c>
      <c r="C26" s="9">
        <f>Olivero!E4</f>
        <v>4</v>
      </c>
      <c r="D26" s="9">
        <f>Olivero!G4</f>
        <v>5</v>
      </c>
      <c r="E26" s="9">
        <f>Olivero!I4</f>
        <v>4</v>
      </c>
      <c r="F26" s="9">
        <f>Olivero!K4</f>
        <v>3</v>
      </c>
      <c r="G26" s="9">
        <f>Olivero!M4</f>
        <v>4</v>
      </c>
      <c r="H26" s="9">
        <f>Olivero!O4</f>
        <v>7</v>
      </c>
      <c r="I26" s="9">
        <f>Olivero!Q4</f>
        <v>4</v>
      </c>
      <c r="J26" s="9">
        <f>Olivero!S4</f>
        <v>4</v>
      </c>
      <c r="K26" s="9">
        <f>Olivero!V4</f>
        <v>38</v>
      </c>
      <c r="L26" s="9">
        <f>Olivero!W4</f>
        <v>31</v>
      </c>
      <c r="M26" s="9">
        <f>Olivero!X4</f>
        <v>12</v>
      </c>
      <c r="N26" s="9">
        <f>Olivero!Y4</f>
        <v>1</v>
      </c>
      <c r="O26" s="9">
        <f>Olivero!Z4</f>
        <v>0</v>
      </c>
      <c r="P26" s="9">
        <f>Olivero!AA4</f>
        <v>1</v>
      </c>
      <c r="Q26" s="9">
        <f>Olivero!AB4</f>
        <v>5</v>
      </c>
      <c r="R26" s="9">
        <f>Olivero!AC4</f>
        <v>7</v>
      </c>
      <c r="S26" s="54">
        <f t="shared" si="2"/>
        <v>42</v>
      </c>
      <c r="V26" s="51">
        <f t="shared" si="3"/>
        <v>22</v>
      </c>
      <c r="W26" s="51">
        <f t="shared" si="4"/>
        <v>2</v>
      </c>
      <c r="Z26" s="9" t="str">
        <f t="shared" si="0"/>
        <v>Rick Olivero</v>
      </c>
      <c r="AA26" s="9">
        <f t="shared" si="5"/>
        <v>31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Koenigsknecht!C4</f>
        <v>5</v>
      </c>
      <c r="C27" s="9">
        <f>Koenigsknecht!E4</f>
        <v>7</v>
      </c>
      <c r="D27" s="9">
        <f>Koenigsknecht!G4</f>
        <v>5</v>
      </c>
      <c r="E27" s="9">
        <f>Koenigsknecht!I4</f>
        <v>6</v>
      </c>
      <c r="F27" s="9">
        <f>Koenigsknecht!K4</f>
        <v>4</v>
      </c>
      <c r="G27" s="9">
        <f>Koenigsknecht!M4</f>
        <v>4</v>
      </c>
      <c r="H27" s="9">
        <f>Koenigsknecht!O4</f>
        <v>7</v>
      </c>
      <c r="I27" s="9">
        <f>Koenigsknecht!Q4</f>
        <v>4</v>
      </c>
      <c r="J27" s="9">
        <f>Koenigsknecht!S4</f>
        <v>6</v>
      </c>
      <c r="K27" s="9">
        <f>Koenigsknecht!V4</f>
        <v>48</v>
      </c>
      <c r="L27" s="9">
        <f>Koenigsknecht!W4</f>
        <v>36</v>
      </c>
      <c r="M27" s="9">
        <f>Koenigsknecht!X4</f>
        <v>14</v>
      </c>
      <c r="N27" s="9">
        <f>Koenigsknecht!Y4</f>
        <v>0</v>
      </c>
      <c r="O27" s="9">
        <f>Koenigsknecht!Z4</f>
        <v>0</v>
      </c>
      <c r="P27" s="9">
        <f>Koenigsknecht!AA4</f>
        <v>0</v>
      </c>
      <c r="Q27" s="9">
        <f>Koenigsknecht!AB4</f>
        <v>1</v>
      </c>
      <c r="R27" s="9">
        <f>Koenigsknecht!AC4</f>
        <v>12</v>
      </c>
      <c r="S27" s="54">
        <f t="shared" si="2"/>
        <v>34</v>
      </c>
      <c r="V27" s="51">
        <f t="shared" si="3"/>
        <v>18</v>
      </c>
      <c r="W27" s="51">
        <f t="shared" si="4"/>
        <v>2</v>
      </c>
      <c r="Z27" s="9" t="str">
        <f t="shared" si="0"/>
        <v>Roger Koenigsknecht</v>
      </c>
      <c r="AA27" s="9">
        <f t="shared" si="5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Laskaris!C4</f>
        <v>5</v>
      </c>
      <c r="C28" s="9">
        <f>Laskaris!E4</f>
        <v>8</v>
      </c>
      <c r="D28" s="9">
        <f>Laskaris!G4</f>
        <v>7</v>
      </c>
      <c r="E28" s="9">
        <f>Laskaris!I4</f>
        <v>8</v>
      </c>
      <c r="F28" s="9">
        <f>Laskaris!K4</f>
        <v>5</v>
      </c>
      <c r="G28" s="9">
        <f>Laskaris!M4</f>
        <v>5</v>
      </c>
      <c r="H28" s="9">
        <f>Laskaris!O4</f>
        <v>8</v>
      </c>
      <c r="I28" s="9">
        <f>Laskaris!Q4</f>
        <v>8</v>
      </c>
      <c r="J28" s="9">
        <f>Laskaris!S4</f>
        <v>5</v>
      </c>
      <c r="K28" s="9">
        <f>Laskaris!V4</f>
        <v>59</v>
      </c>
      <c r="L28" s="9">
        <f>Laskaris!W4</f>
        <v>42</v>
      </c>
      <c r="M28" s="9">
        <f>Laskaris!X4</f>
        <v>22</v>
      </c>
      <c r="N28" s="9">
        <f>Laskaris!Y4</f>
        <v>1</v>
      </c>
      <c r="O28" s="9">
        <f>Laskaris!Z4</f>
        <v>0</v>
      </c>
      <c r="P28" s="9">
        <f>Laskaris!AA4</f>
        <v>0</v>
      </c>
      <c r="Q28" s="9">
        <f>Laskaris!AB4</f>
        <v>0</v>
      </c>
      <c r="R28" s="9">
        <f>Laskaris!AC4</f>
        <v>17</v>
      </c>
      <c r="S28" s="54">
        <f t="shared" si="2"/>
        <v>11</v>
      </c>
      <c r="V28" s="51">
        <f t="shared" si="3"/>
        <v>6</v>
      </c>
      <c r="W28" s="51">
        <f t="shared" si="4"/>
        <v>1</v>
      </c>
      <c r="Z28" s="9" t="str">
        <f t="shared" si="0"/>
        <v>Tom Laskaris</v>
      </c>
      <c r="AA28" s="9">
        <f t="shared" si="5"/>
        <v>42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Course'!C6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Sullivan!C6</f>
        <v>0</v>
      </c>
      <c r="C5" s="9">
        <f>Sullivan!E6</f>
        <v>0</v>
      </c>
      <c r="D5" s="9">
        <f>Sullivan!G6</f>
        <v>0</v>
      </c>
      <c r="E5" s="9">
        <f>Sullivan!I6</f>
        <v>0</v>
      </c>
      <c r="F5" s="9">
        <f>Sullivan!K6</f>
        <v>0</v>
      </c>
      <c r="G5" s="9">
        <f>Sullivan!M6</f>
        <v>0</v>
      </c>
      <c r="H5" s="9">
        <f>Sullivan!O6</f>
        <v>0</v>
      </c>
      <c r="I5" s="9">
        <f>Sullivan!Q6</f>
        <v>0</v>
      </c>
      <c r="J5" s="9">
        <f>Sullivan!S6</f>
        <v>0</v>
      </c>
      <c r="K5" s="9" t="str">
        <f>Sullivan!V6</f>
        <v xml:space="preserve"> </v>
      </c>
      <c r="L5" s="9" t="str">
        <f>Sullivan!W6</f>
        <v xml:space="preserve"> </v>
      </c>
      <c r="M5" s="9" t="str">
        <f>Sullivan!X6</f>
        <v xml:space="preserve"> </v>
      </c>
      <c r="N5" s="9" t="str">
        <f>Sullivan!Y6</f>
        <v xml:space="preserve"> </v>
      </c>
      <c r="O5" s="9" t="str">
        <f>Sullivan!Z6</f>
        <v xml:space="preserve"> </v>
      </c>
      <c r="P5" s="9" t="str">
        <f>Sullivan!AA6</f>
        <v xml:space="preserve"> </v>
      </c>
      <c r="Q5" s="9" t="str">
        <f>Sullivan!AB6</f>
        <v xml:space="preserve"> </v>
      </c>
      <c r="R5" s="9">
        <f>Sullivan!AC6</f>
        <v>17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Shomsky!C6</f>
        <v>0</v>
      </c>
      <c r="C6" s="9">
        <f>Shomsky!E6</f>
        <v>0</v>
      </c>
      <c r="D6" s="9">
        <f>Shomsky!G6</f>
        <v>0</v>
      </c>
      <c r="E6" s="9">
        <f>Shomsky!I6</f>
        <v>0</v>
      </c>
      <c r="F6" s="9">
        <f>Shomsky!K6</f>
        <v>0</v>
      </c>
      <c r="G6" s="9">
        <f>Shomsky!M6</f>
        <v>0</v>
      </c>
      <c r="H6" s="9">
        <f>Shomsky!O6</f>
        <v>0</v>
      </c>
      <c r="I6" s="9">
        <f>Shomsky!Q6</f>
        <v>0</v>
      </c>
      <c r="J6" s="9">
        <f>Shomsky!S6</f>
        <v>0</v>
      </c>
      <c r="K6" s="9" t="str">
        <f>Shomsky!V6</f>
        <v xml:space="preserve"> </v>
      </c>
      <c r="L6" s="9" t="str">
        <f>Shomsky!W6</f>
        <v xml:space="preserve"> </v>
      </c>
      <c r="M6" s="9" t="str">
        <f>Shomsky!X6</f>
        <v xml:space="preserve"> </v>
      </c>
      <c r="N6" s="9" t="str">
        <f>Shomsky!Y6</f>
        <v xml:space="preserve"> </v>
      </c>
      <c r="O6" s="9" t="str">
        <f>Shomsky!Z6</f>
        <v xml:space="preserve"> </v>
      </c>
      <c r="P6" s="9" t="str">
        <f>Shomsky!AA6</f>
        <v xml:space="preserve"> </v>
      </c>
      <c r="Q6" s="9" t="str">
        <f>Shomsky!AB6</f>
        <v xml:space="preserve"> </v>
      </c>
      <c r="R6" s="9">
        <f>Shomsky!AC6</f>
        <v>9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Pittenger!C6</f>
        <v>0</v>
      </c>
      <c r="C7" s="9">
        <f>Pittenger!E6</f>
        <v>0</v>
      </c>
      <c r="D7" s="9">
        <f>Pittenger!G6</f>
        <v>0</v>
      </c>
      <c r="E7" s="9">
        <f>Pittenger!I6</f>
        <v>0</v>
      </c>
      <c r="F7" s="9">
        <f>Pittenger!K6</f>
        <v>0</v>
      </c>
      <c r="G7" s="9">
        <f>Pittenger!M6</f>
        <v>0</v>
      </c>
      <c r="H7" s="9">
        <f>Pittenger!O6</f>
        <v>0</v>
      </c>
      <c r="I7" s="9">
        <f>Pittenger!Q6</f>
        <v>0</v>
      </c>
      <c r="J7" s="9">
        <f>Pittenger!S6</f>
        <v>0</v>
      </c>
      <c r="K7" s="9" t="str">
        <f>Pittenger!V6</f>
        <v xml:space="preserve"> </v>
      </c>
      <c r="L7" s="9" t="str">
        <f>Pittenger!W6</f>
        <v xml:space="preserve"> </v>
      </c>
      <c r="M7" s="9" t="str">
        <f>Pittenger!X6</f>
        <v xml:space="preserve"> </v>
      </c>
      <c r="N7" s="9" t="str">
        <f>Pittenger!Y6</f>
        <v xml:space="preserve"> </v>
      </c>
      <c r="O7" s="9" t="str">
        <f>Pittenger!Z6</f>
        <v xml:space="preserve"> </v>
      </c>
      <c r="P7" s="9" t="str">
        <f>Pittenger!AA6</f>
        <v xml:space="preserve"> </v>
      </c>
      <c r="Q7" s="9" t="str">
        <f>Pittenger!AB6</f>
        <v xml:space="preserve"> </v>
      </c>
      <c r="R7" s="9">
        <f>Pittenger!AC6</f>
        <v>5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Bawol!C6</f>
        <v>0</v>
      </c>
      <c r="C8" s="9">
        <f>Bawol!E6</f>
        <v>0</v>
      </c>
      <c r="D8" s="9">
        <f>Bawol!G6</f>
        <v>0</v>
      </c>
      <c r="E8" s="9">
        <f>Bawol!I6</f>
        <v>0</v>
      </c>
      <c r="F8" s="9">
        <f>Bawol!K6</f>
        <v>0</v>
      </c>
      <c r="G8" s="9">
        <f>Bawol!M6</f>
        <v>0</v>
      </c>
      <c r="H8" s="9">
        <f>Bawol!O6</f>
        <v>0</v>
      </c>
      <c r="I8" s="9">
        <f>Bawol!Q6</f>
        <v>0</v>
      </c>
      <c r="J8" s="9">
        <f>Bawol!S6</f>
        <v>0</v>
      </c>
      <c r="K8" s="9" t="str">
        <f>Bawol!V6</f>
        <v xml:space="preserve"> </v>
      </c>
      <c r="L8" s="9" t="str">
        <f>Bawol!W6</f>
        <v xml:space="preserve"> </v>
      </c>
      <c r="M8" s="9" t="str">
        <f>Bawol!X6</f>
        <v xml:space="preserve"> </v>
      </c>
      <c r="N8" s="9" t="str">
        <f>Bawol!Y6</f>
        <v xml:space="preserve"> </v>
      </c>
      <c r="O8" s="9" t="str">
        <f>Bawol!Z6</f>
        <v xml:space="preserve"> </v>
      </c>
      <c r="P8" s="9" t="str">
        <f>Bawol!AA6</f>
        <v xml:space="preserve"> </v>
      </c>
      <c r="Q8" s="9" t="str">
        <f>Bawol!AB6</f>
        <v xml:space="preserve"> </v>
      </c>
      <c r="R8" s="9">
        <f>Bawol!AC6</f>
        <v>13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Paul!C6</f>
        <v>0</v>
      </c>
      <c r="C9" s="9">
        <f>Paul!E6</f>
        <v>0</v>
      </c>
      <c r="D9" s="9">
        <f>Paul!G6</f>
        <v>0</v>
      </c>
      <c r="E9" s="9">
        <f>Paul!I6</f>
        <v>0</v>
      </c>
      <c r="F9" s="9">
        <f>Paul!K6</f>
        <v>0</v>
      </c>
      <c r="G9" s="9">
        <f>Paul!M6</f>
        <v>0</v>
      </c>
      <c r="H9" s="9">
        <f>Paul!O6</f>
        <v>0</v>
      </c>
      <c r="I9" s="9">
        <f>Paul!Q6</f>
        <v>0</v>
      </c>
      <c r="J9" s="9">
        <f>Paul!S6</f>
        <v>0</v>
      </c>
      <c r="K9" s="9" t="str">
        <f>Paul!V6</f>
        <v xml:space="preserve"> </v>
      </c>
      <c r="L9" s="9" t="str">
        <f>Paul!W6</f>
        <v xml:space="preserve"> </v>
      </c>
      <c r="M9" s="9" t="str">
        <f>Paul!X6</f>
        <v xml:space="preserve"> </v>
      </c>
      <c r="N9" s="9" t="str">
        <f>Paul!Y6</f>
        <v xml:space="preserve"> </v>
      </c>
      <c r="O9" s="9" t="str">
        <f>Paul!Z6</f>
        <v xml:space="preserve"> </v>
      </c>
      <c r="P9" s="9" t="str">
        <f>Paul!AA6</f>
        <v xml:space="preserve"> </v>
      </c>
      <c r="Q9" s="9" t="str">
        <f>Paul!AB6</f>
        <v xml:space="preserve"> </v>
      </c>
      <c r="R9" s="9">
        <f>Paul!AC6</f>
        <v>4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Walrad!C6</f>
        <v>0</v>
      </c>
      <c r="C10" s="9">
        <f>Walrad!E6</f>
        <v>0</v>
      </c>
      <c r="D10" s="9">
        <f>Walrad!G6</f>
        <v>0</v>
      </c>
      <c r="E10" s="9">
        <f>Walrad!I6</f>
        <v>0</v>
      </c>
      <c r="F10" s="9">
        <f>Walrad!K6</f>
        <v>0</v>
      </c>
      <c r="G10" s="9">
        <f>Walrad!M6</f>
        <v>0</v>
      </c>
      <c r="H10" s="9">
        <f>Walrad!O6</f>
        <v>0</v>
      </c>
      <c r="I10" s="9">
        <f>Walrad!Q6</f>
        <v>0</v>
      </c>
      <c r="J10" s="9">
        <f>Walrad!S6</f>
        <v>0</v>
      </c>
      <c r="K10" s="9" t="str">
        <f>Walrad!V6</f>
        <v xml:space="preserve"> </v>
      </c>
      <c r="L10" s="9" t="str">
        <f>Walrad!W6</f>
        <v xml:space="preserve"> </v>
      </c>
      <c r="M10" s="9" t="str">
        <f>Walrad!X6</f>
        <v xml:space="preserve"> </v>
      </c>
      <c r="N10" s="9" t="str">
        <f>Walrad!Y6</f>
        <v xml:space="preserve"> </v>
      </c>
      <c r="O10" s="9" t="str">
        <f>Walrad!Z6</f>
        <v xml:space="preserve"> </v>
      </c>
      <c r="P10" s="9" t="str">
        <f>Walrad!AA6</f>
        <v xml:space="preserve"> </v>
      </c>
      <c r="Q10" s="9" t="str">
        <f>Walrad!AB6</f>
        <v xml:space="preserve"> </v>
      </c>
      <c r="R10" s="9">
        <f>Walrad!AC6</f>
        <v>14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Tharp!C6</f>
        <v>0</v>
      </c>
      <c r="C11" s="9">
        <f>Tharp!E6</f>
        <v>0</v>
      </c>
      <c r="D11" s="9">
        <f>Tharp!G6</f>
        <v>0</v>
      </c>
      <c r="E11" s="9">
        <f>Tharp!I6</f>
        <v>0</v>
      </c>
      <c r="F11" s="9">
        <f>Tharp!K6</f>
        <v>0</v>
      </c>
      <c r="G11" s="9">
        <f>Tharp!M6</f>
        <v>0</v>
      </c>
      <c r="H11" s="9">
        <f>Tharp!O6</f>
        <v>0</v>
      </c>
      <c r="I11" s="9">
        <f>Tharp!Q6</f>
        <v>0</v>
      </c>
      <c r="J11" s="9">
        <f>Tharp!S6</f>
        <v>0</v>
      </c>
      <c r="K11" s="9" t="str">
        <f>Tharp!V6</f>
        <v xml:space="preserve"> </v>
      </c>
      <c r="L11" s="9" t="str">
        <f>Tharp!W6</f>
        <v xml:space="preserve"> </v>
      </c>
      <c r="M11" s="9" t="str">
        <f>Tharp!X6</f>
        <v xml:space="preserve"> </v>
      </c>
      <c r="N11" s="9" t="str">
        <f>Tharp!Y6</f>
        <v xml:space="preserve"> </v>
      </c>
      <c r="O11" s="9" t="str">
        <f>Tharp!Z6</f>
        <v xml:space="preserve"> </v>
      </c>
      <c r="P11" s="9" t="str">
        <f>Tharp!AA6</f>
        <v xml:space="preserve"> </v>
      </c>
      <c r="Q11" s="9" t="str">
        <f>Tharp!AB6</f>
        <v xml:space="preserve"> </v>
      </c>
      <c r="R11" s="9">
        <f>Tharp!AC6</f>
        <v>11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Matzo!C6</f>
        <v>0</v>
      </c>
      <c r="C12" s="9">
        <f>Matzo!E6</f>
        <v>0</v>
      </c>
      <c r="D12" s="9">
        <f>Matzo!G6</f>
        <v>0</v>
      </c>
      <c r="E12" s="9">
        <f>Matzo!I6</f>
        <v>0</v>
      </c>
      <c r="F12" s="9">
        <f>Matzo!K6</f>
        <v>0</v>
      </c>
      <c r="G12" s="9">
        <f>Matzo!M6</f>
        <v>0</v>
      </c>
      <c r="H12" s="9">
        <f>Matzo!O6</f>
        <v>0</v>
      </c>
      <c r="I12" s="9">
        <f>Matzo!Q6</f>
        <v>0</v>
      </c>
      <c r="J12" s="9">
        <f>Matzo!S6</f>
        <v>0</v>
      </c>
      <c r="K12" s="9" t="str">
        <f>Matzo!V6</f>
        <v xml:space="preserve"> </v>
      </c>
      <c r="L12" s="9" t="str">
        <f>Matzo!W6</f>
        <v xml:space="preserve"> </v>
      </c>
      <c r="M12" s="9" t="str">
        <f>Matzo!X6</f>
        <v xml:space="preserve"> </v>
      </c>
      <c r="N12" s="9" t="str">
        <f>Matzo!Y6</f>
        <v xml:space="preserve"> </v>
      </c>
      <c r="O12" s="9" t="str">
        <f>Matzo!Z6</f>
        <v xml:space="preserve"> </v>
      </c>
      <c r="P12" s="9" t="str">
        <f>Matzo!AA6</f>
        <v xml:space="preserve"> </v>
      </c>
      <c r="Q12" s="9" t="str">
        <f>Matzo!AB6</f>
        <v xml:space="preserve"> </v>
      </c>
      <c r="R12" s="9">
        <f>Matzo!AC6</f>
        <v>8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DiCarlo!C6</f>
        <v>0</v>
      </c>
      <c r="C13" s="9">
        <f>DiCarlo!E6</f>
        <v>0</v>
      </c>
      <c r="D13" s="9">
        <f>DiCarlo!G6</f>
        <v>0</v>
      </c>
      <c r="E13" s="9">
        <f>DiCarlo!I6</f>
        <v>0</v>
      </c>
      <c r="F13" s="9">
        <f>DiCarlo!K6</f>
        <v>0</v>
      </c>
      <c r="G13" s="9">
        <f>DiCarlo!M6</f>
        <v>0</v>
      </c>
      <c r="H13" s="9">
        <f>DiCarlo!O6</f>
        <v>0</v>
      </c>
      <c r="I13" s="9">
        <f>DiCarlo!Q6</f>
        <v>0</v>
      </c>
      <c r="J13" s="9">
        <f>DiCarlo!S6</f>
        <v>0</v>
      </c>
      <c r="K13" s="9" t="str">
        <f>DiCarlo!V6</f>
        <v xml:space="preserve"> </v>
      </c>
      <c r="L13" s="9" t="str">
        <f>DiCarlo!W6</f>
        <v xml:space="preserve"> </v>
      </c>
      <c r="M13" s="9" t="str">
        <f>DiCarlo!X6</f>
        <v xml:space="preserve"> </v>
      </c>
      <c r="N13" s="9" t="str">
        <f>DiCarlo!Y6</f>
        <v xml:space="preserve"> </v>
      </c>
      <c r="O13" s="9" t="str">
        <f>DiCarlo!Z6</f>
        <v xml:space="preserve"> </v>
      </c>
      <c r="P13" s="9" t="str">
        <f>DiCarlo!AA6</f>
        <v xml:space="preserve"> </v>
      </c>
      <c r="Q13" s="9" t="str">
        <f>DiCarlo!AB6</f>
        <v xml:space="preserve"> </v>
      </c>
      <c r="R13" s="9">
        <f>DiCarlo!AC6</f>
        <v>14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Baker!C6</f>
        <v>0</v>
      </c>
      <c r="C14" s="9">
        <f>Baker!E6</f>
        <v>0</v>
      </c>
      <c r="D14" s="9">
        <f>Baker!G6</f>
        <v>0</v>
      </c>
      <c r="E14" s="9">
        <f>Baker!I6</f>
        <v>0</v>
      </c>
      <c r="F14" s="9">
        <f>Baker!K6</f>
        <v>0</v>
      </c>
      <c r="G14" s="9">
        <f>Baker!M6</f>
        <v>0</v>
      </c>
      <c r="H14" s="9">
        <f>Baker!O6</f>
        <v>0</v>
      </c>
      <c r="I14" s="9">
        <f>Baker!Q6</f>
        <v>0</v>
      </c>
      <c r="J14" s="9">
        <f>Baker!S6</f>
        <v>0</v>
      </c>
      <c r="K14" s="9" t="str">
        <f>Baker!V6</f>
        <v xml:space="preserve"> </v>
      </c>
      <c r="L14" s="9" t="str">
        <f>Baker!W6</f>
        <v xml:space="preserve"> </v>
      </c>
      <c r="M14" s="9" t="str">
        <f>Baker!X6</f>
        <v xml:space="preserve"> </v>
      </c>
      <c r="N14" s="9" t="str">
        <f>Baker!Y6</f>
        <v xml:space="preserve"> </v>
      </c>
      <c r="O14" s="9" t="str">
        <f>Baker!Z6</f>
        <v xml:space="preserve"> </v>
      </c>
      <c r="P14" s="9" t="str">
        <f>Baker!AA6</f>
        <v xml:space="preserve"> </v>
      </c>
      <c r="Q14" s="9" t="str">
        <f>Baker!AB6</f>
        <v xml:space="preserve"> </v>
      </c>
      <c r="R14" s="9">
        <f>Baker!AC6</f>
        <v>7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Kopas!C6</f>
        <v>0</v>
      </c>
      <c r="C15" s="9">
        <f>Kopas!E6</f>
        <v>0</v>
      </c>
      <c r="D15" s="9">
        <f>Kopas!G6</f>
        <v>0</v>
      </c>
      <c r="E15" s="9">
        <f>Kopas!I6</f>
        <v>0</v>
      </c>
      <c r="F15" s="9">
        <f>Kopas!K6</f>
        <v>0</v>
      </c>
      <c r="G15" s="9">
        <f>Kopas!M6</f>
        <v>0</v>
      </c>
      <c r="H15" s="9">
        <f>Kopas!O6</f>
        <v>0</v>
      </c>
      <c r="I15" s="9">
        <f>Kopas!Q6</f>
        <v>0</v>
      </c>
      <c r="J15" s="9">
        <f>Kopas!S6</f>
        <v>0</v>
      </c>
      <c r="K15" s="9" t="str">
        <f>Kopas!V6</f>
        <v xml:space="preserve"> </v>
      </c>
      <c r="L15" s="9" t="str">
        <f>Kopas!W6</f>
        <v xml:space="preserve"> </v>
      </c>
      <c r="M15" s="9" t="str">
        <f>Kopas!X6</f>
        <v xml:space="preserve"> </v>
      </c>
      <c r="N15" s="9" t="str">
        <f>Kopas!Y6</f>
        <v xml:space="preserve"> </v>
      </c>
      <c r="O15" s="9" t="str">
        <f>Kopas!Z6</f>
        <v xml:space="preserve"> </v>
      </c>
      <c r="P15" s="9" t="str">
        <f>Kopas!AA6</f>
        <v xml:space="preserve"> </v>
      </c>
      <c r="Q15" s="9" t="str">
        <f>Kopas!AB6</f>
        <v xml:space="preserve"> </v>
      </c>
      <c r="R15" s="9">
        <f>Kopas!AC6</f>
        <v>10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 t="str">
        <f>Dunn!W6</f>
        <v xml:space="preserve"> 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16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Barrett!C6</f>
        <v>0</v>
      </c>
      <c r="C17" s="9">
        <f>Barrett!E6</f>
        <v>0</v>
      </c>
      <c r="D17" s="9">
        <f>Barrett!G6</f>
        <v>0</v>
      </c>
      <c r="E17" s="9">
        <f>Barrett!I6</f>
        <v>0</v>
      </c>
      <c r="F17" s="9">
        <f>Barrett!K6</f>
        <v>0</v>
      </c>
      <c r="G17" s="9">
        <f>Barrett!M6</f>
        <v>0</v>
      </c>
      <c r="H17" s="9">
        <f>Barrett!O6</f>
        <v>0</v>
      </c>
      <c r="I17" s="9">
        <f>Barrett!Q6</f>
        <v>0</v>
      </c>
      <c r="J17" s="9">
        <f>Barrett!S6</f>
        <v>0</v>
      </c>
      <c r="K17" s="9" t="str">
        <f>Barrett!V6</f>
        <v xml:space="preserve"> </v>
      </c>
      <c r="L17" s="9" t="str">
        <f>Barrett!W6</f>
        <v xml:space="preserve"> </v>
      </c>
      <c r="M17" s="9" t="str">
        <f>Barrett!X6</f>
        <v xml:space="preserve"> </v>
      </c>
      <c r="N17" s="9" t="str">
        <f>Barrett!Y6</f>
        <v xml:space="preserve"> </v>
      </c>
      <c r="O17" s="9" t="str">
        <f>Barrett!Z6</f>
        <v xml:space="preserve"> </v>
      </c>
      <c r="P17" s="9" t="str">
        <f>Barrett!AA6</f>
        <v xml:space="preserve"> </v>
      </c>
      <c r="Q17" s="9" t="str">
        <f>Barrett!AB6</f>
        <v xml:space="preserve"> </v>
      </c>
      <c r="R17" s="9">
        <f>Barrett!AC6</f>
        <v>10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CBaron!C6</f>
        <v>0</v>
      </c>
      <c r="C18" s="9">
        <f>CBaron!E6</f>
        <v>0</v>
      </c>
      <c r="D18" s="9">
        <f>CBaron!G6</f>
        <v>0</v>
      </c>
      <c r="E18" s="9">
        <f>CBaron!I6</f>
        <v>0</v>
      </c>
      <c r="F18" s="9">
        <f>CBaron!K6</f>
        <v>0</v>
      </c>
      <c r="G18" s="9">
        <f>CBaron!M6</f>
        <v>0</v>
      </c>
      <c r="H18" s="9">
        <f>CBaron!O6</f>
        <v>0</v>
      </c>
      <c r="I18" s="9">
        <f>CBaron!Q6</f>
        <v>0</v>
      </c>
      <c r="J18" s="9">
        <f>CBaron!S6</f>
        <v>0</v>
      </c>
      <c r="K18" s="9" t="str">
        <f>CBaron!V6</f>
        <v xml:space="preserve"> </v>
      </c>
      <c r="L18" s="9" t="str">
        <f>CBaron!W6</f>
        <v xml:space="preserve"> </v>
      </c>
      <c r="M18" s="9" t="str">
        <f>CBaron!X6</f>
        <v xml:space="preserve"> </v>
      </c>
      <c r="N18" s="9" t="str">
        <f>CBaron!Y6</f>
        <v xml:space="preserve"> </v>
      </c>
      <c r="O18" s="9" t="str">
        <f>CBaron!Z6</f>
        <v xml:space="preserve"> </v>
      </c>
      <c r="P18" s="9" t="str">
        <f>CBaron!AA6</f>
        <v xml:space="preserve"> </v>
      </c>
      <c r="Q18" s="9" t="str">
        <f>CBaron!AB6</f>
        <v xml:space="preserve"> </v>
      </c>
      <c r="R18" s="9">
        <f>CBaron!AC6</f>
        <v>18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Breuer!C6</f>
        <v>0</v>
      </c>
      <c r="C19" s="9">
        <f>Breuer!E6</f>
        <v>0</v>
      </c>
      <c r="D19" s="9">
        <f>Breuer!G6</f>
        <v>0</v>
      </c>
      <c r="E19" s="9">
        <f>Breuer!I6</f>
        <v>0</v>
      </c>
      <c r="F19" s="9">
        <f>Breuer!K6</f>
        <v>0</v>
      </c>
      <c r="G19" s="9">
        <f>Breuer!M6</f>
        <v>0</v>
      </c>
      <c r="H19" s="9">
        <f>Breuer!O6</f>
        <v>0</v>
      </c>
      <c r="I19" s="9">
        <f>Breuer!Q6</f>
        <v>0</v>
      </c>
      <c r="J19" s="9">
        <f>Breuer!S6</f>
        <v>0</v>
      </c>
      <c r="K19" s="9" t="str">
        <f>Breuer!V6</f>
        <v xml:space="preserve"> </v>
      </c>
      <c r="L19" s="9" t="str">
        <f>Breuer!W6</f>
        <v xml:space="preserve"> </v>
      </c>
      <c r="M19" s="9" t="str">
        <f>Breuer!X6</f>
        <v xml:space="preserve"> </v>
      </c>
      <c r="N19" s="9" t="str">
        <f>Breuer!Y6</f>
        <v xml:space="preserve"> </v>
      </c>
      <c r="O19" s="9" t="str">
        <f>Breuer!Z6</f>
        <v xml:space="preserve"> </v>
      </c>
      <c r="P19" s="9" t="str">
        <f>Breuer!AA6</f>
        <v xml:space="preserve"> </v>
      </c>
      <c r="Q19" s="9" t="str">
        <f>Breuer!AB6</f>
        <v xml:space="preserve"> </v>
      </c>
      <c r="R19" s="9">
        <f>Breuer!AC6</f>
        <v>13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Barbour!C6</f>
        <v>0</v>
      </c>
      <c r="C20" s="9">
        <f>Barbour!E6</f>
        <v>0</v>
      </c>
      <c r="D20" s="9">
        <f>Barbour!G6</f>
        <v>0</v>
      </c>
      <c r="E20" s="9">
        <f>Barbour!I6</f>
        <v>0</v>
      </c>
      <c r="F20" s="9">
        <f>Barbour!K6</f>
        <v>0</v>
      </c>
      <c r="G20" s="9">
        <f>Barbour!M6</f>
        <v>0</v>
      </c>
      <c r="H20" s="9">
        <f>Barbour!O6</f>
        <v>0</v>
      </c>
      <c r="I20" s="9">
        <f>Barbour!Q6</f>
        <v>0</v>
      </c>
      <c r="J20" s="9">
        <f>Barbour!S6</f>
        <v>0</v>
      </c>
      <c r="K20" s="9" t="str">
        <f>Barbour!V6</f>
        <v xml:space="preserve"> </v>
      </c>
      <c r="L20" s="9" t="str">
        <f>Barbour!W6</f>
        <v xml:space="preserve"> </v>
      </c>
      <c r="M20" s="9" t="str">
        <f>Barbour!X6</f>
        <v xml:space="preserve"> </v>
      </c>
      <c r="N20" s="9" t="str">
        <f>Barbour!Y6</f>
        <v xml:space="preserve"> </v>
      </c>
      <c r="O20" s="9" t="str">
        <f>Barbour!Z6</f>
        <v xml:space="preserve"> </v>
      </c>
      <c r="P20" s="9" t="str">
        <f>Barbour!AA6</f>
        <v xml:space="preserve"> </v>
      </c>
      <c r="Q20" s="9" t="str">
        <f>Barbour!AB6</f>
        <v xml:space="preserve"> </v>
      </c>
      <c r="R20" s="9">
        <f>Barbour!AC6</f>
        <v>11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Baron!C6</f>
        <v>0</v>
      </c>
      <c r="C21" s="9">
        <f>Baron!E6</f>
        <v>0</v>
      </c>
      <c r="D21" s="9">
        <f>Baron!G6</f>
        <v>0</v>
      </c>
      <c r="E21" s="9">
        <f>Baron!I6</f>
        <v>0</v>
      </c>
      <c r="F21" s="9">
        <f>Baron!K6</f>
        <v>0</v>
      </c>
      <c r="G21" s="9">
        <f>Baron!M6</f>
        <v>0</v>
      </c>
      <c r="H21" s="9">
        <f>Baron!O6</f>
        <v>0</v>
      </c>
      <c r="I21" s="9">
        <f>Baron!Q6</f>
        <v>0</v>
      </c>
      <c r="J21" s="9">
        <f>Baron!S6</f>
        <v>0</v>
      </c>
      <c r="K21" s="9" t="str">
        <f>Baron!V6</f>
        <v xml:space="preserve"> </v>
      </c>
      <c r="L21" s="9" t="str">
        <f>Baron!W6</f>
        <v xml:space="preserve"> </v>
      </c>
      <c r="M21" s="9" t="str">
        <f>Baron!X6</f>
        <v xml:space="preserve"> </v>
      </c>
      <c r="N21" s="9" t="str">
        <f>Baron!Y6</f>
        <v xml:space="preserve"> </v>
      </c>
      <c r="O21" s="9" t="str">
        <f>Baron!Z6</f>
        <v xml:space="preserve"> </v>
      </c>
      <c r="P21" s="9" t="str">
        <f>Baron!AA6</f>
        <v xml:space="preserve"> </v>
      </c>
      <c r="Q21" s="9" t="str">
        <f>Baron!AB6</f>
        <v xml:space="preserve"> </v>
      </c>
      <c r="R21" s="9">
        <f>Baron!AC6</f>
        <v>9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CBrosky!C6</f>
        <v>0</v>
      </c>
      <c r="C22" s="9">
        <f>CBrosky!E6</f>
        <v>0</v>
      </c>
      <c r="D22" s="9">
        <f>CBrosky!G6</f>
        <v>0</v>
      </c>
      <c r="E22" s="9">
        <f>CBrosky!I6</f>
        <v>0</v>
      </c>
      <c r="F22" s="9">
        <f>CBrosky!K6</f>
        <v>0</v>
      </c>
      <c r="G22" s="9">
        <f>CBrosky!M6</f>
        <v>0</v>
      </c>
      <c r="H22" s="9">
        <f>CBrosky!O6</f>
        <v>0</v>
      </c>
      <c r="I22" s="9">
        <f>CBrosky!Q6</f>
        <v>0</v>
      </c>
      <c r="J22" s="9">
        <f>CBrosky!S6</f>
        <v>0</v>
      </c>
      <c r="K22" s="9" t="str">
        <f>CBrosky!V6</f>
        <v xml:space="preserve"> </v>
      </c>
      <c r="L22" s="9" t="str">
        <f>CBrosky!W6</f>
        <v xml:space="preserve"> </v>
      </c>
      <c r="M22" s="9" t="str">
        <f>CBrosky!X6</f>
        <v xml:space="preserve"> </v>
      </c>
      <c r="N22" s="9" t="str">
        <f>CBrosky!Y6</f>
        <v xml:space="preserve"> </v>
      </c>
      <c r="O22" s="9" t="str">
        <f>CBrosky!Z6</f>
        <v xml:space="preserve"> </v>
      </c>
      <c r="P22" s="9" t="str">
        <f>CBrosky!AA6</f>
        <v xml:space="preserve"> </v>
      </c>
      <c r="Q22" s="9" t="str">
        <f>CBrosky!AB6</f>
        <v xml:space="preserve"> </v>
      </c>
      <c r="R22" s="9">
        <f>CBrosky!AC6</f>
        <v>8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Brosky!C6</f>
        <v>0</v>
      </c>
      <c r="C23" s="9">
        <f>Brosky!E6</f>
        <v>0</v>
      </c>
      <c r="D23" s="9">
        <f>Brosky!G6</f>
        <v>0</v>
      </c>
      <c r="E23" s="9">
        <f>Brosky!I6</f>
        <v>0</v>
      </c>
      <c r="F23" s="9">
        <f>Brosky!K6</f>
        <v>0</v>
      </c>
      <c r="G23" s="9">
        <f>Brosky!M6</f>
        <v>0</v>
      </c>
      <c r="H23" s="9">
        <f>Brosky!O6</f>
        <v>0</v>
      </c>
      <c r="I23" s="9">
        <f>Brosky!Q6</f>
        <v>0</v>
      </c>
      <c r="J23" s="9">
        <f>Brosky!S6</f>
        <v>0</v>
      </c>
      <c r="K23" s="9" t="str">
        <f>Brosky!V6</f>
        <v xml:space="preserve"> </v>
      </c>
      <c r="L23" s="9" t="str">
        <f>Brosky!W6</f>
        <v xml:space="preserve"> </v>
      </c>
      <c r="M23" s="9" t="str">
        <f>Brosky!X6</f>
        <v xml:space="preserve"> </v>
      </c>
      <c r="N23" s="9" t="str">
        <f>Brosky!Y6</f>
        <v xml:space="preserve"> </v>
      </c>
      <c r="O23" s="9" t="str">
        <f>Brosky!Z6</f>
        <v xml:space="preserve"> </v>
      </c>
      <c r="P23" s="9" t="str">
        <f>Brosky!AA6</f>
        <v xml:space="preserve"> </v>
      </c>
      <c r="Q23" s="9" t="str">
        <f>Brosky!AB6</f>
        <v xml:space="preserve"> </v>
      </c>
      <c r="R23" s="9">
        <f>Brosky!AC6</f>
        <v>16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Watts!C6</f>
        <v>0</v>
      </c>
      <c r="C24" s="9">
        <f>Watts!E6</f>
        <v>0</v>
      </c>
      <c r="D24" s="9">
        <f>Watts!G6</f>
        <v>0</v>
      </c>
      <c r="E24" s="9">
        <f>Watts!I6</f>
        <v>0</v>
      </c>
      <c r="F24" s="9">
        <f>Watts!K6</f>
        <v>0</v>
      </c>
      <c r="G24" s="9">
        <f>Watts!M6</f>
        <v>0</v>
      </c>
      <c r="H24" s="9">
        <f>Watts!O6</f>
        <v>0</v>
      </c>
      <c r="I24" s="9">
        <f>Watts!Q6</f>
        <v>0</v>
      </c>
      <c r="J24" s="9">
        <f>Watts!S6</f>
        <v>0</v>
      </c>
      <c r="K24" s="9" t="str">
        <f>Watts!V6</f>
        <v xml:space="preserve"> </v>
      </c>
      <c r="L24" s="9" t="str">
        <f>Watts!W6</f>
        <v xml:space="preserve"> </v>
      </c>
      <c r="M24" s="9" t="str">
        <f>Watts!X6</f>
        <v xml:space="preserve"> </v>
      </c>
      <c r="N24" s="9" t="str">
        <f>Watts!Y6</f>
        <v xml:space="preserve"> </v>
      </c>
      <c r="O24" s="9" t="str">
        <f>Watts!Z6</f>
        <v xml:space="preserve"> </v>
      </c>
      <c r="P24" s="9" t="str">
        <f>Watts!AA6</f>
        <v xml:space="preserve"> </v>
      </c>
      <c r="Q24" s="9" t="str">
        <f>Watts!AB6</f>
        <v xml:space="preserve"> </v>
      </c>
      <c r="R24" s="9">
        <f>Watts!AC6</f>
        <v>12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Markusen!C6</f>
        <v>0</v>
      </c>
      <c r="C25" s="9">
        <f>Markusen!E6</f>
        <v>0</v>
      </c>
      <c r="D25" s="9">
        <f>Markusen!G6</f>
        <v>0</v>
      </c>
      <c r="E25" s="9">
        <f>Markusen!I6</f>
        <v>0</v>
      </c>
      <c r="F25" s="9">
        <f>Markusen!K6</f>
        <v>0</v>
      </c>
      <c r="G25" s="9">
        <f>Markusen!M6</f>
        <v>0</v>
      </c>
      <c r="H25" s="9">
        <f>Markusen!O6</f>
        <v>0</v>
      </c>
      <c r="I25" s="9">
        <f>Markusen!Q6</f>
        <v>0</v>
      </c>
      <c r="J25" s="9">
        <f>Markusen!S6</f>
        <v>0</v>
      </c>
      <c r="K25" s="9" t="str">
        <f>Markusen!V6</f>
        <v xml:space="preserve"> </v>
      </c>
      <c r="L25" s="9" t="str">
        <f>Markusen!W6</f>
        <v xml:space="preserve"> </v>
      </c>
      <c r="M25" s="9" t="str">
        <f>Markusen!X6</f>
        <v xml:space="preserve"> </v>
      </c>
      <c r="N25" s="9" t="str">
        <f>Markusen!Y6</f>
        <v xml:space="preserve"> </v>
      </c>
      <c r="O25" s="9" t="str">
        <f>Markusen!Z6</f>
        <v xml:space="preserve"> </v>
      </c>
      <c r="P25" s="9" t="str">
        <f>Markusen!AA6</f>
        <v xml:space="preserve"> </v>
      </c>
      <c r="Q25" s="9" t="str">
        <f>Markusen!AB6</f>
        <v xml:space="preserve"> </v>
      </c>
      <c r="R25" s="9">
        <f>Markusen!AC6</f>
        <v>9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Olivero!C6</f>
        <v>0</v>
      </c>
      <c r="C26" s="9">
        <f>Olivero!E6</f>
        <v>0</v>
      </c>
      <c r="D26" s="9">
        <f>Olivero!G6</f>
        <v>0</v>
      </c>
      <c r="E26" s="9">
        <f>Olivero!I6</f>
        <v>0</v>
      </c>
      <c r="F26" s="9">
        <f>Olivero!K6</f>
        <v>0</v>
      </c>
      <c r="G26" s="9">
        <f>Olivero!M6</f>
        <v>0</v>
      </c>
      <c r="H26" s="9">
        <f>Olivero!O6</f>
        <v>0</v>
      </c>
      <c r="I26" s="9">
        <f>Olivero!Q6</f>
        <v>0</v>
      </c>
      <c r="J26" s="9">
        <f>Olivero!S6</f>
        <v>0</v>
      </c>
      <c r="K26" s="9" t="str">
        <f>Olivero!V6</f>
        <v xml:space="preserve"> </v>
      </c>
      <c r="L26" s="9" t="str">
        <f>Olivero!W6</f>
        <v xml:space="preserve"> </v>
      </c>
      <c r="M26" s="9" t="str">
        <f>Olivero!X6</f>
        <v xml:space="preserve"> </v>
      </c>
      <c r="N26" s="9" t="str">
        <f>Olivero!Y6</f>
        <v xml:space="preserve"> </v>
      </c>
      <c r="O26" s="9" t="str">
        <f>Olivero!Z6</f>
        <v xml:space="preserve"> </v>
      </c>
      <c r="P26" s="9" t="str">
        <f>Olivero!AA6</f>
        <v xml:space="preserve"> </v>
      </c>
      <c r="Q26" s="9" t="str">
        <f>Olivero!AB6</f>
        <v xml:space="preserve"> </v>
      </c>
      <c r="R26" s="9">
        <f>Olivero!AC6</f>
        <v>7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Koenigsknecht!C6</f>
        <v>0</v>
      </c>
      <c r="C27" s="9">
        <f>Koenigsknecht!E6</f>
        <v>0</v>
      </c>
      <c r="D27" s="9">
        <f>Koenigsknecht!G6</f>
        <v>0</v>
      </c>
      <c r="E27" s="9">
        <f>Koenigsknecht!I6</f>
        <v>0</v>
      </c>
      <c r="F27" s="9">
        <f>Koenigsknecht!K6</f>
        <v>0</v>
      </c>
      <c r="G27" s="9">
        <f>Koenigsknecht!M6</f>
        <v>0</v>
      </c>
      <c r="H27" s="9">
        <f>Koenigsknecht!O6</f>
        <v>0</v>
      </c>
      <c r="I27" s="9">
        <f>Koenigsknecht!Q6</f>
        <v>0</v>
      </c>
      <c r="J27" s="9">
        <f>Koenigsknecht!S6</f>
        <v>0</v>
      </c>
      <c r="K27" s="9" t="str">
        <f>Koenigsknecht!V6</f>
        <v xml:space="preserve"> </v>
      </c>
      <c r="L27" s="9" t="str">
        <f>Koenigsknecht!W6</f>
        <v xml:space="preserve"> </v>
      </c>
      <c r="M27" s="9" t="str">
        <f>Koenigsknecht!X6</f>
        <v xml:space="preserve"> </v>
      </c>
      <c r="N27" s="9" t="str">
        <f>Koenigsknecht!Y6</f>
        <v xml:space="preserve"> </v>
      </c>
      <c r="O27" s="9" t="str">
        <f>Koenigsknecht!Z6</f>
        <v xml:space="preserve"> </v>
      </c>
      <c r="P27" s="9" t="str">
        <f>Koenigsknecht!AA6</f>
        <v xml:space="preserve"> </v>
      </c>
      <c r="Q27" s="9" t="str">
        <f>Koenigsknecht!AB6</f>
        <v xml:space="preserve"> </v>
      </c>
      <c r="R27" s="9">
        <f>Koenigsknecht!AC6</f>
        <v>12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Laskaris!C6</f>
        <v>0</v>
      </c>
      <c r="C28" s="9">
        <f>Laskaris!E6</f>
        <v>0</v>
      </c>
      <c r="D28" s="9">
        <f>Laskaris!G6</f>
        <v>0</v>
      </c>
      <c r="E28" s="9">
        <f>Laskaris!I6</f>
        <v>0</v>
      </c>
      <c r="F28" s="9">
        <f>Laskaris!K6</f>
        <v>0</v>
      </c>
      <c r="G28" s="9">
        <f>Laskaris!M6</f>
        <v>0</v>
      </c>
      <c r="H28" s="9">
        <f>Laskaris!O6</f>
        <v>0</v>
      </c>
      <c r="I28" s="9">
        <f>Laskaris!Q6</f>
        <v>0</v>
      </c>
      <c r="J28" s="9">
        <f>Laskaris!S6</f>
        <v>0</v>
      </c>
      <c r="K28" s="9" t="str">
        <f>Laskaris!V6</f>
        <v xml:space="preserve"> </v>
      </c>
      <c r="L28" s="9" t="str">
        <f>Laskaris!W6</f>
        <v xml:space="preserve"> </v>
      </c>
      <c r="M28" s="9" t="str">
        <f>Laskaris!X6</f>
        <v xml:space="preserve"> </v>
      </c>
      <c r="N28" s="9" t="str">
        <f>Laskaris!Y6</f>
        <v xml:space="preserve"> </v>
      </c>
      <c r="O28" s="9" t="str">
        <f>Laskaris!Z6</f>
        <v xml:space="preserve"> </v>
      </c>
      <c r="P28" s="9" t="str">
        <f>Laskaris!AA6</f>
        <v xml:space="preserve"> </v>
      </c>
      <c r="Q28" s="9" t="str">
        <f>Laskaris!AB6</f>
        <v xml:space="preserve"> </v>
      </c>
      <c r="R28" s="9">
        <f>Laskaris!AC6</f>
        <v>17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Course'!C8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 t="str">
        <f>Sullivan!W8</f>
        <v xml:space="preserve"> 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Shomsky!C8</f>
        <v>0</v>
      </c>
      <c r="C6" s="9">
        <f>Shomsky!E8</f>
        <v>0</v>
      </c>
      <c r="D6" s="9">
        <f>Shomsky!G8</f>
        <v>0</v>
      </c>
      <c r="E6" s="9">
        <f>Shomsky!I8</f>
        <v>0</v>
      </c>
      <c r="F6" s="9">
        <f>Shomsky!K8</f>
        <v>0</v>
      </c>
      <c r="G6" s="9">
        <f>Shomsky!M8</f>
        <v>0</v>
      </c>
      <c r="H6" s="9">
        <f>Shomsky!O8</f>
        <v>0</v>
      </c>
      <c r="I6" s="9">
        <f>Shomsky!Q8</f>
        <v>0</v>
      </c>
      <c r="J6" s="9">
        <f>Shomsky!S8</f>
        <v>0</v>
      </c>
      <c r="K6" s="9" t="str">
        <f>Shomsky!V8</f>
        <v xml:space="preserve"> </v>
      </c>
      <c r="L6" s="9" t="str">
        <f>Shomsky!W8</f>
        <v xml:space="preserve"> </v>
      </c>
      <c r="M6" s="9" t="str">
        <f>Shomsky!X8</f>
        <v xml:space="preserve"> </v>
      </c>
      <c r="N6" s="9" t="str">
        <f>Shomsky!Y8</f>
        <v xml:space="preserve"> </v>
      </c>
      <c r="O6" s="9" t="str">
        <f>Shomsky!Z8</f>
        <v xml:space="preserve"> </v>
      </c>
      <c r="P6" s="9" t="str">
        <f>Shomsky!AA8</f>
        <v xml:space="preserve"> </v>
      </c>
      <c r="Q6" s="9" t="str">
        <f>Shomsky!AB8</f>
        <v xml:space="preserve"> </v>
      </c>
      <c r="R6" s="9">
        <f>Shomsky!AC8</f>
        <v>5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Pittenger!C8</f>
        <v>0</v>
      </c>
      <c r="C7" s="9">
        <f>Pittenger!E8</f>
        <v>0</v>
      </c>
      <c r="D7" s="9">
        <f>Pittenger!G8</f>
        <v>0</v>
      </c>
      <c r="E7" s="9">
        <f>Pittenger!I8</f>
        <v>0</v>
      </c>
      <c r="F7" s="9">
        <f>Pittenger!K8</f>
        <v>0</v>
      </c>
      <c r="G7" s="9">
        <f>Pittenger!M8</f>
        <v>0</v>
      </c>
      <c r="H7" s="9">
        <f>Pittenger!O8</f>
        <v>0</v>
      </c>
      <c r="I7" s="9">
        <f>Pittenger!Q8</f>
        <v>0</v>
      </c>
      <c r="J7" s="9">
        <f>Pittenger!S8</f>
        <v>0</v>
      </c>
      <c r="K7" s="9" t="str">
        <f>Pittenger!V8</f>
        <v xml:space="preserve"> </v>
      </c>
      <c r="L7" s="9" t="str">
        <f>Pittenger!W8</f>
        <v xml:space="preserve"> </v>
      </c>
      <c r="M7" s="9" t="str">
        <f>Pittenger!X8</f>
        <v xml:space="preserve"> </v>
      </c>
      <c r="N7" s="9" t="str">
        <f>Pittenger!Y8</f>
        <v xml:space="preserve"> </v>
      </c>
      <c r="O7" s="9" t="str">
        <f>Pittenger!Z8</f>
        <v xml:space="preserve"> </v>
      </c>
      <c r="P7" s="9" t="str">
        <f>Pittenger!AA8</f>
        <v xml:space="preserve"> </v>
      </c>
      <c r="Q7" s="9" t="str">
        <f>Pittenger!AB8</f>
        <v xml:space="preserve"> </v>
      </c>
      <c r="R7" s="9">
        <f>Pittenger!AC8</f>
        <v>5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Bawol!C8</f>
        <v>0</v>
      </c>
      <c r="C8" s="9">
        <f>Bawol!E8</f>
        <v>0</v>
      </c>
      <c r="D8" s="9">
        <f>Bawol!G8</f>
        <v>0</v>
      </c>
      <c r="E8" s="9">
        <f>Bawol!I8</f>
        <v>0</v>
      </c>
      <c r="F8" s="9">
        <f>Bawol!K8</f>
        <v>0</v>
      </c>
      <c r="G8" s="9">
        <f>Bawol!M8</f>
        <v>0</v>
      </c>
      <c r="H8" s="9">
        <f>Bawol!O8</f>
        <v>0</v>
      </c>
      <c r="I8" s="9">
        <f>Bawol!Q8</f>
        <v>0</v>
      </c>
      <c r="J8" s="9">
        <f>Bawol!S8</f>
        <v>0</v>
      </c>
      <c r="K8" s="9" t="str">
        <f>Bawol!V8</f>
        <v xml:space="preserve"> </v>
      </c>
      <c r="L8" s="9" t="str">
        <f>Bawol!W8</f>
        <v xml:space="preserve"> </v>
      </c>
      <c r="M8" s="9" t="str">
        <f>Bawol!X8</f>
        <v xml:space="preserve"> </v>
      </c>
      <c r="N8" s="9" t="str">
        <f>Bawol!Y8</f>
        <v xml:space="preserve"> </v>
      </c>
      <c r="O8" s="9" t="str">
        <f>Bawol!Z8</f>
        <v xml:space="preserve"> </v>
      </c>
      <c r="P8" s="9" t="str">
        <f>Bawol!AA8</f>
        <v xml:space="preserve"> </v>
      </c>
      <c r="Q8" s="9" t="str">
        <f>Bawol!AB8</f>
        <v xml:space="preserve"> </v>
      </c>
      <c r="R8" s="9">
        <f>Bawol!AC8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Paul!C8</f>
        <v>0</v>
      </c>
      <c r="C9" s="9">
        <f>Paul!E8</f>
        <v>0</v>
      </c>
      <c r="D9" s="9">
        <f>Paul!G8</f>
        <v>0</v>
      </c>
      <c r="E9" s="9">
        <f>Paul!I8</f>
        <v>0</v>
      </c>
      <c r="F9" s="9">
        <f>Paul!K8</f>
        <v>0</v>
      </c>
      <c r="G9" s="9">
        <f>Paul!M8</f>
        <v>0</v>
      </c>
      <c r="H9" s="9">
        <f>Paul!O8</f>
        <v>0</v>
      </c>
      <c r="I9" s="9">
        <f>Paul!Q8</f>
        <v>0</v>
      </c>
      <c r="J9" s="9">
        <f>Paul!S8</f>
        <v>0</v>
      </c>
      <c r="K9" s="9" t="str">
        <f>Paul!V8</f>
        <v xml:space="preserve"> </v>
      </c>
      <c r="L9" s="9" t="str">
        <f>Paul!W8</f>
        <v xml:space="preserve"> </v>
      </c>
      <c r="M9" s="9" t="str">
        <f>Paul!X8</f>
        <v xml:space="preserve"> </v>
      </c>
      <c r="N9" s="9" t="str">
        <f>Paul!Y8</f>
        <v xml:space="preserve"> </v>
      </c>
      <c r="O9" s="9" t="str">
        <f>Paul!Z8</f>
        <v xml:space="preserve"> </v>
      </c>
      <c r="P9" s="9" t="str">
        <f>Paul!AA8</f>
        <v xml:space="preserve"> </v>
      </c>
      <c r="Q9" s="9" t="str">
        <f>Paul!AB8</f>
        <v xml:space="preserve"> </v>
      </c>
      <c r="R9" s="9">
        <f>Paul!AC8</f>
        <v>3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Walrad!C8</f>
        <v>0</v>
      </c>
      <c r="C10" s="9">
        <f>Walrad!E8</f>
        <v>0</v>
      </c>
      <c r="D10" s="9">
        <f>Walrad!G8</f>
        <v>0</v>
      </c>
      <c r="E10" s="9">
        <f>Walrad!I8</f>
        <v>0</v>
      </c>
      <c r="F10" s="9">
        <f>Walrad!K8</f>
        <v>0</v>
      </c>
      <c r="G10" s="9">
        <f>Walrad!M8</f>
        <v>0</v>
      </c>
      <c r="H10" s="9">
        <f>Walrad!O8</f>
        <v>0</v>
      </c>
      <c r="I10" s="9">
        <f>Walrad!Q8</f>
        <v>0</v>
      </c>
      <c r="J10" s="9">
        <f>Walrad!S8</f>
        <v>0</v>
      </c>
      <c r="K10" s="9" t="str">
        <f>Walrad!V8</f>
        <v xml:space="preserve"> </v>
      </c>
      <c r="L10" s="9" t="str">
        <f>Walrad!W8</f>
        <v xml:space="preserve"> </v>
      </c>
      <c r="M10" s="9" t="str">
        <f>Walrad!X8</f>
        <v xml:space="preserve"> </v>
      </c>
      <c r="N10" s="9" t="str">
        <f>Walrad!Y8</f>
        <v xml:space="preserve"> </v>
      </c>
      <c r="O10" s="9" t="str">
        <f>Walrad!Z8</f>
        <v xml:space="preserve"> </v>
      </c>
      <c r="P10" s="9" t="str">
        <f>Walrad!AA8</f>
        <v xml:space="preserve"> </v>
      </c>
      <c r="Q10" s="9" t="str">
        <f>Walrad!AB8</f>
        <v xml:space="preserve"> </v>
      </c>
      <c r="R10" s="9">
        <f>Walrad!AC8</f>
        <v>9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Tharp!C8</f>
        <v>0</v>
      </c>
      <c r="C11" s="9">
        <f>Tharp!E8</f>
        <v>0</v>
      </c>
      <c r="D11" s="9">
        <f>Tharp!G8</f>
        <v>0</v>
      </c>
      <c r="E11" s="9">
        <f>Tharp!I8</f>
        <v>0</v>
      </c>
      <c r="F11" s="9">
        <f>Tharp!K8</f>
        <v>0</v>
      </c>
      <c r="G11" s="9">
        <f>Tharp!M8</f>
        <v>0</v>
      </c>
      <c r="H11" s="9">
        <f>Tharp!O8</f>
        <v>0</v>
      </c>
      <c r="I11" s="9">
        <f>Tharp!Q8</f>
        <v>0</v>
      </c>
      <c r="J11" s="9">
        <f>Tharp!S8</f>
        <v>0</v>
      </c>
      <c r="K11" s="9" t="str">
        <f>Tharp!V8</f>
        <v xml:space="preserve"> </v>
      </c>
      <c r="L11" s="9" t="str">
        <f>Tharp!W8</f>
        <v xml:space="preserve"> </v>
      </c>
      <c r="M11" s="9" t="str">
        <f>Tharp!X8</f>
        <v xml:space="preserve"> </v>
      </c>
      <c r="N11" s="9" t="str">
        <f>Tharp!Y8</f>
        <v xml:space="preserve"> </v>
      </c>
      <c r="O11" s="9" t="str">
        <f>Tharp!Z8</f>
        <v xml:space="preserve"> </v>
      </c>
      <c r="P11" s="9" t="str">
        <f>Tharp!AA8</f>
        <v xml:space="preserve"> </v>
      </c>
      <c r="Q11" s="9" t="str">
        <f>Tharp!AB8</f>
        <v xml:space="preserve"> </v>
      </c>
      <c r="R11" s="9">
        <f>Tharp!AC8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Matzo!C8</f>
        <v>0</v>
      </c>
      <c r="C12" s="9">
        <f>Matzo!E8</f>
        <v>0</v>
      </c>
      <c r="D12" s="9">
        <f>Matzo!G8</f>
        <v>0</v>
      </c>
      <c r="E12" s="9">
        <f>Matzo!I8</f>
        <v>0</v>
      </c>
      <c r="F12" s="9">
        <f>Matzo!K8</f>
        <v>0</v>
      </c>
      <c r="G12" s="9">
        <f>Matzo!M8</f>
        <v>0</v>
      </c>
      <c r="H12" s="9">
        <f>Matzo!O8</f>
        <v>0</v>
      </c>
      <c r="I12" s="9">
        <f>Matzo!Q8</f>
        <v>0</v>
      </c>
      <c r="J12" s="9">
        <f>Matzo!S8</f>
        <v>0</v>
      </c>
      <c r="K12" s="9" t="str">
        <f>Matzo!V8</f>
        <v xml:space="preserve"> </v>
      </c>
      <c r="L12" s="9" t="str">
        <f>Matzo!W8</f>
        <v xml:space="preserve"> </v>
      </c>
      <c r="M12" s="9" t="str">
        <f>Matzo!X8</f>
        <v xml:space="preserve"> </v>
      </c>
      <c r="N12" s="9" t="str">
        <f>Matzo!Y8</f>
        <v xml:space="preserve"> </v>
      </c>
      <c r="O12" s="9" t="str">
        <f>Matzo!Z8</f>
        <v xml:space="preserve"> </v>
      </c>
      <c r="P12" s="9" t="str">
        <f>Matzo!AA8</f>
        <v xml:space="preserve"> </v>
      </c>
      <c r="Q12" s="9" t="str">
        <f>Matzo!AB8</f>
        <v xml:space="preserve"> </v>
      </c>
      <c r="R12" s="9">
        <f>Matzo!AC8</f>
        <v>5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DiCarlo!C8</f>
        <v>0</v>
      </c>
      <c r="C13" s="9">
        <f>DiCarlo!E8</f>
        <v>0</v>
      </c>
      <c r="D13" s="9">
        <f>DiCarlo!G8</f>
        <v>0</v>
      </c>
      <c r="E13" s="9">
        <f>DiCarlo!I8</f>
        <v>0</v>
      </c>
      <c r="F13" s="9">
        <f>DiCarlo!K8</f>
        <v>0</v>
      </c>
      <c r="G13" s="9">
        <f>DiCarlo!M8</f>
        <v>0</v>
      </c>
      <c r="H13" s="9">
        <f>DiCarlo!O8</f>
        <v>0</v>
      </c>
      <c r="I13" s="9">
        <f>DiCarlo!Q8</f>
        <v>0</v>
      </c>
      <c r="J13" s="9">
        <f>DiCarlo!S8</f>
        <v>0</v>
      </c>
      <c r="K13" s="9" t="str">
        <f>DiCarlo!V8</f>
        <v xml:space="preserve"> </v>
      </c>
      <c r="L13" s="9" t="str">
        <f>DiCarlo!W8</f>
        <v xml:space="preserve"> </v>
      </c>
      <c r="M13" s="9" t="str">
        <f>DiCarlo!X8</f>
        <v xml:space="preserve"> </v>
      </c>
      <c r="N13" s="9" t="str">
        <f>DiCarlo!Y8</f>
        <v xml:space="preserve"> </v>
      </c>
      <c r="O13" s="9" t="str">
        <f>DiCarlo!Z8</f>
        <v xml:space="preserve"> </v>
      </c>
      <c r="P13" s="9" t="str">
        <f>DiCarlo!AA8</f>
        <v xml:space="preserve"> </v>
      </c>
      <c r="Q13" s="9" t="str">
        <f>DiCarlo!AB8</f>
        <v xml:space="preserve"> </v>
      </c>
      <c r="R13" s="9">
        <f>DiCarlo!AC8</f>
        <v>10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Baker!C8</f>
        <v>0</v>
      </c>
      <c r="C14" s="9">
        <f>Baker!E8</f>
        <v>0</v>
      </c>
      <c r="D14" s="9">
        <f>Baker!G8</f>
        <v>0</v>
      </c>
      <c r="E14" s="9">
        <f>Baker!I8</f>
        <v>0</v>
      </c>
      <c r="F14" s="9">
        <f>Baker!K8</f>
        <v>0</v>
      </c>
      <c r="G14" s="9">
        <f>Baker!M8</f>
        <v>0</v>
      </c>
      <c r="H14" s="9">
        <f>Baker!O8</f>
        <v>0</v>
      </c>
      <c r="I14" s="9">
        <f>Baker!Q8</f>
        <v>0</v>
      </c>
      <c r="J14" s="9">
        <f>Baker!S8</f>
        <v>0</v>
      </c>
      <c r="K14" s="9" t="str">
        <f>Baker!V8</f>
        <v xml:space="preserve"> </v>
      </c>
      <c r="L14" s="9" t="str">
        <f>Baker!W8</f>
        <v xml:space="preserve"> </v>
      </c>
      <c r="M14" s="9" t="str">
        <f>Baker!X8</f>
        <v xml:space="preserve"> </v>
      </c>
      <c r="N14" s="9" t="str">
        <f>Baker!Y8</f>
        <v xml:space="preserve"> </v>
      </c>
      <c r="O14" s="9" t="str">
        <f>Baker!Z8</f>
        <v xml:space="preserve"> </v>
      </c>
      <c r="P14" s="9" t="str">
        <f>Baker!AA8</f>
        <v xml:space="preserve"> </v>
      </c>
      <c r="Q14" s="9" t="str">
        <f>Baker!AB8</f>
        <v xml:space="preserve"> </v>
      </c>
      <c r="R14" s="9">
        <f>Baker!AC8</f>
        <v>7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Kopas!C8</f>
        <v>0</v>
      </c>
      <c r="C15" s="9">
        <f>Kopas!E8</f>
        <v>0</v>
      </c>
      <c r="D15" s="9">
        <f>Kopas!G8</f>
        <v>0</v>
      </c>
      <c r="E15" s="9">
        <f>Kopas!I8</f>
        <v>0</v>
      </c>
      <c r="F15" s="9">
        <f>Kopas!K8</f>
        <v>0</v>
      </c>
      <c r="G15" s="9">
        <f>Kopas!M8</f>
        <v>0</v>
      </c>
      <c r="H15" s="9">
        <f>Kopas!O8</f>
        <v>0</v>
      </c>
      <c r="I15" s="9">
        <f>Kopas!Q8</f>
        <v>0</v>
      </c>
      <c r="J15" s="9">
        <f>Kopas!S8</f>
        <v>0</v>
      </c>
      <c r="K15" s="9" t="str">
        <f>Kopas!V8</f>
        <v xml:space="preserve"> </v>
      </c>
      <c r="L15" s="9" t="str">
        <f>Kopas!W8</f>
        <v xml:space="preserve"> </v>
      </c>
      <c r="M15" s="9" t="str">
        <f>Kopas!X8</f>
        <v xml:space="preserve"> </v>
      </c>
      <c r="N15" s="9" t="str">
        <f>Kopas!Y8</f>
        <v xml:space="preserve"> </v>
      </c>
      <c r="O15" s="9" t="str">
        <f>Kopas!Z8</f>
        <v xml:space="preserve"> </v>
      </c>
      <c r="P15" s="9" t="str">
        <f>Kopas!AA8</f>
        <v xml:space="preserve"> </v>
      </c>
      <c r="Q15" s="9" t="str">
        <f>Kopas!AB8</f>
        <v xml:space="preserve"> </v>
      </c>
      <c r="R15" s="9">
        <f>Kopas!AC8</f>
        <v>7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Dunn!C8</f>
        <v>0</v>
      </c>
      <c r="C16" s="9">
        <f>Dunn!E8</f>
        <v>0</v>
      </c>
      <c r="D16" s="9">
        <f>Dunn!G8</f>
        <v>0</v>
      </c>
      <c r="E16" s="9">
        <f>Dunn!I8</f>
        <v>0</v>
      </c>
      <c r="F16" s="9">
        <f>Dunn!K8</f>
        <v>0</v>
      </c>
      <c r="G16" s="9">
        <f>Dunn!M8</f>
        <v>0</v>
      </c>
      <c r="H16" s="9">
        <f>Dunn!O8</f>
        <v>0</v>
      </c>
      <c r="I16" s="9">
        <f>Dunn!Q8</f>
        <v>0</v>
      </c>
      <c r="J16" s="9">
        <f>Dunn!S8</f>
        <v>0</v>
      </c>
      <c r="K16" s="9" t="str">
        <f>Dunn!V8</f>
        <v xml:space="preserve"> </v>
      </c>
      <c r="L16" s="9" t="str">
        <f>Dunn!W8</f>
        <v xml:space="preserve"> </v>
      </c>
      <c r="M16" s="9" t="str">
        <f>Dunn!X8</f>
        <v xml:space="preserve"> </v>
      </c>
      <c r="N16" s="9" t="str">
        <f>Dunn!Y8</f>
        <v xml:space="preserve"> </v>
      </c>
      <c r="O16" s="9" t="str">
        <f>Dunn!Z8</f>
        <v xml:space="preserve"> </v>
      </c>
      <c r="P16" s="9" t="str">
        <f>Dunn!AA8</f>
        <v xml:space="preserve"> </v>
      </c>
      <c r="Q16" s="9" t="str">
        <f>Dunn!AB8</f>
        <v xml:space="preserve"> </v>
      </c>
      <c r="R16" s="9">
        <f>Dunn!AC8</f>
        <v>11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Barrett!C8</f>
        <v>0</v>
      </c>
      <c r="C17" s="9">
        <f>Barrett!E8</f>
        <v>0</v>
      </c>
      <c r="D17" s="9">
        <f>Barrett!G8</f>
        <v>0</v>
      </c>
      <c r="E17" s="9">
        <f>Barrett!I8</f>
        <v>0</v>
      </c>
      <c r="F17" s="9">
        <f>Barrett!K8</f>
        <v>0</v>
      </c>
      <c r="G17" s="9">
        <f>Barrett!M8</f>
        <v>0</v>
      </c>
      <c r="H17" s="9">
        <f>Barrett!O8</f>
        <v>0</v>
      </c>
      <c r="I17" s="9">
        <f>Barrett!Q8</f>
        <v>0</v>
      </c>
      <c r="J17" s="9">
        <f>Barrett!S8</f>
        <v>0</v>
      </c>
      <c r="K17" s="9" t="str">
        <f>Barrett!V8</f>
        <v xml:space="preserve"> </v>
      </c>
      <c r="L17" s="9" t="str">
        <f>Barrett!W8</f>
        <v xml:space="preserve"> </v>
      </c>
      <c r="M17" s="9" t="str">
        <f>Barrett!X8</f>
        <v xml:space="preserve"> </v>
      </c>
      <c r="N17" s="9" t="str">
        <f>Barrett!Y8</f>
        <v xml:space="preserve"> </v>
      </c>
      <c r="O17" s="9" t="str">
        <f>Barrett!Z8</f>
        <v xml:space="preserve"> </v>
      </c>
      <c r="P17" s="9" t="str">
        <f>Barrett!AA8</f>
        <v xml:space="preserve"> </v>
      </c>
      <c r="Q17" s="9" t="str">
        <f>Barrett!AB8</f>
        <v xml:space="preserve"> </v>
      </c>
      <c r="R17" s="9">
        <f>Barrett!AC8</f>
        <v>7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CBaron!C8</f>
        <v>0</v>
      </c>
      <c r="C18" s="9">
        <f>CBaron!E8</f>
        <v>0</v>
      </c>
      <c r="D18" s="9">
        <f>CBaron!G8</f>
        <v>0</v>
      </c>
      <c r="E18" s="9">
        <f>CBaron!I8</f>
        <v>0</v>
      </c>
      <c r="F18" s="9">
        <f>CBaron!K8</f>
        <v>0</v>
      </c>
      <c r="G18" s="9">
        <f>CBaron!M8</f>
        <v>0</v>
      </c>
      <c r="H18" s="9">
        <f>CBaron!O8</f>
        <v>0</v>
      </c>
      <c r="I18" s="9">
        <f>CBaron!Q8</f>
        <v>0</v>
      </c>
      <c r="J18" s="9">
        <f>CBaron!S8</f>
        <v>0</v>
      </c>
      <c r="K18" s="9" t="str">
        <f>CBaron!V8</f>
        <v xml:space="preserve"> </v>
      </c>
      <c r="L18" s="9" t="str">
        <f>CBaron!W8</f>
        <v xml:space="preserve"> </v>
      </c>
      <c r="M18" s="9" t="str">
        <f>CBaron!X8</f>
        <v xml:space="preserve"> </v>
      </c>
      <c r="N18" s="9" t="str">
        <f>CBaron!Y8</f>
        <v xml:space="preserve"> </v>
      </c>
      <c r="O18" s="9" t="str">
        <f>CBaron!Z8</f>
        <v xml:space="preserve"> </v>
      </c>
      <c r="P18" s="9" t="str">
        <f>CBaron!AA8</f>
        <v xml:space="preserve"> </v>
      </c>
      <c r="Q18" s="9" t="str">
        <f>CBaron!AB8</f>
        <v xml:space="preserve"> </v>
      </c>
      <c r="R18" s="9">
        <f>CBaron!AC8</f>
        <v>6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Breuer!C8</f>
        <v>0</v>
      </c>
      <c r="C19" s="9">
        <f>Breuer!E8</f>
        <v>0</v>
      </c>
      <c r="D19" s="9">
        <f>Breuer!G8</f>
        <v>0</v>
      </c>
      <c r="E19" s="9">
        <f>Breuer!I8</f>
        <v>0</v>
      </c>
      <c r="F19" s="9">
        <f>Breuer!K8</f>
        <v>0</v>
      </c>
      <c r="G19" s="9">
        <f>Breuer!M8</f>
        <v>0</v>
      </c>
      <c r="H19" s="9">
        <f>Breuer!O8</f>
        <v>0</v>
      </c>
      <c r="I19" s="9">
        <f>Breuer!Q8</f>
        <v>0</v>
      </c>
      <c r="J19" s="9">
        <f>Breuer!S8</f>
        <v>0</v>
      </c>
      <c r="K19" s="9" t="str">
        <f>Breuer!V8</f>
        <v xml:space="preserve"> </v>
      </c>
      <c r="L19" s="9" t="str">
        <f>Breuer!W8</f>
        <v xml:space="preserve"> </v>
      </c>
      <c r="M19" s="9" t="str">
        <f>Breuer!X8</f>
        <v xml:space="preserve"> </v>
      </c>
      <c r="N19" s="9" t="str">
        <f>Breuer!Y8</f>
        <v xml:space="preserve"> </v>
      </c>
      <c r="O19" s="9" t="str">
        <f>Breuer!Z8</f>
        <v xml:space="preserve"> </v>
      </c>
      <c r="P19" s="9" t="str">
        <f>Breuer!AA8</f>
        <v xml:space="preserve"> </v>
      </c>
      <c r="Q19" s="9" t="str">
        <f>Breuer!AB8</f>
        <v xml:space="preserve"> </v>
      </c>
      <c r="R19" s="9">
        <f>Breuer!AC8</f>
        <v>9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Barbour!C8</f>
        <v>0</v>
      </c>
      <c r="C20" s="9">
        <f>Barbour!E8</f>
        <v>0</v>
      </c>
      <c r="D20" s="9">
        <f>Barbour!G8</f>
        <v>0</v>
      </c>
      <c r="E20" s="9">
        <f>Barbour!I8</f>
        <v>0</v>
      </c>
      <c r="F20" s="9">
        <f>Barbour!K8</f>
        <v>0</v>
      </c>
      <c r="G20" s="9">
        <f>Barbour!M8</f>
        <v>0</v>
      </c>
      <c r="H20" s="9">
        <f>Barbour!O8</f>
        <v>0</v>
      </c>
      <c r="I20" s="9">
        <f>Barbour!Q8</f>
        <v>0</v>
      </c>
      <c r="J20" s="9">
        <f>Barbour!S8</f>
        <v>0</v>
      </c>
      <c r="K20" s="9" t="str">
        <f>Barbour!V8</f>
        <v xml:space="preserve"> </v>
      </c>
      <c r="L20" s="9" t="str">
        <f>Barbour!W8</f>
        <v xml:space="preserve"> </v>
      </c>
      <c r="M20" s="9" t="str">
        <f>Barbour!X8</f>
        <v xml:space="preserve"> </v>
      </c>
      <c r="N20" s="9" t="str">
        <f>Barbour!Y8</f>
        <v xml:space="preserve"> </v>
      </c>
      <c r="O20" s="9" t="str">
        <f>Barbour!Z8</f>
        <v xml:space="preserve"> </v>
      </c>
      <c r="P20" s="9" t="str">
        <f>Barbour!AA8</f>
        <v xml:space="preserve"> </v>
      </c>
      <c r="Q20" s="9" t="str">
        <f>Barbour!AB8</f>
        <v xml:space="preserve"> </v>
      </c>
      <c r="R20" s="9">
        <f>Barbour!AC8</f>
        <v>10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Baron!C8</f>
        <v>0</v>
      </c>
      <c r="C21" s="9">
        <f>Baron!E8</f>
        <v>0</v>
      </c>
      <c r="D21" s="9">
        <f>Baron!G8</f>
        <v>0</v>
      </c>
      <c r="E21" s="9">
        <f>Baron!I8</f>
        <v>0</v>
      </c>
      <c r="F21" s="9">
        <f>Baron!K8</f>
        <v>0</v>
      </c>
      <c r="G21" s="9">
        <f>Baron!M8</f>
        <v>0</v>
      </c>
      <c r="H21" s="9">
        <f>Baron!O8</f>
        <v>0</v>
      </c>
      <c r="I21" s="9">
        <f>Baron!Q8</f>
        <v>0</v>
      </c>
      <c r="J21" s="9">
        <f>Baron!S8</f>
        <v>0</v>
      </c>
      <c r="K21" s="9" t="str">
        <f>Baron!V8</f>
        <v xml:space="preserve"> </v>
      </c>
      <c r="L21" s="9" t="str">
        <f>Baron!W8</f>
        <v xml:space="preserve"> </v>
      </c>
      <c r="M21" s="9" t="str">
        <f>Baron!X8</f>
        <v xml:space="preserve"> </v>
      </c>
      <c r="N21" s="9" t="str">
        <f>Baron!Y8</f>
        <v xml:space="preserve"> </v>
      </c>
      <c r="O21" s="9" t="str">
        <f>Baron!Z8</f>
        <v xml:space="preserve"> </v>
      </c>
      <c r="P21" s="9" t="str">
        <f>Baron!AA8</f>
        <v xml:space="preserve"> </v>
      </c>
      <c r="Q21" s="9" t="str">
        <f>Baron!AB8</f>
        <v xml:space="preserve"> </v>
      </c>
      <c r="R21" s="9">
        <f>Baron!AC8</f>
        <v>5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CBrosky!C8</f>
        <v>0</v>
      </c>
      <c r="C22" s="9">
        <f>CBrosky!E8</f>
        <v>0</v>
      </c>
      <c r="D22" s="9">
        <f>CBrosky!G8</f>
        <v>0</v>
      </c>
      <c r="E22" s="9">
        <f>CBrosky!I8</f>
        <v>0</v>
      </c>
      <c r="F22" s="9">
        <f>CBrosky!K8</f>
        <v>0</v>
      </c>
      <c r="G22" s="9">
        <f>CBrosky!M8</f>
        <v>0</v>
      </c>
      <c r="H22" s="9">
        <f>CBrosky!O8</f>
        <v>0</v>
      </c>
      <c r="I22" s="9">
        <f>CBrosky!Q8</f>
        <v>0</v>
      </c>
      <c r="J22" s="9">
        <f>CBrosky!S8</f>
        <v>0</v>
      </c>
      <c r="K22" s="9" t="str">
        <f>CBrosky!V8</f>
        <v xml:space="preserve"> </v>
      </c>
      <c r="L22" s="9" t="str">
        <f>CBrosky!W8</f>
        <v xml:space="preserve"> </v>
      </c>
      <c r="M22" s="9" t="str">
        <f>CBrosky!X8</f>
        <v xml:space="preserve"> </v>
      </c>
      <c r="N22" s="9" t="str">
        <f>CBrosky!Y8</f>
        <v xml:space="preserve"> </v>
      </c>
      <c r="O22" s="9" t="str">
        <f>CBrosky!Z8</f>
        <v xml:space="preserve"> </v>
      </c>
      <c r="P22" s="9" t="str">
        <f>CBrosky!AA8</f>
        <v xml:space="preserve"> </v>
      </c>
      <c r="Q22" s="9" t="str">
        <f>CBrosky!AB8</f>
        <v xml:space="preserve"> </v>
      </c>
      <c r="R22" s="9">
        <f>CBrosky!AC8</f>
        <v>8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Brosky!C8</f>
        <v>0</v>
      </c>
      <c r="C23" s="9">
        <f>Brosky!E8</f>
        <v>0</v>
      </c>
      <c r="D23" s="9">
        <f>Brosky!G8</f>
        <v>0</v>
      </c>
      <c r="E23" s="9">
        <f>Brosky!I8</f>
        <v>0</v>
      </c>
      <c r="F23" s="9">
        <f>Brosky!K8</f>
        <v>0</v>
      </c>
      <c r="G23" s="9">
        <f>Brosky!M8</f>
        <v>0</v>
      </c>
      <c r="H23" s="9">
        <f>Brosky!O8</f>
        <v>0</v>
      </c>
      <c r="I23" s="9">
        <f>Brosky!Q8</f>
        <v>0</v>
      </c>
      <c r="J23" s="9">
        <f>Brosky!S8</f>
        <v>0</v>
      </c>
      <c r="K23" s="9" t="str">
        <f>Brosky!V8</f>
        <v xml:space="preserve"> </v>
      </c>
      <c r="L23" s="9" t="str">
        <f>Brosky!W8</f>
        <v xml:space="preserve"> </v>
      </c>
      <c r="M23" s="9" t="str">
        <f>Brosky!X8</f>
        <v xml:space="preserve"> </v>
      </c>
      <c r="N23" s="9" t="str">
        <f>Brosky!Y8</f>
        <v xml:space="preserve"> </v>
      </c>
      <c r="O23" s="9" t="str">
        <f>Brosky!Z8</f>
        <v xml:space="preserve"> </v>
      </c>
      <c r="P23" s="9" t="str">
        <f>Brosky!AA8</f>
        <v xml:space="preserve"> </v>
      </c>
      <c r="Q23" s="9" t="str">
        <f>Brosky!AB8</f>
        <v xml:space="preserve"> </v>
      </c>
      <c r="R23" s="9">
        <f>Brosky!AC8</f>
        <v>7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Watts!C8</f>
        <v>0</v>
      </c>
      <c r="C24" s="9">
        <f>Watts!E8</f>
        <v>0</v>
      </c>
      <c r="D24" s="9">
        <f>Watts!G8</f>
        <v>0</v>
      </c>
      <c r="E24" s="9">
        <f>Watts!I8</f>
        <v>0</v>
      </c>
      <c r="F24" s="9">
        <f>Watts!K8</f>
        <v>0</v>
      </c>
      <c r="G24" s="9">
        <f>Watts!M8</f>
        <v>0</v>
      </c>
      <c r="H24" s="9">
        <f>Watts!O8</f>
        <v>0</v>
      </c>
      <c r="I24" s="9">
        <f>Watts!Q8</f>
        <v>0</v>
      </c>
      <c r="J24" s="9">
        <f>Watts!S8</f>
        <v>0</v>
      </c>
      <c r="K24" s="9" t="str">
        <f>Watts!V8</f>
        <v xml:space="preserve"> </v>
      </c>
      <c r="L24" s="9" t="str">
        <f>Watts!W8</f>
        <v xml:space="preserve"> </v>
      </c>
      <c r="M24" s="9" t="str">
        <f>Watts!X8</f>
        <v xml:space="preserve"> </v>
      </c>
      <c r="N24" s="9" t="str">
        <f>Watts!Y8</f>
        <v xml:space="preserve"> </v>
      </c>
      <c r="O24" s="9" t="str">
        <f>Watts!Z8</f>
        <v xml:space="preserve"> </v>
      </c>
      <c r="P24" s="9" t="str">
        <f>Watts!AA8</f>
        <v xml:space="preserve"> </v>
      </c>
      <c r="Q24" s="9" t="str">
        <f>Watts!AB8</f>
        <v xml:space="preserve"> </v>
      </c>
      <c r="R24" s="9">
        <f>Watts!AC8</f>
        <v>8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Markusen!C8</f>
        <v>0</v>
      </c>
      <c r="C25" s="9">
        <f>Markusen!E8</f>
        <v>0</v>
      </c>
      <c r="D25" s="9">
        <f>Markusen!G8</f>
        <v>0</v>
      </c>
      <c r="E25" s="9">
        <f>Markusen!I8</f>
        <v>0</v>
      </c>
      <c r="F25" s="9">
        <f>Markusen!K8</f>
        <v>0</v>
      </c>
      <c r="G25" s="9">
        <f>Markusen!M8</f>
        <v>0</v>
      </c>
      <c r="H25" s="9">
        <f>Markusen!O8</f>
        <v>0</v>
      </c>
      <c r="I25" s="9">
        <f>Markusen!Q8</f>
        <v>0</v>
      </c>
      <c r="J25" s="9">
        <f>Markusen!S8</f>
        <v>0</v>
      </c>
      <c r="K25" s="9" t="str">
        <f>Markusen!V8</f>
        <v xml:space="preserve"> </v>
      </c>
      <c r="L25" s="9" t="str">
        <f>Markusen!W8</f>
        <v xml:space="preserve"> </v>
      </c>
      <c r="M25" s="9" t="str">
        <f>Markusen!X8</f>
        <v xml:space="preserve"> </v>
      </c>
      <c r="N25" s="9" t="str">
        <f>Markusen!Y8</f>
        <v xml:space="preserve"> </v>
      </c>
      <c r="O25" s="9" t="str">
        <f>Markusen!Z8</f>
        <v xml:space="preserve"> </v>
      </c>
      <c r="P25" s="9" t="str">
        <f>Markusen!AA8</f>
        <v xml:space="preserve"> </v>
      </c>
      <c r="Q25" s="9" t="str">
        <f>Markusen!AB8</f>
        <v xml:space="preserve"> </v>
      </c>
      <c r="R25" s="9">
        <f>Markusen!AC8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Olivero!C8</f>
        <v>0</v>
      </c>
      <c r="C26" s="9">
        <f>Olivero!E8</f>
        <v>0</v>
      </c>
      <c r="D26" s="9">
        <f>Olivero!G8</f>
        <v>0</v>
      </c>
      <c r="E26" s="9">
        <f>Olivero!I8</f>
        <v>0</v>
      </c>
      <c r="F26" s="9">
        <f>Olivero!K8</f>
        <v>0</v>
      </c>
      <c r="G26" s="9">
        <f>Olivero!M8</f>
        <v>0</v>
      </c>
      <c r="H26" s="9">
        <f>Olivero!O8</f>
        <v>0</v>
      </c>
      <c r="I26" s="9">
        <f>Olivero!Q8</f>
        <v>0</v>
      </c>
      <c r="J26" s="9">
        <f>Olivero!S8</f>
        <v>0</v>
      </c>
      <c r="K26" s="9" t="str">
        <f>Olivero!V8</f>
        <v xml:space="preserve"> </v>
      </c>
      <c r="L26" s="9" t="str">
        <f>Olivero!W8</f>
        <v xml:space="preserve"> </v>
      </c>
      <c r="M26" s="9" t="str">
        <f>Olivero!X8</f>
        <v xml:space="preserve"> </v>
      </c>
      <c r="N26" s="9" t="str">
        <f>Olivero!Y8</f>
        <v xml:space="preserve"> </v>
      </c>
      <c r="O26" s="9" t="str">
        <f>Olivero!Z8</f>
        <v xml:space="preserve"> </v>
      </c>
      <c r="P26" s="9" t="str">
        <f>Olivero!AA8</f>
        <v xml:space="preserve"> </v>
      </c>
      <c r="Q26" s="9" t="str">
        <f>Olivero!AB8</f>
        <v xml:space="preserve"> </v>
      </c>
      <c r="R26" s="9">
        <f>Olivero!AC8</f>
        <v>4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Koenigsknecht!C8</f>
        <v>0</v>
      </c>
      <c r="C27" s="9">
        <f>Koenigsknecht!E8</f>
        <v>0</v>
      </c>
      <c r="D27" s="9">
        <f>Koenigsknecht!G8</f>
        <v>0</v>
      </c>
      <c r="E27" s="9">
        <f>Koenigsknecht!I8</f>
        <v>0</v>
      </c>
      <c r="F27" s="9">
        <f>Koenigsknecht!K8</f>
        <v>0</v>
      </c>
      <c r="G27" s="9">
        <f>Koenigsknecht!M8</f>
        <v>0</v>
      </c>
      <c r="H27" s="9">
        <f>Koenigsknecht!O8</f>
        <v>0</v>
      </c>
      <c r="I27" s="9">
        <f>Koenigsknecht!Q8</f>
        <v>0</v>
      </c>
      <c r="J27" s="9">
        <f>Koenigsknecht!S8</f>
        <v>0</v>
      </c>
      <c r="K27" s="9" t="str">
        <f>Koenigsknecht!V8</f>
        <v xml:space="preserve"> </v>
      </c>
      <c r="L27" s="9" t="str">
        <f>Koenigsknecht!W8</f>
        <v xml:space="preserve"> </v>
      </c>
      <c r="M27" s="9" t="str">
        <f>Koenigsknecht!X8</f>
        <v xml:space="preserve"> </v>
      </c>
      <c r="N27" s="9" t="str">
        <f>Koenigsknecht!Y8</f>
        <v xml:space="preserve"> </v>
      </c>
      <c r="O27" s="9" t="str">
        <f>Koenigsknecht!Z8</f>
        <v xml:space="preserve"> </v>
      </c>
      <c r="P27" s="9" t="str">
        <f>Koenigsknecht!AA8</f>
        <v xml:space="preserve"> </v>
      </c>
      <c r="Q27" s="9" t="str">
        <f>Koenigsknecht!AB8</f>
        <v xml:space="preserve"> </v>
      </c>
      <c r="R27" s="9">
        <f>Koenigsknecht!AC8</f>
        <v>7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Laskaris!C8</f>
        <v>0</v>
      </c>
      <c r="C28" s="9">
        <f>Laskaris!E8</f>
        <v>0</v>
      </c>
      <c r="D28" s="9">
        <f>Laskaris!G8</f>
        <v>0</v>
      </c>
      <c r="E28" s="9">
        <f>Laskaris!I8</f>
        <v>0</v>
      </c>
      <c r="F28" s="9">
        <f>Laskaris!K8</f>
        <v>0</v>
      </c>
      <c r="G28" s="9">
        <f>Laskaris!M8</f>
        <v>0</v>
      </c>
      <c r="H28" s="9">
        <f>Laskaris!O8</f>
        <v>0</v>
      </c>
      <c r="I28" s="9">
        <f>Laskaris!Q8</f>
        <v>0</v>
      </c>
      <c r="J28" s="9">
        <f>Laskaris!S8</f>
        <v>0</v>
      </c>
      <c r="K28" s="9" t="str">
        <f>Laskaris!V8</f>
        <v xml:space="preserve"> </v>
      </c>
      <c r="L28" s="9" t="str">
        <f>Laskaris!W8</f>
        <v xml:space="preserve"> </v>
      </c>
      <c r="M28" s="9" t="str">
        <f>Laskaris!X8</f>
        <v xml:space="preserve"> </v>
      </c>
      <c r="N28" s="9" t="str">
        <f>Laskaris!Y8</f>
        <v xml:space="preserve"> </v>
      </c>
      <c r="O28" s="9" t="str">
        <f>Laskaris!Z8</f>
        <v xml:space="preserve"> </v>
      </c>
      <c r="P28" s="9" t="str">
        <f>Laskaris!AA8</f>
        <v xml:space="preserve"> </v>
      </c>
      <c r="Q28" s="9" t="str">
        <f>Laskaris!AB8</f>
        <v xml:space="preserve"> </v>
      </c>
      <c r="R28" s="9">
        <f>Laskaris!AC8</f>
        <v>13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Course'!C10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Sullivan!C10</f>
        <v>0</v>
      </c>
      <c r="C5" s="9">
        <f>Sullivan!E10</f>
        <v>0</v>
      </c>
      <c r="D5" s="9">
        <f>Sullivan!G10</f>
        <v>0</v>
      </c>
      <c r="E5" s="9">
        <f>Sullivan!I10</f>
        <v>0</v>
      </c>
      <c r="F5" s="9">
        <f>Sullivan!K10</f>
        <v>0</v>
      </c>
      <c r="G5" s="9">
        <f>Sullivan!M10</f>
        <v>0</v>
      </c>
      <c r="H5" s="9">
        <f>Sullivan!O10</f>
        <v>0</v>
      </c>
      <c r="I5" s="9">
        <f>Sullivan!Q10</f>
        <v>0</v>
      </c>
      <c r="J5" s="9">
        <f>Sullivan!S10</f>
        <v>0</v>
      </c>
      <c r="K5" s="9" t="str">
        <f>Sullivan!V10</f>
        <v xml:space="preserve"> </v>
      </c>
      <c r="L5" s="9" t="str">
        <f>Sullivan!W10</f>
        <v xml:space="preserve"> </v>
      </c>
      <c r="M5" s="9" t="str">
        <f>Sullivan!X10</f>
        <v xml:space="preserve"> </v>
      </c>
      <c r="N5" s="9" t="str">
        <f>Sullivan!Y10</f>
        <v xml:space="preserve"> </v>
      </c>
      <c r="O5" s="9" t="str">
        <f>Sullivan!Z10</f>
        <v xml:space="preserve"> </v>
      </c>
      <c r="P5" s="9" t="str">
        <f>Sullivan!AA10</f>
        <v xml:space="preserve"> </v>
      </c>
      <c r="Q5" s="9" t="str">
        <f>Sullivan!AB10</f>
        <v xml:space="preserve"> </v>
      </c>
      <c r="R5" s="9">
        <f>Sullivan!AC10</f>
        <v>5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Shomsky!C10</f>
        <v>0</v>
      </c>
      <c r="C6" s="9">
        <f>Shomsky!E10</f>
        <v>0</v>
      </c>
      <c r="D6" s="9">
        <f>Shomsky!G10</f>
        <v>0</v>
      </c>
      <c r="E6" s="9">
        <f>Shomsky!I10</f>
        <v>0</v>
      </c>
      <c r="F6" s="9">
        <f>Shomsky!K10</f>
        <v>0</v>
      </c>
      <c r="G6" s="9">
        <f>Shomsky!M10</f>
        <v>0</v>
      </c>
      <c r="H6" s="9">
        <f>Shomsky!O10</f>
        <v>0</v>
      </c>
      <c r="I6" s="9">
        <f>Shomsky!Q10</f>
        <v>0</v>
      </c>
      <c r="J6" s="9">
        <f>Shomsky!S10</f>
        <v>0</v>
      </c>
      <c r="K6" s="9" t="str">
        <f>Shomsky!V10</f>
        <v xml:space="preserve"> </v>
      </c>
      <c r="L6" s="9" t="str">
        <f>Shomsky!W10</f>
        <v xml:space="preserve"> </v>
      </c>
      <c r="M6" s="9" t="str">
        <f>Shomsky!X10</f>
        <v xml:space="preserve"> </v>
      </c>
      <c r="N6" s="9" t="str">
        <f>Shomsky!Y10</f>
        <v xml:space="preserve"> </v>
      </c>
      <c r="O6" s="9" t="str">
        <f>Shomsky!Z10</f>
        <v xml:space="preserve"> </v>
      </c>
      <c r="P6" s="9" t="str">
        <f>Shomsky!AA10</f>
        <v xml:space="preserve"> </v>
      </c>
      <c r="Q6" s="9" t="str">
        <f>Shomsky!AB10</f>
        <v xml:space="preserve"> </v>
      </c>
      <c r="R6" s="9">
        <f>Shomsky!AC10</f>
        <v>3</v>
      </c>
      <c r="S6" s="56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Pittenger!C10</f>
        <v>0</v>
      </c>
      <c r="C7" s="9">
        <f>Pittenger!E10</f>
        <v>0</v>
      </c>
      <c r="D7" s="9">
        <f>Pittenger!G10</f>
        <v>0</v>
      </c>
      <c r="E7" s="9">
        <f>Pittenger!I10</f>
        <v>0</v>
      </c>
      <c r="F7" s="9">
        <f>Pittenger!K10</f>
        <v>0</v>
      </c>
      <c r="G7" s="9">
        <f>Pittenger!M10</f>
        <v>0</v>
      </c>
      <c r="H7" s="9">
        <f>Pittenger!O10</f>
        <v>0</v>
      </c>
      <c r="I7" s="9">
        <f>Pittenger!Q10</f>
        <v>0</v>
      </c>
      <c r="J7" s="9">
        <f>Pittenger!S10</f>
        <v>0</v>
      </c>
      <c r="K7" s="9" t="str">
        <f>Pittenger!V10</f>
        <v xml:space="preserve"> </v>
      </c>
      <c r="L7" s="9" t="str">
        <f>Pittenger!W10</f>
        <v xml:space="preserve"> </v>
      </c>
      <c r="M7" s="9" t="str">
        <f>Pittenger!X10</f>
        <v xml:space="preserve"> </v>
      </c>
      <c r="N7" s="9" t="str">
        <f>Pittenger!Y10</f>
        <v xml:space="preserve"> </v>
      </c>
      <c r="O7" s="9" t="str">
        <f>Pittenger!Z10</f>
        <v xml:space="preserve"> </v>
      </c>
      <c r="P7" s="9" t="str">
        <f>Pittenger!AA10</f>
        <v xml:space="preserve"> </v>
      </c>
      <c r="Q7" s="9" t="str">
        <f>Pittenger!AB10</f>
        <v xml:space="preserve"> </v>
      </c>
      <c r="R7" s="9">
        <f>Pittenger!AC10</f>
        <v>3</v>
      </c>
      <c r="S7" s="56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Bawol!C10</f>
        <v>0</v>
      </c>
      <c r="C8" s="9">
        <f>Bawol!E10</f>
        <v>0</v>
      </c>
      <c r="D8" s="9">
        <f>Bawol!G10</f>
        <v>0</v>
      </c>
      <c r="E8" s="9">
        <f>Bawol!I10</f>
        <v>0</v>
      </c>
      <c r="F8" s="9">
        <f>Bawol!K10</f>
        <v>0</v>
      </c>
      <c r="G8" s="9">
        <f>Bawol!M10</f>
        <v>0</v>
      </c>
      <c r="H8" s="9">
        <f>Bawol!O10</f>
        <v>0</v>
      </c>
      <c r="I8" s="9">
        <f>Bawol!Q10</f>
        <v>0</v>
      </c>
      <c r="J8" s="9">
        <f>Bawol!S10</f>
        <v>0</v>
      </c>
      <c r="K8" s="9" t="str">
        <f>Bawol!V10</f>
        <v xml:space="preserve"> </v>
      </c>
      <c r="L8" s="9" t="str">
        <f>Bawol!W10</f>
        <v xml:space="preserve"> </v>
      </c>
      <c r="M8" s="9" t="str">
        <f>Bawol!X10</f>
        <v xml:space="preserve"> </v>
      </c>
      <c r="N8" s="9" t="str">
        <f>Bawol!Y10</f>
        <v xml:space="preserve"> </v>
      </c>
      <c r="O8" s="9" t="str">
        <f>Bawol!Z10</f>
        <v xml:space="preserve"> </v>
      </c>
      <c r="P8" s="9" t="str">
        <f>Bawol!AA10</f>
        <v xml:space="preserve"> </v>
      </c>
      <c r="Q8" s="9" t="str">
        <f>Bawol!AB10</f>
        <v xml:space="preserve"> </v>
      </c>
      <c r="R8" s="9">
        <f>Bawol!AC10</f>
        <v>0</v>
      </c>
      <c r="S8" s="56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Paul!C10</f>
        <v>0</v>
      </c>
      <c r="C9" s="9">
        <f>Paul!E10</f>
        <v>0</v>
      </c>
      <c r="D9" s="9">
        <f>Paul!G10</f>
        <v>0</v>
      </c>
      <c r="E9" s="9">
        <f>Paul!I10</f>
        <v>0</v>
      </c>
      <c r="F9" s="9">
        <f>Paul!K10</f>
        <v>0</v>
      </c>
      <c r="G9" s="9">
        <f>Paul!M10</f>
        <v>0</v>
      </c>
      <c r="H9" s="9">
        <f>Paul!O10</f>
        <v>0</v>
      </c>
      <c r="I9" s="9">
        <f>Paul!Q10</f>
        <v>0</v>
      </c>
      <c r="J9" s="9">
        <f>Paul!S10</f>
        <v>0</v>
      </c>
      <c r="K9" s="9" t="str">
        <f>Paul!V10</f>
        <v xml:space="preserve"> </v>
      </c>
      <c r="L9" s="9" t="str">
        <f>Paul!W10</f>
        <v xml:space="preserve"> </v>
      </c>
      <c r="M9" s="9" t="str">
        <f>Paul!X10</f>
        <v xml:space="preserve"> </v>
      </c>
      <c r="N9" s="9" t="str">
        <f>Paul!Y10</f>
        <v xml:space="preserve"> </v>
      </c>
      <c r="O9" s="9" t="str">
        <f>Paul!Z10</f>
        <v xml:space="preserve"> </v>
      </c>
      <c r="P9" s="9" t="str">
        <f>Paul!AA10</f>
        <v xml:space="preserve"> </v>
      </c>
      <c r="Q9" s="9" t="str">
        <f>Paul!AB10</f>
        <v xml:space="preserve"> </v>
      </c>
      <c r="R9" s="9">
        <f>Paul!AC10</f>
        <v>2</v>
      </c>
      <c r="S9" s="56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Walrad!C10</f>
        <v>0</v>
      </c>
      <c r="C10" s="9">
        <f>Walrad!E10</f>
        <v>0</v>
      </c>
      <c r="D10" s="9">
        <f>Walrad!G10</f>
        <v>0</v>
      </c>
      <c r="E10" s="9">
        <f>Walrad!I10</f>
        <v>0</v>
      </c>
      <c r="F10" s="9">
        <f>Walrad!K10</f>
        <v>0</v>
      </c>
      <c r="G10" s="9">
        <f>Walrad!M10</f>
        <v>0</v>
      </c>
      <c r="H10" s="9">
        <f>Walrad!O10</f>
        <v>0</v>
      </c>
      <c r="I10" s="9">
        <f>Walrad!Q10</f>
        <v>0</v>
      </c>
      <c r="J10" s="9">
        <f>Walrad!S10</f>
        <v>0</v>
      </c>
      <c r="K10" s="9" t="str">
        <f>Walrad!V10</f>
        <v xml:space="preserve"> </v>
      </c>
      <c r="L10" s="9" t="str">
        <f>Walrad!W10</f>
        <v xml:space="preserve"> </v>
      </c>
      <c r="M10" s="9" t="str">
        <f>Walrad!X10</f>
        <v xml:space="preserve"> </v>
      </c>
      <c r="N10" s="9" t="str">
        <f>Walrad!Y10</f>
        <v xml:space="preserve"> </v>
      </c>
      <c r="O10" s="9" t="str">
        <f>Walrad!Z10</f>
        <v xml:space="preserve"> </v>
      </c>
      <c r="P10" s="9" t="str">
        <f>Walrad!AA10</f>
        <v xml:space="preserve"> </v>
      </c>
      <c r="Q10" s="9" t="str">
        <f>Walrad!AB10</f>
        <v xml:space="preserve"> </v>
      </c>
      <c r="R10" s="9">
        <f>Walrad!AC10</f>
        <v>7</v>
      </c>
      <c r="S10" s="56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Tharp!C10</f>
        <v>0</v>
      </c>
      <c r="C11" s="9">
        <f>Tharp!E10</f>
        <v>0</v>
      </c>
      <c r="D11" s="9">
        <f>Tharp!G10</f>
        <v>0</v>
      </c>
      <c r="E11" s="9">
        <f>Tharp!I10</f>
        <v>0</v>
      </c>
      <c r="F11" s="9">
        <f>Tharp!K10</f>
        <v>0</v>
      </c>
      <c r="G11" s="9">
        <f>Tharp!M10</f>
        <v>0</v>
      </c>
      <c r="H11" s="9">
        <f>Tharp!O10</f>
        <v>0</v>
      </c>
      <c r="I11" s="9">
        <f>Tharp!Q10</f>
        <v>0</v>
      </c>
      <c r="J11" s="9">
        <f>Tharp!S10</f>
        <v>0</v>
      </c>
      <c r="K11" s="9" t="str">
        <f>Tharp!V10</f>
        <v xml:space="preserve"> </v>
      </c>
      <c r="L11" s="9" t="str">
        <f>Tharp!W10</f>
        <v xml:space="preserve"> </v>
      </c>
      <c r="M11" s="9" t="str">
        <f>Tharp!X10</f>
        <v xml:space="preserve"> </v>
      </c>
      <c r="N11" s="9" t="str">
        <f>Tharp!Y10</f>
        <v xml:space="preserve"> </v>
      </c>
      <c r="O11" s="9" t="str">
        <f>Tharp!Z10</f>
        <v xml:space="preserve"> </v>
      </c>
      <c r="P11" s="9" t="str">
        <f>Tharp!AA10</f>
        <v xml:space="preserve"> </v>
      </c>
      <c r="Q11" s="9" t="str">
        <f>Tharp!AB10</f>
        <v xml:space="preserve"> </v>
      </c>
      <c r="R11" s="9">
        <f>Tharp!AC10</f>
        <v>0</v>
      </c>
      <c r="S11" s="56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Matzo!C10</f>
        <v>0</v>
      </c>
      <c r="C12" s="9">
        <f>Matzo!E10</f>
        <v>0</v>
      </c>
      <c r="D12" s="9">
        <f>Matzo!G10</f>
        <v>0</v>
      </c>
      <c r="E12" s="9">
        <f>Matzo!I10</f>
        <v>0</v>
      </c>
      <c r="F12" s="9">
        <f>Matzo!K10</f>
        <v>0</v>
      </c>
      <c r="G12" s="9">
        <f>Matzo!M10</f>
        <v>0</v>
      </c>
      <c r="H12" s="9">
        <f>Matzo!O10</f>
        <v>0</v>
      </c>
      <c r="I12" s="9">
        <f>Matzo!Q10</f>
        <v>0</v>
      </c>
      <c r="J12" s="9">
        <f>Matzo!S10</f>
        <v>0</v>
      </c>
      <c r="K12" s="9" t="str">
        <f>Matzo!V10</f>
        <v xml:space="preserve"> </v>
      </c>
      <c r="L12" s="9" t="str">
        <f>Matzo!W10</f>
        <v xml:space="preserve"> </v>
      </c>
      <c r="M12" s="9" t="str">
        <f>Matzo!X10</f>
        <v xml:space="preserve"> </v>
      </c>
      <c r="N12" s="9" t="str">
        <f>Matzo!Y10</f>
        <v xml:space="preserve"> </v>
      </c>
      <c r="O12" s="9" t="str">
        <f>Matzo!Z10</f>
        <v xml:space="preserve"> </v>
      </c>
      <c r="P12" s="9" t="str">
        <f>Matzo!AA10</f>
        <v xml:space="preserve"> </v>
      </c>
      <c r="Q12" s="9" t="str">
        <f>Matzo!AB10</f>
        <v xml:space="preserve"> </v>
      </c>
      <c r="R12" s="9">
        <f>Matzo!AC10</f>
        <v>4</v>
      </c>
      <c r="S12" s="56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DiCarlo!C10</f>
        <v>0</v>
      </c>
      <c r="C13" s="9">
        <f>DiCarlo!E10</f>
        <v>0</v>
      </c>
      <c r="D13" s="9">
        <f>DiCarlo!G10</f>
        <v>0</v>
      </c>
      <c r="E13" s="9">
        <f>DiCarlo!I10</f>
        <v>0</v>
      </c>
      <c r="F13" s="9">
        <f>DiCarlo!K10</f>
        <v>0</v>
      </c>
      <c r="G13" s="9">
        <f>DiCarlo!M10</f>
        <v>0</v>
      </c>
      <c r="H13" s="9">
        <f>DiCarlo!O10</f>
        <v>0</v>
      </c>
      <c r="I13" s="9">
        <f>DiCarlo!Q10</f>
        <v>0</v>
      </c>
      <c r="J13" s="9">
        <f>DiCarlo!S10</f>
        <v>0</v>
      </c>
      <c r="K13" s="9" t="str">
        <f>DiCarlo!V10</f>
        <v xml:space="preserve"> </v>
      </c>
      <c r="L13" s="9" t="str">
        <f>DiCarlo!W10</f>
        <v xml:space="preserve"> </v>
      </c>
      <c r="M13" s="9" t="str">
        <f>DiCarlo!X10</f>
        <v xml:space="preserve"> </v>
      </c>
      <c r="N13" s="9" t="str">
        <f>DiCarlo!Y10</f>
        <v xml:space="preserve"> </v>
      </c>
      <c r="O13" s="9" t="str">
        <f>DiCarlo!Z10</f>
        <v xml:space="preserve"> </v>
      </c>
      <c r="P13" s="9" t="str">
        <f>DiCarlo!AA10</f>
        <v xml:space="preserve"> </v>
      </c>
      <c r="Q13" s="9" t="str">
        <f>DiCarlo!AB10</f>
        <v xml:space="preserve"> </v>
      </c>
      <c r="R13" s="9">
        <f>DiCarlo!AC10</f>
        <v>8</v>
      </c>
      <c r="S13" s="56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Baker!C10</f>
        <v>0</v>
      </c>
      <c r="C14" s="9">
        <f>Baker!E10</f>
        <v>0</v>
      </c>
      <c r="D14" s="9">
        <f>Baker!G10</f>
        <v>0</v>
      </c>
      <c r="E14" s="9">
        <f>Baker!I10</f>
        <v>0</v>
      </c>
      <c r="F14" s="9">
        <f>Baker!K10</f>
        <v>0</v>
      </c>
      <c r="G14" s="9">
        <f>Baker!M10</f>
        <v>0</v>
      </c>
      <c r="H14" s="9">
        <f>Baker!O10</f>
        <v>0</v>
      </c>
      <c r="I14" s="9">
        <f>Baker!Q10</f>
        <v>0</v>
      </c>
      <c r="J14" s="9">
        <f>Baker!S10</f>
        <v>0</v>
      </c>
      <c r="K14" s="9" t="str">
        <f>Baker!V10</f>
        <v xml:space="preserve"> </v>
      </c>
      <c r="L14" s="9" t="str">
        <f>Baker!W10</f>
        <v xml:space="preserve"> </v>
      </c>
      <c r="M14" s="9" t="str">
        <f>Baker!X10</f>
        <v xml:space="preserve"> </v>
      </c>
      <c r="N14" s="9" t="str">
        <f>Baker!Y10</f>
        <v xml:space="preserve"> </v>
      </c>
      <c r="O14" s="9" t="str">
        <f>Baker!Z10</f>
        <v xml:space="preserve"> </v>
      </c>
      <c r="P14" s="9" t="str">
        <f>Baker!AA10</f>
        <v xml:space="preserve"> </v>
      </c>
      <c r="Q14" s="9" t="str">
        <f>Baker!AB10</f>
        <v xml:space="preserve"> </v>
      </c>
      <c r="R14" s="9">
        <f>Baker!AC10</f>
        <v>5</v>
      </c>
      <c r="S14" s="56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Kopas!C10</f>
        <v>0</v>
      </c>
      <c r="C15" s="9">
        <f>Kopas!E10</f>
        <v>0</v>
      </c>
      <c r="D15" s="9">
        <f>Kopas!G10</f>
        <v>0</v>
      </c>
      <c r="E15" s="9">
        <f>Kopas!I10</f>
        <v>0</v>
      </c>
      <c r="F15" s="9">
        <f>Kopas!K10</f>
        <v>0</v>
      </c>
      <c r="G15" s="9">
        <f>Kopas!M10</f>
        <v>0</v>
      </c>
      <c r="H15" s="9">
        <f>Kopas!O10</f>
        <v>0</v>
      </c>
      <c r="I15" s="9">
        <f>Kopas!Q10</f>
        <v>0</v>
      </c>
      <c r="J15" s="9">
        <f>Kopas!S10</f>
        <v>0</v>
      </c>
      <c r="K15" s="9" t="str">
        <f>Kopas!V10</f>
        <v xml:space="preserve"> </v>
      </c>
      <c r="L15" s="9" t="str">
        <f>Kopas!W10</f>
        <v xml:space="preserve"> </v>
      </c>
      <c r="M15" s="9" t="str">
        <f>Kopas!X10</f>
        <v xml:space="preserve"> </v>
      </c>
      <c r="N15" s="9" t="str">
        <f>Kopas!Y10</f>
        <v xml:space="preserve"> </v>
      </c>
      <c r="O15" s="9" t="str">
        <f>Kopas!Z10</f>
        <v xml:space="preserve"> </v>
      </c>
      <c r="P15" s="9" t="str">
        <f>Kopas!AA10</f>
        <v xml:space="preserve"> </v>
      </c>
      <c r="Q15" s="9" t="str">
        <f>Kopas!AB10</f>
        <v xml:space="preserve"> </v>
      </c>
      <c r="R15" s="9">
        <f>Kopas!AC10</f>
        <v>5</v>
      </c>
      <c r="S15" s="56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Dunn!C10</f>
        <v>0</v>
      </c>
      <c r="C16" s="9">
        <f>Dunn!E10</f>
        <v>0</v>
      </c>
      <c r="D16" s="9">
        <f>Dunn!G10</f>
        <v>0</v>
      </c>
      <c r="E16" s="9">
        <f>Dunn!I10</f>
        <v>0</v>
      </c>
      <c r="F16" s="9">
        <f>Dunn!K10</f>
        <v>0</v>
      </c>
      <c r="G16" s="9">
        <f>Dunn!M10</f>
        <v>0</v>
      </c>
      <c r="H16" s="9">
        <f>Dunn!O10</f>
        <v>0</v>
      </c>
      <c r="I16" s="9">
        <f>Dunn!Q10</f>
        <v>0</v>
      </c>
      <c r="J16" s="9">
        <f>Dunn!S10</f>
        <v>0</v>
      </c>
      <c r="K16" s="9" t="str">
        <f>Dunn!V10</f>
        <v xml:space="preserve"> </v>
      </c>
      <c r="L16" s="9" t="str">
        <f>Dunn!W10</f>
        <v xml:space="preserve"> </v>
      </c>
      <c r="M16" s="9" t="str">
        <f>Dunn!X10</f>
        <v xml:space="preserve"> </v>
      </c>
      <c r="N16" s="9" t="str">
        <f>Dunn!Y10</f>
        <v xml:space="preserve"> </v>
      </c>
      <c r="O16" s="9" t="str">
        <f>Dunn!Z10</f>
        <v xml:space="preserve"> </v>
      </c>
      <c r="P16" s="9" t="str">
        <f>Dunn!AA10</f>
        <v xml:space="preserve"> </v>
      </c>
      <c r="Q16" s="9" t="str">
        <f>Dunn!AB10</f>
        <v xml:space="preserve"> </v>
      </c>
      <c r="R16" s="9">
        <f>Dunn!AC10</f>
        <v>9</v>
      </c>
      <c r="S16" s="56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Barrett!C10</f>
        <v>0</v>
      </c>
      <c r="C17" s="9">
        <f>Barrett!E10</f>
        <v>0</v>
      </c>
      <c r="D17" s="9">
        <f>Barrett!G10</f>
        <v>0</v>
      </c>
      <c r="E17" s="9">
        <f>Barrett!I10</f>
        <v>0</v>
      </c>
      <c r="F17" s="9">
        <f>Barrett!K10</f>
        <v>0</v>
      </c>
      <c r="G17" s="9">
        <f>Barrett!M10</f>
        <v>0</v>
      </c>
      <c r="H17" s="9">
        <f>Barrett!O10</f>
        <v>0</v>
      </c>
      <c r="I17" s="9">
        <f>Barrett!Q10</f>
        <v>0</v>
      </c>
      <c r="J17" s="9">
        <f>Barrett!S10</f>
        <v>0</v>
      </c>
      <c r="K17" s="9" t="str">
        <f>Barrett!V10</f>
        <v xml:space="preserve"> </v>
      </c>
      <c r="L17" s="9" t="str">
        <f>Barrett!W10</f>
        <v xml:space="preserve"> </v>
      </c>
      <c r="M17" s="9" t="str">
        <f>Barrett!X10</f>
        <v xml:space="preserve"> </v>
      </c>
      <c r="N17" s="9" t="str">
        <f>Barrett!Y10</f>
        <v xml:space="preserve"> </v>
      </c>
      <c r="O17" s="9" t="str">
        <f>Barrett!Z10</f>
        <v xml:space="preserve"> </v>
      </c>
      <c r="P17" s="9" t="str">
        <f>Barrett!AA10</f>
        <v xml:space="preserve"> </v>
      </c>
      <c r="Q17" s="9" t="str">
        <f>Barrett!AB10</f>
        <v xml:space="preserve"> </v>
      </c>
      <c r="R17" s="9">
        <f>Barrett!AC10</f>
        <v>5</v>
      </c>
      <c r="S17" s="56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 t="str">
        <f>CBaron!W10</f>
        <v xml:space="preserve"> 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5</v>
      </c>
      <c r="S18" s="56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 t="str">
        <f>Breuer!W10</f>
        <v xml:space="preserve"> 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7</v>
      </c>
      <c r="S19" s="56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Barbour!C10</f>
        <v>0</v>
      </c>
      <c r="C20" s="9">
        <f>Barbour!E10</f>
        <v>0</v>
      </c>
      <c r="D20" s="9">
        <f>Barbour!G10</f>
        <v>0</v>
      </c>
      <c r="E20" s="9">
        <f>Barbour!I10</f>
        <v>0</v>
      </c>
      <c r="F20" s="9">
        <f>Barbour!K10</f>
        <v>0</v>
      </c>
      <c r="G20" s="9">
        <f>Barbour!M10</f>
        <v>0</v>
      </c>
      <c r="H20" s="9">
        <f>Barbour!O10</f>
        <v>0</v>
      </c>
      <c r="I20" s="9">
        <f>Barbour!Q10</f>
        <v>0</v>
      </c>
      <c r="J20" s="9">
        <f>Barbour!S10</f>
        <v>0</v>
      </c>
      <c r="K20" s="9" t="str">
        <f>Barbour!V10</f>
        <v xml:space="preserve"> </v>
      </c>
      <c r="L20" s="9" t="str">
        <f>Barbour!W10</f>
        <v xml:space="preserve"> </v>
      </c>
      <c r="M20" s="9" t="str">
        <f>Barbour!X10</f>
        <v xml:space="preserve"> </v>
      </c>
      <c r="N20" s="9" t="str">
        <f>Barbour!Y10</f>
        <v xml:space="preserve"> </v>
      </c>
      <c r="O20" s="9" t="str">
        <f>Barbour!Z10</f>
        <v xml:space="preserve"> </v>
      </c>
      <c r="P20" s="9" t="str">
        <f>Barbour!AA10</f>
        <v xml:space="preserve"> </v>
      </c>
      <c r="Q20" s="9" t="str">
        <f>Barbour!AB10</f>
        <v xml:space="preserve"> </v>
      </c>
      <c r="R20" s="9">
        <f>Barbour!AC10</f>
        <v>7</v>
      </c>
      <c r="S20" s="56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Baron!C10</f>
        <v>0</v>
      </c>
      <c r="C21" s="9">
        <f>Baron!E10</f>
        <v>0</v>
      </c>
      <c r="D21" s="9">
        <f>Baron!G10</f>
        <v>0</v>
      </c>
      <c r="E21" s="9">
        <f>Baron!I10</f>
        <v>0</v>
      </c>
      <c r="F21" s="9">
        <f>Baron!K10</f>
        <v>0</v>
      </c>
      <c r="G21" s="9">
        <f>Baron!M10</f>
        <v>0</v>
      </c>
      <c r="H21" s="9">
        <f>Baron!O10</f>
        <v>0</v>
      </c>
      <c r="I21" s="9">
        <f>Baron!Q10</f>
        <v>0</v>
      </c>
      <c r="J21" s="9">
        <f>Baron!S10</f>
        <v>0</v>
      </c>
      <c r="K21" s="9" t="str">
        <f>Baron!V10</f>
        <v xml:space="preserve"> </v>
      </c>
      <c r="L21" s="9" t="str">
        <f>Baron!W10</f>
        <v xml:space="preserve"> </v>
      </c>
      <c r="M21" s="9" t="str">
        <f>Baron!X10</f>
        <v xml:space="preserve"> </v>
      </c>
      <c r="N21" s="9" t="str">
        <f>Baron!Y10</f>
        <v xml:space="preserve"> </v>
      </c>
      <c r="O21" s="9" t="str">
        <f>Baron!Z10</f>
        <v xml:space="preserve"> </v>
      </c>
      <c r="P21" s="9" t="str">
        <f>Baron!AA10</f>
        <v xml:space="preserve"> </v>
      </c>
      <c r="Q21" s="9" t="str">
        <f>Baron!AB10</f>
        <v xml:space="preserve"> </v>
      </c>
      <c r="R21" s="9">
        <f>Baron!AC10</f>
        <v>4</v>
      </c>
      <c r="S21" s="56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CBrosky!C10</f>
        <v>0</v>
      </c>
      <c r="C22" s="9">
        <f>CBrosky!E10</f>
        <v>0</v>
      </c>
      <c r="D22" s="9">
        <f>CBrosky!G10</f>
        <v>0</v>
      </c>
      <c r="E22" s="9">
        <f>CBrosky!I10</f>
        <v>0</v>
      </c>
      <c r="F22" s="9">
        <f>CBrosky!K10</f>
        <v>0</v>
      </c>
      <c r="G22" s="9">
        <f>CBrosky!M10</f>
        <v>0</v>
      </c>
      <c r="H22" s="9">
        <f>CBrosky!O10</f>
        <v>0</v>
      </c>
      <c r="I22" s="9">
        <f>CBrosky!Q10</f>
        <v>0</v>
      </c>
      <c r="J22" s="9">
        <f>CBrosky!S10</f>
        <v>0</v>
      </c>
      <c r="K22" s="9" t="str">
        <f>CBrosky!V10</f>
        <v xml:space="preserve"> </v>
      </c>
      <c r="L22" s="9" t="str">
        <f>CBrosky!W10</f>
        <v xml:space="preserve"> </v>
      </c>
      <c r="M22" s="9" t="str">
        <f>CBrosky!X10</f>
        <v xml:space="preserve"> </v>
      </c>
      <c r="N22" s="9" t="str">
        <f>CBrosky!Y10</f>
        <v xml:space="preserve"> </v>
      </c>
      <c r="O22" s="9" t="str">
        <f>CBrosky!Z10</f>
        <v xml:space="preserve"> </v>
      </c>
      <c r="P22" s="9" t="str">
        <f>CBrosky!AA10</f>
        <v xml:space="preserve"> </v>
      </c>
      <c r="Q22" s="9" t="str">
        <f>CBrosky!AB10</f>
        <v xml:space="preserve"> </v>
      </c>
      <c r="R22" s="9">
        <f>CBrosky!AC10</f>
        <v>6</v>
      </c>
      <c r="S22" s="56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Brosky!C10</f>
        <v>0</v>
      </c>
      <c r="C23" s="9">
        <f>Brosky!E10</f>
        <v>0</v>
      </c>
      <c r="D23" s="9">
        <f>Brosky!G10</f>
        <v>0</v>
      </c>
      <c r="E23" s="9">
        <f>Brosky!I10</f>
        <v>0</v>
      </c>
      <c r="F23" s="9">
        <f>Brosky!K10</f>
        <v>0</v>
      </c>
      <c r="G23" s="9">
        <f>Brosky!M10</f>
        <v>0</v>
      </c>
      <c r="H23" s="9">
        <f>Brosky!O10</f>
        <v>0</v>
      </c>
      <c r="I23" s="9">
        <f>Brosky!Q10</f>
        <v>0</v>
      </c>
      <c r="J23" s="9">
        <f>Brosky!S10</f>
        <v>0</v>
      </c>
      <c r="K23" s="9" t="str">
        <f>Brosky!V10</f>
        <v xml:space="preserve"> </v>
      </c>
      <c r="L23" s="9" t="str">
        <f>Brosky!W10</f>
        <v xml:space="preserve"> </v>
      </c>
      <c r="M23" s="9" t="str">
        <f>Brosky!X10</f>
        <v xml:space="preserve"> </v>
      </c>
      <c r="N23" s="9" t="str">
        <f>Brosky!Y10</f>
        <v xml:space="preserve"> </v>
      </c>
      <c r="O23" s="9" t="str">
        <f>Brosky!Z10</f>
        <v xml:space="preserve"> </v>
      </c>
      <c r="P23" s="9" t="str">
        <f>Brosky!AA10</f>
        <v xml:space="preserve"> </v>
      </c>
      <c r="Q23" s="9" t="str">
        <f>Brosky!AB10</f>
        <v xml:space="preserve"> </v>
      </c>
      <c r="R23" s="9">
        <f>Brosky!AC10</f>
        <v>5</v>
      </c>
      <c r="S23" s="56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Watts!C10</f>
        <v>0</v>
      </c>
      <c r="C24" s="9">
        <f>Watts!E10</f>
        <v>0</v>
      </c>
      <c r="D24" s="9">
        <f>Watts!G10</f>
        <v>0</v>
      </c>
      <c r="E24" s="9">
        <f>Watts!I10</f>
        <v>0</v>
      </c>
      <c r="F24" s="9">
        <f>Watts!K10</f>
        <v>0</v>
      </c>
      <c r="G24" s="9">
        <f>Watts!M10</f>
        <v>0</v>
      </c>
      <c r="H24" s="9">
        <f>Watts!O10</f>
        <v>0</v>
      </c>
      <c r="I24" s="9">
        <f>Watts!Q10</f>
        <v>0</v>
      </c>
      <c r="J24" s="9">
        <f>Watts!S10</f>
        <v>0</v>
      </c>
      <c r="K24" s="9" t="str">
        <f>Watts!V10</f>
        <v xml:space="preserve"> </v>
      </c>
      <c r="L24" s="9" t="str">
        <f>Watts!W10</f>
        <v xml:space="preserve"> </v>
      </c>
      <c r="M24" s="9" t="str">
        <f>Watts!X10</f>
        <v xml:space="preserve"> </v>
      </c>
      <c r="N24" s="9" t="str">
        <f>Watts!Y10</f>
        <v xml:space="preserve"> </v>
      </c>
      <c r="O24" s="9" t="str">
        <f>Watts!Z10</f>
        <v xml:space="preserve"> </v>
      </c>
      <c r="P24" s="9" t="str">
        <f>Watts!AA10</f>
        <v xml:space="preserve"> </v>
      </c>
      <c r="Q24" s="9" t="str">
        <f>Watts!AB10</f>
        <v xml:space="preserve"> </v>
      </c>
      <c r="R24" s="9">
        <f>Watts!AC10</f>
        <v>6</v>
      </c>
      <c r="S24" s="56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Markusen!C10</f>
        <v>0</v>
      </c>
      <c r="C25" s="9">
        <f>Markusen!E10</f>
        <v>0</v>
      </c>
      <c r="D25" s="9">
        <f>Markusen!G10</f>
        <v>0</v>
      </c>
      <c r="E25" s="9">
        <f>Markusen!I10</f>
        <v>0</v>
      </c>
      <c r="F25" s="9">
        <f>Markusen!K10</f>
        <v>0</v>
      </c>
      <c r="G25" s="9">
        <f>Markusen!M10</f>
        <v>0</v>
      </c>
      <c r="H25" s="9">
        <f>Markusen!O10</f>
        <v>0</v>
      </c>
      <c r="I25" s="9">
        <f>Markusen!Q10</f>
        <v>0</v>
      </c>
      <c r="J25" s="9">
        <f>Markusen!S10</f>
        <v>0</v>
      </c>
      <c r="K25" s="9" t="str">
        <f>Markusen!V10</f>
        <v xml:space="preserve"> </v>
      </c>
      <c r="L25" s="9" t="str">
        <f>Markusen!W10</f>
        <v xml:space="preserve"> </v>
      </c>
      <c r="M25" s="9" t="str">
        <f>Markusen!X10</f>
        <v xml:space="preserve"> </v>
      </c>
      <c r="N25" s="9" t="str">
        <f>Markusen!Y10</f>
        <v xml:space="preserve"> </v>
      </c>
      <c r="O25" s="9" t="str">
        <f>Markusen!Z10</f>
        <v xml:space="preserve"> </v>
      </c>
      <c r="P25" s="9" t="str">
        <f>Markusen!AA10</f>
        <v xml:space="preserve"> </v>
      </c>
      <c r="Q25" s="9" t="str">
        <f>Markusen!AB10</f>
        <v xml:space="preserve"> </v>
      </c>
      <c r="R25" s="9">
        <f>Markusen!AC10</f>
        <v>0</v>
      </c>
      <c r="S25" s="56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Olivero!C10</f>
        <v>0</v>
      </c>
      <c r="C26" s="9">
        <f>Olivero!E10</f>
        <v>0</v>
      </c>
      <c r="D26" s="9">
        <f>Olivero!G10</f>
        <v>0</v>
      </c>
      <c r="E26" s="9">
        <f>Olivero!I10</f>
        <v>0</v>
      </c>
      <c r="F26" s="9">
        <f>Olivero!K10</f>
        <v>0</v>
      </c>
      <c r="G26" s="9">
        <f>Olivero!M10</f>
        <v>0</v>
      </c>
      <c r="H26" s="9">
        <f>Olivero!O10</f>
        <v>0</v>
      </c>
      <c r="I26" s="9">
        <f>Olivero!Q10</f>
        <v>0</v>
      </c>
      <c r="J26" s="9">
        <f>Olivero!S10</f>
        <v>0</v>
      </c>
      <c r="K26" s="9" t="str">
        <f>Olivero!V10</f>
        <v xml:space="preserve"> </v>
      </c>
      <c r="L26" s="9" t="str">
        <f>Olivero!W10</f>
        <v xml:space="preserve"> </v>
      </c>
      <c r="M26" s="9" t="str">
        <f>Olivero!X10</f>
        <v xml:space="preserve"> </v>
      </c>
      <c r="N26" s="9" t="str">
        <f>Olivero!Y10</f>
        <v xml:space="preserve"> </v>
      </c>
      <c r="O26" s="9" t="str">
        <f>Olivero!Z10</f>
        <v xml:space="preserve"> </v>
      </c>
      <c r="P26" s="9" t="str">
        <f>Olivero!AA10</f>
        <v xml:space="preserve"> </v>
      </c>
      <c r="Q26" s="9" t="str">
        <f>Olivero!AB10</f>
        <v xml:space="preserve"> </v>
      </c>
      <c r="R26" s="9">
        <f>Olivero!AC10</f>
        <v>3</v>
      </c>
      <c r="S26" s="56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Koenigsknecht!C10</f>
        <v>0</v>
      </c>
      <c r="C27" s="9">
        <f>Koenigsknecht!E10</f>
        <v>0</v>
      </c>
      <c r="D27" s="9">
        <f>Koenigsknecht!G10</f>
        <v>0</v>
      </c>
      <c r="E27" s="9">
        <f>Koenigsknecht!I10</f>
        <v>0</v>
      </c>
      <c r="F27" s="9">
        <f>Koenigsknecht!K10</f>
        <v>0</v>
      </c>
      <c r="G27" s="9">
        <f>Koenigsknecht!M10</f>
        <v>0</v>
      </c>
      <c r="H27" s="9">
        <f>Koenigsknecht!O10</f>
        <v>0</v>
      </c>
      <c r="I27" s="9">
        <f>Koenigsknecht!Q10</f>
        <v>0</v>
      </c>
      <c r="J27" s="9">
        <f>Koenigsknecht!S10</f>
        <v>0</v>
      </c>
      <c r="K27" s="9" t="str">
        <f>Koenigsknecht!V10</f>
        <v xml:space="preserve"> </v>
      </c>
      <c r="L27" s="9" t="str">
        <f>Koenigsknecht!W10</f>
        <v xml:space="preserve"> </v>
      </c>
      <c r="M27" s="9" t="str">
        <f>Koenigsknecht!X10</f>
        <v xml:space="preserve"> </v>
      </c>
      <c r="N27" s="9" t="str">
        <f>Koenigsknecht!Y10</f>
        <v xml:space="preserve"> </v>
      </c>
      <c r="O27" s="9" t="str">
        <f>Koenigsknecht!Z10</f>
        <v xml:space="preserve"> </v>
      </c>
      <c r="P27" s="9" t="str">
        <f>Koenigsknecht!AA10</f>
        <v xml:space="preserve"> </v>
      </c>
      <c r="Q27" s="9" t="str">
        <f>Koenigsknecht!AB10</f>
        <v xml:space="preserve"> </v>
      </c>
      <c r="R27" s="9">
        <f>Koenigsknecht!AC10</f>
        <v>5</v>
      </c>
      <c r="S27" s="56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Laskaris!C10</f>
        <v>0</v>
      </c>
      <c r="C28" s="9">
        <f>Laskaris!E10</f>
        <v>0</v>
      </c>
      <c r="D28" s="9">
        <f>Laskaris!G10</f>
        <v>0</v>
      </c>
      <c r="E28" s="9">
        <f>Laskaris!I10</f>
        <v>0</v>
      </c>
      <c r="F28" s="9">
        <f>Laskaris!K10</f>
        <v>0</v>
      </c>
      <c r="G28" s="9">
        <f>Laskaris!M10</f>
        <v>0</v>
      </c>
      <c r="H28" s="9">
        <f>Laskaris!O10</f>
        <v>0</v>
      </c>
      <c r="I28" s="9">
        <f>Laskaris!Q10</f>
        <v>0</v>
      </c>
      <c r="J28" s="9">
        <f>Laskaris!S10</f>
        <v>0</v>
      </c>
      <c r="K28" s="9" t="str">
        <f>Laskaris!V10</f>
        <v xml:space="preserve"> </v>
      </c>
      <c r="L28" s="9" t="str">
        <f>Laskaris!W10</f>
        <v xml:space="preserve"> </v>
      </c>
      <c r="M28" s="9" t="str">
        <f>Laskaris!X10</f>
        <v xml:space="preserve"> </v>
      </c>
      <c r="N28" s="9" t="str">
        <f>Laskaris!Y10</f>
        <v xml:space="preserve"> </v>
      </c>
      <c r="O28" s="9" t="str">
        <f>Laskaris!Z10</f>
        <v xml:space="preserve"> </v>
      </c>
      <c r="P28" s="9" t="str">
        <f>Laskaris!AA10</f>
        <v xml:space="preserve"> </v>
      </c>
      <c r="Q28" s="9" t="str">
        <f>Laskaris!AB10</f>
        <v xml:space="preserve"> </v>
      </c>
      <c r="R28" s="9">
        <f>Laskaris!AC10</f>
        <v>10</v>
      </c>
      <c r="S28" s="56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Course'!C2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Sullivan!C12</f>
        <v>0</v>
      </c>
      <c r="C5" s="9">
        <f>Sullivan!E12</f>
        <v>0</v>
      </c>
      <c r="D5" s="9">
        <f>Sullivan!G12</f>
        <v>0</v>
      </c>
      <c r="E5" s="9">
        <f>Sullivan!I12</f>
        <v>0</v>
      </c>
      <c r="F5" s="9">
        <f>Sullivan!K12</f>
        <v>0</v>
      </c>
      <c r="G5" s="9">
        <f>Sullivan!M12</f>
        <v>0</v>
      </c>
      <c r="H5" s="9">
        <f>Sullivan!O12</f>
        <v>0</v>
      </c>
      <c r="I5" s="9">
        <f>Sullivan!Q12</f>
        <v>0</v>
      </c>
      <c r="J5" s="9">
        <f>Sullivan!S12</f>
        <v>0</v>
      </c>
      <c r="K5" s="9" t="str">
        <f>Sullivan!V12</f>
        <v xml:space="preserve"> </v>
      </c>
      <c r="L5" s="9" t="str">
        <f>Sullivan!W12</f>
        <v xml:space="preserve"> </v>
      </c>
      <c r="M5" s="9" t="str">
        <f>Sullivan!X12</f>
        <v xml:space="preserve"> </v>
      </c>
      <c r="N5" s="9" t="str">
        <f>Sullivan!Y12</f>
        <v xml:space="preserve"> </v>
      </c>
      <c r="O5" s="9" t="str">
        <f>Sullivan!Z12</f>
        <v xml:space="preserve"> </v>
      </c>
      <c r="P5" s="9" t="str">
        <f>Sullivan!AA12</f>
        <v xml:space="preserve"> </v>
      </c>
      <c r="Q5" s="9" t="str">
        <f>Sullivan!AB12</f>
        <v xml:space="preserve"> </v>
      </c>
      <c r="R5" s="9">
        <f>Sullivan!AC12</f>
        <v>-7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Shomsky!C12</f>
        <v>0</v>
      </c>
      <c r="C6" s="9">
        <f>Shomsky!E12</f>
        <v>0</v>
      </c>
      <c r="D6" s="9">
        <f>Shomsky!G12</f>
        <v>0</v>
      </c>
      <c r="E6" s="9">
        <f>Shomsky!I12</f>
        <v>0</v>
      </c>
      <c r="F6" s="9">
        <f>Shomsky!K12</f>
        <v>0</v>
      </c>
      <c r="G6" s="9">
        <f>Shomsky!M12</f>
        <v>0</v>
      </c>
      <c r="H6" s="9">
        <f>Shomsky!O12</f>
        <v>0</v>
      </c>
      <c r="I6" s="9">
        <f>Shomsky!Q12</f>
        <v>0</v>
      </c>
      <c r="J6" s="9">
        <f>Shomsky!S12</f>
        <v>0</v>
      </c>
      <c r="K6" s="9" t="str">
        <f>Shomsky!V12</f>
        <v xml:space="preserve"> </v>
      </c>
      <c r="L6" s="9" t="str">
        <f>Shomsky!W12</f>
        <v xml:space="preserve"> </v>
      </c>
      <c r="M6" s="9" t="str">
        <f>Shomsky!X12</f>
        <v xml:space="preserve"> </v>
      </c>
      <c r="N6" s="9" t="str">
        <f>Shomsky!Y12</f>
        <v xml:space="preserve"> </v>
      </c>
      <c r="O6" s="9" t="str">
        <f>Shomsky!Z12</f>
        <v xml:space="preserve"> </v>
      </c>
      <c r="P6" s="9" t="str">
        <f>Shomsky!AA12</f>
        <v xml:space="preserve"> </v>
      </c>
      <c r="Q6" s="9" t="str">
        <f>Shomsky!AB12</f>
        <v xml:space="preserve"> </v>
      </c>
      <c r="R6" s="9">
        <f>Shomsky!AC12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Pittenger!C12</f>
        <v>0</v>
      </c>
      <c r="C7" s="9">
        <f>Pittenger!E12</f>
        <v>0</v>
      </c>
      <c r="D7" s="9">
        <f>Pittenger!G12</f>
        <v>0</v>
      </c>
      <c r="E7" s="9">
        <f>Pittenger!I12</f>
        <v>0</v>
      </c>
      <c r="F7" s="9">
        <f>Pittenger!K12</f>
        <v>0</v>
      </c>
      <c r="G7" s="9">
        <f>Pittenger!M12</f>
        <v>0</v>
      </c>
      <c r="H7" s="9">
        <f>Pittenger!O12</f>
        <v>0</v>
      </c>
      <c r="I7" s="9">
        <f>Pittenger!Q12</f>
        <v>0</v>
      </c>
      <c r="J7" s="9">
        <f>Pittenger!S12</f>
        <v>0</v>
      </c>
      <c r="K7" s="9" t="str">
        <f>Pittenger!V12</f>
        <v xml:space="preserve"> </v>
      </c>
      <c r="L7" s="9" t="str">
        <f>Pittenger!W12</f>
        <v xml:space="preserve"> </v>
      </c>
      <c r="M7" s="9" t="str">
        <f>Pittenger!X12</f>
        <v xml:space="preserve"> </v>
      </c>
      <c r="N7" s="9" t="str">
        <f>Pittenger!Y12</f>
        <v xml:space="preserve"> </v>
      </c>
      <c r="O7" s="9" t="str">
        <f>Pittenger!Z12</f>
        <v xml:space="preserve"> </v>
      </c>
      <c r="P7" s="9" t="str">
        <f>Pittenger!AA12</f>
        <v xml:space="preserve"> </v>
      </c>
      <c r="Q7" s="9" t="str">
        <f>Pittenger!AB12</f>
        <v xml:space="preserve"> </v>
      </c>
      <c r="R7" s="9">
        <f>Pittenger!AC12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Bawol!C12</f>
        <v>0</v>
      </c>
      <c r="C8" s="9">
        <f>Bawol!E12</f>
        <v>0</v>
      </c>
      <c r="D8" s="9">
        <f>Bawol!G12</f>
        <v>0</v>
      </c>
      <c r="E8" s="9">
        <f>Bawol!I12</f>
        <v>0</v>
      </c>
      <c r="F8" s="9">
        <f>Bawol!K12</f>
        <v>0</v>
      </c>
      <c r="G8" s="9">
        <f>Bawol!M12</f>
        <v>0</v>
      </c>
      <c r="H8" s="9">
        <f>Bawol!O12</f>
        <v>0</v>
      </c>
      <c r="I8" s="9">
        <f>Bawol!Q12</f>
        <v>0</v>
      </c>
      <c r="J8" s="9">
        <f>Bawol!S12</f>
        <v>0</v>
      </c>
      <c r="K8" s="9" t="str">
        <f>Bawol!V12</f>
        <v xml:space="preserve"> </v>
      </c>
      <c r="L8" s="9" t="str">
        <f>Bawol!W12</f>
        <v xml:space="preserve"> </v>
      </c>
      <c r="M8" s="9" t="str">
        <f>Bawol!X12</f>
        <v xml:space="preserve"> </v>
      </c>
      <c r="N8" s="9" t="str">
        <f>Bawol!Y12</f>
        <v xml:space="preserve"> </v>
      </c>
      <c r="O8" s="9" t="str">
        <f>Bawol!Z12</f>
        <v xml:space="preserve"> </v>
      </c>
      <c r="P8" s="9" t="str">
        <f>Bawol!AA12</f>
        <v xml:space="preserve"> </v>
      </c>
      <c r="Q8" s="9" t="str">
        <f>Bawol!AB12</f>
        <v xml:space="preserve"> </v>
      </c>
      <c r="R8" s="9">
        <f>Bawol!AC12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Paul!C12</f>
        <v>0</v>
      </c>
      <c r="C9" s="9">
        <f>Paul!E12</f>
        <v>0</v>
      </c>
      <c r="D9" s="9">
        <f>Paul!G12</f>
        <v>0</v>
      </c>
      <c r="E9" s="9">
        <f>Paul!I12</f>
        <v>0</v>
      </c>
      <c r="F9" s="9">
        <f>Paul!K12</f>
        <v>0</v>
      </c>
      <c r="G9" s="9">
        <f>Paul!M12</f>
        <v>0</v>
      </c>
      <c r="H9" s="9">
        <f>Paul!O12</f>
        <v>0</v>
      </c>
      <c r="I9" s="9">
        <f>Paul!Q12</f>
        <v>0</v>
      </c>
      <c r="J9" s="9">
        <f>Paul!S12</f>
        <v>0</v>
      </c>
      <c r="K9" s="9" t="str">
        <f>Paul!V12</f>
        <v xml:space="preserve"> </v>
      </c>
      <c r="L9" s="9" t="str">
        <f>Paul!W12</f>
        <v xml:space="preserve"> </v>
      </c>
      <c r="M9" s="9" t="str">
        <f>Paul!X12</f>
        <v xml:space="preserve"> </v>
      </c>
      <c r="N9" s="9" t="str">
        <f>Paul!Y12</f>
        <v xml:space="preserve"> </v>
      </c>
      <c r="O9" s="9" t="str">
        <f>Paul!Z12</f>
        <v xml:space="preserve"> </v>
      </c>
      <c r="P9" s="9" t="str">
        <f>Paul!AA12</f>
        <v xml:space="preserve"> </v>
      </c>
      <c r="Q9" s="9" t="str">
        <f>Paul!AB12</f>
        <v xml:space="preserve"> </v>
      </c>
      <c r="R9" s="9">
        <f>Paul!AC12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Walrad!C12</f>
        <v>0</v>
      </c>
      <c r="C10" s="9">
        <f>Walrad!E12</f>
        <v>0</v>
      </c>
      <c r="D10" s="9">
        <f>Walrad!G12</f>
        <v>0</v>
      </c>
      <c r="E10" s="9">
        <f>Walrad!I12</f>
        <v>0</v>
      </c>
      <c r="F10" s="9">
        <f>Walrad!K12</f>
        <v>0</v>
      </c>
      <c r="G10" s="9">
        <f>Walrad!M12</f>
        <v>0</v>
      </c>
      <c r="H10" s="9">
        <f>Walrad!O12</f>
        <v>0</v>
      </c>
      <c r="I10" s="9">
        <f>Walrad!Q12</f>
        <v>0</v>
      </c>
      <c r="J10" s="9">
        <f>Walrad!S12</f>
        <v>0</v>
      </c>
      <c r="K10" s="9" t="str">
        <f>Walrad!V12</f>
        <v xml:space="preserve"> </v>
      </c>
      <c r="L10" s="9" t="str">
        <f>Walrad!W12</f>
        <v xml:space="preserve"> </v>
      </c>
      <c r="M10" s="9" t="str">
        <f>Walrad!X12</f>
        <v xml:space="preserve"> </v>
      </c>
      <c r="N10" s="9" t="str">
        <f>Walrad!Y12</f>
        <v xml:space="preserve"> </v>
      </c>
      <c r="O10" s="9" t="str">
        <f>Walrad!Z12</f>
        <v xml:space="preserve"> </v>
      </c>
      <c r="P10" s="9" t="str">
        <f>Walrad!AA12</f>
        <v xml:space="preserve"> </v>
      </c>
      <c r="Q10" s="9" t="str">
        <f>Walrad!AB12</f>
        <v xml:space="preserve"> </v>
      </c>
      <c r="R10" s="9">
        <f>Walrad!AC12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Tharp!C12</f>
        <v>0</v>
      </c>
      <c r="C11" s="9">
        <f>Tharp!E12</f>
        <v>0</v>
      </c>
      <c r="D11" s="9">
        <f>Tharp!G12</f>
        <v>0</v>
      </c>
      <c r="E11" s="9">
        <f>Tharp!I12</f>
        <v>0</v>
      </c>
      <c r="F11" s="9">
        <f>Tharp!K12</f>
        <v>0</v>
      </c>
      <c r="G11" s="9">
        <f>Tharp!M12</f>
        <v>0</v>
      </c>
      <c r="H11" s="9">
        <f>Tharp!O12</f>
        <v>0</v>
      </c>
      <c r="I11" s="9">
        <f>Tharp!Q12</f>
        <v>0</v>
      </c>
      <c r="J11" s="9">
        <f>Tharp!S12</f>
        <v>0</v>
      </c>
      <c r="K11" s="9" t="str">
        <f>Tharp!V12</f>
        <v xml:space="preserve"> </v>
      </c>
      <c r="L11" s="9" t="str">
        <f>Tharp!W12</f>
        <v xml:space="preserve"> </v>
      </c>
      <c r="M11" s="9" t="str">
        <f>Tharp!X12</f>
        <v xml:space="preserve"> </v>
      </c>
      <c r="N11" s="9" t="str">
        <f>Tharp!Y12</f>
        <v xml:space="preserve"> </v>
      </c>
      <c r="O11" s="9" t="str">
        <f>Tharp!Z12</f>
        <v xml:space="preserve"> </v>
      </c>
      <c r="P11" s="9" t="str">
        <f>Tharp!AA12</f>
        <v xml:space="preserve"> </v>
      </c>
      <c r="Q11" s="9" t="str">
        <f>Tharp!AB12</f>
        <v xml:space="preserve"> </v>
      </c>
      <c r="R11" s="9">
        <f>Tharp!AC12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Matzo!C12</f>
        <v>0</v>
      </c>
      <c r="C12" s="9">
        <f>Matzo!E12</f>
        <v>0</v>
      </c>
      <c r="D12" s="9">
        <f>Matzo!G12</f>
        <v>0</v>
      </c>
      <c r="E12" s="9">
        <f>Matzo!I12</f>
        <v>0</v>
      </c>
      <c r="F12" s="9">
        <f>Matzo!K12</f>
        <v>0</v>
      </c>
      <c r="G12" s="9">
        <f>Matzo!M12</f>
        <v>0</v>
      </c>
      <c r="H12" s="9">
        <f>Matzo!O12</f>
        <v>0</v>
      </c>
      <c r="I12" s="9">
        <f>Matzo!Q12</f>
        <v>0</v>
      </c>
      <c r="J12" s="9">
        <f>Matzo!S12</f>
        <v>0</v>
      </c>
      <c r="K12" s="9" t="str">
        <f>Matzo!V12</f>
        <v xml:space="preserve"> </v>
      </c>
      <c r="L12" s="9" t="str">
        <f>Matzo!W12</f>
        <v xml:space="preserve"> </v>
      </c>
      <c r="M12" s="9" t="str">
        <f>Matzo!X12</f>
        <v xml:space="preserve"> </v>
      </c>
      <c r="N12" s="9" t="str">
        <f>Matzo!Y12</f>
        <v xml:space="preserve"> </v>
      </c>
      <c r="O12" s="9" t="str">
        <f>Matzo!Z12</f>
        <v xml:space="preserve"> </v>
      </c>
      <c r="P12" s="9" t="str">
        <f>Matzo!AA12</f>
        <v xml:space="preserve"> </v>
      </c>
      <c r="Q12" s="9" t="str">
        <f>Matzo!AB12</f>
        <v xml:space="preserve"> </v>
      </c>
      <c r="R12" s="9">
        <f>Matzo!AC12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DiCarlo!C12</f>
        <v>0</v>
      </c>
      <c r="C13" s="9">
        <f>DiCarlo!E12</f>
        <v>0</v>
      </c>
      <c r="D13" s="9">
        <f>DiCarlo!G12</f>
        <v>0</v>
      </c>
      <c r="E13" s="9">
        <f>DiCarlo!I12</f>
        <v>0</v>
      </c>
      <c r="F13" s="9">
        <f>DiCarlo!K12</f>
        <v>0</v>
      </c>
      <c r="G13" s="9">
        <f>DiCarlo!M12</f>
        <v>0</v>
      </c>
      <c r="H13" s="9">
        <f>DiCarlo!O12</f>
        <v>0</v>
      </c>
      <c r="I13" s="9">
        <f>DiCarlo!Q12</f>
        <v>0</v>
      </c>
      <c r="J13" s="9">
        <f>DiCarlo!S12</f>
        <v>0</v>
      </c>
      <c r="K13" s="9" t="str">
        <f>DiCarlo!V12</f>
        <v xml:space="preserve"> </v>
      </c>
      <c r="L13" s="9" t="str">
        <f>DiCarlo!W12</f>
        <v xml:space="preserve"> </v>
      </c>
      <c r="M13" s="9" t="str">
        <f>DiCarlo!X12</f>
        <v xml:space="preserve"> </v>
      </c>
      <c r="N13" s="9" t="str">
        <f>DiCarlo!Y12</f>
        <v xml:space="preserve"> </v>
      </c>
      <c r="O13" s="9" t="str">
        <f>DiCarlo!Z12</f>
        <v xml:space="preserve"> </v>
      </c>
      <c r="P13" s="9" t="str">
        <f>DiCarlo!AA12</f>
        <v xml:space="preserve"> </v>
      </c>
      <c r="Q13" s="9" t="str">
        <f>DiCarlo!AB12</f>
        <v xml:space="preserve"> </v>
      </c>
      <c r="R13" s="9">
        <f>DiCarlo!AC12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Baker!C12</f>
        <v>0</v>
      </c>
      <c r="C14" s="9">
        <f>Baker!E12</f>
        <v>0</v>
      </c>
      <c r="D14" s="9">
        <f>Baker!G12</f>
        <v>0</v>
      </c>
      <c r="E14" s="9">
        <f>Baker!I12</f>
        <v>0</v>
      </c>
      <c r="F14" s="9">
        <f>Baker!K12</f>
        <v>0</v>
      </c>
      <c r="G14" s="9">
        <f>Baker!M12</f>
        <v>0</v>
      </c>
      <c r="H14" s="9">
        <f>Baker!O12</f>
        <v>0</v>
      </c>
      <c r="I14" s="9">
        <f>Baker!Q12</f>
        <v>0</v>
      </c>
      <c r="J14" s="9">
        <f>Baker!S12</f>
        <v>0</v>
      </c>
      <c r="K14" s="9" t="str">
        <f>Baker!V12</f>
        <v xml:space="preserve"> </v>
      </c>
      <c r="L14" s="9" t="str">
        <f>Baker!W12</f>
        <v xml:space="preserve"> </v>
      </c>
      <c r="M14" s="9" t="str">
        <f>Baker!X12</f>
        <v xml:space="preserve"> </v>
      </c>
      <c r="N14" s="9" t="str">
        <f>Baker!Y12</f>
        <v xml:space="preserve"> </v>
      </c>
      <c r="O14" s="9" t="str">
        <f>Baker!Z12</f>
        <v xml:space="preserve"> </v>
      </c>
      <c r="P14" s="9" t="str">
        <f>Baker!AA12</f>
        <v xml:space="preserve"> </v>
      </c>
      <c r="Q14" s="9" t="str">
        <f>Baker!AB12</f>
        <v xml:space="preserve"> </v>
      </c>
      <c r="R14" s="9">
        <f>Baker!AC12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Kopas!C12</f>
        <v>0</v>
      </c>
      <c r="C15" s="9">
        <f>Kopas!E12</f>
        <v>0</v>
      </c>
      <c r="D15" s="9">
        <f>Kopas!G12</f>
        <v>0</v>
      </c>
      <c r="E15" s="9">
        <f>Kopas!I12</f>
        <v>0</v>
      </c>
      <c r="F15" s="9">
        <f>Kopas!K12</f>
        <v>0</v>
      </c>
      <c r="G15" s="9">
        <f>Kopas!M12</f>
        <v>0</v>
      </c>
      <c r="H15" s="9">
        <f>Kopas!O12</f>
        <v>0</v>
      </c>
      <c r="I15" s="9">
        <f>Kopas!Q12</f>
        <v>0</v>
      </c>
      <c r="J15" s="9">
        <f>Kopas!S12</f>
        <v>0</v>
      </c>
      <c r="K15" s="9" t="str">
        <f>Kopas!V12</f>
        <v xml:space="preserve"> </v>
      </c>
      <c r="L15" s="9" t="str">
        <f>Kopas!W12</f>
        <v xml:space="preserve"> </v>
      </c>
      <c r="M15" s="9" t="str">
        <f>Kopas!X12</f>
        <v xml:space="preserve"> </v>
      </c>
      <c r="N15" s="9" t="str">
        <f>Kopas!Y12</f>
        <v xml:space="preserve"> </v>
      </c>
      <c r="O15" s="9" t="str">
        <f>Kopas!Z12</f>
        <v xml:space="preserve"> </v>
      </c>
      <c r="P15" s="9" t="str">
        <f>Kopas!AA12</f>
        <v xml:space="preserve"> </v>
      </c>
      <c r="Q15" s="9" t="str">
        <f>Kopas!AB12</f>
        <v xml:space="preserve"> </v>
      </c>
      <c r="R15" s="9">
        <f>Kopas!AC12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Dunn!C12</f>
        <v>0</v>
      </c>
      <c r="C16" s="9">
        <f>Dunn!E12</f>
        <v>0</v>
      </c>
      <c r="D16" s="9">
        <f>Dunn!G12</f>
        <v>0</v>
      </c>
      <c r="E16" s="9">
        <f>Dunn!I12</f>
        <v>0</v>
      </c>
      <c r="F16" s="9">
        <f>Dunn!K12</f>
        <v>0</v>
      </c>
      <c r="G16" s="9">
        <f>Dunn!M12</f>
        <v>0</v>
      </c>
      <c r="H16" s="9">
        <f>Dunn!O12</f>
        <v>0</v>
      </c>
      <c r="I16" s="9">
        <f>Dunn!Q12</f>
        <v>0</v>
      </c>
      <c r="J16" s="9">
        <f>Dunn!S12</f>
        <v>0</v>
      </c>
      <c r="K16" s="9" t="str">
        <f>Dunn!V12</f>
        <v xml:space="preserve"> </v>
      </c>
      <c r="L16" s="9" t="str">
        <f>Dunn!W12</f>
        <v xml:space="preserve"> </v>
      </c>
      <c r="M16" s="9" t="str">
        <f>Dunn!X12</f>
        <v xml:space="preserve"> </v>
      </c>
      <c r="N16" s="9" t="str">
        <f>Dunn!Y12</f>
        <v xml:space="preserve"> </v>
      </c>
      <c r="O16" s="9" t="str">
        <f>Dunn!Z12</f>
        <v xml:space="preserve"> </v>
      </c>
      <c r="P16" s="9" t="str">
        <f>Dunn!AA12</f>
        <v xml:space="preserve"> </v>
      </c>
      <c r="Q16" s="9" t="str">
        <f>Dunn!AB12</f>
        <v xml:space="preserve"> </v>
      </c>
      <c r="R16" s="9">
        <f>Dunn!AC12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Barrett!C12</f>
        <v>0</v>
      </c>
      <c r="C17" s="9">
        <f>Barrett!E12</f>
        <v>0</v>
      </c>
      <c r="D17" s="9">
        <f>Barrett!G12</f>
        <v>0</v>
      </c>
      <c r="E17" s="9">
        <f>Barrett!I12</f>
        <v>0</v>
      </c>
      <c r="F17" s="9">
        <f>Barrett!K12</f>
        <v>0</v>
      </c>
      <c r="G17" s="9">
        <f>Barrett!M12</f>
        <v>0</v>
      </c>
      <c r="H17" s="9">
        <f>Barrett!O12</f>
        <v>0</v>
      </c>
      <c r="I17" s="9">
        <f>Barrett!Q12</f>
        <v>0</v>
      </c>
      <c r="J17" s="9">
        <f>Barrett!S12</f>
        <v>0</v>
      </c>
      <c r="K17" s="9" t="str">
        <f>Barrett!V12</f>
        <v xml:space="preserve"> </v>
      </c>
      <c r="L17" s="9" t="str">
        <f>Barrett!W12</f>
        <v xml:space="preserve"> </v>
      </c>
      <c r="M17" s="9" t="str">
        <f>Barrett!X12</f>
        <v xml:space="preserve"> </v>
      </c>
      <c r="N17" s="9" t="str">
        <f>Barrett!Y12</f>
        <v xml:space="preserve"> </v>
      </c>
      <c r="O17" s="9" t="str">
        <f>Barrett!Z12</f>
        <v xml:space="preserve"> </v>
      </c>
      <c r="P17" s="9" t="str">
        <f>Barrett!AA12</f>
        <v xml:space="preserve"> </v>
      </c>
      <c r="Q17" s="9" t="str">
        <f>Barrett!AB12</f>
        <v xml:space="preserve"> </v>
      </c>
      <c r="R17" s="9">
        <f>Barrett!AC12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 t="str">
        <f>CBaron!W12</f>
        <v xml:space="preserve"> 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-6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Breuer!C12</f>
        <v>0</v>
      </c>
      <c r="C19" s="9">
        <f>Breuer!E12</f>
        <v>0</v>
      </c>
      <c r="D19" s="9">
        <f>Breuer!G12</f>
        <v>0</v>
      </c>
      <c r="E19" s="9">
        <f>Breuer!I12</f>
        <v>0</v>
      </c>
      <c r="F19" s="9">
        <f>Breuer!K12</f>
        <v>0</v>
      </c>
      <c r="G19" s="9">
        <f>Breuer!M12</f>
        <v>0</v>
      </c>
      <c r="H19" s="9">
        <f>Breuer!O12</f>
        <v>0</v>
      </c>
      <c r="I19" s="9">
        <f>Breuer!Q12</f>
        <v>0</v>
      </c>
      <c r="J19" s="9">
        <f>Breuer!S12</f>
        <v>0</v>
      </c>
      <c r="K19" s="9" t="str">
        <f>Breuer!V12</f>
        <v xml:space="preserve"> </v>
      </c>
      <c r="L19" s="9" t="str">
        <f>Breuer!W12</f>
        <v xml:space="preserve"> </v>
      </c>
      <c r="M19" s="9" t="str">
        <f>Breuer!X12</f>
        <v xml:space="preserve"> </v>
      </c>
      <c r="N19" s="9" t="str">
        <f>Breuer!Y12</f>
        <v xml:space="preserve"> </v>
      </c>
      <c r="O19" s="9" t="str">
        <f>Breuer!Z12</f>
        <v xml:space="preserve"> </v>
      </c>
      <c r="P19" s="9" t="str">
        <f>Breuer!AA12</f>
        <v xml:space="preserve"> </v>
      </c>
      <c r="Q19" s="9" t="str">
        <f>Breuer!AB12</f>
        <v xml:space="preserve"> </v>
      </c>
      <c r="R19" s="9">
        <f>Breuer!AC12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Barbour!C12</f>
        <v>0</v>
      </c>
      <c r="C20" s="9">
        <f>Barbour!E12</f>
        <v>0</v>
      </c>
      <c r="D20" s="9">
        <f>Barbour!G12</f>
        <v>0</v>
      </c>
      <c r="E20" s="9">
        <f>Barbour!I12</f>
        <v>0</v>
      </c>
      <c r="F20" s="9">
        <f>Barbour!K12</f>
        <v>0</v>
      </c>
      <c r="G20" s="9">
        <f>Barbour!M12</f>
        <v>0</v>
      </c>
      <c r="H20" s="9">
        <f>Barbour!O12</f>
        <v>0</v>
      </c>
      <c r="I20" s="9">
        <f>Barbour!Q12</f>
        <v>0</v>
      </c>
      <c r="J20" s="9">
        <f>Barbour!S12</f>
        <v>0</v>
      </c>
      <c r="K20" s="9" t="str">
        <f>Barbour!V12</f>
        <v xml:space="preserve"> </v>
      </c>
      <c r="L20" s="9" t="str">
        <f>Barbour!W12</f>
        <v xml:space="preserve"> </v>
      </c>
      <c r="M20" s="9" t="str">
        <f>Barbour!X12</f>
        <v xml:space="preserve"> </v>
      </c>
      <c r="N20" s="9" t="str">
        <f>Barbour!Y12</f>
        <v xml:space="preserve"> </v>
      </c>
      <c r="O20" s="9" t="str">
        <f>Barbour!Z12</f>
        <v xml:space="preserve"> </v>
      </c>
      <c r="P20" s="9" t="str">
        <f>Barbour!AA12</f>
        <v xml:space="preserve"> </v>
      </c>
      <c r="Q20" s="9" t="str">
        <f>Barbour!AB12</f>
        <v xml:space="preserve"> </v>
      </c>
      <c r="R20" s="9">
        <f>Barbour!AC12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Baron!C12</f>
        <v>0</v>
      </c>
      <c r="C21" s="9">
        <f>Baron!E12</f>
        <v>0</v>
      </c>
      <c r="D21" s="9">
        <f>Baron!G12</f>
        <v>0</v>
      </c>
      <c r="E21" s="9">
        <f>Baron!I12</f>
        <v>0</v>
      </c>
      <c r="F21" s="9">
        <f>Baron!K12</f>
        <v>0</v>
      </c>
      <c r="G21" s="9">
        <f>Baron!M12</f>
        <v>0</v>
      </c>
      <c r="H21" s="9">
        <f>Baron!O12</f>
        <v>0</v>
      </c>
      <c r="I21" s="9">
        <f>Baron!Q12</f>
        <v>0</v>
      </c>
      <c r="J21" s="9">
        <f>Baron!S12</f>
        <v>0</v>
      </c>
      <c r="K21" s="9" t="str">
        <f>Baron!V12</f>
        <v xml:space="preserve"> </v>
      </c>
      <c r="L21" s="9" t="str">
        <f>Baron!W12</f>
        <v xml:space="preserve"> </v>
      </c>
      <c r="M21" s="9" t="str">
        <f>Baron!X12</f>
        <v xml:space="preserve"> </v>
      </c>
      <c r="N21" s="9" t="str">
        <f>Baron!Y12</f>
        <v xml:space="preserve"> </v>
      </c>
      <c r="O21" s="9" t="str">
        <f>Baron!Z12</f>
        <v xml:space="preserve"> </v>
      </c>
      <c r="P21" s="9" t="str">
        <f>Baron!AA12</f>
        <v xml:space="preserve"> </v>
      </c>
      <c r="Q21" s="9" t="str">
        <f>Baron!AB12</f>
        <v xml:space="preserve"> </v>
      </c>
      <c r="R21" s="9">
        <f>Baron!AC12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CBrosky!C12</f>
        <v>0</v>
      </c>
      <c r="C22" s="9">
        <f>CBrosky!E12</f>
        <v>0</v>
      </c>
      <c r="D22" s="9">
        <f>CBrosky!G12</f>
        <v>0</v>
      </c>
      <c r="E22" s="9">
        <f>CBrosky!I12</f>
        <v>0</v>
      </c>
      <c r="F22" s="9">
        <f>CBrosky!K12</f>
        <v>0</v>
      </c>
      <c r="G22" s="9">
        <f>CBrosky!M12</f>
        <v>0</v>
      </c>
      <c r="H22" s="9">
        <f>CBrosky!O12</f>
        <v>0</v>
      </c>
      <c r="I22" s="9">
        <f>CBrosky!Q12</f>
        <v>0</v>
      </c>
      <c r="J22" s="9">
        <f>CBrosky!S12</f>
        <v>0</v>
      </c>
      <c r="K22" s="9" t="str">
        <f>CBrosky!V12</f>
        <v xml:space="preserve"> </v>
      </c>
      <c r="L22" s="9" t="str">
        <f>CBrosky!W12</f>
        <v xml:space="preserve"> </v>
      </c>
      <c r="M22" s="9" t="str">
        <f>CBrosky!X12</f>
        <v xml:space="preserve"> </v>
      </c>
      <c r="N22" s="9" t="str">
        <f>CBrosky!Y12</f>
        <v xml:space="preserve"> </v>
      </c>
      <c r="O22" s="9" t="str">
        <f>CBrosky!Z12</f>
        <v xml:space="preserve"> </v>
      </c>
      <c r="P22" s="9" t="str">
        <f>CBrosky!AA12</f>
        <v xml:space="preserve"> </v>
      </c>
      <c r="Q22" s="9" t="str">
        <f>CBrosky!AB12</f>
        <v xml:space="preserve"> </v>
      </c>
      <c r="R22" s="9">
        <f>CBrosky!AC12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Brosky!C12</f>
        <v>0</v>
      </c>
      <c r="C23" s="9">
        <f>Brosky!E12</f>
        <v>0</v>
      </c>
      <c r="D23" s="9">
        <f>Brosky!G12</f>
        <v>0</v>
      </c>
      <c r="E23" s="9">
        <f>Brosky!I12</f>
        <v>0</v>
      </c>
      <c r="F23" s="9">
        <f>Brosky!K12</f>
        <v>0</v>
      </c>
      <c r="G23" s="9">
        <f>Brosky!M12</f>
        <v>0</v>
      </c>
      <c r="H23" s="9">
        <f>Brosky!O12</f>
        <v>0</v>
      </c>
      <c r="I23" s="9">
        <f>Brosky!Q12</f>
        <v>0</v>
      </c>
      <c r="J23" s="9">
        <f>Brosky!S12</f>
        <v>0</v>
      </c>
      <c r="K23" s="9" t="str">
        <f>Brosky!V12</f>
        <v xml:space="preserve"> </v>
      </c>
      <c r="L23" s="9" t="str">
        <f>Brosky!W12</f>
        <v xml:space="preserve"> </v>
      </c>
      <c r="M23" s="9" t="str">
        <f>Brosky!X12</f>
        <v xml:space="preserve"> </v>
      </c>
      <c r="N23" s="9" t="str">
        <f>Brosky!Y12</f>
        <v xml:space="preserve"> </v>
      </c>
      <c r="O23" s="9" t="str">
        <f>Brosky!Z12</f>
        <v xml:space="preserve"> </v>
      </c>
      <c r="P23" s="9" t="str">
        <f>Brosky!AA12</f>
        <v xml:space="preserve"> </v>
      </c>
      <c r="Q23" s="9" t="str">
        <f>Brosky!AB12</f>
        <v xml:space="preserve"> </v>
      </c>
      <c r="R23" s="9">
        <f>Brosky!AC12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Watts!C12</f>
        <v>0</v>
      </c>
      <c r="C24" s="9">
        <f>Watts!E12</f>
        <v>0</v>
      </c>
      <c r="D24" s="9">
        <f>Watts!G12</f>
        <v>0</v>
      </c>
      <c r="E24" s="9">
        <f>Watts!I12</f>
        <v>0</v>
      </c>
      <c r="F24" s="9">
        <f>Watts!K12</f>
        <v>0</v>
      </c>
      <c r="G24" s="9">
        <f>Watts!M12</f>
        <v>0</v>
      </c>
      <c r="H24" s="9">
        <f>Watts!O12</f>
        <v>0</v>
      </c>
      <c r="I24" s="9">
        <f>Watts!Q12</f>
        <v>0</v>
      </c>
      <c r="J24" s="9">
        <f>Watts!S12</f>
        <v>0</v>
      </c>
      <c r="K24" s="9" t="str">
        <f>Watts!V12</f>
        <v xml:space="preserve"> </v>
      </c>
      <c r="L24" s="9" t="str">
        <f>Watts!W12</f>
        <v xml:space="preserve"> </v>
      </c>
      <c r="M24" s="9" t="str">
        <f>Watts!X12</f>
        <v xml:space="preserve"> </v>
      </c>
      <c r="N24" s="9" t="str">
        <f>Watts!Y12</f>
        <v xml:space="preserve"> </v>
      </c>
      <c r="O24" s="9" t="str">
        <f>Watts!Z12</f>
        <v xml:space="preserve"> </v>
      </c>
      <c r="P24" s="9" t="str">
        <f>Watts!AA12</f>
        <v xml:space="preserve"> </v>
      </c>
      <c r="Q24" s="9" t="str">
        <f>Watts!AB12</f>
        <v xml:space="preserve"> </v>
      </c>
      <c r="R24" s="9">
        <f>Watts!AC12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Markusen!C12</f>
        <v>0</v>
      </c>
      <c r="C25" s="9">
        <f>Markusen!E12</f>
        <v>0</v>
      </c>
      <c r="D25" s="9">
        <f>Markusen!G12</f>
        <v>0</v>
      </c>
      <c r="E25" s="9">
        <f>Markusen!I12</f>
        <v>0</v>
      </c>
      <c r="F25" s="9">
        <f>Markusen!K12</f>
        <v>0</v>
      </c>
      <c r="G25" s="9">
        <f>Markusen!M12</f>
        <v>0</v>
      </c>
      <c r="H25" s="9">
        <f>Markusen!O12</f>
        <v>0</v>
      </c>
      <c r="I25" s="9">
        <f>Markusen!Q12</f>
        <v>0</v>
      </c>
      <c r="J25" s="9">
        <f>Markusen!S12</f>
        <v>0</v>
      </c>
      <c r="K25" s="9" t="str">
        <f>Markusen!V12</f>
        <v xml:space="preserve"> </v>
      </c>
      <c r="L25" s="9" t="str">
        <f>Markusen!W12</f>
        <v xml:space="preserve"> </v>
      </c>
      <c r="M25" s="9" t="str">
        <f>Markusen!X12</f>
        <v xml:space="preserve"> </v>
      </c>
      <c r="N25" s="9" t="str">
        <f>Markusen!Y12</f>
        <v xml:space="preserve"> </v>
      </c>
      <c r="O25" s="9" t="str">
        <f>Markusen!Z12</f>
        <v xml:space="preserve"> </v>
      </c>
      <c r="P25" s="9" t="str">
        <f>Markusen!AA12</f>
        <v xml:space="preserve"> </v>
      </c>
      <c r="Q25" s="9" t="str">
        <f>Markusen!AB12</f>
        <v xml:space="preserve"> </v>
      </c>
      <c r="R25" s="9">
        <f>Markusen!AC12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Olivero!C12</f>
        <v>0</v>
      </c>
      <c r="C26" s="9">
        <f>Olivero!E12</f>
        <v>0</v>
      </c>
      <c r="D26" s="9">
        <f>Olivero!G12</f>
        <v>0</v>
      </c>
      <c r="E26" s="9">
        <f>Olivero!I12</f>
        <v>0</v>
      </c>
      <c r="F26" s="9">
        <f>Olivero!K12</f>
        <v>0</v>
      </c>
      <c r="G26" s="9">
        <f>Olivero!M12</f>
        <v>0</v>
      </c>
      <c r="H26" s="9">
        <f>Olivero!O12</f>
        <v>0</v>
      </c>
      <c r="I26" s="9">
        <f>Olivero!Q12</f>
        <v>0</v>
      </c>
      <c r="J26" s="9">
        <f>Olivero!S12</f>
        <v>0</v>
      </c>
      <c r="K26" s="9" t="str">
        <f>Olivero!V12</f>
        <v xml:space="preserve"> </v>
      </c>
      <c r="L26" s="9" t="str">
        <f>Olivero!W12</f>
        <v xml:space="preserve"> </v>
      </c>
      <c r="M26" s="9" t="str">
        <f>Olivero!X12</f>
        <v xml:space="preserve"> </v>
      </c>
      <c r="N26" s="9" t="str">
        <f>Olivero!Y12</f>
        <v xml:space="preserve"> </v>
      </c>
      <c r="O26" s="9" t="str">
        <f>Olivero!Z12</f>
        <v xml:space="preserve"> </v>
      </c>
      <c r="P26" s="9" t="str">
        <f>Olivero!AA12</f>
        <v xml:space="preserve"> </v>
      </c>
      <c r="Q26" s="9" t="str">
        <f>Olivero!AB12</f>
        <v xml:space="preserve"> </v>
      </c>
      <c r="R26" s="9">
        <f>Olivero!AC12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Koenigsknecht!C12</f>
        <v>0</v>
      </c>
      <c r="C27" s="9">
        <f>Koenigsknecht!E12</f>
        <v>0</v>
      </c>
      <c r="D27" s="9">
        <f>Koenigsknecht!G12</f>
        <v>0</v>
      </c>
      <c r="E27" s="9">
        <f>Koenigsknecht!I12</f>
        <v>0</v>
      </c>
      <c r="F27" s="9">
        <f>Koenigsknecht!K12</f>
        <v>0</v>
      </c>
      <c r="G27" s="9">
        <f>Koenigsknecht!M12</f>
        <v>0</v>
      </c>
      <c r="H27" s="9">
        <f>Koenigsknecht!O12</f>
        <v>0</v>
      </c>
      <c r="I27" s="9">
        <f>Koenigsknecht!Q12</f>
        <v>0</v>
      </c>
      <c r="J27" s="9">
        <f>Koenigsknecht!S12</f>
        <v>0</v>
      </c>
      <c r="K27" s="9" t="str">
        <f>Koenigsknecht!V12</f>
        <v xml:space="preserve"> </v>
      </c>
      <c r="L27" s="9" t="str">
        <f>Koenigsknecht!W12</f>
        <v xml:space="preserve"> </v>
      </c>
      <c r="M27" s="9" t="str">
        <f>Koenigsknecht!X12</f>
        <v xml:space="preserve"> </v>
      </c>
      <c r="N27" s="9" t="str">
        <f>Koenigsknecht!Y12</f>
        <v xml:space="preserve"> </v>
      </c>
      <c r="O27" s="9" t="str">
        <f>Koenigsknecht!Z12</f>
        <v xml:space="preserve"> </v>
      </c>
      <c r="P27" s="9" t="str">
        <f>Koenigsknecht!AA12</f>
        <v xml:space="preserve"> </v>
      </c>
      <c r="Q27" s="9" t="str">
        <f>Koenigsknecht!AB12</f>
        <v xml:space="preserve"> </v>
      </c>
      <c r="R27" s="9">
        <f>Koenigsknecht!AC12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Laskaris!C12</f>
        <v>0</v>
      </c>
      <c r="C28" s="9">
        <f>Laskaris!E12</f>
        <v>0</v>
      </c>
      <c r="D28" s="9">
        <f>Laskaris!G12</f>
        <v>0</v>
      </c>
      <c r="E28" s="9">
        <f>Laskaris!I12</f>
        <v>0</v>
      </c>
      <c r="F28" s="9">
        <f>Laskaris!K12</f>
        <v>0</v>
      </c>
      <c r="G28" s="9">
        <f>Laskaris!M12</f>
        <v>0</v>
      </c>
      <c r="H28" s="9">
        <f>Laskaris!O12</f>
        <v>0</v>
      </c>
      <c r="I28" s="9">
        <f>Laskaris!Q12</f>
        <v>0</v>
      </c>
      <c r="J28" s="9">
        <f>Laskaris!S12</f>
        <v>0</v>
      </c>
      <c r="K28" s="9" t="str">
        <f>Laskaris!V12</f>
        <v xml:space="preserve"> </v>
      </c>
      <c r="L28" s="9" t="str">
        <f>Laskaris!W12</f>
        <v xml:space="preserve"> </v>
      </c>
      <c r="M28" s="9" t="str">
        <f>Laskaris!X12</f>
        <v xml:space="preserve"> </v>
      </c>
      <c r="N28" s="9" t="str">
        <f>Laskaris!Y12</f>
        <v xml:space="preserve"> </v>
      </c>
      <c r="O28" s="9" t="str">
        <f>Laskaris!Z12</f>
        <v xml:space="preserve"> </v>
      </c>
      <c r="P28" s="9" t="str">
        <f>Laskaris!AA12</f>
        <v xml:space="preserve"> </v>
      </c>
      <c r="Q28" s="9" t="str">
        <f>Laskaris!AB12</f>
        <v xml:space="preserve"> </v>
      </c>
      <c r="R28" s="9">
        <f>Laskaris!AC12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2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Course'!C4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Sullivan!C14</f>
        <v>0</v>
      </c>
      <c r="C5" s="9">
        <f>Sullivan!E14</f>
        <v>0</v>
      </c>
      <c r="D5" s="9">
        <f>Sullivan!G14</f>
        <v>0</v>
      </c>
      <c r="E5" s="9">
        <f>Sullivan!I14</f>
        <v>0</v>
      </c>
      <c r="F5" s="9">
        <f>Sullivan!K14</f>
        <v>0</v>
      </c>
      <c r="G5" s="9">
        <f>Sullivan!M14</f>
        <v>0</v>
      </c>
      <c r="H5" s="9">
        <f>Sullivan!O14</f>
        <v>0</v>
      </c>
      <c r="I5" s="9">
        <f>Sullivan!Q14</f>
        <v>0</v>
      </c>
      <c r="J5" s="9">
        <f>Sullivan!S14</f>
        <v>0</v>
      </c>
      <c r="K5" s="9" t="str">
        <f>Sullivan!V14</f>
        <v xml:space="preserve"> </v>
      </c>
      <c r="L5" s="9" t="str">
        <f>Sullivan!W14</f>
        <v xml:space="preserve"> </v>
      </c>
      <c r="M5" s="9" t="str">
        <f>Sullivan!X14</f>
        <v xml:space="preserve"> </v>
      </c>
      <c r="N5" s="9" t="str">
        <f>Sullivan!Y14</f>
        <v xml:space="preserve"> </v>
      </c>
      <c r="O5" s="9" t="str">
        <f>Sullivan!Z14</f>
        <v xml:space="preserve"> </v>
      </c>
      <c r="P5" s="9" t="str">
        <f>Sullivan!AA14</f>
        <v xml:space="preserve"> </v>
      </c>
      <c r="Q5" s="9" t="str">
        <f>Sullivan!AB14</f>
        <v xml:space="preserve"> </v>
      </c>
      <c r="R5" s="9">
        <f>Sullivan!AC14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Shomsky!C14</f>
        <v>0</v>
      </c>
      <c r="C6" s="9">
        <f>Shomsky!E14</f>
        <v>0</v>
      </c>
      <c r="D6" s="9">
        <f>Shomsky!G14</f>
        <v>0</v>
      </c>
      <c r="E6" s="9">
        <f>Shomsky!I14</f>
        <v>0</v>
      </c>
      <c r="F6" s="9">
        <f>Shomsky!K14</f>
        <v>0</v>
      </c>
      <c r="G6" s="9">
        <f>Shomsky!M14</f>
        <v>0</v>
      </c>
      <c r="H6" s="9">
        <f>Shomsky!O14</f>
        <v>0</v>
      </c>
      <c r="I6" s="9">
        <f>Shomsky!Q14</f>
        <v>0</v>
      </c>
      <c r="J6" s="9">
        <f>Shomsky!S14</f>
        <v>0</v>
      </c>
      <c r="K6" s="9" t="str">
        <f>Shomsky!V14</f>
        <v xml:space="preserve"> </v>
      </c>
      <c r="L6" s="9" t="str">
        <f>Shomsky!W14</f>
        <v xml:space="preserve"> </v>
      </c>
      <c r="M6" s="9" t="str">
        <f>Shomsky!X14</f>
        <v xml:space="preserve"> </v>
      </c>
      <c r="N6" s="9" t="str">
        <f>Shomsky!Y14</f>
        <v xml:space="preserve"> </v>
      </c>
      <c r="O6" s="9" t="str">
        <f>Shomsky!Z14</f>
        <v xml:space="preserve"> </v>
      </c>
      <c r="P6" s="9" t="str">
        <f>Shomsky!AA14</f>
        <v xml:space="preserve"> </v>
      </c>
      <c r="Q6" s="9" t="str">
        <f>Shomsky!AB14</f>
        <v xml:space="preserve"> </v>
      </c>
      <c r="R6" s="9">
        <f>Shomsky!AC14</f>
        <v>-2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Pittenger!C14</f>
        <v>0</v>
      </c>
      <c r="C7" s="9">
        <f>Pittenger!E14</f>
        <v>0</v>
      </c>
      <c r="D7" s="9">
        <f>Pittenger!G14</f>
        <v>0</v>
      </c>
      <c r="E7" s="9">
        <f>Pittenger!I14</f>
        <v>0</v>
      </c>
      <c r="F7" s="9">
        <f>Pittenger!K14</f>
        <v>0</v>
      </c>
      <c r="G7" s="9">
        <f>Pittenger!M14</f>
        <v>0</v>
      </c>
      <c r="H7" s="9">
        <f>Pittenger!O14</f>
        <v>0</v>
      </c>
      <c r="I7" s="9">
        <f>Pittenger!Q14</f>
        <v>0</v>
      </c>
      <c r="J7" s="9">
        <f>Pittenger!S14</f>
        <v>0</v>
      </c>
      <c r="K7" s="9" t="str">
        <f>Pittenger!V14</f>
        <v xml:space="preserve"> </v>
      </c>
      <c r="L7" s="9" t="str">
        <f>Pittenger!W14</f>
        <v xml:space="preserve"> </v>
      </c>
      <c r="M7" s="9" t="str">
        <f>Pittenger!X14</f>
        <v xml:space="preserve"> </v>
      </c>
      <c r="N7" s="9" t="str">
        <f>Pittenger!Y14</f>
        <v xml:space="preserve"> </v>
      </c>
      <c r="O7" s="9" t="str">
        <f>Pittenger!Z14</f>
        <v xml:space="preserve"> </v>
      </c>
      <c r="P7" s="9" t="str">
        <f>Pittenger!AA14</f>
        <v xml:space="preserve"> </v>
      </c>
      <c r="Q7" s="9" t="str">
        <f>Pittenger!AB14</f>
        <v xml:space="preserve"> </v>
      </c>
      <c r="R7" s="9">
        <f>Pittenger!AC14</f>
        <v>-2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Bawol!C14</f>
        <v>0</v>
      </c>
      <c r="C8" s="9">
        <f>Bawol!E14</f>
        <v>0</v>
      </c>
      <c r="D8" s="9">
        <f>Bawol!G14</f>
        <v>0</v>
      </c>
      <c r="E8" s="9">
        <f>Bawol!I14</f>
        <v>0</v>
      </c>
      <c r="F8" s="9">
        <f>Bawol!K14</f>
        <v>0</v>
      </c>
      <c r="G8" s="9">
        <f>Bawol!M14</f>
        <v>0</v>
      </c>
      <c r="H8" s="9">
        <f>Bawol!O14</f>
        <v>0</v>
      </c>
      <c r="I8" s="9">
        <f>Bawol!Q14</f>
        <v>0</v>
      </c>
      <c r="J8" s="9">
        <f>Bawol!S14</f>
        <v>0</v>
      </c>
      <c r="K8" s="9" t="str">
        <f>Bawol!V14</f>
        <v xml:space="preserve"> </v>
      </c>
      <c r="L8" s="9" t="str">
        <f>Bawol!W14</f>
        <v xml:space="preserve"> </v>
      </c>
      <c r="M8" s="9" t="str">
        <f>Bawol!X14</f>
        <v xml:space="preserve"> </v>
      </c>
      <c r="N8" s="9" t="str">
        <f>Bawol!Y14</f>
        <v xml:space="preserve"> </v>
      </c>
      <c r="O8" s="9" t="str">
        <f>Bawol!Z14</f>
        <v xml:space="preserve"> </v>
      </c>
      <c r="P8" s="9" t="str">
        <f>Bawol!AA14</f>
        <v xml:space="preserve"> </v>
      </c>
      <c r="Q8" s="9" t="str">
        <f>Bawol!AB14</f>
        <v xml:space="preserve"> </v>
      </c>
      <c r="R8" s="9">
        <f>Bawol!AC14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Paul!C14</f>
        <v>0</v>
      </c>
      <c r="C9" s="9">
        <f>Paul!E14</f>
        <v>0</v>
      </c>
      <c r="D9" s="9">
        <f>Paul!G14</f>
        <v>0</v>
      </c>
      <c r="E9" s="9">
        <f>Paul!I14</f>
        <v>0</v>
      </c>
      <c r="F9" s="9">
        <f>Paul!K14</f>
        <v>0</v>
      </c>
      <c r="G9" s="9">
        <f>Paul!M14</f>
        <v>0</v>
      </c>
      <c r="H9" s="9">
        <f>Paul!O14</f>
        <v>0</v>
      </c>
      <c r="I9" s="9">
        <f>Paul!Q14</f>
        <v>0</v>
      </c>
      <c r="J9" s="9">
        <f>Paul!S14</f>
        <v>0</v>
      </c>
      <c r="K9" s="9" t="str">
        <f>Paul!V14</f>
        <v xml:space="preserve"> </v>
      </c>
      <c r="L9" s="9" t="str">
        <f>Paul!W14</f>
        <v xml:space="preserve"> </v>
      </c>
      <c r="M9" s="9" t="str">
        <f>Paul!X14</f>
        <v xml:space="preserve"> </v>
      </c>
      <c r="N9" s="9" t="str">
        <f>Paul!Y14</f>
        <v xml:space="preserve"> </v>
      </c>
      <c r="O9" s="9" t="str">
        <f>Paul!Z14</f>
        <v xml:space="preserve"> </v>
      </c>
      <c r="P9" s="9" t="str">
        <f>Paul!AA14</f>
        <v xml:space="preserve"> </v>
      </c>
      <c r="Q9" s="9" t="str">
        <f>Paul!AB14</f>
        <v xml:space="preserve"> </v>
      </c>
      <c r="R9" s="9">
        <f>Paul!AC14</f>
        <v>-1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Walrad!C14</f>
        <v>0</v>
      </c>
      <c r="C10" s="9">
        <f>Walrad!E14</f>
        <v>0</v>
      </c>
      <c r="D10" s="9">
        <f>Walrad!G14</f>
        <v>0</v>
      </c>
      <c r="E10" s="9">
        <f>Walrad!I14</f>
        <v>0</v>
      </c>
      <c r="F10" s="9">
        <f>Walrad!K14</f>
        <v>0</v>
      </c>
      <c r="G10" s="9">
        <f>Walrad!M14</f>
        <v>0</v>
      </c>
      <c r="H10" s="9">
        <f>Walrad!O14</f>
        <v>0</v>
      </c>
      <c r="I10" s="9">
        <f>Walrad!Q14</f>
        <v>0</v>
      </c>
      <c r="J10" s="9">
        <f>Walrad!S14</f>
        <v>0</v>
      </c>
      <c r="K10" s="9" t="str">
        <f>Walrad!V14</f>
        <v xml:space="preserve"> </v>
      </c>
      <c r="L10" s="9" t="str">
        <f>Walrad!W14</f>
        <v xml:space="preserve"> </v>
      </c>
      <c r="M10" s="9" t="str">
        <f>Walrad!X14</f>
        <v xml:space="preserve"> </v>
      </c>
      <c r="N10" s="9" t="str">
        <f>Walrad!Y14</f>
        <v xml:space="preserve"> </v>
      </c>
      <c r="O10" s="9" t="str">
        <f>Walrad!Z14</f>
        <v xml:space="preserve"> </v>
      </c>
      <c r="P10" s="9" t="str">
        <f>Walrad!AA14</f>
        <v xml:space="preserve"> </v>
      </c>
      <c r="Q10" s="9" t="str">
        <f>Walrad!AB14</f>
        <v xml:space="preserve"> </v>
      </c>
      <c r="R10" s="9">
        <f>Walrad!AC14</f>
        <v>-5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Tharp!C14</f>
        <v>0</v>
      </c>
      <c r="C11" s="9">
        <f>Tharp!E14</f>
        <v>0</v>
      </c>
      <c r="D11" s="9">
        <f>Tharp!G14</f>
        <v>0</v>
      </c>
      <c r="E11" s="9">
        <f>Tharp!I14</f>
        <v>0</v>
      </c>
      <c r="F11" s="9">
        <f>Tharp!K14</f>
        <v>0</v>
      </c>
      <c r="G11" s="9">
        <f>Tharp!M14</f>
        <v>0</v>
      </c>
      <c r="H11" s="9">
        <f>Tharp!O14</f>
        <v>0</v>
      </c>
      <c r="I11" s="9">
        <f>Tharp!Q14</f>
        <v>0</v>
      </c>
      <c r="J11" s="9">
        <f>Tharp!S14</f>
        <v>0</v>
      </c>
      <c r="K11" s="9" t="str">
        <f>Tharp!V14</f>
        <v xml:space="preserve"> </v>
      </c>
      <c r="L11" s="9" t="str">
        <f>Tharp!W14</f>
        <v xml:space="preserve"> </v>
      </c>
      <c r="M11" s="9" t="str">
        <f>Tharp!X14</f>
        <v xml:space="preserve"> </v>
      </c>
      <c r="N11" s="9" t="str">
        <f>Tharp!Y14</f>
        <v xml:space="preserve"> </v>
      </c>
      <c r="O11" s="9" t="str">
        <f>Tharp!Z14</f>
        <v xml:space="preserve"> </v>
      </c>
      <c r="P11" s="9" t="str">
        <f>Tharp!AA14</f>
        <v xml:space="preserve"> </v>
      </c>
      <c r="Q11" s="9" t="str">
        <f>Tharp!AB14</f>
        <v xml:space="preserve"> </v>
      </c>
      <c r="R11" s="9">
        <f>Tharp!AC14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Matzo!C14</f>
        <v>0</v>
      </c>
      <c r="C12" s="9">
        <f>Matzo!E14</f>
        <v>0</v>
      </c>
      <c r="D12" s="9">
        <f>Matzo!G14</f>
        <v>0</v>
      </c>
      <c r="E12" s="9">
        <f>Matzo!I14</f>
        <v>0</v>
      </c>
      <c r="F12" s="9">
        <f>Matzo!K14</f>
        <v>0</v>
      </c>
      <c r="G12" s="9">
        <f>Matzo!M14</f>
        <v>0</v>
      </c>
      <c r="H12" s="9">
        <f>Matzo!O14</f>
        <v>0</v>
      </c>
      <c r="I12" s="9">
        <f>Matzo!Q14</f>
        <v>0</v>
      </c>
      <c r="J12" s="9">
        <f>Matzo!S14</f>
        <v>0</v>
      </c>
      <c r="K12" s="9" t="str">
        <f>Matzo!V14</f>
        <v xml:space="preserve"> </v>
      </c>
      <c r="L12" s="9" t="str">
        <f>Matzo!W14</f>
        <v xml:space="preserve"> </v>
      </c>
      <c r="M12" s="9" t="str">
        <f>Matzo!X14</f>
        <v xml:space="preserve"> </v>
      </c>
      <c r="N12" s="9" t="str">
        <f>Matzo!Y14</f>
        <v xml:space="preserve"> </v>
      </c>
      <c r="O12" s="9" t="str">
        <f>Matzo!Z14</f>
        <v xml:space="preserve"> </v>
      </c>
      <c r="P12" s="9" t="str">
        <f>Matzo!AA14</f>
        <v xml:space="preserve"> </v>
      </c>
      <c r="Q12" s="9" t="str">
        <f>Matzo!AB14</f>
        <v xml:space="preserve"> </v>
      </c>
      <c r="R12" s="9">
        <f>Matzo!AC14</f>
        <v>-4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DiCarlo!C14</f>
        <v>0</v>
      </c>
      <c r="C13" s="9">
        <f>DiCarlo!E14</f>
        <v>0</v>
      </c>
      <c r="D13" s="9">
        <f>DiCarlo!G14</f>
        <v>0</v>
      </c>
      <c r="E13" s="9">
        <f>DiCarlo!I14</f>
        <v>0</v>
      </c>
      <c r="F13" s="9">
        <f>DiCarlo!K14</f>
        <v>0</v>
      </c>
      <c r="G13" s="9">
        <f>DiCarlo!M14</f>
        <v>0</v>
      </c>
      <c r="H13" s="9">
        <f>DiCarlo!O14</f>
        <v>0</v>
      </c>
      <c r="I13" s="9">
        <f>DiCarlo!Q14</f>
        <v>0</v>
      </c>
      <c r="J13" s="9">
        <f>DiCarlo!S14</f>
        <v>0</v>
      </c>
      <c r="K13" s="9" t="str">
        <f>DiCarlo!V14</f>
        <v xml:space="preserve"> </v>
      </c>
      <c r="L13" s="9" t="str">
        <f>DiCarlo!W14</f>
        <v xml:space="preserve"> </v>
      </c>
      <c r="M13" s="9" t="str">
        <f>DiCarlo!X14</f>
        <v xml:space="preserve"> </v>
      </c>
      <c r="N13" s="9" t="str">
        <f>DiCarlo!Y14</f>
        <v xml:space="preserve"> </v>
      </c>
      <c r="O13" s="9" t="str">
        <f>DiCarlo!Z14</f>
        <v xml:space="preserve"> </v>
      </c>
      <c r="P13" s="9" t="str">
        <f>DiCarlo!AA14</f>
        <v xml:space="preserve"> </v>
      </c>
      <c r="Q13" s="9" t="str">
        <f>DiCarlo!AB14</f>
        <v xml:space="preserve"> </v>
      </c>
      <c r="R13" s="9">
        <f>DiCarlo!AC14</f>
        <v>-7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Baker!C14</f>
        <v>0</v>
      </c>
      <c r="C14" s="9">
        <f>Baker!E14</f>
        <v>0</v>
      </c>
      <c r="D14" s="9">
        <f>Baker!G14</f>
        <v>0</v>
      </c>
      <c r="E14" s="9">
        <f>Baker!I14</f>
        <v>0</v>
      </c>
      <c r="F14" s="9">
        <f>Baker!K14</f>
        <v>0</v>
      </c>
      <c r="G14" s="9">
        <f>Baker!M14</f>
        <v>0</v>
      </c>
      <c r="H14" s="9">
        <f>Baker!O14</f>
        <v>0</v>
      </c>
      <c r="I14" s="9">
        <f>Baker!Q14</f>
        <v>0</v>
      </c>
      <c r="J14" s="9">
        <f>Baker!S14</f>
        <v>0</v>
      </c>
      <c r="K14" s="9" t="str">
        <f>Baker!V14</f>
        <v xml:space="preserve"> </v>
      </c>
      <c r="L14" s="9" t="str">
        <f>Baker!W14</f>
        <v xml:space="preserve"> </v>
      </c>
      <c r="M14" s="9" t="str">
        <f>Baker!X14</f>
        <v xml:space="preserve"> </v>
      </c>
      <c r="N14" s="9" t="str">
        <f>Baker!Y14</f>
        <v xml:space="preserve"> </v>
      </c>
      <c r="O14" s="9" t="str">
        <f>Baker!Z14</f>
        <v xml:space="preserve"> </v>
      </c>
      <c r="P14" s="9" t="str">
        <f>Baker!AA14</f>
        <v xml:space="preserve"> </v>
      </c>
      <c r="Q14" s="9" t="str">
        <f>Baker!AB14</f>
        <v xml:space="preserve"> </v>
      </c>
      <c r="R14" s="9">
        <f>Baker!AC14</f>
        <v>-3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Kopas!C14</f>
        <v>0</v>
      </c>
      <c r="C15" s="9">
        <f>Kopas!E14</f>
        <v>0</v>
      </c>
      <c r="D15" s="9">
        <f>Kopas!G14</f>
        <v>0</v>
      </c>
      <c r="E15" s="9">
        <f>Kopas!I14</f>
        <v>0</v>
      </c>
      <c r="F15" s="9">
        <f>Kopas!K14</f>
        <v>0</v>
      </c>
      <c r="G15" s="9">
        <f>Kopas!M14</f>
        <v>0</v>
      </c>
      <c r="H15" s="9">
        <f>Kopas!O14</f>
        <v>0</v>
      </c>
      <c r="I15" s="9">
        <f>Kopas!Q14</f>
        <v>0</v>
      </c>
      <c r="J15" s="9">
        <f>Kopas!S14</f>
        <v>0</v>
      </c>
      <c r="K15" s="9" t="str">
        <f>Kopas!V14</f>
        <v xml:space="preserve"> </v>
      </c>
      <c r="L15" s="9" t="str">
        <f>Kopas!W14</f>
        <v xml:space="preserve"> </v>
      </c>
      <c r="M15" s="9" t="str">
        <f>Kopas!X14</f>
        <v xml:space="preserve"> </v>
      </c>
      <c r="N15" s="9" t="str">
        <f>Kopas!Y14</f>
        <v xml:space="preserve"> </v>
      </c>
      <c r="O15" s="9" t="str">
        <f>Kopas!Z14</f>
        <v xml:space="preserve"> </v>
      </c>
      <c r="P15" s="9" t="str">
        <f>Kopas!AA14</f>
        <v xml:space="preserve"> </v>
      </c>
      <c r="Q15" s="9" t="str">
        <f>Kopas!AB14</f>
        <v xml:space="preserve"> </v>
      </c>
      <c r="R15" s="9">
        <f>Kopas!AC14</f>
        <v>-4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Dunn!C14</f>
        <v>0</v>
      </c>
      <c r="C16" s="9">
        <f>Dunn!E14</f>
        <v>0</v>
      </c>
      <c r="D16" s="9">
        <f>Dunn!G14</f>
        <v>0</v>
      </c>
      <c r="E16" s="9">
        <f>Dunn!I14</f>
        <v>0</v>
      </c>
      <c r="F16" s="9">
        <f>Dunn!K14</f>
        <v>0</v>
      </c>
      <c r="G16" s="9">
        <f>Dunn!M14</f>
        <v>0</v>
      </c>
      <c r="H16" s="9">
        <f>Dunn!O14</f>
        <v>0</v>
      </c>
      <c r="I16" s="9">
        <f>Dunn!Q14</f>
        <v>0</v>
      </c>
      <c r="J16" s="9">
        <f>Dunn!S14</f>
        <v>0</v>
      </c>
      <c r="K16" s="9" t="str">
        <f>Dunn!V14</f>
        <v xml:space="preserve"> </v>
      </c>
      <c r="L16" s="9" t="str">
        <f>Dunn!W14</f>
        <v xml:space="preserve"> </v>
      </c>
      <c r="M16" s="9" t="str">
        <f>Dunn!X14</f>
        <v xml:space="preserve"> </v>
      </c>
      <c r="N16" s="9" t="str">
        <f>Dunn!Y14</f>
        <v xml:space="preserve"> </v>
      </c>
      <c r="O16" s="9" t="str">
        <f>Dunn!Z14</f>
        <v xml:space="preserve"> </v>
      </c>
      <c r="P16" s="9" t="str">
        <f>Dunn!AA14</f>
        <v xml:space="preserve"> </v>
      </c>
      <c r="Q16" s="9" t="str">
        <f>Dunn!AB14</f>
        <v xml:space="preserve"> </v>
      </c>
      <c r="R16" s="9">
        <f>Dunn!AC14</f>
        <v>-6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Barrett!C14</f>
        <v>0</v>
      </c>
      <c r="C17" s="9">
        <f>Barrett!E14</f>
        <v>0</v>
      </c>
      <c r="D17" s="9">
        <f>Barrett!G14</f>
        <v>0</v>
      </c>
      <c r="E17" s="9">
        <f>Barrett!I14</f>
        <v>0</v>
      </c>
      <c r="F17" s="9">
        <f>Barrett!K14</f>
        <v>0</v>
      </c>
      <c r="G17" s="9">
        <f>Barrett!M14</f>
        <v>0</v>
      </c>
      <c r="H17" s="9">
        <f>Barrett!O14</f>
        <v>0</v>
      </c>
      <c r="I17" s="9">
        <f>Barrett!Q14</f>
        <v>0</v>
      </c>
      <c r="J17" s="9">
        <f>Barrett!S14</f>
        <v>0</v>
      </c>
      <c r="K17" s="9" t="str">
        <f>Barrett!V14</f>
        <v xml:space="preserve"> </v>
      </c>
      <c r="L17" s="9" t="str">
        <f>Barrett!W14</f>
        <v xml:space="preserve"> </v>
      </c>
      <c r="M17" s="9" t="str">
        <f>Barrett!X14</f>
        <v xml:space="preserve"> </v>
      </c>
      <c r="N17" s="9" t="str">
        <f>Barrett!Y14</f>
        <v xml:space="preserve"> </v>
      </c>
      <c r="O17" s="9" t="str">
        <f>Barrett!Z14</f>
        <v xml:space="preserve"> </v>
      </c>
      <c r="P17" s="9" t="str">
        <f>Barrett!AA14</f>
        <v xml:space="preserve"> </v>
      </c>
      <c r="Q17" s="9" t="str">
        <f>Barrett!AB14</f>
        <v xml:space="preserve"> </v>
      </c>
      <c r="R17" s="9">
        <f>Barrett!AC14</f>
        <v>-3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CBaron!C14</f>
        <v>0</v>
      </c>
      <c r="C18" s="9">
        <f>CBaron!E14</f>
        <v>0</v>
      </c>
      <c r="D18" s="9">
        <f>CBaron!G14</f>
        <v>0</v>
      </c>
      <c r="E18" s="9">
        <f>CBaron!I14</f>
        <v>0</v>
      </c>
      <c r="F18" s="9">
        <f>CBaron!K14</f>
        <v>0</v>
      </c>
      <c r="G18" s="9">
        <f>CBaron!M14</f>
        <v>0</v>
      </c>
      <c r="H18" s="9">
        <f>CBaron!O14</f>
        <v>0</v>
      </c>
      <c r="I18" s="9">
        <f>CBaron!Q14</f>
        <v>0</v>
      </c>
      <c r="J18" s="9">
        <f>CBaron!S14</f>
        <v>0</v>
      </c>
      <c r="K18" s="9" t="str">
        <f>CBaron!V14</f>
        <v xml:space="preserve"> </v>
      </c>
      <c r="L18" s="9" t="str">
        <f>CBaron!W14</f>
        <v xml:space="preserve"> </v>
      </c>
      <c r="M18" s="9" t="str">
        <f>CBaron!X14</f>
        <v xml:space="preserve"> </v>
      </c>
      <c r="N18" s="9" t="str">
        <f>CBaron!Y14</f>
        <v xml:space="preserve"> </v>
      </c>
      <c r="O18" s="9" t="str">
        <f>CBaron!Z14</f>
        <v xml:space="preserve"> </v>
      </c>
      <c r="P18" s="9" t="str">
        <f>CBaron!AA14</f>
        <v xml:space="preserve"> </v>
      </c>
      <c r="Q18" s="9" t="str">
        <f>CBaron!AB14</f>
        <v xml:space="preserve"> </v>
      </c>
      <c r="R18" s="9">
        <f>CBaron!AC14</f>
        <v>-6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Breuer!C14</f>
        <v>0</v>
      </c>
      <c r="C19" s="9">
        <f>Breuer!E14</f>
        <v>0</v>
      </c>
      <c r="D19" s="9">
        <f>Breuer!G14</f>
        <v>0</v>
      </c>
      <c r="E19" s="9">
        <f>Breuer!I14</f>
        <v>0</v>
      </c>
      <c r="F19" s="9">
        <f>Breuer!K14</f>
        <v>0</v>
      </c>
      <c r="G19" s="9">
        <f>Breuer!M14</f>
        <v>0</v>
      </c>
      <c r="H19" s="9">
        <f>Breuer!O14</f>
        <v>0</v>
      </c>
      <c r="I19" s="9">
        <f>Breuer!Q14</f>
        <v>0</v>
      </c>
      <c r="J19" s="9">
        <f>Breuer!S14</f>
        <v>0</v>
      </c>
      <c r="K19" s="9" t="str">
        <f>Breuer!V14</f>
        <v xml:space="preserve"> </v>
      </c>
      <c r="L19" s="9" t="str">
        <f>Breuer!W14</f>
        <v xml:space="preserve"> </v>
      </c>
      <c r="M19" s="9" t="str">
        <f>Breuer!X14</f>
        <v xml:space="preserve"> </v>
      </c>
      <c r="N19" s="9" t="str">
        <f>Breuer!Y14</f>
        <v xml:space="preserve"> </v>
      </c>
      <c r="O19" s="9" t="str">
        <f>Breuer!Z14</f>
        <v xml:space="preserve"> </v>
      </c>
      <c r="P19" s="9" t="str">
        <f>Breuer!AA14</f>
        <v xml:space="preserve"> </v>
      </c>
      <c r="Q19" s="9" t="str">
        <f>Breuer!AB14</f>
        <v xml:space="preserve"> </v>
      </c>
      <c r="R19" s="9">
        <f>Breuer!AC14</f>
        <v>-5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Barbour!C14</f>
        <v>0</v>
      </c>
      <c r="C20" s="9">
        <f>Barbour!E14</f>
        <v>0</v>
      </c>
      <c r="D20" s="9">
        <f>Barbour!G14</f>
        <v>0</v>
      </c>
      <c r="E20" s="9">
        <f>Barbour!I14</f>
        <v>0</v>
      </c>
      <c r="F20" s="9">
        <f>Barbour!K14</f>
        <v>0</v>
      </c>
      <c r="G20" s="9">
        <f>Barbour!M14</f>
        <v>0</v>
      </c>
      <c r="H20" s="9">
        <f>Barbour!O14</f>
        <v>0</v>
      </c>
      <c r="I20" s="9">
        <f>Barbour!Q14</f>
        <v>0</v>
      </c>
      <c r="J20" s="9">
        <f>Barbour!S14</f>
        <v>0</v>
      </c>
      <c r="K20" s="9" t="str">
        <f>Barbour!V14</f>
        <v xml:space="preserve"> </v>
      </c>
      <c r="L20" s="9" t="str">
        <f>Barbour!W14</f>
        <v xml:space="preserve"> </v>
      </c>
      <c r="M20" s="9" t="str">
        <f>Barbour!X14</f>
        <v xml:space="preserve"> </v>
      </c>
      <c r="N20" s="9" t="str">
        <f>Barbour!Y14</f>
        <v xml:space="preserve"> </v>
      </c>
      <c r="O20" s="9" t="str">
        <f>Barbour!Z14</f>
        <v xml:space="preserve"> </v>
      </c>
      <c r="P20" s="9" t="str">
        <f>Barbour!AA14</f>
        <v xml:space="preserve"> </v>
      </c>
      <c r="Q20" s="9" t="str">
        <f>Barbour!AB14</f>
        <v xml:space="preserve"> </v>
      </c>
      <c r="R20" s="9">
        <f>Barbour!AC14</f>
        <v>-5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Baron!C14</f>
        <v>0</v>
      </c>
      <c r="C21" s="9">
        <f>Baron!E14</f>
        <v>0</v>
      </c>
      <c r="D21" s="9">
        <f>Baron!G14</f>
        <v>0</v>
      </c>
      <c r="E21" s="9">
        <f>Baron!I14</f>
        <v>0</v>
      </c>
      <c r="F21" s="9">
        <f>Baron!K14</f>
        <v>0</v>
      </c>
      <c r="G21" s="9">
        <f>Baron!M14</f>
        <v>0</v>
      </c>
      <c r="H21" s="9">
        <f>Baron!O14</f>
        <v>0</v>
      </c>
      <c r="I21" s="9">
        <f>Baron!Q14</f>
        <v>0</v>
      </c>
      <c r="J21" s="9">
        <f>Baron!S14</f>
        <v>0</v>
      </c>
      <c r="K21" s="9" t="str">
        <f>Baron!V14</f>
        <v xml:space="preserve"> </v>
      </c>
      <c r="L21" s="9" t="str">
        <f>Baron!W14</f>
        <v xml:space="preserve"> </v>
      </c>
      <c r="M21" s="9" t="str">
        <f>Baron!X14</f>
        <v xml:space="preserve"> </v>
      </c>
      <c r="N21" s="9" t="str">
        <f>Baron!Y14</f>
        <v xml:space="preserve"> </v>
      </c>
      <c r="O21" s="9" t="str">
        <f>Baron!Z14</f>
        <v xml:space="preserve"> </v>
      </c>
      <c r="P21" s="9" t="str">
        <f>Baron!AA14</f>
        <v xml:space="preserve"> </v>
      </c>
      <c r="Q21" s="9" t="str">
        <f>Baron!AB14</f>
        <v xml:space="preserve"> </v>
      </c>
      <c r="R21" s="9">
        <f>Baron!AC14</f>
        <v>-2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-5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Brosky!C14</f>
        <v>0</v>
      </c>
      <c r="C23" s="9">
        <f>Brosky!E14</f>
        <v>0</v>
      </c>
      <c r="D23" s="9">
        <f>Brosky!G14</f>
        <v>0</v>
      </c>
      <c r="E23" s="9">
        <f>Brosky!I14</f>
        <v>0</v>
      </c>
      <c r="F23" s="9">
        <f>Brosky!K14</f>
        <v>0</v>
      </c>
      <c r="G23" s="9">
        <f>Brosky!M14</f>
        <v>0</v>
      </c>
      <c r="H23" s="9">
        <f>Brosky!O14</f>
        <v>0</v>
      </c>
      <c r="I23" s="9">
        <f>Brosky!Q14</f>
        <v>0</v>
      </c>
      <c r="J23" s="9">
        <f>Brosky!S14</f>
        <v>0</v>
      </c>
      <c r="K23" s="9" t="str">
        <f>Brosky!V14</f>
        <v xml:space="preserve"> </v>
      </c>
      <c r="L23" s="9" t="str">
        <f>Brosky!W14</f>
        <v xml:space="preserve"> </v>
      </c>
      <c r="M23" s="9" t="str">
        <f>Brosky!X14</f>
        <v xml:space="preserve"> </v>
      </c>
      <c r="N23" s="9" t="str">
        <f>Brosky!Y14</f>
        <v xml:space="preserve"> </v>
      </c>
      <c r="O23" s="9" t="str">
        <f>Brosky!Z14</f>
        <v xml:space="preserve"> </v>
      </c>
      <c r="P23" s="9" t="str">
        <f>Brosky!AA14</f>
        <v xml:space="preserve"> </v>
      </c>
      <c r="Q23" s="9" t="str">
        <f>Brosky!AB14</f>
        <v xml:space="preserve"> </v>
      </c>
      <c r="R23" s="9">
        <f>Brosky!AC14</f>
        <v>-2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Watts!C14</f>
        <v>0</v>
      </c>
      <c r="C24" s="9">
        <f>Watts!E14</f>
        <v>0</v>
      </c>
      <c r="D24" s="9">
        <f>Watts!G14</f>
        <v>0</v>
      </c>
      <c r="E24" s="9">
        <f>Watts!I14</f>
        <v>0</v>
      </c>
      <c r="F24" s="9">
        <f>Watts!K14</f>
        <v>0</v>
      </c>
      <c r="G24" s="9">
        <f>Watts!M14</f>
        <v>0</v>
      </c>
      <c r="H24" s="9">
        <f>Watts!O14</f>
        <v>0</v>
      </c>
      <c r="I24" s="9">
        <f>Watts!Q14</f>
        <v>0</v>
      </c>
      <c r="J24" s="9">
        <f>Watts!S14</f>
        <v>0</v>
      </c>
      <c r="K24" s="9" t="str">
        <f>Watts!V14</f>
        <v xml:space="preserve"> </v>
      </c>
      <c r="L24" s="9" t="str">
        <f>Watts!W14</f>
        <v xml:space="preserve"> </v>
      </c>
      <c r="M24" s="9" t="str">
        <f>Watts!X14</f>
        <v xml:space="preserve"> </v>
      </c>
      <c r="N24" s="9" t="str">
        <f>Watts!Y14</f>
        <v xml:space="preserve"> </v>
      </c>
      <c r="O24" s="9" t="str">
        <f>Watts!Z14</f>
        <v xml:space="preserve"> </v>
      </c>
      <c r="P24" s="9" t="str">
        <f>Watts!AA14</f>
        <v xml:space="preserve"> </v>
      </c>
      <c r="Q24" s="9" t="str">
        <f>Watts!AB14</f>
        <v xml:space="preserve"> </v>
      </c>
      <c r="R24" s="9">
        <f>Watts!AC14</f>
        <v>-5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Markusen!C14</f>
        <v>0</v>
      </c>
      <c r="C25" s="9">
        <f>Markusen!E14</f>
        <v>0</v>
      </c>
      <c r="D25" s="9">
        <f>Markusen!G14</f>
        <v>0</v>
      </c>
      <c r="E25" s="9">
        <f>Markusen!I14</f>
        <v>0</v>
      </c>
      <c r="F25" s="9">
        <f>Markusen!K14</f>
        <v>0</v>
      </c>
      <c r="G25" s="9">
        <f>Markusen!M14</f>
        <v>0</v>
      </c>
      <c r="H25" s="9">
        <f>Markusen!O14</f>
        <v>0</v>
      </c>
      <c r="I25" s="9">
        <f>Markusen!Q14</f>
        <v>0</v>
      </c>
      <c r="J25" s="9">
        <f>Markusen!S14</f>
        <v>0</v>
      </c>
      <c r="K25" s="9" t="str">
        <f>Markusen!V14</f>
        <v xml:space="preserve"> </v>
      </c>
      <c r="L25" s="9" t="str">
        <f>Markusen!W14</f>
        <v xml:space="preserve"> </v>
      </c>
      <c r="M25" s="9" t="str">
        <f>Markusen!X14</f>
        <v xml:space="preserve"> </v>
      </c>
      <c r="N25" s="9" t="str">
        <f>Markusen!Y14</f>
        <v xml:space="preserve"> </v>
      </c>
      <c r="O25" s="9" t="str">
        <f>Markusen!Z14</f>
        <v xml:space="preserve"> </v>
      </c>
      <c r="P25" s="9" t="str">
        <f>Markusen!AA14</f>
        <v xml:space="preserve"> </v>
      </c>
      <c r="Q25" s="9" t="str">
        <f>Markusen!AB14</f>
        <v xml:space="preserve"> </v>
      </c>
      <c r="R25" s="9">
        <f>Markusen!AC14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Olivero!C14</f>
        <v>0</v>
      </c>
      <c r="C26" s="9">
        <f>Olivero!E14</f>
        <v>0</v>
      </c>
      <c r="D26" s="9">
        <f>Olivero!G14</f>
        <v>0</v>
      </c>
      <c r="E26" s="9">
        <f>Olivero!I14</f>
        <v>0</v>
      </c>
      <c r="F26" s="9">
        <f>Olivero!K14</f>
        <v>0</v>
      </c>
      <c r="G26" s="9">
        <f>Olivero!M14</f>
        <v>0</v>
      </c>
      <c r="H26" s="9">
        <f>Olivero!O14</f>
        <v>0</v>
      </c>
      <c r="I26" s="9">
        <f>Olivero!Q14</f>
        <v>0</v>
      </c>
      <c r="J26" s="9">
        <f>Olivero!S14</f>
        <v>0</v>
      </c>
      <c r="K26" s="9" t="str">
        <f>Olivero!V14</f>
        <v xml:space="preserve"> </v>
      </c>
      <c r="L26" s="9" t="str">
        <f>Olivero!W14</f>
        <v xml:space="preserve"> </v>
      </c>
      <c r="M26" s="9" t="str">
        <f>Olivero!X14</f>
        <v xml:space="preserve"> </v>
      </c>
      <c r="N26" s="9" t="str">
        <f>Olivero!Y14</f>
        <v xml:space="preserve"> </v>
      </c>
      <c r="O26" s="9" t="str">
        <f>Olivero!Z14</f>
        <v xml:space="preserve"> </v>
      </c>
      <c r="P26" s="9" t="str">
        <f>Olivero!AA14</f>
        <v xml:space="preserve"> </v>
      </c>
      <c r="Q26" s="9" t="str">
        <f>Olivero!AB14</f>
        <v xml:space="preserve"> </v>
      </c>
      <c r="R26" s="9">
        <f>Olivero!AC14</f>
        <v>-1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Koenigsknecht!C14</f>
        <v>0</v>
      </c>
      <c r="C27" s="9">
        <f>Koenigsknecht!E14</f>
        <v>0</v>
      </c>
      <c r="D27" s="9">
        <f>Koenigsknecht!G14</f>
        <v>0</v>
      </c>
      <c r="E27" s="9">
        <f>Koenigsknecht!I14</f>
        <v>0</v>
      </c>
      <c r="F27" s="9">
        <f>Koenigsknecht!K14</f>
        <v>0</v>
      </c>
      <c r="G27" s="9">
        <f>Koenigsknecht!M14</f>
        <v>0</v>
      </c>
      <c r="H27" s="9">
        <f>Koenigsknecht!O14</f>
        <v>0</v>
      </c>
      <c r="I27" s="9">
        <f>Koenigsknecht!Q14</f>
        <v>0</v>
      </c>
      <c r="J27" s="9">
        <f>Koenigsknecht!S14</f>
        <v>0</v>
      </c>
      <c r="K27" s="9" t="str">
        <f>Koenigsknecht!V14</f>
        <v xml:space="preserve"> </v>
      </c>
      <c r="L27" s="9" t="str">
        <f>Koenigsknecht!W14</f>
        <v xml:space="preserve"> </v>
      </c>
      <c r="M27" s="9" t="str">
        <f>Koenigsknecht!X14</f>
        <v xml:space="preserve"> </v>
      </c>
      <c r="N27" s="9" t="str">
        <f>Koenigsknecht!Y14</f>
        <v xml:space="preserve"> </v>
      </c>
      <c r="O27" s="9" t="str">
        <f>Koenigsknecht!Z14</f>
        <v xml:space="preserve"> </v>
      </c>
      <c r="P27" s="9" t="str">
        <f>Koenigsknecht!AA14</f>
        <v xml:space="preserve"> </v>
      </c>
      <c r="Q27" s="9" t="str">
        <f>Koenigsknecht!AB14</f>
        <v xml:space="preserve"> </v>
      </c>
      <c r="R27" s="9">
        <f>Koenigsknecht!AC14</f>
        <v>-4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Laskaris!C14</f>
        <v>0</v>
      </c>
      <c r="C28" s="9">
        <f>Laskaris!E14</f>
        <v>0</v>
      </c>
      <c r="D28" s="9">
        <f>Laskaris!G14</f>
        <v>0</v>
      </c>
      <c r="E28" s="9">
        <f>Laskaris!I14</f>
        <v>0</v>
      </c>
      <c r="F28" s="9">
        <f>Laskaris!K14</f>
        <v>0</v>
      </c>
      <c r="G28" s="9">
        <f>Laskaris!M14</f>
        <v>0</v>
      </c>
      <c r="H28" s="9">
        <f>Laskaris!O14</f>
        <v>0</v>
      </c>
      <c r="I28" s="9">
        <f>Laskaris!Q14</f>
        <v>0</v>
      </c>
      <c r="J28" s="9">
        <f>Laskaris!S14</f>
        <v>0</v>
      </c>
      <c r="K28" s="9" t="str">
        <f>Laskaris!V14</f>
        <v xml:space="preserve"> </v>
      </c>
      <c r="L28" s="9" t="str">
        <f>Laskaris!W14</f>
        <v xml:space="preserve"> </v>
      </c>
      <c r="M28" s="9" t="str">
        <f>Laskaris!X14</f>
        <v xml:space="preserve"> </v>
      </c>
      <c r="N28" s="9" t="str">
        <f>Laskaris!Y14</f>
        <v xml:space="preserve"> </v>
      </c>
      <c r="O28" s="9" t="str">
        <f>Laskaris!Z14</f>
        <v xml:space="preserve"> </v>
      </c>
      <c r="P28" s="9" t="str">
        <f>Laskaris!AA14</f>
        <v xml:space="preserve"> </v>
      </c>
      <c r="Q28" s="9" t="str">
        <f>Laskaris!AB14</f>
        <v xml:space="preserve"> </v>
      </c>
      <c r="R28" s="9">
        <f>Laskaris!AC14</f>
        <v>-7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Course'!C6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DiCarlo!C16</f>
        <v>0</v>
      </c>
      <c r="C13" s="9">
        <f>DiCarlo!E16</f>
        <v>0</v>
      </c>
      <c r="D13" s="9">
        <f>DiCarlo!G16</f>
        <v>0</v>
      </c>
      <c r="E13" s="9">
        <f>DiCarlo!I16</f>
        <v>0</v>
      </c>
      <c r="F13" s="9">
        <f>DiCarlo!K16</f>
        <v>0</v>
      </c>
      <c r="G13" s="9">
        <f>DiCarlo!M16</f>
        <v>0</v>
      </c>
      <c r="H13" s="9">
        <f>DiCarlo!O16</f>
        <v>0</v>
      </c>
      <c r="I13" s="9">
        <f>DiCarlo!Q16</f>
        <v>0</v>
      </c>
      <c r="J13" s="9">
        <f>DiCarlo!S16</f>
        <v>0</v>
      </c>
      <c r="K13" s="9" t="str">
        <f>DiCarlo!V16</f>
        <v xml:space="preserve"> </v>
      </c>
      <c r="L13" s="9" t="str">
        <f>DiCarlo!W16</f>
        <v xml:space="preserve"> </v>
      </c>
      <c r="M13" s="9" t="str">
        <f>DiCarlo!X16</f>
        <v xml:space="preserve"> </v>
      </c>
      <c r="N13" s="9" t="str">
        <f>DiCarlo!Y16</f>
        <v xml:space="preserve"> </v>
      </c>
      <c r="O13" s="9" t="str">
        <f>DiCarlo!Z16</f>
        <v xml:space="preserve"> </v>
      </c>
      <c r="P13" s="9" t="str">
        <f>DiCarlo!AA16</f>
        <v xml:space="preserve"> </v>
      </c>
      <c r="Q13" s="9" t="str">
        <f>DiCarlo!AB16</f>
        <v xml:space="preserve"> </v>
      </c>
      <c r="R13" s="9">
        <f>DiCarlo!AC16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Baron!C16</f>
        <v>0</v>
      </c>
      <c r="C21" s="9">
        <f>Baron!E16</f>
        <v>0</v>
      </c>
      <c r="D21" s="9">
        <f>Baron!G16</f>
        <v>0</v>
      </c>
      <c r="E21" s="9">
        <f>Baron!I16</f>
        <v>0</v>
      </c>
      <c r="F21" s="9">
        <f>Baron!K16</f>
        <v>0</v>
      </c>
      <c r="G21" s="9">
        <f>Baron!M16</f>
        <v>0</v>
      </c>
      <c r="H21" s="9">
        <f>Baron!O16</f>
        <v>0</v>
      </c>
      <c r="I21" s="9">
        <f>Baron!Q16</f>
        <v>0</v>
      </c>
      <c r="J21" s="9">
        <f>Baron!S16</f>
        <v>0</v>
      </c>
      <c r="K21" s="9" t="str">
        <f>Baron!V16</f>
        <v xml:space="preserve"> </v>
      </c>
      <c r="L21" s="9" t="str">
        <f>Baron!W16</f>
        <v xml:space="preserve"> </v>
      </c>
      <c r="M21" s="9" t="str">
        <f>Baron!X16</f>
        <v xml:space="preserve"> </v>
      </c>
      <c r="N21" s="9" t="str">
        <f>Baron!Y16</f>
        <v xml:space="preserve"> </v>
      </c>
      <c r="O21" s="9" t="str">
        <f>Baron!Z16</f>
        <v xml:space="preserve"> </v>
      </c>
      <c r="P21" s="9" t="str">
        <f>Baron!AA16</f>
        <v xml:space="preserve"> </v>
      </c>
      <c r="Q21" s="9" t="str">
        <f>Baron!AB16</f>
        <v xml:space="preserve"> </v>
      </c>
      <c r="R21" s="9">
        <f>Baron!AC16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Markusen!C16</f>
        <v>0</v>
      </c>
      <c r="C25" s="9">
        <f>Markusen!E16</f>
        <v>0</v>
      </c>
      <c r="D25" s="9">
        <f>Markusen!G16</f>
        <v>0</v>
      </c>
      <c r="E25" s="9">
        <f>Markusen!I16</f>
        <v>0</v>
      </c>
      <c r="F25" s="9">
        <f>Markusen!K16</f>
        <v>0</v>
      </c>
      <c r="G25" s="9">
        <f>Markusen!M16</f>
        <v>0</v>
      </c>
      <c r="H25" s="9">
        <f>Markusen!O16</f>
        <v>0</v>
      </c>
      <c r="I25" s="9">
        <f>Markusen!Q16</f>
        <v>0</v>
      </c>
      <c r="J25" s="9">
        <f>Markusen!S16</f>
        <v>0</v>
      </c>
      <c r="K25" s="9" t="str">
        <f>Markusen!V16</f>
        <v xml:space="preserve"> </v>
      </c>
      <c r="L25" s="9" t="str">
        <f>Markusen!W16</f>
        <v xml:space="preserve"> </v>
      </c>
      <c r="M25" s="9" t="str">
        <f>Markusen!X16</f>
        <v xml:space="preserve"> </v>
      </c>
      <c r="N25" s="9" t="str">
        <f>Markusen!Y16</f>
        <v xml:space="preserve"> </v>
      </c>
      <c r="O25" s="9" t="str">
        <f>Markusen!Z16</f>
        <v xml:space="preserve"> </v>
      </c>
      <c r="P25" s="9" t="str">
        <f>Markusen!AA16</f>
        <v xml:space="preserve"> </v>
      </c>
      <c r="Q25" s="9" t="str">
        <f>Markusen!AB16</f>
        <v xml:space="preserve"> </v>
      </c>
      <c r="R25" s="9">
        <f>Markusen!AC16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Course'!C8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DiCarlo!C18</f>
        <v>0</v>
      </c>
      <c r="C13" s="9">
        <f>DiCarlo!E18</f>
        <v>0</v>
      </c>
      <c r="D13" s="9">
        <f>DiCarlo!G18</f>
        <v>0</v>
      </c>
      <c r="E13" s="9">
        <f>DiCarlo!I18</f>
        <v>0</v>
      </c>
      <c r="F13" s="9">
        <f>DiCarlo!K18</f>
        <v>0</v>
      </c>
      <c r="G13" s="9">
        <f>DiCarlo!M18</f>
        <v>0</v>
      </c>
      <c r="H13" s="9">
        <f>DiCarlo!O18</f>
        <v>0</v>
      </c>
      <c r="I13" s="9">
        <f>DiCarlo!Q18</f>
        <v>0</v>
      </c>
      <c r="J13" s="9">
        <f>DiCarlo!S18</f>
        <v>0</v>
      </c>
      <c r="K13" s="9" t="str">
        <f>DiCarlo!V18</f>
        <v xml:space="preserve"> </v>
      </c>
      <c r="L13" s="9" t="str">
        <f>DiCarlo!W18</f>
        <v xml:space="preserve"> </v>
      </c>
      <c r="M13" s="9" t="str">
        <f>DiCarlo!X18</f>
        <v xml:space="preserve"> </v>
      </c>
      <c r="N13" s="9" t="str">
        <f>DiCarlo!Y18</f>
        <v xml:space="preserve"> </v>
      </c>
      <c r="O13" s="9" t="str">
        <f>DiCarlo!Z18</f>
        <v xml:space="preserve"> </v>
      </c>
      <c r="P13" s="9" t="str">
        <f>DiCarlo!AA18</f>
        <v xml:space="preserve"> </v>
      </c>
      <c r="Q13" s="9" t="str">
        <f>DiCarlo!AB18</f>
        <v xml:space="preserve"> </v>
      </c>
      <c r="R13" s="9">
        <f>DiCarlo!AC18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Baron!C18</f>
        <v>0</v>
      </c>
      <c r="C21" s="9">
        <f>Baron!E18</f>
        <v>0</v>
      </c>
      <c r="D21" s="9">
        <f>Baron!G18</f>
        <v>0</v>
      </c>
      <c r="E21" s="9">
        <f>Baron!I18</f>
        <v>0</v>
      </c>
      <c r="F21" s="9">
        <f>Baron!K18</f>
        <v>0</v>
      </c>
      <c r="G21" s="9">
        <f>Baron!M18</f>
        <v>0</v>
      </c>
      <c r="H21" s="9">
        <f>Baron!O18</f>
        <v>0</v>
      </c>
      <c r="I21" s="9">
        <f>Baron!Q18</f>
        <v>0</v>
      </c>
      <c r="J21" s="9">
        <f>Baron!S18</f>
        <v>0</v>
      </c>
      <c r="K21" s="9" t="str">
        <f>Baron!V18</f>
        <v xml:space="preserve"> </v>
      </c>
      <c r="L21" s="9" t="str">
        <f>Baron!W18</f>
        <v xml:space="preserve"> </v>
      </c>
      <c r="M21" s="9" t="str">
        <f>Baron!X18</f>
        <v xml:space="preserve"> </v>
      </c>
      <c r="N21" s="9" t="str">
        <f>Baron!Y18</f>
        <v xml:space="preserve"> </v>
      </c>
      <c r="O21" s="9" t="str">
        <f>Baron!Z18</f>
        <v xml:space="preserve"> </v>
      </c>
      <c r="P21" s="9" t="str">
        <f>Baron!AA18</f>
        <v xml:space="preserve"> </v>
      </c>
      <c r="Q21" s="9" t="str">
        <f>Baron!AB18</f>
        <v xml:space="preserve"> </v>
      </c>
      <c r="R21" s="9">
        <f>Baron!AC18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Markusen!C18</f>
        <v>0</v>
      </c>
      <c r="C25" s="9">
        <f>Markusen!E18</f>
        <v>0</v>
      </c>
      <c r="D25" s="9">
        <f>Markusen!G18</f>
        <v>0</v>
      </c>
      <c r="E25" s="9">
        <f>Markusen!I18</f>
        <v>0</v>
      </c>
      <c r="F25" s="9">
        <f>Markusen!K18</f>
        <v>0</v>
      </c>
      <c r="G25" s="9">
        <f>Markusen!M18</f>
        <v>0</v>
      </c>
      <c r="H25" s="9">
        <f>Markusen!O18</f>
        <v>0</v>
      </c>
      <c r="I25" s="9">
        <f>Markusen!Q18</f>
        <v>0</v>
      </c>
      <c r="J25" s="9">
        <f>Markusen!S18</f>
        <v>0</v>
      </c>
      <c r="K25" s="9" t="str">
        <f>Markusen!V18</f>
        <v xml:space="preserve"> </v>
      </c>
      <c r="L25" s="9" t="str">
        <f>Markusen!W18</f>
        <v xml:space="preserve"> </v>
      </c>
      <c r="M25" s="9" t="str">
        <f>Markusen!X18</f>
        <v xml:space="preserve"> </v>
      </c>
      <c r="N25" s="9" t="str">
        <f>Markusen!Y18</f>
        <v xml:space="preserve"> </v>
      </c>
      <c r="O25" s="9" t="str">
        <f>Markusen!Z18</f>
        <v xml:space="preserve"> </v>
      </c>
      <c r="P25" s="9" t="str">
        <f>Markusen!AA18</f>
        <v xml:space="preserve"> </v>
      </c>
      <c r="Q25" s="9" t="str">
        <f>Markusen!AB18</f>
        <v xml:space="preserve"> </v>
      </c>
      <c r="R25" s="9">
        <f>Markusen!AC18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Laskaris!C18</f>
        <v>0</v>
      </c>
      <c r="C28" s="9">
        <f>Laskaris!E18</f>
        <v>0</v>
      </c>
      <c r="D28" s="9">
        <f>Laskaris!G18</f>
        <v>0</v>
      </c>
      <c r="E28" s="9">
        <f>Laskaris!I18</f>
        <v>0</v>
      </c>
      <c r="F28" s="9">
        <f>Laskaris!K18</f>
        <v>0</v>
      </c>
      <c r="G28" s="9">
        <f>Laskaris!M18</f>
        <v>0</v>
      </c>
      <c r="H28" s="9">
        <f>Laskaris!O18</f>
        <v>0</v>
      </c>
      <c r="I28" s="9">
        <f>Laskaris!Q18</f>
        <v>0</v>
      </c>
      <c r="J28" s="9">
        <f>Laskaris!S18</f>
        <v>0</v>
      </c>
      <c r="K28" s="9" t="str">
        <f>Laskaris!V18</f>
        <v xml:space="preserve"> </v>
      </c>
      <c r="L28" s="9" t="str">
        <f>Laskaris!W18</f>
        <v xml:space="preserve"> </v>
      </c>
      <c r="M28" s="9" t="str">
        <f>Laskaris!X18</f>
        <v xml:space="preserve"> </v>
      </c>
      <c r="N28" s="9" t="str">
        <f>Laskaris!Y18</f>
        <v xml:space="preserve"> </v>
      </c>
      <c r="O28" s="9" t="str">
        <f>Laskaris!Z18</f>
        <v xml:space="preserve"> </v>
      </c>
      <c r="P28" s="9" t="str">
        <f>Laskaris!AA18</f>
        <v xml:space="preserve"> </v>
      </c>
      <c r="Q28" s="9" t="str">
        <f>Laskaris!AB18</f>
        <v xml:space="preserve"> </v>
      </c>
      <c r="R28" s="9">
        <f>Laskaris!AC18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Course'!C10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DiCarlo!C20</f>
        <v>0</v>
      </c>
      <c r="C13" s="9">
        <f>DiCarlo!E20</f>
        <v>0</v>
      </c>
      <c r="D13" s="9">
        <f>DiCarlo!G20</f>
        <v>0</v>
      </c>
      <c r="E13" s="9">
        <f>DiCarlo!I20</f>
        <v>0</v>
      </c>
      <c r="F13" s="9">
        <f>DiCarlo!K20</f>
        <v>0</v>
      </c>
      <c r="G13" s="9">
        <f>DiCarlo!M20</f>
        <v>0</v>
      </c>
      <c r="H13" s="9">
        <f>DiCarlo!O20</f>
        <v>0</v>
      </c>
      <c r="I13" s="9">
        <f>DiCarlo!Q20</f>
        <v>0</v>
      </c>
      <c r="J13" s="9">
        <f>DiCarlo!S20</f>
        <v>0</v>
      </c>
      <c r="K13" s="9" t="str">
        <f>DiCarlo!V20</f>
        <v xml:space="preserve"> </v>
      </c>
      <c r="L13" s="9" t="str">
        <f>DiCarlo!W20</f>
        <v xml:space="preserve"> </v>
      </c>
      <c r="M13" s="9" t="str">
        <f>DiCarlo!X20</f>
        <v xml:space="preserve"> </v>
      </c>
      <c r="N13" s="9" t="str">
        <f>DiCarlo!Y20</f>
        <v xml:space="preserve"> </v>
      </c>
      <c r="O13" s="9" t="str">
        <f>DiCarlo!Z20</f>
        <v xml:space="preserve"> </v>
      </c>
      <c r="P13" s="9" t="str">
        <f>DiCarlo!AA20</f>
        <v xml:space="preserve"> </v>
      </c>
      <c r="Q13" s="9" t="str">
        <f>DiCarlo!AB20</f>
        <v xml:space="preserve"> </v>
      </c>
      <c r="R13" s="9">
        <f>DiCarlo!AC20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Baron!C20</f>
        <v>0</v>
      </c>
      <c r="C21" s="9">
        <f>Baron!E20</f>
        <v>0</v>
      </c>
      <c r="D21" s="9">
        <f>Baron!G20</f>
        <v>0</v>
      </c>
      <c r="E21" s="9">
        <f>Baron!I20</f>
        <v>0</v>
      </c>
      <c r="F21" s="9">
        <f>Baron!K20</f>
        <v>0</v>
      </c>
      <c r="G21" s="9">
        <f>Baron!M20</f>
        <v>0</v>
      </c>
      <c r="H21" s="9">
        <f>Baron!O20</f>
        <v>0</v>
      </c>
      <c r="I21" s="9">
        <f>Baron!Q20</f>
        <v>0</v>
      </c>
      <c r="J21" s="9">
        <f>Baron!S20</f>
        <v>0</v>
      </c>
      <c r="K21" s="9" t="str">
        <f>Baron!V20</f>
        <v xml:space="preserve"> </v>
      </c>
      <c r="L21" s="9" t="str">
        <f>Baron!W20</f>
        <v xml:space="preserve"> </v>
      </c>
      <c r="M21" s="9" t="str">
        <f>Baron!X20</f>
        <v xml:space="preserve"> </v>
      </c>
      <c r="N21" s="9" t="str">
        <f>Baron!Y20</f>
        <v xml:space="preserve"> </v>
      </c>
      <c r="O21" s="9" t="str">
        <f>Baron!Z20</f>
        <v xml:space="preserve"> </v>
      </c>
      <c r="P21" s="9" t="str">
        <f>Baron!AA20</f>
        <v xml:space="preserve"> </v>
      </c>
      <c r="Q21" s="9" t="str">
        <f>Baron!AB20</f>
        <v xml:space="preserve"> </v>
      </c>
      <c r="R21" s="9">
        <f>Baron!AC20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Markusen!C20</f>
        <v>0</v>
      </c>
      <c r="C25" s="9">
        <f>Markusen!E20</f>
        <v>0</v>
      </c>
      <c r="D25" s="9">
        <f>Markusen!G20</f>
        <v>0</v>
      </c>
      <c r="E25" s="9">
        <f>Markusen!I20</f>
        <v>0</v>
      </c>
      <c r="F25" s="9">
        <f>Markusen!K20</f>
        <v>0</v>
      </c>
      <c r="G25" s="9">
        <f>Markusen!M20</f>
        <v>0</v>
      </c>
      <c r="H25" s="9">
        <f>Markusen!O20</f>
        <v>0</v>
      </c>
      <c r="I25" s="9">
        <f>Markusen!Q20</f>
        <v>0</v>
      </c>
      <c r="J25" s="9">
        <f>Markusen!S20</f>
        <v>0</v>
      </c>
      <c r="K25" s="9" t="str">
        <f>Markusen!V20</f>
        <v xml:space="preserve"> </v>
      </c>
      <c r="L25" s="9" t="str">
        <f>Markusen!W20</f>
        <v xml:space="preserve"> </v>
      </c>
      <c r="M25" s="9" t="str">
        <f>Markusen!X20</f>
        <v xml:space="preserve"> </v>
      </c>
      <c r="N25" s="9" t="str">
        <f>Markusen!Y20</f>
        <v xml:space="preserve"> </v>
      </c>
      <c r="O25" s="9" t="str">
        <f>Markusen!Z20</f>
        <v xml:space="preserve"> </v>
      </c>
      <c r="P25" s="9" t="str">
        <f>Markusen!AA20</f>
        <v xml:space="preserve"> </v>
      </c>
      <c r="Q25" s="9" t="str">
        <f>Markusen!AB20</f>
        <v xml:space="preserve"> </v>
      </c>
      <c r="R25" s="9">
        <f>Markusen!AC20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Course'!C2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DiCarlo!C22</f>
        <v>0</v>
      </c>
      <c r="C13" s="9">
        <f>DiCarlo!E22</f>
        <v>0</v>
      </c>
      <c r="D13" s="9">
        <f>DiCarlo!G22</f>
        <v>0</v>
      </c>
      <c r="E13" s="9">
        <f>DiCarlo!I22</f>
        <v>0</v>
      </c>
      <c r="F13" s="9">
        <f>DiCarlo!K22</f>
        <v>0</v>
      </c>
      <c r="G13" s="9">
        <f>DiCarlo!M22</f>
        <v>0</v>
      </c>
      <c r="H13" s="9">
        <f>DiCarlo!O22</f>
        <v>0</v>
      </c>
      <c r="I13" s="9">
        <f>DiCarlo!Q22</f>
        <v>0</v>
      </c>
      <c r="J13" s="9">
        <f>DiCarlo!S22</f>
        <v>0</v>
      </c>
      <c r="K13" s="9" t="str">
        <f>DiCarlo!V22</f>
        <v xml:space="preserve"> </v>
      </c>
      <c r="L13" s="9" t="str">
        <f>DiCarlo!W22</f>
        <v xml:space="preserve"> </v>
      </c>
      <c r="M13" s="9" t="str">
        <f>DiCarlo!X22</f>
        <v xml:space="preserve"> </v>
      </c>
      <c r="N13" s="9" t="str">
        <f>DiCarlo!Y22</f>
        <v xml:space="preserve"> </v>
      </c>
      <c r="O13" s="9" t="str">
        <f>DiCarlo!Z22</f>
        <v xml:space="preserve"> </v>
      </c>
      <c r="P13" s="9" t="str">
        <f>DiCarlo!AA22</f>
        <v xml:space="preserve"> </v>
      </c>
      <c r="Q13" s="9" t="str">
        <f>DiCarlo!AB22</f>
        <v xml:space="preserve"> </v>
      </c>
      <c r="R13" s="9">
        <f>DiCarlo!AC22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Baron!C22</f>
        <v>0</v>
      </c>
      <c r="C21" s="9">
        <f>Baron!E22</f>
        <v>0</v>
      </c>
      <c r="D21" s="9">
        <f>Baron!G22</f>
        <v>0</v>
      </c>
      <c r="E21" s="9">
        <f>Baron!I22</f>
        <v>0</v>
      </c>
      <c r="F21" s="9">
        <f>Baron!K22</f>
        <v>0</v>
      </c>
      <c r="G21" s="9">
        <f>Baron!M22</f>
        <v>0</v>
      </c>
      <c r="H21" s="9">
        <f>Baron!O22</f>
        <v>0</v>
      </c>
      <c r="I21" s="9">
        <f>Baron!Q22</f>
        <v>0</v>
      </c>
      <c r="J21" s="9">
        <f>Baron!S22</f>
        <v>0</v>
      </c>
      <c r="K21" s="9" t="str">
        <f>Baron!V22</f>
        <v xml:space="preserve"> </v>
      </c>
      <c r="L21" s="9" t="str">
        <f>Baron!W22</f>
        <v xml:space="preserve"> </v>
      </c>
      <c r="M21" s="9" t="str">
        <f>Baron!X22</f>
        <v xml:space="preserve"> </v>
      </c>
      <c r="N21" s="9" t="str">
        <f>Baron!Y22</f>
        <v xml:space="preserve"> </v>
      </c>
      <c r="O21" s="9" t="str">
        <f>Baron!Z22</f>
        <v xml:space="preserve"> </v>
      </c>
      <c r="P21" s="9" t="str">
        <f>Baron!AA22</f>
        <v xml:space="preserve"> </v>
      </c>
      <c r="Q21" s="9" t="str">
        <f>Baron!AB22</f>
        <v xml:space="preserve"> </v>
      </c>
      <c r="R21" s="9">
        <f>Baron!AC22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Markusen!C22</f>
        <v>0</v>
      </c>
      <c r="C25" s="9">
        <f>Markusen!E22</f>
        <v>0</v>
      </c>
      <c r="D25" s="9">
        <f>Markusen!G22</f>
        <v>0</v>
      </c>
      <c r="E25" s="9">
        <f>Markusen!I22</f>
        <v>0</v>
      </c>
      <c r="F25" s="9">
        <f>Markusen!K22</f>
        <v>0</v>
      </c>
      <c r="G25" s="9">
        <f>Markusen!M22</f>
        <v>0</v>
      </c>
      <c r="H25" s="9">
        <f>Markusen!O22</f>
        <v>0</v>
      </c>
      <c r="I25" s="9">
        <f>Markusen!Q22</f>
        <v>0</v>
      </c>
      <c r="J25" s="9">
        <f>Markusen!S22</f>
        <v>0</v>
      </c>
      <c r="K25" s="9" t="str">
        <f>Markusen!V22</f>
        <v xml:space="preserve"> </v>
      </c>
      <c r="L25" s="9" t="str">
        <f>Markusen!W22</f>
        <v xml:space="preserve"> </v>
      </c>
      <c r="M25" s="9" t="str">
        <f>Markusen!X22</f>
        <v xml:space="preserve"> </v>
      </c>
      <c r="N25" s="9" t="str">
        <f>Markusen!Y22</f>
        <v xml:space="preserve"> </v>
      </c>
      <c r="O25" s="9" t="str">
        <f>Markusen!Z22</f>
        <v xml:space="preserve"> </v>
      </c>
      <c r="P25" s="9" t="str">
        <f>Markusen!AA22</f>
        <v xml:space="preserve"> </v>
      </c>
      <c r="Q25" s="9" t="str">
        <f>Markusen!AB22</f>
        <v xml:space="preserve"> </v>
      </c>
      <c r="R25" s="9">
        <f>Markusen!AC22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2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Course'!C4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DiCarlo!C24</f>
        <v>0</v>
      </c>
      <c r="C13" s="9">
        <f>DiCarlo!E24</f>
        <v>0</v>
      </c>
      <c r="D13" s="9">
        <f>DiCarlo!G24</f>
        <v>0</v>
      </c>
      <c r="E13" s="9">
        <f>DiCarlo!I24</f>
        <v>0</v>
      </c>
      <c r="F13" s="9">
        <f>DiCarlo!K24</f>
        <v>0</v>
      </c>
      <c r="G13" s="9">
        <f>DiCarlo!M24</f>
        <v>0</v>
      </c>
      <c r="H13" s="9">
        <f>DiCarlo!O24</f>
        <v>0</v>
      </c>
      <c r="I13" s="9">
        <f>DiCarlo!Q24</f>
        <v>0</v>
      </c>
      <c r="J13" s="9">
        <f>DiCarlo!S24</f>
        <v>0</v>
      </c>
      <c r="K13" s="9" t="str">
        <f>DiCarlo!V24</f>
        <v xml:space="preserve"> </v>
      </c>
      <c r="L13" s="9" t="str">
        <f>DiCarlo!W24</f>
        <v xml:space="preserve"> </v>
      </c>
      <c r="M13" s="9" t="str">
        <f>DiCarlo!X24</f>
        <v xml:space="preserve"> </v>
      </c>
      <c r="N13" s="9" t="str">
        <f>DiCarlo!Y24</f>
        <v xml:space="preserve"> </v>
      </c>
      <c r="O13" s="9" t="str">
        <f>DiCarlo!Z24</f>
        <v xml:space="preserve"> </v>
      </c>
      <c r="P13" s="9" t="str">
        <f>DiCarlo!AA24</f>
        <v xml:space="preserve"> </v>
      </c>
      <c r="Q13" s="9" t="str">
        <f>DiCarlo!AB24</f>
        <v xml:space="preserve"> </v>
      </c>
      <c r="R13" s="9">
        <f>DiCarlo!AC24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Baron!C24</f>
        <v>0</v>
      </c>
      <c r="C21" s="9">
        <f>Baron!E24</f>
        <v>0</v>
      </c>
      <c r="D21" s="9">
        <f>Baron!G24</f>
        <v>0</v>
      </c>
      <c r="E21" s="9">
        <f>Baron!I24</f>
        <v>0</v>
      </c>
      <c r="F21" s="9">
        <f>Baron!K24</f>
        <v>0</v>
      </c>
      <c r="G21" s="9">
        <f>Baron!M24</f>
        <v>0</v>
      </c>
      <c r="H21" s="9">
        <f>Baron!O24</f>
        <v>0</v>
      </c>
      <c r="I21" s="9">
        <f>Baron!Q24</f>
        <v>0</v>
      </c>
      <c r="J21" s="9">
        <f>Baron!S24</f>
        <v>0</v>
      </c>
      <c r="K21" s="9" t="str">
        <f>Baron!V24</f>
        <v xml:space="preserve"> </v>
      </c>
      <c r="L21" s="9" t="str">
        <f>Baron!W24</f>
        <v xml:space="preserve"> </v>
      </c>
      <c r="M21" s="9" t="str">
        <f>Baron!X24</f>
        <v xml:space="preserve"> </v>
      </c>
      <c r="N21" s="9" t="str">
        <f>Baron!Y24</f>
        <v xml:space="preserve"> </v>
      </c>
      <c r="O21" s="9" t="str">
        <f>Baron!Z24</f>
        <v xml:space="preserve"> </v>
      </c>
      <c r="P21" s="9" t="str">
        <f>Baron!AA24</f>
        <v xml:space="preserve"> </v>
      </c>
      <c r="Q21" s="9" t="str">
        <f>Baron!AB24</f>
        <v xml:space="preserve"> </v>
      </c>
      <c r="R21" s="9">
        <f>Baron!AC24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Markusen!C24</f>
        <v>0</v>
      </c>
      <c r="C25" s="9">
        <f>Markusen!E24</f>
        <v>0</v>
      </c>
      <c r="D25" s="9">
        <f>Markusen!G24</f>
        <v>0</v>
      </c>
      <c r="E25" s="9">
        <f>Markusen!I24</f>
        <v>0</v>
      </c>
      <c r="F25" s="9">
        <f>Markusen!K24</f>
        <v>0</v>
      </c>
      <c r="G25" s="9">
        <f>Markusen!M24</f>
        <v>0</v>
      </c>
      <c r="H25" s="9">
        <f>Markusen!O24</f>
        <v>0</v>
      </c>
      <c r="I25" s="9">
        <f>Markusen!Q24</f>
        <v>0</v>
      </c>
      <c r="J25" s="9">
        <f>Markusen!S24</f>
        <v>0</v>
      </c>
      <c r="K25" s="9" t="str">
        <f>Markusen!V24</f>
        <v xml:space="preserve"> </v>
      </c>
      <c r="L25" s="9" t="str">
        <f>Markusen!W24</f>
        <v xml:space="preserve"> </v>
      </c>
      <c r="M25" s="9" t="str">
        <f>Markusen!X24</f>
        <v xml:space="preserve"> </v>
      </c>
      <c r="N25" s="9" t="str">
        <f>Markusen!Y24</f>
        <v xml:space="preserve"> </v>
      </c>
      <c r="O25" s="9" t="str">
        <f>Markusen!Z24</f>
        <v xml:space="preserve"> </v>
      </c>
      <c r="P25" s="9" t="str">
        <f>Markusen!AA24</f>
        <v xml:space="preserve"> </v>
      </c>
      <c r="Q25" s="9" t="str">
        <f>Markusen!AB24</f>
        <v xml:space="preserve"> </v>
      </c>
      <c r="R25" s="9">
        <f>Markusen!AC24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Course'!C6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DiCarlo!C26</f>
        <v>0</v>
      </c>
      <c r="C13" s="9">
        <f>DiCarlo!E26</f>
        <v>0</v>
      </c>
      <c r="D13" s="9">
        <f>DiCarlo!G26</f>
        <v>0</v>
      </c>
      <c r="E13" s="9">
        <f>DiCarlo!I26</f>
        <v>0</v>
      </c>
      <c r="F13" s="9">
        <f>DiCarlo!K26</f>
        <v>0</v>
      </c>
      <c r="G13" s="9">
        <f>DiCarlo!M26</f>
        <v>0</v>
      </c>
      <c r="H13" s="9">
        <f>DiCarlo!O26</f>
        <v>0</v>
      </c>
      <c r="I13" s="9">
        <f>DiCarlo!Q26</f>
        <v>0</v>
      </c>
      <c r="J13" s="9">
        <f>DiCarlo!S26</f>
        <v>0</v>
      </c>
      <c r="K13" s="9" t="str">
        <f>DiCarlo!V26</f>
        <v xml:space="preserve"> </v>
      </c>
      <c r="L13" s="9" t="str">
        <f>DiCarlo!W26</f>
        <v xml:space="preserve"> </v>
      </c>
      <c r="M13" s="9" t="str">
        <f>DiCarlo!X26</f>
        <v xml:space="preserve"> </v>
      </c>
      <c r="N13" s="9" t="str">
        <f>DiCarlo!Y26</f>
        <v xml:space="preserve"> </v>
      </c>
      <c r="O13" s="9" t="str">
        <f>DiCarlo!Z26</f>
        <v xml:space="preserve"> </v>
      </c>
      <c r="P13" s="9" t="str">
        <f>DiCarlo!AA26</f>
        <v xml:space="preserve"> </v>
      </c>
      <c r="Q13" s="9" t="str">
        <f>DiCarlo!AB26</f>
        <v xml:space="preserve"> </v>
      </c>
      <c r="R13" s="9">
        <f>DiCarlo!AC26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Baron!C26</f>
        <v>0</v>
      </c>
      <c r="C21" s="9">
        <f>Baron!E26</f>
        <v>0</v>
      </c>
      <c r="D21" s="9">
        <f>Baron!G26</f>
        <v>0</v>
      </c>
      <c r="E21" s="9">
        <f>Baron!I26</f>
        <v>0</v>
      </c>
      <c r="F21" s="9">
        <f>Baron!K26</f>
        <v>0</v>
      </c>
      <c r="G21" s="9">
        <f>Baron!M26</f>
        <v>0</v>
      </c>
      <c r="H21" s="9">
        <f>Baron!O26</f>
        <v>0</v>
      </c>
      <c r="I21" s="9">
        <f>Baron!Q26</f>
        <v>0</v>
      </c>
      <c r="J21" s="9">
        <f>Baron!S26</f>
        <v>0</v>
      </c>
      <c r="K21" s="9" t="str">
        <f>Baron!V26</f>
        <v xml:space="preserve"> </v>
      </c>
      <c r="L21" s="9" t="str">
        <f>Baron!W26</f>
        <v xml:space="preserve"> </v>
      </c>
      <c r="M21" s="9" t="str">
        <f>Baron!X26</f>
        <v xml:space="preserve"> </v>
      </c>
      <c r="N21" s="9" t="str">
        <f>Baron!Y26</f>
        <v xml:space="preserve"> </v>
      </c>
      <c r="O21" s="9" t="str">
        <f>Baron!Z26</f>
        <v xml:space="preserve"> </v>
      </c>
      <c r="P21" s="9" t="str">
        <f>Baron!AA26</f>
        <v xml:space="preserve"> </v>
      </c>
      <c r="Q21" s="9" t="str">
        <f>Baron!AB26</f>
        <v xml:space="preserve"> </v>
      </c>
      <c r="R21" s="9">
        <f>Baron!AC26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Markusen!C26</f>
        <v>0</v>
      </c>
      <c r="C25" s="9">
        <f>Markusen!E26</f>
        <v>0</v>
      </c>
      <c r="D25" s="9">
        <f>Markusen!G26</f>
        <v>0</v>
      </c>
      <c r="E25" s="9">
        <f>Markusen!I26</f>
        <v>0</v>
      </c>
      <c r="F25" s="9">
        <f>Markusen!K26</f>
        <v>0</v>
      </c>
      <c r="G25" s="9">
        <f>Markusen!M26</f>
        <v>0</v>
      </c>
      <c r="H25" s="9">
        <f>Markusen!O26</f>
        <v>0</v>
      </c>
      <c r="I25" s="9">
        <f>Markusen!Q26</f>
        <v>0</v>
      </c>
      <c r="J25" s="9">
        <f>Markusen!S26</f>
        <v>0</v>
      </c>
      <c r="K25" s="9" t="str">
        <f>Markusen!V26</f>
        <v xml:space="preserve"> </v>
      </c>
      <c r="L25" s="9" t="str">
        <f>Markusen!W26</f>
        <v xml:space="preserve"> </v>
      </c>
      <c r="M25" s="9" t="str">
        <f>Markusen!X26</f>
        <v xml:space="preserve"> </v>
      </c>
      <c r="N25" s="9" t="str">
        <f>Markusen!Y26</f>
        <v xml:space="preserve"> </v>
      </c>
      <c r="O25" s="9" t="str">
        <f>Markusen!Z26</f>
        <v xml:space="preserve"> </v>
      </c>
      <c r="P25" s="9" t="str">
        <f>Markusen!AA26</f>
        <v xml:space="preserve"> </v>
      </c>
      <c r="Q25" s="9" t="str">
        <f>Markusen!AB26</f>
        <v xml:space="preserve"> </v>
      </c>
      <c r="R25" s="9">
        <f>Markusen!AC26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Course'!C8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DiCarlo!C28</f>
        <v>0</v>
      </c>
      <c r="C13" s="9">
        <f>DiCarlo!E28</f>
        <v>0</v>
      </c>
      <c r="D13" s="9">
        <f>DiCarlo!G28</f>
        <v>0</v>
      </c>
      <c r="E13" s="9">
        <f>DiCarlo!I28</f>
        <v>0</v>
      </c>
      <c r="F13" s="9">
        <f>DiCarlo!K28</f>
        <v>0</v>
      </c>
      <c r="G13" s="9">
        <f>DiCarlo!M28</f>
        <v>0</v>
      </c>
      <c r="H13" s="9">
        <f>DiCarlo!O28</f>
        <v>0</v>
      </c>
      <c r="I13" s="9">
        <f>DiCarlo!Q28</f>
        <v>0</v>
      </c>
      <c r="J13" s="9">
        <f>DiCarlo!S28</f>
        <v>0</v>
      </c>
      <c r="K13" s="9" t="str">
        <f>DiCarlo!V28</f>
        <v xml:space="preserve"> </v>
      </c>
      <c r="L13" s="9" t="str">
        <f>DiCarlo!W28</f>
        <v xml:space="preserve"> </v>
      </c>
      <c r="M13" s="9" t="str">
        <f>DiCarlo!X28</f>
        <v xml:space="preserve"> </v>
      </c>
      <c r="N13" s="9" t="str">
        <f>DiCarlo!Y28</f>
        <v xml:space="preserve"> </v>
      </c>
      <c r="O13" s="9" t="str">
        <f>DiCarlo!Z28</f>
        <v xml:space="preserve"> </v>
      </c>
      <c r="P13" s="9" t="str">
        <f>DiCarlo!AA28</f>
        <v xml:space="preserve"> </v>
      </c>
      <c r="Q13" s="9" t="str">
        <f>DiCarlo!AB28</f>
        <v xml:space="preserve"> </v>
      </c>
      <c r="R13" s="9">
        <f>DiCarlo!AC28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Baron!C28</f>
        <v>0</v>
      </c>
      <c r="C21" s="9">
        <f>Baron!E28</f>
        <v>0</v>
      </c>
      <c r="D21" s="9">
        <f>Baron!G28</f>
        <v>0</v>
      </c>
      <c r="E21" s="9">
        <f>Baron!I28</f>
        <v>0</v>
      </c>
      <c r="F21" s="9">
        <f>Baron!K28</f>
        <v>0</v>
      </c>
      <c r="G21" s="9">
        <f>Baron!M28</f>
        <v>0</v>
      </c>
      <c r="H21" s="9">
        <f>Baron!O28</f>
        <v>0</v>
      </c>
      <c r="I21" s="9">
        <f>Baron!Q28</f>
        <v>0</v>
      </c>
      <c r="J21" s="9">
        <f>Baron!S28</f>
        <v>0</v>
      </c>
      <c r="K21" s="9" t="str">
        <f>Baron!V28</f>
        <v xml:space="preserve"> </v>
      </c>
      <c r="L21" s="9" t="str">
        <f>Baron!W28</f>
        <v xml:space="preserve"> </v>
      </c>
      <c r="M21" s="9" t="str">
        <f>Baron!X28</f>
        <v xml:space="preserve"> </v>
      </c>
      <c r="N21" s="9" t="str">
        <f>Baron!Y28</f>
        <v xml:space="preserve"> </v>
      </c>
      <c r="O21" s="9" t="str">
        <f>Baron!Z28</f>
        <v xml:space="preserve"> </v>
      </c>
      <c r="P21" s="9" t="str">
        <f>Baron!AA28</f>
        <v xml:space="preserve"> </v>
      </c>
      <c r="Q21" s="9" t="str">
        <f>Baron!AB28</f>
        <v xml:space="preserve"> </v>
      </c>
      <c r="R21" s="9">
        <f>Baron!AC28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Markusen!C28</f>
        <v>0</v>
      </c>
      <c r="C25" s="9">
        <f>Markusen!E28</f>
        <v>0</v>
      </c>
      <c r="D25" s="9">
        <f>Markusen!G28</f>
        <v>0</v>
      </c>
      <c r="E25" s="9">
        <f>Markusen!I28</f>
        <v>0</v>
      </c>
      <c r="F25" s="9">
        <f>Markusen!K28</f>
        <v>0</v>
      </c>
      <c r="G25" s="9">
        <f>Markusen!M28</f>
        <v>0</v>
      </c>
      <c r="H25" s="9">
        <f>Markusen!O28</f>
        <v>0</v>
      </c>
      <c r="I25" s="9">
        <f>Markusen!Q28</f>
        <v>0</v>
      </c>
      <c r="J25" s="9">
        <f>Markusen!S28</f>
        <v>0</v>
      </c>
      <c r="K25" s="9" t="str">
        <f>Markusen!V28</f>
        <v xml:space="preserve"> </v>
      </c>
      <c r="L25" s="9" t="str">
        <f>Markusen!W28</f>
        <v xml:space="preserve"> </v>
      </c>
      <c r="M25" s="9" t="str">
        <f>Markusen!X28</f>
        <v xml:space="preserve"> </v>
      </c>
      <c r="N25" s="9" t="str">
        <f>Markusen!Y28</f>
        <v xml:space="preserve"> </v>
      </c>
      <c r="O25" s="9" t="str">
        <f>Markusen!Z28</f>
        <v xml:space="preserve"> </v>
      </c>
      <c r="P25" s="9" t="str">
        <f>Markusen!AA28</f>
        <v xml:space="preserve"> </v>
      </c>
      <c r="Q25" s="9" t="str">
        <f>Markusen!AB28</f>
        <v xml:space="preserve"> </v>
      </c>
      <c r="R25" s="9">
        <f>Markusen!AC28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Course'!C10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DiCarlo!C30</f>
        <v>0</v>
      </c>
      <c r="C13" s="9">
        <f>DiCarlo!E30</f>
        <v>0</v>
      </c>
      <c r="D13" s="9">
        <f>DiCarlo!G30</f>
        <v>0</v>
      </c>
      <c r="E13" s="9">
        <f>DiCarlo!I30</f>
        <v>0</v>
      </c>
      <c r="F13" s="9">
        <f>DiCarlo!K30</f>
        <v>0</v>
      </c>
      <c r="G13" s="9">
        <f>DiCarlo!M30</f>
        <v>0</v>
      </c>
      <c r="H13" s="9">
        <f>DiCarlo!O30</f>
        <v>0</v>
      </c>
      <c r="I13" s="9">
        <f>DiCarlo!Q30</f>
        <v>0</v>
      </c>
      <c r="J13" s="9">
        <f>DiCarlo!S30</f>
        <v>0</v>
      </c>
      <c r="K13" s="9" t="str">
        <f>DiCarlo!V30</f>
        <v xml:space="preserve"> </v>
      </c>
      <c r="L13" s="9" t="str">
        <f>DiCarlo!W30</f>
        <v xml:space="preserve"> </v>
      </c>
      <c r="M13" s="9" t="str">
        <f>DiCarlo!X30</f>
        <v xml:space="preserve"> </v>
      </c>
      <c r="N13" s="9" t="str">
        <f>DiCarlo!Y30</f>
        <v xml:space="preserve"> </v>
      </c>
      <c r="O13" s="9" t="str">
        <f>DiCarlo!Z30</f>
        <v xml:space="preserve"> </v>
      </c>
      <c r="P13" s="9" t="str">
        <f>DiCarlo!AA30</f>
        <v xml:space="preserve"> </v>
      </c>
      <c r="Q13" s="9" t="str">
        <f>DiCarlo!AB30</f>
        <v xml:space="preserve"> </v>
      </c>
      <c r="R13" s="9">
        <f>DiCarlo!AC30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Baron!C30</f>
        <v>0</v>
      </c>
      <c r="C21" s="9">
        <f>Baron!E30</f>
        <v>0</v>
      </c>
      <c r="D21" s="9">
        <f>Baron!G30</f>
        <v>0</v>
      </c>
      <c r="E21" s="9">
        <f>Baron!I30</f>
        <v>0</v>
      </c>
      <c r="F21" s="9">
        <f>Baron!K30</f>
        <v>0</v>
      </c>
      <c r="G21" s="9">
        <f>Baron!M30</f>
        <v>0</v>
      </c>
      <c r="H21" s="9">
        <f>Baron!O30</f>
        <v>0</v>
      </c>
      <c r="I21" s="9">
        <f>Baron!Q30</f>
        <v>0</v>
      </c>
      <c r="J21" s="9">
        <f>Baron!S30</f>
        <v>0</v>
      </c>
      <c r="K21" s="9" t="str">
        <f>Baron!V30</f>
        <v xml:space="preserve"> </v>
      </c>
      <c r="L21" s="9" t="str">
        <f>Baron!W30</f>
        <v xml:space="preserve"> </v>
      </c>
      <c r="M21" s="9" t="str">
        <f>Baron!X30</f>
        <v xml:space="preserve"> </v>
      </c>
      <c r="N21" s="9" t="str">
        <f>Baron!Y30</f>
        <v xml:space="preserve"> </v>
      </c>
      <c r="O21" s="9" t="str">
        <f>Baron!Z30</f>
        <v xml:space="preserve"> </v>
      </c>
      <c r="P21" s="9" t="str">
        <f>Baron!AA30</f>
        <v xml:space="preserve"> </v>
      </c>
      <c r="Q21" s="9" t="str">
        <f>Baron!AB30</f>
        <v xml:space="preserve"> </v>
      </c>
      <c r="R21" s="9">
        <f>Baron!AC30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Markusen!C30</f>
        <v>0</v>
      </c>
      <c r="C25" s="9">
        <f>Markusen!E30</f>
        <v>0</v>
      </c>
      <c r="D25" s="9">
        <f>Markusen!G30</f>
        <v>0</v>
      </c>
      <c r="E25" s="9">
        <f>Markusen!I30</f>
        <v>0</v>
      </c>
      <c r="F25" s="9">
        <f>Markusen!K30</f>
        <v>0</v>
      </c>
      <c r="G25" s="9">
        <f>Markusen!M30</f>
        <v>0</v>
      </c>
      <c r="H25" s="9">
        <f>Markusen!O30</f>
        <v>0</v>
      </c>
      <c r="I25" s="9">
        <f>Markusen!Q30</f>
        <v>0</v>
      </c>
      <c r="J25" s="9">
        <f>Markusen!S30</f>
        <v>0</v>
      </c>
      <c r="K25" s="9" t="str">
        <f>Markusen!V30</f>
        <v xml:space="preserve"> </v>
      </c>
      <c r="L25" s="9" t="str">
        <f>Markusen!W30</f>
        <v xml:space="preserve"> </v>
      </c>
      <c r="M25" s="9" t="str">
        <f>Markusen!X30</f>
        <v xml:space="preserve"> </v>
      </c>
      <c r="N25" s="9" t="str">
        <f>Markusen!Y30</f>
        <v xml:space="preserve"> </v>
      </c>
      <c r="O25" s="9" t="str">
        <f>Markusen!Z30</f>
        <v xml:space="preserve"> </v>
      </c>
      <c r="P25" s="9" t="str">
        <f>Markusen!AA30</f>
        <v xml:space="preserve"> </v>
      </c>
      <c r="Q25" s="9" t="str">
        <f>Markusen!AB30</f>
        <v xml:space="preserve"> </v>
      </c>
      <c r="R25" s="9">
        <f>Markusen!AC30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7" t="s">
        <v>82</v>
      </c>
      <c r="AA1" s="217"/>
      <c r="AB1" s="217"/>
      <c r="AC1" s="217"/>
      <c r="AD1" s="217"/>
      <c r="AE1" s="217"/>
    </row>
    <row r="2" spans="1:31" x14ac:dyDescent="0.2">
      <c r="A2" s="16" t="s">
        <v>28</v>
      </c>
      <c r="B2" s="253" t="str">
        <f>'Weekly Course'!C2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2" t="s">
        <v>0</v>
      </c>
      <c r="L3" s="252" t="s">
        <v>35</v>
      </c>
      <c r="M3" s="252" t="s">
        <v>18</v>
      </c>
      <c r="N3" s="252" t="s">
        <v>17</v>
      </c>
      <c r="O3" s="252" t="s">
        <v>19</v>
      </c>
      <c r="P3" s="252" t="s">
        <v>20</v>
      </c>
      <c r="Q3" s="252" t="s">
        <v>2</v>
      </c>
      <c r="R3" s="252" t="s">
        <v>22</v>
      </c>
      <c r="S3" s="254" t="s">
        <v>36</v>
      </c>
      <c r="V3" s="225" t="s">
        <v>37</v>
      </c>
      <c r="W3" s="225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2"/>
      <c r="L4" s="252"/>
      <c r="M4" s="252"/>
      <c r="N4" s="252"/>
      <c r="O4" s="252"/>
      <c r="P4" s="252"/>
      <c r="Q4" s="252"/>
      <c r="R4" s="252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DiCarlo!C32</f>
        <v>0</v>
      </c>
      <c r="C13" s="9">
        <f>DiCarlo!E32</f>
        <v>0</v>
      </c>
      <c r="D13" s="9">
        <f>DiCarlo!G32</f>
        <v>0</v>
      </c>
      <c r="E13" s="9">
        <f>DiCarlo!I32</f>
        <v>0</v>
      </c>
      <c r="F13" s="9">
        <f>DiCarlo!K32</f>
        <v>0</v>
      </c>
      <c r="G13" s="9">
        <f>DiCarlo!M32</f>
        <v>0</v>
      </c>
      <c r="H13" s="9">
        <f>DiCarlo!O32</f>
        <v>0</v>
      </c>
      <c r="I13" s="9">
        <f>DiCarlo!Q32</f>
        <v>0</v>
      </c>
      <c r="J13" s="9">
        <f>DiCarlo!S32</f>
        <v>0</v>
      </c>
      <c r="K13" s="9" t="str">
        <f>DiCarlo!V32</f>
        <v xml:space="preserve"> </v>
      </c>
      <c r="L13" s="9" t="str">
        <f>DiCarlo!W32</f>
        <v xml:space="preserve"> </v>
      </c>
      <c r="M13" s="9" t="str">
        <f>DiCarlo!X32</f>
        <v xml:space="preserve"> </v>
      </c>
      <c r="N13" s="9" t="str">
        <f>DiCarlo!Y32</f>
        <v xml:space="preserve"> </v>
      </c>
      <c r="O13" s="9" t="str">
        <f>DiCarlo!Z32</f>
        <v xml:space="preserve"> </v>
      </c>
      <c r="P13" s="9" t="str">
        <f>DiCarlo!AA32</f>
        <v xml:space="preserve"> </v>
      </c>
      <c r="Q13" s="9" t="str">
        <f>DiCarlo!AB32</f>
        <v xml:space="preserve"> </v>
      </c>
      <c r="R13" s="9">
        <f>DiCarlo!AC32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Baron!C32</f>
        <v>0</v>
      </c>
      <c r="C21" s="9">
        <f>Baron!E32</f>
        <v>0</v>
      </c>
      <c r="D21" s="9">
        <f>Baron!G32</f>
        <v>0</v>
      </c>
      <c r="E21" s="9">
        <f>Baron!I32</f>
        <v>0</v>
      </c>
      <c r="F21" s="9">
        <f>Baron!K32</f>
        <v>0</v>
      </c>
      <c r="G21" s="9">
        <f>Baron!M32</f>
        <v>0</v>
      </c>
      <c r="H21" s="9">
        <f>Baron!O32</f>
        <v>0</v>
      </c>
      <c r="I21" s="9">
        <f>Baron!Q32</f>
        <v>0</v>
      </c>
      <c r="J21" s="9">
        <f>Baron!S32</f>
        <v>0</v>
      </c>
      <c r="K21" s="9" t="str">
        <f>Baron!V32</f>
        <v xml:space="preserve"> </v>
      </c>
      <c r="L21" s="9" t="str">
        <f>Baron!W32</f>
        <v xml:space="preserve"> </v>
      </c>
      <c r="M21" s="9" t="str">
        <f>Baron!X32</f>
        <v xml:space="preserve"> </v>
      </c>
      <c r="N21" s="9" t="str">
        <f>Baron!Y32</f>
        <v xml:space="preserve"> </v>
      </c>
      <c r="O21" s="9" t="str">
        <f>Baron!Z32</f>
        <v xml:space="preserve"> </v>
      </c>
      <c r="P21" s="9" t="str">
        <f>Baron!AA32</f>
        <v xml:space="preserve"> </v>
      </c>
      <c r="Q21" s="9" t="str">
        <f>Baron!AB32</f>
        <v xml:space="preserve"> </v>
      </c>
      <c r="R21" s="9">
        <f>Baron!AC32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Markusen!C32</f>
        <v>0</v>
      </c>
      <c r="C25" s="9">
        <f>Markusen!E32</f>
        <v>0</v>
      </c>
      <c r="D25" s="9">
        <f>Markusen!G32</f>
        <v>0</v>
      </c>
      <c r="E25" s="9">
        <f>Markusen!I32</f>
        <v>0</v>
      </c>
      <c r="F25" s="9">
        <f>Markusen!K32</f>
        <v>0</v>
      </c>
      <c r="G25" s="9">
        <f>Markusen!M32</f>
        <v>0</v>
      </c>
      <c r="H25" s="9">
        <f>Markusen!O32</f>
        <v>0</v>
      </c>
      <c r="I25" s="9">
        <f>Markusen!Q32</f>
        <v>0</v>
      </c>
      <c r="J25" s="9">
        <f>Markusen!S32</f>
        <v>0</v>
      </c>
      <c r="K25" s="9" t="str">
        <f>Markusen!V32</f>
        <v xml:space="preserve"> </v>
      </c>
      <c r="L25" s="9" t="str">
        <f>Markusen!W32</f>
        <v xml:space="preserve"> </v>
      </c>
      <c r="M25" s="9" t="str">
        <f>Markusen!X32</f>
        <v xml:space="preserve"> </v>
      </c>
      <c r="N25" s="9" t="str">
        <f>Markusen!Y32</f>
        <v xml:space="preserve"> </v>
      </c>
      <c r="O25" s="9" t="str">
        <f>Markusen!Z32</f>
        <v xml:space="preserve"> </v>
      </c>
      <c r="P25" s="9" t="str">
        <f>Markusen!AA32</f>
        <v xml:space="preserve"> </v>
      </c>
      <c r="Q25" s="9" t="str">
        <f>Markusen!AB32</f>
        <v xml:space="preserve"> </v>
      </c>
      <c r="R25" s="9">
        <f>Markusen!AC32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33"/>
  <sheetViews>
    <sheetView workbookViewId="0">
      <selection activeCell="F25" sqref="F25"/>
    </sheetView>
  </sheetViews>
  <sheetFormatPr defaultRowHeight="12.75" x14ac:dyDescent="0.2"/>
  <cols>
    <col min="1" max="1" width="11" style="1" customWidth="1"/>
    <col min="2" max="2" width="11.5703125" style="1" customWidth="1"/>
    <col min="3" max="3" width="9.140625" style="1"/>
  </cols>
  <sheetData>
    <row r="1" spans="1:3" x14ac:dyDescent="0.2">
      <c r="A1" s="53" t="s">
        <v>27</v>
      </c>
      <c r="B1" s="53" t="s">
        <v>61</v>
      </c>
      <c r="C1" s="53" t="s">
        <v>28</v>
      </c>
    </row>
    <row r="2" spans="1:3" x14ac:dyDescent="0.2">
      <c r="A2" s="53">
        <v>1</v>
      </c>
      <c r="B2" s="25">
        <v>43213</v>
      </c>
      <c r="C2" s="44" t="s">
        <v>26</v>
      </c>
    </row>
    <row r="3" spans="1:3" x14ac:dyDescent="0.2">
      <c r="A3" s="53"/>
      <c r="B3" s="25"/>
      <c r="C3" s="44"/>
    </row>
    <row r="4" spans="1:3" x14ac:dyDescent="0.2">
      <c r="A4" s="53">
        <v>2</v>
      </c>
      <c r="B4" s="25">
        <f>B2+7</f>
        <v>43220</v>
      </c>
      <c r="C4" s="53" t="str">
        <f>IF(C2="Front","Back","Front")</f>
        <v>Front</v>
      </c>
    </row>
    <row r="5" spans="1:3" x14ac:dyDescent="0.2">
      <c r="A5" s="53"/>
      <c r="B5" s="25"/>
      <c r="C5" s="53"/>
    </row>
    <row r="6" spans="1:3" x14ac:dyDescent="0.2">
      <c r="A6" s="53">
        <v>3</v>
      </c>
      <c r="B6" s="25">
        <f>B4+7</f>
        <v>43227</v>
      </c>
      <c r="C6" s="53" t="str">
        <f>IF(C4="Front","Back","Front")</f>
        <v>Back</v>
      </c>
    </row>
    <row r="7" spans="1:3" x14ac:dyDescent="0.2">
      <c r="A7" s="53"/>
      <c r="B7" s="25"/>
      <c r="C7" s="53"/>
    </row>
    <row r="8" spans="1:3" x14ac:dyDescent="0.2">
      <c r="A8" s="53">
        <v>4</v>
      </c>
      <c r="B8" s="25">
        <f>B6+7</f>
        <v>43234</v>
      </c>
      <c r="C8" s="53" t="str">
        <f>IF(C6="Front","Back","Front")</f>
        <v>Front</v>
      </c>
    </row>
    <row r="9" spans="1:3" x14ac:dyDescent="0.2">
      <c r="A9" s="53"/>
      <c r="B9" s="25"/>
      <c r="C9" s="53"/>
    </row>
    <row r="10" spans="1:3" x14ac:dyDescent="0.2">
      <c r="A10" s="53">
        <v>5</v>
      </c>
      <c r="B10" s="25">
        <f>B8+7</f>
        <v>43241</v>
      </c>
      <c r="C10" s="53" t="str">
        <f>IF(C8="Front","Back","Front")</f>
        <v>Back</v>
      </c>
    </row>
    <row r="11" spans="1:3" x14ac:dyDescent="0.2">
      <c r="A11" s="53"/>
      <c r="B11" s="25"/>
      <c r="C11" s="53"/>
    </row>
    <row r="12" spans="1:3" x14ac:dyDescent="0.2">
      <c r="A12" s="53">
        <v>6</v>
      </c>
      <c r="B12" s="25">
        <f>B10+14</f>
        <v>43255</v>
      </c>
      <c r="C12" s="53" t="str">
        <f>IF(C10="Front","Back","Front")</f>
        <v>Front</v>
      </c>
    </row>
    <row r="13" spans="1:3" x14ac:dyDescent="0.2">
      <c r="A13" s="53"/>
      <c r="B13" s="25"/>
      <c r="C13" s="53"/>
    </row>
    <row r="14" spans="1:3" x14ac:dyDescent="0.2">
      <c r="A14" s="53">
        <v>7</v>
      </c>
      <c r="B14" s="25">
        <f>B12+7</f>
        <v>43262</v>
      </c>
      <c r="C14" s="53" t="str">
        <f>IF(C12="Front","Back","Front")</f>
        <v>Back</v>
      </c>
    </row>
    <row r="15" spans="1:3" x14ac:dyDescent="0.2">
      <c r="A15" s="53"/>
      <c r="B15" s="25"/>
      <c r="C15" s="53"/>
    </row>
    <row r="16" spans="1:3" x14ac:dyDescent="0.2">
      <c r="A16" s="53">
        <v>8</v>
      </c>
      <c r="B16" s="25">
        <f>B14+7</f>
        <v>43269</v>
      </c>
      <c r="C16" s="53" t="str">
        <f>IF(C14="Front","Back","Front")</f>
        <v>Front</v>
      </c>
    </row>
    <row r="17" spans="1:3" x14ac:dyDescent="0.2">
      <c r="A17" s="53"/>
      <c r="B17" s="25"/>
      <c r="C17" s="53"/>
    </row>
    <row r="18" spans="1:3" x14ac:dyDescent="0.2">
      <c r="A18" s="53">
        <v>9</v>
      </c>
      <c r="B18" s="25">
        <f>B16+7</f>
        <v>43276</v>
      </c>
      <c r="C18" s="53" t="str">
        <f>IF(C16="Front","Back","Front")</f>
        <v>Back</v>
      </c>
    </row>
    <row r="19" spans="1:3" x14ac:dyDescent="0.2">
      <c r="A19" s="53"/>
      <c r="B19" s="25"/>
      <c r="C19" s="53"/>
    </row>
    <row r="20" spans="1:3" x14ac:dyDescent="0.2">
      <c r="A20" s="53">
        <v>10</v>
      </c>
      <c r="B20" s="25">
        <f>B18+7</f>
        <v>43283</v>
      </c>
      <c r="C20" s="53" t="str">
        <f>IF(C18="Front","Back","Front")</f>
        <v>Front</v>
      </c>
    </row>
    <row r="21" spans="1:3" x14ac:dyDescent="0.2">
      <c r="A21" s="53"/>
      <c r="B21" s="25"/>
      <c r="C21" s="53"/>
    </row>
    <row r="22" spans="1:3" x14ac:dyDescent="0.2">
      <c r="A22" s="53">
        <v>11</v>
      </c>
      <c r="B22" s="25">
        <f>B20+7</f>
        <v>43290</v>
      </c>
      <c r="C22" s="53" t="str">
        <f>IF(C20="Front","Back","Front")</f>
        <v>Back</v>
      </c>
    </row>
    <row r="23" spans="1:3" x14ac:dyDescent="0.2">
      <c r="A23" s="53"/>
      <c r="B23" s="25"/>
      <c r="C23" s="53"/>
    </row>
    <row r="24" spans="1:3" x14ac:dyDescent="0.2">
      <c r="A24" s="53">
        <v>12</v>
      </c>
      <c r="B24" s="25">
        <f>B22+7</f>
        <v>43297</v>
      </c>
      <c r="C24" s="53" t="str">
        <f>IF(C22="Front","Back","Front")</f>
        <v>Front</v>
      </c>
    </row>
    <row r="25" spans="1:3" x14ac:dyDescent="0.2">
      <c r="A25" s="53"/>
      <c r="B25" s="25"/>
      <c r="C25" s="53"/>
    </row>
    <row r="26" spans="1:3" x14ac:dyDescent="0.2">
      <c r="A26" s="53">
        <v>13</v>
      </c>
      <c r="B26" s="25">
        <f>B24+7</f>
        <v>43304</v>
      </c>
      <c r="C26" s="53" t="str">
        <f>IF(C24="Front","Back","Front")</f>
        <v>Back</v>
      </c>
    </row>
    <row r="27" spans="1:3" x14ac:dyDescent="0.2">
      <c r="A27" s="53"/>
      <c r="B27" s="25"/>
      <c r="C27" s="53"/>
    </row>
    <row r="28" spans="1:3" x14ac:dyDescent="0.2">
      <c r="A28" s="53">
        <v>14</v>
      </c>
      <c r="B28" s="25">
        <f>B26+7</f>
        <v>43311</v>
      </c>
      <c r="C28" s="53" t="str">
        <f>IF(C26="Front","Back","Front")</f>
        <v>Front</v>
      </c>
    </row>
    <row r="29" spans="1:3" x14ac:dyDescent="0.2">
      <c r="A29" s="53"/>
      <c r="B29" s="25"/>
      <c r="C29" s="53"/>
    </row>
    <row r="30" spans="1:3" x14ac:dyDescent="0.2">
      <c r="A30" s="26">
        <v>15</v>
      </c>
      <c r="B30" s="25">
        <f>B28+7</f>
        <v>43318</v>
      </c>
      <c r="C30" s="53" t="str">
        <f>IF(C28="Front","Back","Front")</f>
        <v>Back</v>
      </c>
    </row>
    <row r="31" spans="1:3" x14ac:dyDescent="0.2">
      <c r="A31" s="26"/>
      <c r="B31" s="25"/>
      <c r="C31" s="53"/>
    </row>
    <row r="32" spans="1:3" x14ac:dyDescent="0.2">
      <c r="A32" s="26">
        <v>16</v>
      </c>
      <c r="B32" s="25">
        <f t="shared" ref="B32" si="0">B30+7</f>
        <v>43325</v>
      </c>
      <c r="C32" s="53" t="str">
        <f t="shared" ref="C32" si="1">IF(C30="Front","Back","Front")</f>
        <v>Front</v>
      </c>
    </row>
    <row r="33" spans="1:3" x14ac:dyDescent="0.2">
      <c r="A33" s="53"/>
      <c r="B33" s="53"/>
      <c r="C33" s="53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27</vt:i4>
      </vt:variant>
    </vt:vector>
  </HeadingPairs>
  <TitlesOfParts>
    <vt:vector size="76" baseType="lpstr">
      <vt:lpstr>Schedule</vt:lpstr>
      <vt:lpstr>Money</vt:lpstr>
      <vt:lpstr>Template</vt:lpstr>
      <vt:lpstr>Next Year Handicap</vt:lpstr>
      <vt:lpstr>Shomsky</vt:lpstr>
      <vt:lpstr>Pittenger</vt:lpstr>
      <vt:lpstr>Koenigsknecht</vt:lpstr>
      <vt:lpstr>Bawol</vt:lpstr>
      <vt:lpstr>DiCarlo</vt:lpstr>
      <vt:lpstr>Walrad</vt:lpstr>
      <vt:lpstr>Dunn</vt:lpstr>
      <vt:lpstr>Sullivan</vt:lpstr>
      <vt:lpstr>Kopas</vt:lpstr>
      <vt:lpstr>Breuer</vt:lpstr>
      <vt:lpstr>Baker</vt:lpstr>
      <vt:lpstr>Paul</vt:lpstr>
      <vt:lpstr>Barrett</vt:lpstr>
      <vt:lpstr>Barbour</vt:lpstr>
      <vt:lpstr>Baron</vt:lpstr>
      <vt:lpstr>CBaron</vt:lpstr>
      <vt:lpstr>Matzo</vt:lpstr>
      <vt:lpstr>CBrosky</vt:lpstr>
      <vt:lpstr>Brosky</vt:lpstr>
      <vt:lpstr>Watts</vt:lpstr>
      <vt:lpstr>Markusen</vt:lpstr>
      <vt:lpstr>Olivero</vt:lpstr>
      <vt:lpstr>Tharp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Weekly Course</vt:lpstr>
      <vt:lpstr>Baker!Print_Area</vt:lpstr>
      <vt:lpstr>Barbour!Print_Area</vt:lpstr>
      <vt:lpstr>Baron!Print_Area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DiCarlo!Print_Area</vt:lpstr>
      <vt:lpstr>Dunn!Print_Area</vt:lpstr>
      <vt:lpstr>Koenigsknecht!Print_Area</vt:lpstr>
      <vt:lpstr>Kopas!Print_Area</vt:lpstr>
      <vt:lpstr>Laskaris!Print_Area</vt:lpstr>
      <vt:lpstr>Markusen!Print_Area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2016-08-23T12:10:18Z</cp:lastPrinted>
  <dcterms:created xsi:type="dcterms:W3CDTF">2008-04-28T19:12:12Z</dcterms:created>
  <dcterms:modified xsi:type="dcterms:W3CDTF">2018-05-02T15:03:56Z</dcterms:modified>
</cp:coreProperties>
</file>