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<sst xmlns="http://schemas.openxmlformats.org/spreadsheetml/2006/main" count="16" uniqueCount="8">
  <si>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Regression</t>
  </si>
  <si>
    <t xml:space="preserve">Regression Model</t>
  </si>
  <si>
    <t xml:space="preserve">Linear</t>
  </si>
  <si>
    <t xml:space="preserve">Logarithmic</t>
  </si>
  <si>
    <t xml:space="preserve">R^2</t>
  </si>
  <si>
    <t xml:space="preserve">Standard Error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</si>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</sst>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2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IR Sensor Characteristic</a:t>
            </a:r>
          </a:p>
        </c:rich>
      </c:tx>
      <c:layout>
        <c:manualLayout>
          <c:xMode val="edge"/>
          <c:yMode val="edge"/>
          <c:x val="0.312514797102135"/>
          <c:y val="0.030817924371147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937118234765"/>
          <c:y val="0.164917541229385"/>
          <c:w val="0.854633268620673"/>
          <c:h val="0.69590204897551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Sheet1!$A$1:$A$13</c:f>
              <c:numCache>
                <c:formatCode>General</c:formatCode>
                <c:ptCount val="13"/>
                <c:pt idx="0">
                  <c:v>7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527</c:v>
                </c:pt>
                <c:pt idx="1">
                  <c:v>464</c:v>
                </c:pt>
                <c:pt idx="2">
                  <c:v>248</c:v>
                </c:pt>
                <c:pt idx="3">
                  <c:v>207</c:v>
                </c:pt>
                <c:pt idx="4">
                  <c:v>183</c:v>
                </c:pt>
                <c:pt idx="5">
                  <c:v>167</c:v>
                </c:pt>
                <c:pt idx="6">
                  <c:v>142</c:v>
                </c:pt>
                <c:pt idx="7">
                  <c:v>114</c:v>
                </c:pt>
                <c:pt idx="8">
                  <c:v>108</c:v>
                </c:pt>
                <c:pt idx="9">
                  <c:v>106</c:v>
                </c:pt>
                <c:pt idx="10">
                  <c:v>97</c:v>
                </c:pt>
                <c:pt idx="11">
                  <c:v>94</c:v>
                </c:pt>
                <c:pt idx="12">
                  <c:v>90</c:v>
                </c:pt>
              </c:numCache>
            </c:numRef>
          </c:yVal>
          <c:smooth val="0"/>
        </c:ser>
        <c:axId val="20235777"/>
        <c:axId val="43656900"/>
      </c:scatterChart>
      <c:valAx>
        <c:axId val="202357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Range (cm)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656900"/>
        <c:crossesAt val="0"/>
        <c:crossBetween val="midCat"/>
        <c:majorUnit val="10"/>
      </c:valAx>
      <c:valAx>
        <c:axId val="436569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Analog 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2357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Hall Counter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Sheet1!$E$1:$E$6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Sheet1!$F$1:$F$6</c:f>
              <c:numCache>
                <c:formatCode>General</c:formatCode>
                <c:ptCount val="6"/>
                <c:pt idx="0">
                  <c:v>15</c:v>
                </c:pt>
                <c:pt idx="1">
                  <c:v>23</c:v>
                </c:pt>
                <c:pt idx="2">
                  <c:v>36</c:v>
                </c:pt>
                <c:pt idx="3">
                  <c:v>48</c:v>
                </c:pt>
                <c:pt idx="4">
                  <c:v>54</c:v>
                </c:pt>
                <c:pt idx="5">
                  <c:v>53</c:v>
                </c:pt>
              </c:numCache>
            </c:numRef>
          </c:yVal>
          <c:smooth val="0"/>
        </c:ser>
        <c:axId val="95425119"/>
        <c:axId val="16805924"/>
      </c:scatterChart>
      <c:valAx>
        <c:axId val="954251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Counts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805924"/>
        <c:crosses val="autoZero"/>
        <c:crossBetween val="midCat"/>
      </c:valAx>
      <c:valAx>
        <c:axId val="168059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Range (cm)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4251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327240</xdr:colOff>
      <xdr:row>19</xdr:row>
      <xdr:rowOff>153000</xdr:rowOff>
    </xdr:from>
    <xdr:to>
      <xdr:col>9</xdr:col>
      <xdr:colOff>614520</xdr:colOff>
      <xdr:row>46</xdr:row>
      <xdr:rowOff>85680</xdr:rowOff>
    </xdr:to>
    <xdr:graphicFrame>
      <xdr:nvGraphicFramePr>
        <xdr:cNvPr id="0" name=""/>
        <xdr:cNvGraphicFramePr/>
      </xdr:nvGraphicFramePr>
      <xdr:xfrm>
        <a:off x="327240" y="3241440"/>
        <a:ext cx="7602480" cy="432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793080</xdr:colOff>
      <xdr:row>27</xdr:row>
      <xdr:rowOff>0</xdr:rowOff>
    </xdr:from>
    <xdr:to>
      <xdr:col>18</xdr:col>
      <xdr:colOff>48960</xdr:colOff>
      <xdr:row>46</xdr:row>
      <xdr:rowOff>152640</xdr:rowOff>
    </xdr:to>
    <xdr:graphicFrame>
      <xdr:nvGraphicFramePr>
        <xdr:cNvPr id="1" name=""/>
        <xdr:cNvGraphicFramePr/>
      </xdr:nvGraphicFramePr>
      <xdr:xfrm>
        <a:off x="8920800" y="4389120"/>
        <a:ext cx="575856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7</v>
      </c>
      <c r="B1" s="0" t="n">
        <v>527</v>
      </c>
      <c r="D1" s="0" t="n">
        <f aca="false">747.8-143.7*LN(A1)</f>
        <v>468.172711580752</v>
      </c>
      <c r="E1" s="0" t="n">
        <v>3</v>
      </c>
      <c r="F1" s="0" t="n">
        <v>15</v>
      </c>
      <c r="K1" s="1" t="s">
        <v>0</v>
      </c>
      <c r="O1" s="1" t="s">
        <v>0</v>
      </c>
    </row>
    <row r="2" customFormat="false" ht="12.8" hidden="false" customHeight="false" outlineLevel="0" collapsed="false">
      <c r="A2" s="0" t="n">
        <v>10</v>
      </c>
      <c r="B2" s="0" t="n">
        <v>464</v>
      </c>
      <c r="D2" s="0" t="n">
        <f aca="false">747.8-143.7*LN(A2)</f>
        <v>416.918522136756</v>
      </c>
      <c r="E2" s="0" t="n">
        <v>4</v>
      </c>
      <c r="F2" s="0" t="n">
        <v>23</v>
      </c>
    </row>
    <row r="3" customFormat="false" ht="12.8" hidden="false" customHeight="false" outlineLevel="0" collapsed="false">
      <c r="A3" s="0" t="n">
        <v>20</v>
      </c>
      <c r="B3" s="0" t="n">
        <v>248</v>
      </c>
      <c r="D3" s="0" t="n">
        <f aca="false">747.8-143.7*LN(A3)</f>
        <v>317.313272290291</v>
      </c>
      <c r="E3" s="0" t="n">
        <v>5</v>
      </c>
      <c r="F3" s="0" t="n">
        <v>36</v>
      </c>
      <c r="K3" s="0" t="s">
        <v>1</v>
      </c>
      <c r="L3" s="0" t="s">
        <v>2</v>
      </c>
      <c r="M3" s="0" t="s">
        <v>3</v>
      </c>
      <c r="O3" s="0" t="s">
        <v>1</v>
      </c>
      <c r="P3" s="0" t="s">
        <v>2</v>
      </c>
      <c r="Q3" s="0" t="s">
        <v>3</v>
      </c>
    </row>
    <row r="4" customFormat="false" ht="12.8" hidden="false" customHeight="false" outlineLevel="0" collapsed="false">
      <c r="A4" s="0" t="n">
        <v>30</v>
      </c>
      <c r="B4" s="0" t="n">
        <v>207</v>
      </c>
      <c r="D4" s="0" t="n">
        <f aca="false">747.8-143.7*LN(A4)</f>
        <v>259.047936255148</v>
      </c>
      <c r="E4" s="0" t="n">
        <v>6</v>
      </c>
      <c r="F4" s="0" t="n">
        <v>48</v>
      </c>
      <c r="K4" s="0" t="s">
        <v>4</v>
      </c>
      <c r="L4" s="0" t="n">
        <f aca="false" t="array" ref="L4:L4">RSQ($B$1:$B$16 , $A$1:$A$16)</f>
        <v>0.632485902928714</v>
      </c>
      <c r="M4" s="0" t="n">
        <f aca="false" t="array" ref="M4:M4">RSQ($B$1:$B$16 , LN($A$1:$A$16))</f>
        <v>0.922619058413817</v>
      </c>
      <c r="O4" s="0" t="s">
        <v>4</v>
      </c>
      <c r="P4" s="0" t="n">
        <f aca="false" t="array" ref="P4:P4">RSQ($B$4:$B$13 , $A$4:$A$13)</f>
        <v>0.892701198897165</v>
      </c>
      <c r="Q4" s="0" t="n">
        <f aca="false" t="array" ref="Q4:Q4">RSQ($B$4:$B$13 , LN($A$4:$A$13))</f>
        <v>0.967581962376661</v>
      </c>
    </row>
    <row r="5" customFormat="false" ht="12.8" hidden="false" customHeight="false" outlineLevel="0" collapsed="false">
      <c r="A5" s="0" t="n">
        <v>40</v>
      </c>
      <c r="B5" s="0" t="n">
        <v>183</v>
      </c>
      <c r="D5" s="0" t="n">
        <f aca="false">747.8-143.7*LN(A5)</f>
        <v>217.708022443827</v>
      </c>
      <c r="E5" s="0" t="n">
        <v>7</v>
      </c>
      <c r="F5" s="0" t="n">
        <v>54</v>
      </c>
      <c r="K5" s="0" t="s">
        <v>5</v>
      </c>
      <c r="L5" s="0" t="n">
        <f aca="false" t="array" ref="L5:L5">STEYX($B$1:$B$16 , $A$1:$A$16)</f>
        <v>88.382326105468</v>
      </c>
      <c r="M5" s="0" t="n">
        <f aca="false" t="array" ref="M5:M5">STEYX($B$1:$B$16 , LN($A$1:$A$16))</f>
        <v>40.5550957634774</v>
      </c>
      <c r="O5" s="0" t="s">
        <v>5</v>
      </c>
      <c r="P5" s="0" t="n">
        <f aca="false" t="array" ref="P5:P5">STEYX($B$4:$B$13 , $A$4:$A$13)</f>
        <v>14.4396340086247</v>
      </c>
      <c r="Q5" s="0" t="n">
        <f aca="false" t="array" ref="Q5:Q5">STEYX($B$4:$B$13 , LN($A$4:$A$13))</f>
        <v>7.93692199216247</v>
      </c>
    </row>
    <row r="6" customFormat="false" ht="12.8" hidden="false" customHeight="false" outlineLevel="0" collapsed="false">
      <c r="A6" s="0" t="n">
        <v>50</v>
      </c>
      <c r="B6" s="0" t="n">
        <v>167</v>
      </c>
      <c r="D6" s="0" t="n">
        <f aca="false">747.8-143.7*LN(A6)</f>
        <v>185.642294119975</v>
      </c>
      <c r="E6" s="0" t="n">
        <v>8</v>
      </c>
      <c r="F6" s="0" t="n">
        <v>53</v>
      </c>
    </row>
    <row r="7" customFormat="false" ht="12.8" hidden="false" customHeight="false" outlineLevel="0" collapsed="false">
      <c r="A7" s="0" t="n">
        <v>60</v>
      </c>
      <c r="B7" s="0" t="n">
        <v>142</v>
      </c>
      <c r="D7" s="0" t="n">
        <f aca="false">747.8-143.7*LN(A7)</f>
        <v>159.442686408684</v>
      </c>
      <c r="K7" s="0" t="s">
        <v>6</v>
      </c>
      <c r="L7" s="0" t="n">
        <f aca="false" t="array" ref="L7:L7">SLOPE($B$1:$B$16 , $A$1:$A$16)</f>
        <v>-2.5485639183589</v>
      </c>
      <c r="M7" s="0" t="n">
        <f aca="false" t="array" ref="M7:M7">SLOPE($B$1:$B$16 , LN($A$1:$A$16))</f>
        <v>-143.724935421548</v>
      </c>
      <c r="O7" s="0" t="s">
        <v>6</v>
      </c>
      <c r="P7" s="0" t="n">
        <f aca="false" t="array" ref="P7:P7">SLOPE($B$4:$B$13 , $A$4:$A$13)</f>
        <v>-1.2969696969697</v>
      </c>
      <c r="Q7" s="0" t="n">
        <f aca="false" t="array" ref="Q7:Q7">SLOPE($B$4:$B$13 , LN($A$4:$A$13))</f>
        <v>-89.72603584586</v>
      </c>
    </row>
    <row r="8" customFormat="false" ht="12.8" hidden="false" customHeight="false" outlineLevel="0" collapsed="false">
      <c r="A8" s="0" t="n">
        <v>70</v>
      </c>
      <c r="B8" s="0" t="n">
        <v>114</v>
      </c>
      <c r="D8" s="0" t="n">
        <f aca="false">747.8-143.7*LN(A8)</f>
        <v>137.291233717507</v>
      </c>
      <c r="K8" s="0" t="s">
        <v>7</v>
      </c>
      <c r="L8" s="0" t="n">
        <f aca="false" t="array" ref="L8:L8">INTERCEPT($B$1:$B$16 , $A$1:$A$16)</f>
        <v>358.071742250163</v>
      </c>
      <c r="M8" s="0" t="n">
        <f aca="false" t="array" ref="M8:M8">INTERCEPT($B$1:$B$16 , LN($A$1:$A$16))</f>
        <v>747.768348766992</v>
      </c>
      <c r="O8" s="0" t="s">
        <v>7</v>
      </c>
      <c r="P8" s="0" t="n">
        <f aca="false" t="array" ref="P8:P8">INTERCEPT($B$4:$B$13 , $A$4:$A$13)</f>
        <v>228.072727272727</v>
      </c>
      <c r="Q8" s="0" t="n">
        <f aca="false" t="array" ref="Q8:Q8">INTERCEPT($B$4:$B$13 , LN($A$4:$A$13))</f>
        <v>510.519850144854</v>
      </c>
    </row>
    <row r="9" customFormat="false" ht="12.8" hidden="false" customHeight="false" outlineLevel="0" collapsed="false">
      <c r="A9" s="0" t="n">
        <v>80</v>
      </c>
      <c r="B9" s="0" t="n">
        <v>108</v>
      </c>
      <c r="D9" s="0" t="n">
        <f aca="false">747.8-143.7*LN(A9)</f>
        <v>118.102772597363</v>
      </c>
    </row>
    <row r="10" customFormat="false" ht="12.8" hidden="false" customHeight="false" outlineLevel="0" collapsed="false">
      <c r="A10" s="0" t="n">
        <v>90</v>
      </c>
      <c r="B10" s="0" t="n">
        <v>106</v>
      </c>
      <c r="D10" s="0" t="n">
        <f aca="false">747.8-143.7*LN(A10)</f>
        <v>101.177350373541</v>
      </c>
      <c r="K10" s="0" t="n">
        <f aca="false">INDEX($A$1:$A$16, 1, 1)</f>
        <v>7</v>
      </c>
      <c r="L10" s="0" t="n">
        <f aca="false">$L$7 * $K$10 + $L$8</f>
        <v>340.231794821651</v>
      </c>
      <c r="M10" s="0" t="n">
        <f aca="false">$M$7 * LN($K$10) + $M$8</f>
        <v>468.092538257883</v>
      </c>
      <c r="O10" s="0" t="n">
        <f aca="false">INDEX($A$4:$A$13, 1, 1)</f>
        <v>30</v>
      </c>
      <c r="P10" s="0" t="n">
        <f aca="false">$P$7 * $O$10 + $P$8</f>
        <v>189.163636363636</v>
      </c>
      <c r="Q10" s="0" t="n">
        <f aca="false">$Q$7 * LN($O$10) + $Q$8</f>
        <v>205.34389195899</v>
      </c>
      <c r="R10" s="0" t="n">
        <v>207</v>
      </c>
    </row>
    <row r="11" customFormat="false" ht="12.8" hidden="false" customHeight="false" outlineLevel="0" collapsed="false">
      <c r="A11" s="0" t="n">
        <v>100</v>
      </c>
      <c r="B11" s="0" t="n">
        <v>97</v>
      </c>
      <c r="D11" s="0" t="n">
        <f aca="false">747.8-143.7*LN(A11)</f>
        <v>86.0370442735112</v>
      </c>
      <c r="K11" s="0" t="n">
        <f aca="false">INDEX($A$1:$A$16, 2, 1)</f>
        <v>10</v>
      </c>
      <c r="L11" s="0" t="n">
        <f aca="false">$L$7 * $K$11 + $L$8</f>
        <v>332.586103066574</v>
      </c>
      <c r="M11" s="0" t="n">
        <f aca="false">$M$7 * LN($K$11) + $M$8</f>
        <v>416.829454973805</v>
      </c>
      <c r="O11" s="0" t="n">
        <f aca="false">INDEX($A$4:$A$13, 2, 1)</f>
        <v>40</v>
      </c>
      <c r="P11" s="0" t="n">
        <f aca="false">$P$7 * $O$11 + $P$8</f>
        <v>176.193939393939</v>
      </c>
      <c r="Q11" s="0" t="n">
        <f aca="false">$Q$7 * LN($O$11) + $Q$8</f>
        <v>179.53132001397</v>
      </c>
      <c r="R11" s="0" t="n">
        <v>183</v>
      </c>
    </row>
    <row r="12" customFormat="false" ht="12.8" hidden="false" customHeight="false" outlineLevel="0" collapsed="false">
      <c r="A12" s="0" t="n">
        <v>110</v>
      </c>
      <c r="B12" s="0" t="n">
        <v>94</v>
      </c>
      <c r="D12" s="0" t="n">
        <f aca="false">747.8-143.7*LN(A12)</f>
        <v>72.3409714356297</v>
      </c>
      <c r="K12" s="0" t="n">
        <f aca="false">INDEX($A$1:$A$16, 3, 1)</f>
        <v>20</v>
      </c>
      <c r="L12" s="0" t="n">
        <f aca="false">$L$7 * $K$12 + $L$8</f>
        <v>307.100463882985</v>
      </c>
      <c r="M12" s="0" t="n">
        <f aca="false">$M$7 * LN($K$12) + $M$8</f>
        <v>317.206921210199</v>
      </c>
      <c r="O12" s="0" t="n">
        <f aca="false">INDEX($A$4:$A$13, 3, 1)</f>
        <v>50</v>
      </c>
      <c r="P12" s="0" t="n">
        <f aca="false">$P$7 * $O$12 + $P$8</f>
        <v>163.224242424242</v>
      </c>
      <c r="Q12" s="0" t="n">
        <f aca="false">$Q$7 * LN($O$12) + $Q$8</f>
        <v>159.509533729979</v>
      </c>
      <c r="R12" s="0" t="n">
        <v>167</v>
      </c>
    </row>
    <row r="13" customFormat="false" ht="12.8" hidden="false" customHeight="false" outlineLevel="0" collapsed="false">
      <c r="A13" s="0" t="n">
        <v>120</v>
      </c>
      <c r="B13" s="0" t="n">
        <v>90</v>
      </c>
      <c r="D13" s="0" t="n">
        <f aca="false">747.8-143.7*LN(A13)</f>
        <v>59.83743656222</v>
      </c>
      <c r="K13" s="0" t="n">
        <f aca="false">INDEX($A$1:$A$16, 4, 1)</f>
        <v>30</v>
      </c>
      <c r="L13" s="0" t="n">
        <f aca="false">$L$7 * $K$13 + $L$8</f>
        <v>281.614824699396</v>
      </c>
      <c r="M13" s="0" t="n">
        <f aca="false">$M$7 * LN($K$13) + $M$8</f>
        <v>258.931474731662</v>
      </c>
      <c r="O13" s="0" t="n">
        <f aca="false">INDEX($A$4:$A$13, 4, 1)</f>
        <v>60</v>
      </c>
      <c r="P13" s="0" t="n">
        <f aca="false">$P$7 * $O$13 + $P$8</f>
        <v>150.254545454545</v>
      </c>
      <c r="Q13" s="0" t="n">
        <f aca="false">$Q$7 * LN($O$13) + $Q$8</f>
        <v>143.150543189612</v>
      </c>
      <c r="R13" s="0" t="n">
        <v>142</v>
      </c>
    </row>
    <row r="14" customFormat="false" ht="12.8" hidden="false" customHeight="false" outlineLevel="0" collapsed="false">
      <c r="A14" s="0" t="n">
        <v>130</v>
      </c>
      <c r="K14" s="0" t="n">
        <f aca="false">INDEX($A$1:$A$16, 5, 1)</f>
        <v>40</v>
      </c>
      <c r="L14" s="0" t="n">
        <f aca="false">$L$7 * $K$14 + $L$8</f>
        <v>256.129185515807</v>
      </c>
      <c r="M14" s="0" t="n">
        <f aca="false">$M$7 * LN($K$14) + $M$8</f>
        <v>217.584387446593</v>
      </c>
      <c r="O14" s="0" t="n">
        <f aca="false">INDEX($A$4:$A$13, 5, 1)</f>
        <v>70</v>
      </c>
      <c r="P14" s="0" t="n">
        <f aca="false">$P$7 * $O$14 + $P$8</f>
        <v>137.284848484848</v>
      </c>
      <c r="Q14" s="0" t="n">
        <f aca="false">$Q$7 * LN($O$14) + $Q$8</f>
        <v>129.319213765767</v>
      </c>
      <c r="R14" s="0" t="n">
        <v>114</v>
      </c>
    </row>
    <row r="15" customFormat="false" ht="12.8" hidden="false" customHeight="false" outlineLevel="0" collapsed="false">
      <c r="A15" s="0" t="n">
        <v>140</v>
      </c>
      <c r="K15" s="0" t="n">
        <f aca="false">INDEX($A$1:$A$16, 6, 1)</f>
        <v>50</v>
      </c>
      <c r="L15" s="0" t="n">
        <f aca="false">$L$7 * $K$15 + $L$8</f>
        <v>230.643546332218</v>
      </c>
      <c r="M15" s="0" t="n">
        <f aca="false">$M$7 * LN($K$15) + $M$8</f>
        <v>185.513094944223</v>
      </c>
      <c r="O15" s="0" t="n">
        <f aca="false">INDEX($A$4:$A$13, 6, 1)</f>
        <v>80</v>
      </c>
      <c r="P15" s="0" t="n">
        <f aca="false">$P$7 * $O$15 + $P$8</f>
        <v>124.315151515152</v>
      </c>
      <c r="Q15" s="0" t="n">
        <f aca="false">$Q$7 * LN($O$15) + $Q$8</f>
        <v>117.337971244592</v>
      </c>
      <c r="R15" s="0" t="n">
        <v>108</v>
      </c>
    </row>
    <row r="16" customFormat="false" ht="12.8" hidden="false" customHeight="false" outlineLevel="0" collapsed="false">
      <c r="A16" s="0" t="n">
        <v>150</v>
      </c>
      <c r="B16" s="0" t="n">
        <v>78</v>
      </c>
      <c r="K16" s="0" t="n">
        <f aca="false">INDEX($A$1:$A$16, 7, 1)</f>
        <v>60</v>
      </c>
      <c r="L16" s="0" t="n">
        <f aca="false">$L$7 * $K$16 + $L$8</f>
        <v>205.157907148629</v>
      </c>
      <c r="M16" s="0" t="n">
        <f aca="false">$M$7 * LN($K$16) + $M$8</f>
        <v>159.308940968056</v>
      </c>
      <c r="O16" s="0" t="n">
        <f aca="false">INDEX($A$4:$A$13, 7, 1)</f>
        <v>90</v>
      </c>
      <c r="P16" s="0" t="n">
        <f aca="false">$P$7 * $O$16 + $P$8</f>
        <v>111.345454545455</v>
      </c>
      <c r="Q16" s="0" t="n">
        <f aca="false">$Q$7 * LN($O$16) + $Q$8</f>
        <v>106.769766365253</v>
      </c>
      <c r="R16" s="0" t="n">
        <v>106</v>
      </c>
    </row>
    <row r="17" customFormat="false" ht="12.8" hidden="false" customHeight="false" outlineLevel="0" collapsed="false">
      <c r="K17" s="0" t="n">
        <f aca="false">INDEX($A$1:$A$16, 8, 1)</f>
        <v>70</v>
      </c>
      <c r="L17" s="0" t="n">
        <f aca="false">$L$7 * $K$17 + $L$8</f>
        <v>179.672267965041</v>
      </c>
      <c r="M17" s="0" t="n">
        <f aca="false">$M$7 * LN($K$17) + $M$8</f>
        <v>137.153644464696</v>
      </c>
      <c r="O17" s="0" t="n">
        <f aca="false">INDEX($A$4:$A$13, 8, 1)</f>
        <v>100</v>
      </c>
      <c r="P17" s="0" t="n">
        <f aca="false">$P$7 * $O$17 + $P$8</f>
        <v>98.3757575757576</v>
      </c>
      <c r="Q17" s="0" t="n">
        <f aca="false">$Q$7 * LN($O$17) + $Q$8</f>
        <v>97.3161849606007</v>
      </c>
      <c r="R17" s="0" t="n">
        <v>97</v>
      </c>
    </row>
    <row r="18" customFormat="false" ht="12.8" hidden="false" customHeight="false" outlineLevel="0" collapsed="false">
      <c r="K18" s="0" t="n">
        <f aca="false">INDEX($A$1:$A$16, 9, 1)</f>
        <v>80</v>
      </c>
      <c r="L18" s="0" t="n">
        <f aca="false">$L$7 * $K$18 + $L$8</f>
        <v>154.186628781452</v>
      </c>
      <c r="M18" s="0" t="n">
        <f aca="false">$M$7 * LN($K$18) + $M$8</f>
        <v>117.961853682987</v>
      </c>
      <c r="O18" s="0" t="n">
        <f aca="false">INDEX($A$4:$A$13, 9, 1)</f>
        <v>110</v>
      </c>
      <c r="P18" s="0" t="n">
        <f aca="false">$P$7 * $O$18 + $P$8</f>
        <v>85.4060606060606</v>
      </c>
      <c r="Q18" s="0" t="n">
        <f aca="false">$Q$7 * LN($O$18) + $Q$8</f>
        <v>88.7643803510025</v>
      </c>
      <c r="R18" s="0" t="n">
        <v>94</v>
      </c>
    </row>
    <row r="19" customFormat="false" ht="12.8" hidden="false" customHeight="false" outlineLevel="0" collapsed="false">
      <c r="K19" s="0" t="n">
        <f aca="false">INDEX($A$1:$A$16, 10, 1)</f>
        <v>90</v>
      </c>
      <c r="L19" s="0" t="n">
        <f aca="false">$L$7 * $K$19 + $L$8</f>
        <v>128.700989597863</v>
      </c>
      <c r="M19" s="0" t="n">
        <f aca="false">$M$7 * LN($K$19) + $M$8</f>
        <v>101.03349448952</v>
      </c>
      <c r="O19" s="0" t="n">
        <f aca="false">INDEX($A$4:$A$13, 10, 1)</f>
        <v>120</v>
      </c>
      <c r="P19" s="0" t="n">
        <f aca="false">$P$7 * $O$19 + $P$8</f>
        <v>72.4363636363636</v>
      </c>
      <c r="Q19" s="0" t="n">
        <f aca="false">$Q$7 * LN($O$19) + $Q$8</f>
        <v>80.9571944202333</v>
      </c>
      <c r="R19" s="0" t="n">
        <v>90</v>
      </c>
    </row>
    <row r="20" customFormat="false" ht="12.8" hidden="false" customHeight="false" outlineLevel="0" collapsed="false">
      <c r="K20" s="0" t="n">
        <f aca="false">INDEX($A$1:$A$16, 11, 1)</f>
        <v>100</v>
      </c>
      <c r="L20" s="0" t="n">
        <f aca="false">$L$7 * $K$20 + $L$8</f>
        <v>103.215350414274</v>
      </c>
      <c r="M20" s="0" t="n">
        <f aca="false">$M$7 * LN($K$20) + $M$8</f>
        <v>85.8905611806175</v>
      </c>
    </row>
    <row r="21" customFormat="false" ht="12.8" hidden="false" customHeight="false" outlineLevel="0" collapsed="false">
      <c r="K21" s="0" t="n">
        <f aca="false">INDEX($A$1:$A$16, 12, 1)</f>
        <v>110</v>
      </c>
      <c r="L21" s="0" t="n">
        <f aca="false">$L$7 * $K$21 + $L$8</f>
        <v>77.7297112306847</v>
      </c>
      <c r="M21" s="0" t="n">
        <f aca="false">$M$7 * LN($K$21) + $M$8</f>
        <v>72.1921117432248</v>
      </c>
    </row>
    <row r="22" customFormat="false" ht="12.8" hidden="false" customHeight="false" outlineLevel="0" collapsed="false">
      <c r="K22" s="0" t="n">
        <f aca="false">INDEX($A$1:$A$16, 13, 1)</f>
        <v>120</v>
      </c>
      <c r="L22" s="0" t="n">
        <f aca="false">$L$7 * $K$22 + $L$8</f>
        <v>52.2440720470958</v>
      </c>
      <c r="M22" s="0" t="n">
        <f aca="false">$M$7 * LN($K$22) + $M$8</f>
        <v>59.6864072044505</v>
      </c>
    </row>
    <row r="23" customFormat="false" ht="12.8" hidden="false" customHeight="false" outlineLevel="0" collapsed="false">
      <c r="K23" s="0" t="n">
        <f aca="false">INDEX($A$1:$A$16, 14, 1)</f>
        <v>130</v>
      </c>
      <c r="L23" s="0" t="n">
        <f aca="false">$L$7 * $K$23 + $L$8</f>
        <v>26.7584328635068</v>
      </c>
      <c r="M23" s="0" t="n">
        <f aca="false">$M$7 * LN($K$23) + $M$8</f>
        <v>48.1822742131056</v>
      </c>
    </row>
    <row r="24" customFormat="false" ht="12.8" hidden="false" customHeight="false" outlineLevel="0" collapsed="false">
      <c r="K24" s="0" t="n">
        <f aca="false">INDEX($A$1:$A$16, 15, 1)</f>
        <v>140</v>
      </c>
      <c r="L24" s="0" t="n">
        <f aca="false">$L$7 * $K$24 + $L$8</f>
        <v>1.27279367991787</v>
      </c>
      <c r="M24" s="0" t="n">
        <f aca="false">$M$7 * LN($K$24) + $M$8</f>
        <v>37.5311107010901</v>
      </c>
    </row>
    <row r="25" customFormat="false" ht="12.8" hidden="false" customHeight="false" outlineLevel="0" collapsed="false">
      <c r="K25" s="0" t="n">
        <f aca="false">INDEX($A$1:$A$16, 16, 1)</f>
        <v>150</v>
      </c>
      <c r="L25" s="0" t="n">
        <f aca="false">$L$7 * $K$25 + $L$8</f>
        <v>-24.2128455036711</v>
      </c>
      <c r="M25" s="0" t="n">
        <f aca="false">$M$7 * LN($K$25) + $M$8</f>
        <v>27.615114702081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2018-10-11T23:20:12Z</dcterms:created>
  <dc:creator/>
  <dc:description/>
  <dc:language>en-GB</dc:language>
  <cp:lastModifiedBy/>
  <dcterms:modified xsi:type="dcterms:W3CDTF">2018-10-18T21:36:14Z</dcterms:modified>
  <cp:revision>2</cp:revision>
  <dc:subject/>
  <dc:title/>
</cp:coreProperties>
</file>