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RT UP COST" sheetId="1" r:id="rId4"/>
    <sheet name="ANNUAL OPERATING EXPENSES" sheetId="2" r:id="rId5"/>
    <sheet name="5 YEAR FORECAST" sheetId="3" r:id="rId6"/>
    <sheet name="INPUT ASSUMPTIONS" sheetId="4" r:id="rId7"/>
  </sheets>
</workbook>
</file>

<file path=xl/sharedStrings.xml><?xml version="1.0" encoding="utf-8"?>
<sst xmlns="http://schemas.openxmlformats.org/spreadsheetml/2006/main" uniqueCount="114">
  <si>
    <t>SHOPFRONT MONTESSORI SCHOOL</t>
  </si>
  <si>
    <t>START UP COSTS</t>
  </si>
  <si>
    <t>8 MONTH START UP TIME FRAME</t>
  </si>
  <si>
    <t>EXPENSES</t>
  </si>
  <si>
    <t>$</t>
  </si>
  <si>
    <t>% of Total</t>
  </si>
  <si>
    <t>Notes</t>
  </si>
  <si>
    <t xml:space="preserve">Staff </t>
  </si>
  <si>
    <t xml:space="preserve">   Contract teachers/staff</t>
  </si>
  <si>
    <t>educational consultants, advisors, additional help</t>
  </si>
  <si>
    <t>Total Staff Costs</t>
  </si>
  <si>
    <t>Facility</t>
  </si>
  <si>
    <t xml:space="preserve">   Monthly Rent</t>
  </si>
  <si>
    <t>eight months of rent</t>
  </si>
  <si>
    <t xml:space="preserve">   Rent Deposit</t>
  </si>
  <si>
    <t>first, last, security deposit is typically due at lease signing</t>
  </si>
  <si>
    <t xml:space="preserve">   Building Insurance, 12 month policy</t>
  </si>
  <si>
    <t>dependent on location</t>
  </si>
  <si>
    <t xml:space="preserve">   Repair &amp; Renovation</t>
  </si>
  <si>
    <t>allotment to bring space up to school licensing code</t>
  </si>
  <si>
    <t xml:space="preserve">   Utilities</t>
  </si>
  <si>
    <t>electricity, water, gas bills; dependent on location</t>
  </si>
  <si>
    <t>Total Facility Costs</t>
  </si>
  <si>
    <t>Design of Classroom</t>
  </si>
  <si>
    <t xml:space="preserve">    Contract designers fees</t>
  </si>
  <si>
    <t>designer of classroom</t>
  </si>
  <si>
    <t xml:space="preserve">    Materials</t>
  </si>
  <si>
    <t>design elements: paint, flooring, artwork, lighting, etc.</t>
  </si>
  <si>
    <t>Total Design of Classroom Costs</t>
  </si>
  <si>
    <t>Licensing &amp; Insurance</t>
  </si>
  <si>
    <t>school license, work comp, personal injury, liability insurance</t>
  </si>
  <si>
    <t>Educational Materials &amp; Supplies</t>
  </si>
  <si>
    <t>furniture, Montessori materials, educational use supplies</t>
  </si>
  <si>
    <t>Administrative Costs</t>
  </si>
  <si>
    <t xml:space="preserve">    Office Supplies &amp; Equipment</t>
  </si>
  <si>
    <t xml:space="preserve">    Stationery &amp; Printing &amp; Postage</t>
  </si>
  <si>
    <t xml:space="preserve">    Facility Cleaning &amp; Supplies</t>
  </si>
  <si>
    <t xml:space="preserve">    Bank Fees</t>
  </si>
  <si>
    <t xml:space="preserve">    Web/Email Hosting</t>
  </si>
  <si>
    <t xml:space="preserve">    Bookkeeping &amp; Payroll Fees</t>
  </si>
  <si>
    <t>Quickbooks, Payroll company fees</t>
  </si>
  <si>
    <t>Total Admininstrative Costs</t>
  </si>
  <si>
    <t>all non-educational, back-office expenses</t>
  </si>
  <si>
    <t>Memberships &amp; Subscriptions</t>
  </si>
  <si>
    <t>montessori associations</t>
  </si>
  <si>
    <t>Legal &amp; Professional Fees</t>
  </si>
  <si>
    <t>legal entity filing fees, legal assistance</t>
  </si>
  <si>
    <t>Promotional/Admissions</t>
  </si>
  <si>
    <t>info sessions</t>
  </si>
  <si>
    <t>Taxes</t>
  </si>
  <si>
    <t>dependent on location, legal entity type, etc</t>
  </si>
  <si>
    <t>Contingencies - 10%</t>
  </si>
  <si>
    <t>unexpected/unplanned expenses</t>
  </si>
  <si>
    <t>TOTAL EXPENSES</t>
  </si>
  <si>
    <t>ANNUAL OPERATING COSTS</t>
  </si>
  <si>
    <t>12 MONTH VIEW</t>
  </si>
  <si>
    <t>SCHOOL CLOSED SUMMER 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</si>
  <si>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</si>
  <si>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</si>
  <si>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</si>
  <si>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</si>
  <si>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</si>
  <si>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</si>
  <si>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</si>
  <si>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</si>
  <si>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</si>
  <si>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</si>
  <si>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</si>
  <si>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</si>
  <si>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</si>
  <si>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NOTES</t>
  </si>
  <si>
    <t xml:space="preserve">   Salaried teachers</t>
  </si>
  <si>
    <t>includes salary + benefits</t>
  </si>
  <si>
    <t xml:space="preserve">   Artist-in-Residence</t>
  </si>
  <si>
    <t xml:space="preserve">   Contract teachers</t>
  </si>
  <si>
    <t xml:space="preserve">   Professional Development</t>
  </si>
  <si>
    <t>Total Staff Expenses</t>
  </si>
  <si>
    <t xml:space="preserve">   Rent</t>
  </si>
  <si>
    <t>assumes 3% increase every year of lease</t>
  </si>
  <si>
    <t xml:space="preserve">   Building Insurance</t>
  </si>
  <si>
    <t xml:space="preserve">   Repair &amp; Maintenance</t>
  </si>
  <si>
    <t>Total Facility Expenses</t>
  </si>
  <si>
    <t>Ed Materials &amp; Supplies</t>
  </si>
  <si>
    <t>Research</t>
  </si>
  <si>
    <t>Administrative Expenses</t>
  </si>
  <si>
    <t xml:space="preserve">   Office Supplies &amp; Equipment</t>
  </si>
  <si>
    <t xml:space="preserve">   Stationery &amp; Printing &amp; Postage</t>
  </si>
  <si>
    <t xml:space="preserve">   Cleaning and Supplies</t>
  </si>
  <si>
    <t xml:space="preserve">   Bank Fees</t>
  </si>
  <si>
    <t>includes cost of cc payments for tuition</t>
  </si>
  <si>
    <t xml:space="preserve">   Web/Email Hosting &amp; Software</t>
  </si>
  <si>
    <t xml:space="preserve">   Network Support</t>
  </si>
  <si>
    <t xml:space="preserve">   Bookkeeping &amp; Payroll Fees</t>
  </si>
  <si>
    <t>Total Admin Expenses</t>
  </si>
  <si>
    <t>Snack Expenses</t>
  </si>
  <si>
    <t>dependent on specific legal entity</t>
  </si>
  <si>
    <t>Total Expenses</t>
  </si>
  <si>
    <t>FIVE YEAR FORECAST</t>
  </si>
  <si>
    <t>Year 1</t>
  </si>
  <si>
    <t>Year 2</t>
  </si>
  <si>
    <t>Year 3</t>
  </si>
  <si>
    <t>Year 4</t>
  </si>
  <si>
    <t>Year 5</t>
  </si>
  <si>
    <t>Assumption of 3% increase year over year</t>
  </si>
  <si>
    <t>Follows lease terms of 3% YOY increase</t>
  </si>
  <si>
    <t>assumption of first few years are heavy on building materials inventory</t>
  </si>
  <si>
    <t>Admin Costs</t>
  </si>
  <si>
    <t>Total Admin Expense</t>
  </si>
  <si>
    <t>assume 3% increase in cost YOY for all admin expenses</t>
  </si>
  <si>
    <t>Snack</t>
  </si>
  <si>
    <t>dependent on legal entity</t>
  </si>
  <si>
    <t>Contingencies 10%</t>
  </si>
  <si>
    <t>Annual Teacher Salaries</t>
  </si>
  <si>
    <t>Monthly Rent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</si>
</sst>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 &quot;&quot;$&quot;* #,##0.00&quot; &quot;;&quot; &quot;&quot;$&quot;* (#,##0.00);&quot; &quot;&quot;$&quot;* &quot;-&quot;??&quot; &quot;"/>
    <numFmt numFmtId="60" formatCode="0.0%"/>
    <numFmt numFmtId="61" formatCode="&quot; &quot;&quot;$&quot;* #,##0&quot; &quot;;&quot; &quot;&quot;$&quot;* (#,##0);&quot; &quot;&quot;$&quot;* &quot;- &quot;"/>
    <numFmt numFmtId="62" formatCode="&quot; &quot;&quot;$&quot;* #,##0&quot; &quot;;&quot; &quot;&quot;$&quot;* (#,##0);&quot; &quot;&quot;$&quot;* &quot;-&quot;??&quot; &quot;"/>
    <numFmt numFmtId="63" formatCode="&quot;$&quot;#,##0.00"/>
  </numFmts>
  <fonts count="13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0"/>
      <color indexed="8"/>
      <name val="Arial"/>
    </font>
    <font>
      <sz val="8"/>
      <color indexed="8"/>
      <name val="Arial"/>
    </font>
    <font>
      <b val="1"/>
      <sz val="8"/>
      <color indexed="8"/>
      <name val="Arial"/>
    </font>
    <font>
      <b val="1"/>
      <sz val="9"/>
      <color indexed="8"/>
      <name val="Arial"/>
    </font>
    <font>
      <sz val="9"/>
      <color indexed="8"/>
      <name val="Abadi MT Condensed Light"/>
    </font>
    <font>
      <sz val="9"/>
      <color indexed="8"/>
      <name val="Arial"/>
    </font>
    <font>
      <i val="1"/>
      <sz val="12"/>
      <color indexed="8"/>
      <name val="Calibri"/>
    </font>
    <font>
      <sz val="8"/>
      <color indexed="13"/>
      <name val="Arial"/>
    </font>
    <font>
      <i val="1"/>
      <sz val="8"/>
      <color indexed="8"/>
      <name val="Arial"/>
    </font>
    <font>
      <b val="1"/>
      <sz val="8"/>
      <color indexed="1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bottom"/>
    </xf>
    <xf numFmtId="0" fontId="4" fillId="2" borderId="2" applyNumberFormat="1" applyFont="1" applyFill="1" applyBorder="1" applyAlignment="1" applyProtection="0">
      <alignment horizontal="left" vertical="bottom" wrapText="1"/>
    </xf>
    <xf numFmtId="0" fontId="4" fillId="2" borderId="2" applyNumberFormat="1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horizontal="left" vertical="bottom" wrapText="1"/>
    </xf>
    <xf numFmtId="49" fontId="6" fillId="2" borderId="2" applyNumberFormat="1" applyFont="1" applyFill="1" applyBorder="1" applyAlignment="1" applyProtection="0">
      <alignment horizontal="center" vertical="bottom"/>
    </xf>
    <xf numFmtId="49" fontId="5" fillId="2" borderId="2" applyNumberFormat="1" applyFont="1" applyFill="1" applyBorder="1" applyAlignment="1" applyProtection="0">
      <alignment horizontal="center" vertical="bottom"/>
    </xf>
    <xf numFmtId="49" fontId="7" fillId="2" borderId="2" applyNumberFormat="1" applyFont="1" applyFill="1" applyBorder="1" applyAlignment="1" applyProtection="0">
      <alignment horizontal="center" vertical="bottom"/>
    </xf>
    <xf numFmtId="49" fontId="5" fillId="2" borderId="6" applyNumberFormat="1" applyFont="1" applyFill="1" applyBorder="1" applyAlignment="1" applyProtection="0">
      <alignment horizontal="left" vertical="bottom" wrapText="1"/>
    </xf>
    <xf numFmtId="0" fontId="0" fillId="2" borderId="6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horizontal="left" vertical="bottom" wrapText="1"/>
    </xf>
    <xf numFmtId="59" fontId="8" fillId="2" borderId="7" applyNumberFormat="1" applyFont="1" applyFill="1" applyBorder="1" applyAlignment="1" applyProtection="0">
      <alignment vertical="bottom"/>
    </xf>
    <xf numFmtId="9" fontId="4" fillId="2" borderId="2" applyNumberFormat="1" applyFont="1" applyFill="1" applyBorder="1" applyAlignment="1" applyProtection="0">
      <alignment horizontal="center" vertical="bottom"/>
    </xf>
    <xf numFmtId="49" fontId="7" fillId="2" borderId="2" applyNumberFormat="1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horizontal="left" vertical="bottom" wrapText="1"/>
    </xf>
    <xf numFmtId="59" fontId="6" fillId="2" borderId="8" applyNumberFormat="1" applyFont="1" applyFill="1" applyBorder="1" applyAlignment="1" applyProtection="0">
      <alignment vertical="bottom"/>
    </xf>
    <xf numFmtId="9" fontId="5" fillId="2" borderId="2" applyNumberFormat="1" applyFont="1" applyFill="1" applyBorder="1" applyAlignment="1" applyProtection="0">
      <alignment horizontal="center" vertical="bottom"/>
    </xf>
    <xf numFmtId="3" fontId="0" fillId="2" borderId="2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left" vertical="bottom" wrapText="1"/>
    </xf>
    <xf numFmtId="59" fontId="8" fillId="2" borderId="6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left" vertical="bottom" wrapText="1"/>
    </xf>
    <xf numFmtId="59" fontId="8" fillId="2" borderId="9" applyNumberFormat="1" applyFont="1" applyFill="1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left" vertical="bottom" wrapText="1"/>
    </xf>
    <xf numFmtId="59" fontId="6" fillId="2" borderId="10" applyNumberFormat="1" applyFont="1" applyFill="1" applyBorder="1" applyAlignment="1" applyProtection="0">
      <alignment vertical="bottom"/>
    </xf>
    <xf numFmtId="59" fontId="6" fillId="2" borderId="2" applyNumberFormat="1" applyFont="1" applyFill="1" applyBorder="1" applyAlignment="1" applyProtection="0">
      <alignment vertical="bottom"/>
    </xf>
    <xf numFmtId="60" fontId="4" fillId="2" borderId="2" applyNumberFormat="1" applyFont="1" applyFill="1" applyBorder="1" applyAlignment="1" applyProtection="0">
      <alignment horizontal="center" vertical="bottom"/>
    </xf>
    <xf numFmtId="0" fontId="7" fillId="2" borderId="2" applyNumberFormat="1" applyFont="1" applyFill="1" applyBorder="1" applyAlignment="1" applyProtection="0">
      <alignment vertical="bottom"/>
    </xf>
    <xf numFmtId="0" fontId="5" fillId="2" borderId="11" applyNumberFormat="1" applyFont="1" applyFill="1" applyBorder="1" applyAlignment="1" applyProtection="0">
      <alignment horizontal="left" vertical="bottom" wrapText="1"/>
    </xf>
    <xf numFmtId="59" fontId="6" fillId="2" borderId="11" applyNumberFormat="1" applyFont="1" applyFill="1" applyBorder="1" applyAlignment="1" applyProtection="0">
      <alignment vertical="bottom"/>
    </xf>
    <xf numFmtId="49" fontId="5" fillId="2" borderId="12" applyNumberFormat="1" applyFont="1" applyFill="1" applyBorder="1" applyAlignment="1" applyProtection="0">
      <alignment horizontal="left" vertical="bottom" wrapText="1"/>
    </xf>
    <xf numFmtId="59" fontId="6" fillId="2" borderId="13" applyNumberFormat="1" applyFont="1" applyFill="1" applyBorder="1" applyAlignment="1" applyProtection="0">
      <alignment vertical="bottom"/>
    </xf>
    <xf numFmtId="9" fontId="6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8" fillId="2" borderId="2" applyNumberFormat="1" applyFont="1" applyFill="1" applyBorder="1" applyAlignment="1" applyProtection="0">
      <alignment vertical="bottom"/>
    </xf>
    <xf numFmtId="0" fontId="9" fillId="2" borderId="2" applyNumberFormat="1" applyFont="1" applyFill="1" applyBorder="1" applyAlignment="1" applyProtection="0">
      <alignment vertical="bottom"/>
    </xf>
    <xf numFmtId="49" fontId="3" fillId="4" borderId="3" applyNumberFormat="1" applyFont="1" applyFill="1" applyBorder="1" applyAlignment="1" applyProtection="0">
      <alignment horizontal="center" vertical="bottom"/>
    </xf>
    <xf numFmtId="59" fontId="8" fillId="2" borderId="4" applyNumberFormat="1" applyFont="1" applyFill="1" applyBorder="1" applyAlignment="1" applyProtection="0">
      <alignment vertical="bottom"/>
    </xf>
    <xf numFmtId="49" fontId="10" fillId="2" borderId="2" applyNumberFormat="1" applyFont="1" applyFill="1" applyBorder="1" applyAlignment="1" applyProtection="0">
      <alignment horizontal="center" vertical="bottom"/>
    </xf>
    <xf numFmtId="0" fontId="0" fillId="2" borderId="11" applyNumberFormat="1" applyFont="1" applyFill="1" applyBorder="1" applyAlignment="1" applyProtection="0">
      <alignment vertical="bottom"/>
    </xf>
    <xf numFmtId="0" fontId="11" fillId="2" borderId="2" applyNumberFormat="1" applyFont="1" applyFill="1" applyBorder="1" applyAlignment="1" applyProtection="0">
      <alignment horizontal="center" vertical="bottom"/>
    </xf>
    <xf numFmtId="0" fontId="4" fillId="2" borderId="2" applyNumberFormat="1" applyFont="1" applyFill="1" applyBorder="1" applyAlignment="1" applyProtection="0">
      <alignment vertical="bottom" wrapText="1"/>
    </xf>
    <xf numFmtId="49" fontId="5" fillId="2" borderId="6" applyNumberFormat="1" applyFont="1" applyFill="1" applyBorder="1" applyAlignment="1" applyProtection="0">
      <alignment horizontal="center" vertical="bottom" wrapText="1"/>
    </xf>
    <xf numFmtId="49" fontId="12" fillId="2" borderId="6" applyNumberFormat="1" applyFont="1" applyFill="1" applyBorder="1" applyAlignment="1" applyProtection="0">
      <alignment horizontal="center" vertical="bottom" wrapText="1"/>
    </xf>
    <xf numFmtId="49" fontId="5" fillId="2" borderId="16" applyNumberFormat="1" applyFont="1" applyFill="1" applyBorder="1" applyAlignment="1" applyProtection="0">
      <alignment horizontal="center" vertical="bottom" wrapText="1"/>
    </xf>
    <xf numFmtId="49" fontId="5" fillId="2" borderId="17" applyNumberFormat="1" applyFont="1" applyFill="1" applyBorder="1" applyAlignment="1" applyProtection="0">
      <alignment horizontal="center" vertical="bottom" wrapText="1"/>
    </xf>
    <xf numFmtId="49" fontId="5" fillId="2" borderId="18" applyNumberFormat="1" applyFont="1" applyFill="1" applyBorder="1" applyAlignment="1" applyProtection="0">
      <alignment horizontal="center" vertical="bottom" wrapText="1"/>
    </xf>
    <xf numFmtId="49" fontId="11" fillId="2" borderId="19" applyNumberFormat="1" applyFont="1" applyFill="1" applyBorder="1" applyAlignment="1" applyProtection="0">
      <alignment horizontal="center" vertical="bottom"/>
    </xf>
    <xf numFmtId="49" fontId="5" fillId="2" borderId="2" applyNumberFormat="1" applyFont="1" applyFill="1" applyBorder="1" applyAlignment="1" applyProtection="0">
      <alignment vertical="bottom" wrapText="1"/>
    </xf>
    <xf numFmtId="4" fontId="4" fillId="2" borderId="8" applyNumberFormat="1" applyFont="1" applyFill="1" applyBorder="1" applyAlignment="1" applyProtection="0">
      <alignment vertical="bottom" wrapText="1"/>
    </xf>
    <xf numFmtId="4" fontId="4" fillId="2" borderId="20" applyNumberFormat="1" applyFont="1" applyFill="1" applyBorder="1" applyAlignment="1" applyProtection="0">
      <alignment vertical="bottom" wrapText="1"/>
    </xf>
    <xf numFmtId="4" fontId="4" fillId="2" borderId="21" applyNumberFormat="1" applyFont="1" applyFill="1" applyBorder="1" applyAlignment="1" applyProtection="0">
      <alignment vertical="bottom" wrapText="1"/>
    </xf>
    <xf numFmtId="0" fontId="5" fillId="2" borderId="22" applyNumberFormat="1" applyFont="1" applyFill="1" applyBorder="1" applyAlignment="1" applyProtection="0">
      <alignment vertical="bottom"/>
    </xf>
    <xf numFmtId="0" fontId="11" fillId="2" borderId="23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 wrapText="1"/>
    </xf>
    <xf numFmtId="59" fontId="4" fillId="2" borderId="2" applyNumberFormat="1" applyFont="1" applyFill="1" applyBorder="1" applyAlignment="1" applyProtection="0">
      <alignment vertical="bottom" wrapText="1"/>
    </xf>
    <xf numFmtId="59" fontId="4" fillId="2" borderId="24" applyNumberFormat="1" applyFont="1" applyFill="1" applyBorder="1" applyAlignment="1" applyProtection="0">
      <alignment vertical="bottom" wrapText="1"/>
    </xf>
    <xf numFmtId="59" fontId="4" fillId="2" borderId="22" applyNumberFormat="1" applyFont="1" applyFill="1" applyBorder="1" applyAlignment="1" applyProtection="0">
      <alignment vertical="bottom" wrapText="1"/>
    </xf>
    <xf numFmtId="60" fontId="4" fillId="2" borderId="22" applyNumberFormat="1" applyFont="1" applyFill="1" applyBorder="1" applyAlignment="1" applyProtection="0">
      <alignment vertical="bottom"/>
    </xf>
    <xf numFmtId="49" fontId="11" fillId="2" borderId="25" applyNumberFormat="1" applyFont="1" applyFill="1" applyBorder="1" applyAlignment="1" applyProtection="0">
      <alignment vertical="bottom"/>
    </xf>
    <xf numFmtId="0" fontId="11" fillId="2" borderId="25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 wrapText="1"/>
    </xf>
    <xf numFmtId="59" fontId="4" fillId="2" borderId="6" applyNumberFormat="1" applyFont="1" applyFill="1" applyBorder="1" applyAlignment="1" applyProtection="0">
      <alignment vertical="bottom" wrapText="1"/>
    </xf>
    <xf numFmtId="59" fontId="4" fillId="2" borderId="16" applyNumberFormat="1" applyFont="1" applyFill="1" applyBorder="1" applyAlignment="1" applyProtection="0">
      <alignment vertical="bottom" wrapText="1"/>
    </xf>
    <xf numFmtId="59" fontId="4" fillId="2" borderId="26" applyNumberFormat="1" applyFont="1" applyFill="1" applyBorder="1" applyAlignment="1" applyProtection="0">
      <alignment vertical="bottom" wrapText="1"/>
    </xf>
    <xf numFmtId="60" fontId="4" fillId="2" borderId="26" applyNumberFormat="1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vertical="bottom" wrapText="1"/>
    </xf>
    <xf numFmtId="59" fontId="5" fillId="2" borderId="8" applyNumberFormat="1" applyFont="1" applyFill="1" applyBorder="1" applyAlignment="1" applyProtection="0">
      <alignment vertical="bottom" wrapText="1"/>
    </xf>
    <xf numFmtId="59" fontId="5" fillId="2" borderId="20" applyNumberFormat="1" applyFont="1" applyFill="1" applyBorder="1" applyAlignment="1" applyProtection="0">
      <alignment vertical="bottom" wrapText="1"/>
    </xf>
    <xf numFmtId="59" fontId="5" fillId="2" borderId="21" applyNumberFormat="1" applyFont="1" applyFill="1" applyBorder="1" applyAlignment="1" applyProtection="0">
      <alignment vertical="bottom" wrapText="1"/>
    </xf>
    <xf numFmtId="60" fontId="5" fillId="2" borderId="21" applyNumberFormat="1" applyFont="1" applyFill="1" applyBorder="1" applyAlignment="1" applyProtection="0">
      <alignment vertical="bottom"/>
    </xf>
    <xf numFmtId="59" fontId="5" fillId="2" borderId="2" applyNumberFormat="1" applyFont="1" applyFill="1" applyBorder="1" applyAlignment="1" applyProtection="0">
      <alignment vertical="bottom" wrapText="1"/>
    </xf>
    <xf numFmtId="59" fontId="5" fillId="2" borderId="24" applyNumberFormat="1" applyFont="1" applyFill="1" applyBorder="1" applyAlignment="1" applyProtection="0">
      <alignment vertical="bottom" wrapText="1"/>
    </xf>
    <xf numFmtId="59" fontId="5" fillId="2" borderId="22" applyNumberFormat="1" applyFont="1" applyFill="1" applyBorder="1" applyAlignment="1" applyProtection="0">
      <alignment vertical="bottom" wrapText="1"/>
    </xf>
    <xf numFmtId="60" fontId="5" fillId="2" borderId="22" applyNumberFormat="1" applyFont="1" applyFill="1" applyBorder="1" applyAlignment="1" applyProtection="0">
      <alignment vertical="bottom"/>
    </xf>
    <xf numFmtId="49" fontId="5" fillId="2" borderId="11" applyNumberFormat="1" applyFont="1" applyFill="1" applyBorder="1" applyAlignment="1" applyProtection="0">
      <alignment vertical="bottom" wrapText="1"/>
    </xf>
    <xf numFmtId="59" fontId="5" fillId="2" borderId="11" applyNumberFormat="1" applyFont="1" applyFill="1" applyBorder="1" applyAlignment="1" applyProtection="0">
      <alignment vertical="bottom" wrapText="1"/>
    </xf>
    <xf numFmtId="59" fontId="5" fillId="2" borderId="27" applyNumberFormat="1" applyFont="1" applyFill="1" applyBorder="1" applyAlignment="1" applyProtection="0">
      <alignment vertical="bottom" wrapText="1"/>
    </xf>
    <xf numFmtId="59" fontId="5" fillId="2" borderId="28" applyNumberFormat="1" applyFont="1" applyFill="1" applyBorder="1" applyAlignment="1" applyProtection="0">
      <alignment vertical="bottom" wrapText="1"/>
    </xf>
    <xf numFmtId="60" fontId="5" fillId="2" borderId="28" applyNumberFormat="1" applyFont="1" applyFill="1" applyBorder="1" applyAlignment="1" applyProtection="0">
      <alignment vertical="bottom"/>
    </xf>
    <xf numFmtId="49" fontId="5" fillId="2" borderId="12" applyNumberFormat="1" applyFont="1" applyFill="1" applyBorder="1" applyAlignment="1" applyProtection="0">
      <alignment vertical="bottom" wrapText="1"/>
    </xf>
    <xf numFmtId="59" fontId="5" fillId="2" borderId="29" applyNumberFormat="1" applyFont="1" applyFill="1" applyBorder="1" applyAlignment="1" applyProtection="0">
      <alignment vertical="bottom" wrapText="1"/>
    </xf>
    <xf numFmtId="59" fontId="5" fillId="2" borderId="13" applyNumberFormat="1" applyFont="1" applyFill="1" applyBorder="1" applyAlignment="1" applyProtection="0">
      <alignment vertical="bottom" wrapText="1"/>
    </xf>
    <xf numFmtId="59" fontId="5" fillId="2" borderId="30" applyNumberFormat="1" applyFont="1" applyFill="1" applyBorder="1" applyAlignment="1" applyProtection="0">
      <alignment vertical="bottom" wrapText="1"/>
    </xf>
    <xf numFmtId="60" fontId="5" fillId="2" borderId="30" applyNumberFormat="1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vertical="bottom" wrapText="1"/>
    </xf>
    <xf numFmtId="4" fontId="4" fillId="2" borderId="10" applyNumberFormat="1" applyFont="1" applyFill="1" applyBorder="1" applyAlignment="1" applyProtection="0">
      <alignment vertical="bottom" wrapText="1"/>
    </xf>
    <xf numFmtId="0" fontId="5" fillId="2" borderId="10" applyNumberFormat="1" applyFont="1" applyFill="1" applyBorder="1" applyAlignment="1" applyProtection="0">
      <alignment vertical="bottom"/>
    </xf>
    <xf numFmtId="0" fontId="11" fillId="2" borderId="2" applyNumberFormat="1" applyFont="1" applyFill="1" applyBorder="1" applyAlignment="1" applyProtection="0">
      <alignment vertical="bottom"/>
    </xf>
    <xf numFmtId="0" fontId="5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2" borderId="2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49" fontId="11" fillId="2" borderId="2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left" vertical="bottom" wrapText="1"/>
    </xf>
    <xf numFmtId="61" fontId="4" fillId="2" borderId="2" applyNumberFormat="1" applyFont="1" applyFill="1" applyBorder="1" applyAlignment="1" applyProtection="0">
      <alignment vertical="bottom"/>
    </xf>
    <xf numFmtId="62" fontId="4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49" fontId="11" fillId="2" borderId="2" applyNumberFormat="1" applyFont="1" applyFill="1" applyBorder="1" applyAlignment="1" applyProtection="0">
      <alignment vertical="bottom"/>
    </xf>
    <xf numFmtId="61" fontId="4" fillId="2" borderId="6" applyNumberFormat="1" applyFont="1" applyFill="1" applyBorder="1" applyAlignment="1" applyProtection="0">
      <alignment vertical="bottom"/>
    </xf>
    <xf numFmtId="9" fontId="4" fillId="2" borderId="6" applyNumberFormat="1" applyFont="1" applyFill="1" applyBorder="1" applyAlignment="1" applyProtection="0">
      <alignment horizontal="center" vertical="bottom"/>
    </xf>
    <xf numFmtId="61" fontId="5" fillId="2" borderId="8" applyNumberFormat="1" applyFont="1" applyFill="1" applyBorder="1" applyAlignment="1" applyProtection="0">
      <alignment vertical="bottom"/>
    </xf>
    <xf numFmtId="9" fontId="5" fillId="2" borderId="8" applyNumberFormat="1" applyFont="1" applyFill="1" applyBorder="1" applyAlignment="1" applyProtection="0">
      <alignment horizontal="center" vertical="bottom"/>
    </xf>
    <xf numFmtId="59" fontId="4" fillId="2" borderId="2" applyNumberFormat="1" applyFont="1" applyFill="1" applyBorder="1" applyAlignment="1" applyProtection="0">
      <alignment vertical="bottom"/>
    </xf>
    <xf numFmtId="61" fontId="5" fillId="2" borderId="2" applyNumberFormat="1" applyFont="1" applyFill="1" applyBorder="1" applyAlignment="1" applyProtection="0">
      <alignment vertical="bottom"/>
    </xf>
    <xf numFmtId="62" fontId="4" fillId="2" borderId="6" applyNumberFormat="1" applyFont="1" applyFill="1" applyBorder="1" applyAlignment="1" applyProtection="0">
      <alignment vertical="bottom"/>
    </xf>
    <xf numFmtId="9" fontId="4" fillId="2" borderId="8" applyNumberFormat="1" applyFont="1" applyFill="1" applyBorder="1" applyAlignment="1" applyProtection="0">
      <alignment horizontal="center" vertical="bottom"/>
    </xf>
    <xf numFmtId="49" fontId="5" fillId="2" borderId="11" applyNumberFormat="1" applyFont="1" applyFill="1" applyBorder="1" applyAlignment="1" applyProtection="0">
      <alignment horizontal="left" vertical="bottom" wrapText="1"/>
    </xf>
    <xf numFmtId="62" fontId="5" fillId="2" borderId="11" applyNumberFormat="1" applyFont="1" applyFill="1" applyBorder="1" applyAlignment="1" applyProtection="0">
      <alignment vertical="bottom"/>
    </xf>
    <xf numFmtId="9" fontId="4" fillId="2" borderId="11" applyNumberFormat="1" applyFont="1" applyFill="1" applyBorder="1" applyAlignment="1" applyProtection="0">
      <alignment horizontal="center" vertical="bottom"/>
    </xf>
    <xf numFmtId="61" fontId="5" fillId="2" borderId="29" applyNumberFormat="1" applyFont="1" applyFill="1" applyBorder="1" applyAlignment="1" applyProtection="0">
      <alignment vertical="bottom"/>
    </xf>
    <xf numFmtId="9" fontId="4" fillId="2" borderId="29" applyNumberFormat="1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horizontal="left" vertical="bottom" wrapText="1"/>
    </xf>
    <xf numFmtId="61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6" borderId="31" applyNumberFormat="1" applyFont="1" applyFill="1" applyBorder="1" applyAlignment="1" applyProtection="0">
      <alignment vertical="bottom"/>
    </xf>
    <xf numFmtId="49" fontId="0" fillId="7" borderId="32" applyNumberFormat="1" applyFont="1" applyFill="1" applyBorder="1" applyAlignment="1" applyProtection="0">
      <alignment vertical="bottom"/>
    </xf>
    <xf numFmtId="63" fontId="0" fillId="2" borderId="33" applyNumberFormat="1" applyFont="1" applyFill="1" applyBorder="1" applyAlignment="1" applyProtection="0">
      <alignment vertical="bottom"/>
    </xf>
    <xf numFmtId="0" fontId="0" fillId="2" borderId="34" applyNumberFormat="1" applyFont="1" applyFill="1" applyBorder="1" applyAlignment="1" applyProtection="0">
      <alignment vertical="bottom"/>
    </xf>
    <xf numFmtId="49" fontId="0" fillId="7" borderId="35" applyNumberFormat="1" applyFont="1" applyFill="1" applyBorder="1" applyAlignment="1" applyProtection="0">
      <alignment vertical="bottom"/>
    </xf>
    <xf numFmtId="63" fontId="0" fillId="2" borderId="36" applyNumberFormat="1" applyFont="1" applyFill="1" applyBorder="1" applyAlignment="1" applyProtection="0">
      <alignment vertical="bottom"/>
    </xf>
    <xf numFmtId="0" fontId="0" fillId="2" borderId="37" applyNumberFormat="1" applyFont="1" applyFill="1" applyBorder="1" applyAlignment="1" applyProtection="0">
      <alignment vertical="bottom"/>
    </xf>
    <xf numFmtId="0" fontId="0" fillId="7" borderId="35" applyNumberFormat="1" applyFont="1" applyFill="1" applyBorder="1" applyAlignment="1" applyProtection="0">
      <alignment vertical="bottom"/>
    </xf>
    <xf numFmtId="0" fontId="0" fillId="2" borderId="3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8cce4"/>
      <rgbColor rgb="ffd6e3bc"/>
      <rgbColor rgb="ff7f7f7f"/>
      <rgbColor rgb="fffabf8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36"/>
  <sheetViews>
    <sheetView workbookViewId="0" showGridLines="0" defaultGridColor="1"/>
  </sheetViews>
  <sheetFormatPr defaultColWidth="10.7143" defaultRowHeight="15" customHeight="1" outlineLevelRow="0" outlineLevelCol="0"/>
  <cols>
    <col min="1" max="1" width="32.1562" style="1" customWidth="1"/>
    <col min="2" max="2" width="10.5781" style="1" customWidth="1"/>
    <col min="3" max="3" width="7.57812" style="1" customWidth="1"/>
    <col min="4" max="4" width="33.5781" style="1" customWidth="1"/>
    <col min="5" max="5" width="10.7344" style="1" customWidth="1"/>
    <col min="6" max="6" width="10.7344" style="1" customWidth="1"/>
    <col min="7" max="256" width="10.7344" style="1" customWidth="1"/>
  </cols>
  <sheetData>
    <row r="1" ht="17" customHeight="1">
      <c r="A1" t="s" s="2">
        <v>0</v>
      </c>
      <c r="B1" s="3"/>
      <c r="C1" s="3"/>
      <c r="D1" s="3"/>
      <c r="E1" s="3"/>
      <c r="F1" s="3"/>
    </row>
    <row r="2" ht="17" customHeight="1">
      <c r="A2" t="s" s="4">
        <v>1</v>
      </c>
      <c r="B2" s="5"/>
      <c r="C2" s="3"/>
      <c r="D2" s="3"/>
      <c r="E2" s="3"/>
      <c r="F2" s="3"/>
    </row>
    <row r="3" ht="14" customHeight="1">
      <c r="A3" t="s" s="6">
        <v>2</v>
      </c>
      <c r="B3" s="3"/>
      <c r="C3" s="3"/>
      <c r="D3" s="7"/>
      <c r="E3" s="3"/>
      <c r="F3" s="3"/>
    </row>
    <row r="4" ht="14" customHeight="1">
      <c r="A4" s="8"/>
      <c r="B4" s="3"/>
      <c r="C4" s="3"/>
      <c r="D4" s="7"/>
      <c r="E4" s="3"/>
      <c r="F4" s="3"/>
    </row>
    <row r="5" ht="17" customHeight="1">
      <c r="A5" t="s" s="9">
        <v>3</v>
      </c>
      <c r="B5" t="s" s="10">
        <v>4</v>
      </c>
      <c r="C5" t="s" s="11">
        <v>5</v>
      </c>
      <c r="D5" t="s" s="12">
        <v>6</v>
      </c>
      <c r="E5" s="3"/>
      <c r="F5" s="3"/>
    </row>
    <row r="6" ht="17" customHeight="1">
      <c r="A6" t="s" s="13">
        <v>7</v>
      </c>
      <c r="B6" s="14"/>
      <c r="C6" s="3"/>
      <c r="D6" s="3"/>
      <c r="E6" s="3"/>
      <c r="F6" s="3"/>
    </row>
    <row r="7" ht="17" customHeight="1">
      <c r="A7" t="s" s="15">
        <v>8</v>
      </c>
      <c r="B7" s="16">
        <v>10000</v>
      </c>
      <c r="C7" s="17">
        <f>B7/$B$36</f>
        <v>0.07422527370569679</v>
      </c>
      <c r="D7" t="s" s="18">
        <v>9</v>
      </c>
      <c r="E7" s="3"/>
      <c r="F7" s="3"/>
    </row>
    <row r="8" ht="17" customHeight="1">
      <c r="A8" t="s" s="19">
        <v>10</v>
      </c>
      <c r="B8" s="20">
        <f>SUM(B7:B7)</f>
        <v>10000</v>
      </c>
      <c r="C8" s="21">
        <f>B8/$B$36</f>
        <v>0.07422527370569679</v>
      </c>
      <c r="D8" s="3"/>
      <c r="E8" s="3"/>
      <c r="F8" s="22"/>
    </row>
    <row r="9" ht="17" customHeight="1">
      <c r="A9" t="s" s="9">
        <v>11</v>
      </c>
      <c r="B9" s="3"/>
      <c r="C9" s="21"/>
      <c r="D9" s="3"/>
      <c r="E9" s="3"/>
      <c r="F9" s="3"/>
    </row>
    <row r="10" ht="17" customHeight="1">
      <c r="A10" t="s" s="23">
        <v>12</v>
      </c>
      <c r="B10" s="24">
        <f>'INPUT ASSUMPTIONS'!B3*8</f>
        <v>24000</v>
      </c>
      <c r="C10" s="17">
        <f>B10/$B$36</f>
        <v>0.1781406568936723</v>
      </c>
      <c r="D10" t="s" s="18">
        <v>13</v>
      </c>
      <c r="E10" s="3"/>
      <c r="F10" s="3"/>
    </row>
    <row r="11" ht="17" customHeight="1">
      <c r="A11" t="s" s="15">
        <v>14</v>
      </c>
      <c r="B11" s="16">
        <f>'INPUT ASSUMPTIONS'!B3*3</f>
        <v>9000</v>
      </c>
      <c r="C11" s="17">
        <f>B11/$B$36</f>
        <v>0.06680274633512712</v>
      </c>
      <c r="D11" t="s" s="18">
        <v>15</v>
      </c>
      <c r="E11" s="3"/>
      <c r="F11" s="3"/>
    </row>
    <row r="12" ht="17" customHeight="1">
      <c r="A12" t="s" s="15">
        <v>16</v>
      </c>
      <c r="B12" s="16">
        <v>2200</v>
      </c>
      <c r="C12" s="17">
        <f>B12/$B$36</f>
        <v>0.01632956021525329</v>
      </c>
      <c r="D12" t="s" s="18">
        <v>17</v>
      </c>
      <c r="E12" s="3"/>
      <c r="F12" s="3"/>
    </row>
    <row r="13" ht="17" customHeight="1">
      <c r="A13" t="s" s="15">
        <v>18</v>
      </c>
      <c r="B13" s="16">
        <v>10000</v>
      </c>
      <c r="C13" s="17">
        <f>B13/$B$36</f>
        <v>0.07422527370569679</v>
      </c>
      <c r="D13" t="s" s="18">
        <v>19</v>
      </c>
      <c r="E13" s="3"/>
      <c r="F13" s="3"/>
    </row>
    <row r="14" ht="16" customHeight="1">
      <c r="A14" t="s" s="25">
        <v>20</v>
      </c>
      <c r="B14" s="26">
        <f>50*8</f>
        <v>400</v>
      </c>
      <c r="C14" s="17">
        <f>B14/$B$36</f>
        <v>0.002969010948227871</v>
      </c>
      <c r="D14" t="s" s="18">
        <v>21</v>
      </c>
      <c r="E14" s="3"/>
      <c r="F14" s="3"/>
    </row>
    <row r="15" ht="17.5" customHeight="1">
      <c r="A15" t="s" s="27">
        <v>22</v>
      </c>
      <c r="B15" s="28">
        <f>SUM(B10:B14)</f>
        <v>45600</v>
      </c>
      <c r="C15" s="21">
        <f>B15/$B$36</f>
        <v>0.3384672480979773</v>
      </c>
      <c r="D15" s="3"/>
      <c r="E15" s="3"/>
      <c r="F15" s="3"/>
    </row>
    <row r="16" ht="17" customHeight="1">
      <c r="A16" t="s" s="9">
        <v>23</v>
      </c>
      <c r="B16" s="3"/>
      <c r="C16" s="21"/>
      <c r="D16" s="3"/>
      <c r="E16" s="3"/>
      <c r="F16" s="3"/>
    </row>
    <row r="17" ht="17" customHeight="1">
      <c r="A17" t="s" s="23">
        <v>24</v>
      </c>
      <c r="B17" s="24">
        <v>10000</v>
      </c>
      <c r="C17" s="17">
        <f>B17/$B$36</f>
        <v>0.07422527370569679</v>
      </c>
      <c r="D17" t="s" s="18">
        <v>25</v>
      </c>
      <c r="E17" s="3"/>
      <c r="F17" s="3"/>
    </row>
    <row r="18" ht="16" customHeight="1">
      <c r="A18" t="s" s="25">
        <v>26</v>
      </c>
      <c r="B18" s="26">
        <v>30000</v>
      </c>
      <c r="C18" s="17">
        <f>B18/$B$36</f>
        <v>0.2226758211170904</v>
      </c>
      <c r="D18" t="s" s="18">
        <v>27</v>
      </c>
      <c r="E18" s="3"/>
      <c r="F18" s="3"/>
    </row>
    <row r="19" ht="17.5" customHeight="1">
      <c r="A19" t="s" s="27">
        <v>28</v>
      </c>
      <c r="B19" s="28">
        <f>SUM(B17+B18)</f>
        <v>40000</v>
      </c>
      <c r="C19" s="21">
        <f>B19/$B$36</f>
        <v>0.2969010948227871</v>
      </c>
      <c r="D19" s="3"/>
      <c r="E19" s="3"/>
      <c r="F19" s="3"/>
    </row>
    <row r="20" ht="17" customHeight="1">
      <c r="A20" t="s" s="9">
        <v>29</v>
      </c>
      <c r="B20" s="29">
        <v>4800</v>
      </c>
      <c r="C20" s="21">
        <f>B20/$B$36</f>
        <v>0.03562813137873446</v>
      </c>
      <c r="D20" t="s" s="18">
        <v>30</v>
      </c>
      <c r="E20" s="3"/>
      <c r="F20" s="3"/>
    </row>
    <row r="21" ht="17" customHeight="1">
      <c r="A21" t="s" s="9">
        <v>31</v>
      </c>
      <c r="B21" s="29">
        <v>6000</v>
      </c>
      <c r="C21" s="21">
        <f>B21/$B$36</f>
        <v>0.04453516422341807</v>
      </c>
      <c r="D21" t="s" s="18">
        <v>32</v>
      </c>
      <c r="E21" s="3"/>
      <c r="F21" s="3"/>
    </row>
    <row r="22" ht="17" customHeight="1">
      <c r="A22" t="s" s="9">
        <v>33</v>
      </c>
      <c r="B22" s="3"/>
      <c r="C22" s="21"/>
      <c r="D22" s="3"/>
      <c r="E22" s="3"/>
      <c r="F22" s="3"/>
    </row>
    <row r="23" ht="17" customHeight="1">
      <c r="A23" t="s" s="23">
        <v>34</v>
      </c>
      <c r="B23" s="24">
        <v>2200</v>
      </c>
      <c r="C23" s="30">
        <f>B23/$B$36</f>
        <v>0.01632956021525329</v>
      </c>
      <c r="D23" s="3"/>
      <c r="E23" s="3"/>
      <c r="F23" s="3"/>
    </row>
    <row r="24" ht="17" customHeight="1">
      <c r="A24" t="s" s="15">
        <v>35</v>
      </c>
      <c r="B24" s="16">
        <v>1500</v>
      </c>
      <c r="C24" s="30">
        <f>B24/$B$36</f>
        <v>0.01113379105585452</v>
      </c>
      <c r="D24" s="31"/>
      <c r="E24" s="3"/>
      <c r="F24" s="3"/>
    </row>
    <row r="25" ht="17" customHeight="1">
      <c r="A25" t="s" s="15">
        <v>36</v>
      </c>
      <c r="B25" s="16">
        <v>600</v>
      </c>
      <c r="C25" s="30">
        <f>B25/$B$36</f>
        <v>0.004453516422341808</v>
      </c>
      <c r="D25" s="3"/>
      <c r="E25" s="3"/>
      <c r="F25" s="3"/>
    </row>
    <row r="26" ht="17" customHeight="1">
      <c r="A26" t="s" s="15">
        <v>37</v>
      </c>
      <c r="B26" s="16">
        <v>50</v>
      </c>
      <c r="C26" s="30">
        <f>B26/$B$36</f>
        <v>0.0003711263685284839</v>
      </c>
      <c r="D26" s="3"/>
      <c r="E26" s="3"/>
      <c r="F26" s="3"/>
    </row>
    <row r="27" ht="17" customHeight="1">
      <c r="A27" t="s" s="15">
        <v>38</v>
      </c>
      <c r="B27" s="16">
        <v>125</v>
      </c>
      <c r="C27" s="30">
        <f>B27/$B$36</f>
        <v>0.0009278159213212099</v>
      </c>
      <c r="D27" s="3"/>
      <c r="E27" s="3"/>
      <c r="F27" s="3"/>
    </row>
    <row r="28" ht="16" customHeight="1">
      <c r="A28" t="s" s="25">
        <v>39</v>
      </c>
      <c r="B28" s="26">
        <v>200</v>
      </c>
      <c r="C28" s="30">
        <f>B28/$B$36</f>
        <v>0.001484505474113936</v>
      </c>
      <c r="D28" t="s" s="18">
        <v>40</v>
      </c>
      <c r="E28" s="3"/>
      <c r="F28" s="3"/>
    </row>
    <row r="29" ht="17.5" customHeight="1">
      <c r="A29" t="s" s="27">
        <v>41</v>
      </c>
      <c r="B29" s="28">
        <f>SUM(B23:B28)</f>
        <v>4675</v>
      </c>
      <c r="C29" s="21">
        <f>B29/$B$36</f>
        <v>0.03470031545741325</v>
      </c>
      <c r="D29" t="s" s="18">
        <v>42</v>
      </c>
      <c r="E29" s="3"/>
      <c r="F29" s="3"/>
    </row>
    <row r="30" ht="17" customHeight="1">
      <c r="A30" t="s" s="9">
        <v>43</v>
      </c>
      <c r="B30" s="29">
        <v>300</v>
      </c>
      <c r="C30" s="21">
        <f>B30/$B$36</f>
        <v>0.002226758211170904</v>
      </c>
      <c r="D30" t="s" s="18">
        <v>44</v>
      </c>
      <c r="E30" s="3"/>
      <c r="F30" s="3"/>
    </row>
    <row r="31" ht="17" customHeight="1">
      <c r="A31" t="s" s="9">
        <v>45</v>
      </c>
      <c r="B31" s="29">
        <v>850</v>
      </c>
      <c r="C31" s="21">
        <f>B31/$B$36</f>
        <v>0.006309148264984227</v>
      </c>
      <c r="D31" t="s" s="18">
        <v>46</v>
      </c>
      <c r="E31" s="3"/>
      <c r="F31" s="3"/>
    </row>
    <row r="32" ht="17" customHeight="1">
      <c r="A32" t="s" s="9">
        <v>47</v>
      </c>
      <c r="B32" s="29">
        <v>1500</v>
      </c>
      <c r="C32" s="21">
        <f>B32/$B$36</f>
        <v>0.01113379105585452</v>
      </c>
      <c r="D32" t="s" s="18">
        <v>48</v>
      </c>
      <c r="E32" s="3"/>
      <c r="F32" s="3"/>
    </row>
    <row r="33" ht="17" customHeight="1">
      <c r="A33" t="s" s="9">
        <v>49</v>
      </c>
      <c r="B33" s="29">
        <v>0</v>
      </c>
      <c r="C33" s="21">
        <f>B33/$B$36</f>
        <v>0</v>
      </c>
      <c r="D33" t="s" s="18">
        <v>50</v>
      </c>
      <c r="E33" s="3"/>
      <c r="F33" s="3"/>
    </row>
    <row r="34" ht="17" customHeight="1">
      <c r="A34" t="s" s="9">
        <v>51</v>
      </c>
      <c r="B34" s="29">
        <v>21000</v>
      </c>
      <c r="C34" s="21">
        <f>B34/$B$36</f>
        <v>0.1558730747819633</v>
      </c>
      <c r="D34" t="s" s="18">
        <v>52</v>
      </c>
      <c r="E34" s="3"/>
      <c r="F34" s="3"/>
    </row>
    <row r="35" ht="16" customHeight="1">
      <c r="A35" s="32"/>
      <c r="B35" s="33"/>
      <c r="C35" s="14"/>
      <c r="D35" s="3"/>
      <c r="E35" s="3"/>
      <c r="F35" s="3"/>
    </row>
    <row r="36" ht="16" customHeight="1">
      <c r="A36" t="s" s="34">
        <v>53</v>
      </c>
      <c r="B36" s="35">
        <f>B33+B32+B31+B30+B29+B21+B20+B19+B15+B8+B34</f>
        <v>134725</v>
      </c>
      <c r="C36" s="36">
        <f>C33+C32+C31+C30+C29+C21+C20+C19+C15+C8+C34</f>
        <v>1</v>
      </c>
      <c r="D36" s="37"/>
      <c r="E36" s="3"/>
      <c r="F36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37"/>
  <sheetViews>
    <sheetView workbookViewId="0" showGridLines="0" defaultGridColor="1"/>
  </sheetViews>
  <sheetFormatPr defaultColWidth="8.85714" defaultRowHeight="15" customHeight="1" outlineLevelRow="0" outlineLevelCol="0"/>
  <cols>
    <col min="1" max="1" width="32.1562" style="38" customWidth="1"/>
    <col min="2" max="2" width="9" style="38" customWidth="1"/>
    <col min="3" max="3" width="9" style="38" customWidth="1"/>
    <col min="4" max="4" width="9" style="38" customWidth="1"/>
    <col min="5" max="5" width="9" style="38" customWidth="1"/>
    <col min="6" max="6" width="9" style="38" customWidth="1"/>
    <col min="7" max="7" width="9" style="38" customWidth="1"/>
    <col min="8" max="8" width="9" style="38" customWidth="1"/>
    <col min="9" max="9" width="9" style="38" customWidth="1"/>
    <col min="10" max="10" width="9" style="38" customWidth="1"/>
    <col min="11" max="11" width="9" style="38" customWidth="1"/>
    <col min="12" max="12" width="9" style="38" customWidth="1"/>
    <col min="13" max="13" width="9" style="38" customWidth="1"/>
    <col min="14" max="14" width="11.5781" style="38" customWidth="1"/>
    <col min="15" max="15" width="9" style="38" customWidth="1"/>
    <col min="16" max="16" width="25.7344" style="38" customWidth="1"/>
    <col min="17" max="256" width="8.86719" style="38" customWidth="1"/>
  </cols>
  <sheetData>
    <row r="1" ht="15" customHeight="1">
      <c r="A1" t="s" s="2">
        <v>0</v>
      </c>
      <c r="B1" s="39"/>
      <c r="C1" s="3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0"/>
    </row>
    <row r="2" ht="15" customHeight="1">
      <c r="A2" t="s" s="41">
        <v>54</v>
      </c>
      <c r="B2" s="42"/>
      <c r="C2" s="3"/>
      <c r="D2" s="3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0"/>
    </row>
    <row r="3" ht="15" customHeight="1">
      <c r="A3" t="s" s="6">
        <v>55</v>
      </c>
      <c r="B3" s="3"/>
      <c r="C3" s="3"/>
      <c r="D3" s="3"/>
      <c r="E3" s="3"/>
      <c r="F3" s="3"/>
      <c r="G3" s="3"/>
      <c r="H3" t="s" s="43">
        <v>56</v>
      </c>
      <c r="I3" s="3"/>
      <c r="J3" s="3"/>
      <c r="K3" s="3"/>
      <c r="L3" s="3"/>
      <c r="M3" s="3"/>
      <c r="N3" s="44"/>
      <c r="O3" s="44"/>
      <c r="P3" s="45"/>
    </row>
    <row r="4" ht="15" customHeight="1">
      <c r="A4" s="46"/>
      <c r="B4" t="s" s="47">
        <v>57</v>
      </c>
      <c r="C4" t="s" s="47">
        <v>58</v>
      </c>
      <c r="D4" t="s" s="47">
        <v>59</v>
      </c>
      <c r="E4" t="s" s="47">
        <v>60</v>
      </c>
      <c r="F4" t="s" s="47">
        <v>61</v>
      </c>
      <c r="G4" t="s" s="48">
        <v>62</v>
      </c>
      <c r="H4" t="s" s="48">
        <v>63</v>
      </c>
      <c r="I4" t="s" s="48">
        <v>64</v>
      </c>
      <c r="J4" t="s" s="47">
        <v>65</v>
      </c>
      <c r="K4" t="s" s="47">
        <v>66</v>
      </c>
      <c r="L4" t="s" s="47">
        <v>67</v>
      </c>
      <c r="M4" t="s" s="49">
        <v>68</v>
      </c>
      <c r="N4" t="s" s="50">
        <v>69</v>
      </c>
      <c r="O4" t="s" s="51">
        <v>5</v>
      </c>
      <c r="P4" t="s" s="52">
        <v>70</v>
      </c>
    </row>
    <row r="5" ht="15" customHeight="1">
      <c r="A5" t="s" s="53">
        <v>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5"/>
      <c r="N5" s="56"/>
      <c r="O5" s="57"/>
      <c r="P5" s="58"/>
    </row>
    <row r="6" ht="15" customHeight="1">
      <c r="A6" t="s" s="59">
        <v>71</v>
      </c>
      <c r="B6" s="60">
        <f t="shared" si="0" ref="B6:M6">'INPUT ASSUMPTIONS'!$B2/12</f>
        <v>8500</v>
      </c>
      <c r="C6" s="60">
        <f t="shared" si="0"/>
        <v>8500</v>
      </c>
      <c r="D6" s="60">
        <f t="shared" si="0"/>
        <v>8500</v>
      </c>
      <c r="E6" s="60">
        <f t="shared" si="0"/>
        <v>8500</v>
      </c>
      <c r="F6" s="60">
        <f t="shared" si="0"/>
        <v>8500</v>
      </c>
      <c r="G6" s="60">
        <f t="shared" si="0"/>
        <v>8500</v>
      </c>
      <c r="H6" s="60">
        <f t="shared" si="0"/>
        <v>8500</v>
      </c>
      <c r="I6" s="60">
        <f t="shared" si="0"/>
        <v>8500</v>
      </c>
      <c r="J6" s="60">
        <f t="shared" si="0"/>
        <v>8500</v>
      </c>
      <c r="K6" s="60">
        <f t="shared" si="0"/>
        <v>8500</v>
      </c>
      <c r="L6" s="60">
        <f t="shared" si="0"/>
        <v>8500</v>
      </c>
      <c r="M6" s="61">
        <f t="shared" si="0"/>
        <v>8500</v>
      </c>
      <c r="N6" s="62">
        <f>(((((((((B6)+(C6))+(D6))+(E6))+(F6))+(G6))+(H6))+(I6))+(J6))+(K6)+L6+M6</f>
        <v>102000</v>
      </c>
      <c r="O6" s="63">
        <f>N6/$N$33</f>
        <v>0.4842844934004368</v>
      </c>
      <c r="P6" t="s" s="64">
        <v>72</v>
      </c>
    </row>
    <row r="7" ht="15" customHeight="1">
      <c r="A7" t="s" s="59">
        <v>73</v>
      </c>
      <c r="B7" s="60">
        <v>600</v>
      </c>
      <c r="C7" s="60">
        <v>600</v>
      </c>
      <c r="D7" s="60">
        <v>600</v>
      </c>
      <c r="E7" s="60">
        <v>600</v>
      </c>
      <c r="F7" s="60">
        <v>400</v>
      </c>
      <c r="G7" s="60"/>
      <c r="H7" s="60"/>
      <c r="I7" s="60"/>
      <c r="J7" s="60">
        <v>400</v>
      </c>
      <c r="K7" s="60">
        <v>600</v>
      </c>
      <c r="L7" s="60">
        <v>600</v>
      </c>
      <c r="M7" s="61">
        <v>600</v>
      </c>
      <c r="N7" s="62">
        <f>(((((((((B7)+(C7))+(D7))+(E7))+(F7))+(G7))+(H7))+(I7))+(J7))+(K7)+L7+M7</f>
        <v>5000</v>
      </c>
      <c r="O7" s="63">
        <f>N7/$N$33</f>
        <v>0.0237394359510018</v>
      </c>
      <c r="P7" s="65"/>
    </row>
    <row r="8" ht="15" customHeight="1">
      <c r="A8" t="s" s="59">
        <v>74</v>
      </c>
      <c r="B8" s="60">
        <v>400</v>
      </c>
      <c r="C8" s="60">
        <v>400</v>
      </c>
      <c r="D8" s="60">
        <v>400</v>
      </c>
      <c r="E8" s="60">
        <v>400</v>
      </c>
      <c r="F8" s="60">
        <v>400</v>
      </c>
      <c r="G8" s="60">
        <v>0</v>
      </c>
      <c r="H8" s="60">
        <v>0</v>
      </c>
      <c r="I8" s="60">
        <v>200</v>
      </c>
      <c r="J8" s="60">
        <v>400</v>
      </c>
      <c r="K8" s="60">
        <v>400</v>
      </c>
      <c r="L8" s="60">
        <v>400</v>
      </c>
      <c r="M8" s="61">
        <v>200</v>
      </c>
      <c r="N8" s="62">
        <f>(((((((((B8)+(C8))+(D8))+(E8))+(F8))+(G8))+(H8))+(I8))+(J8))+(K8)+L8+M8</f>
        <v>3600</v>
      </c>
      <c r="O8" s="63">
        <f>N8/$N$33</f>
        <v>0.0170923938847213</v>
      </c>
      <c r="P8" s="65"/>
    </row>
    <row r="9" ht="15" customHeight="1">
      <c r="A9" t="s" s="66">
        <v>75</v>
      </c>
      <c r="B9" s="67">
        <v>0</v>
      </c>
      <c r="C9" s="67">
        <v>0</v>
      </c>
      <c r="D9" s="67">
        <v>0</v>
      </c>
      <c r="E9" s="67">
        <v>2500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2500</v>
      </c>
      <c r="L9" s="67">
        <v>0</v>
      </c>
      <c r="M9" s="68">
        <v>0</v>
      </c>
      <c r="N9" s="69">
        <f>(((((((((B9)+(C9))+(D9))+(E9))+(F9))+(G9))+(H9))+(I9))+(J9))+(K9)+L9+M9</f>
        <v>5000</v>
      </c>
      <c r="O9" s="70">
        <f>N9/$N$33</f>
        <v>0.0237394359510018</v>
      </c>
      <c r="P9" s="65"/>
    </row>
    <row r="10" ht="15" customHeight="1">
      <c r="A10" t="s" s="71">
        <v>76</v>
      </c>
      <c r="B10" s="72">
        <f>SUM(B6:B9)</f>
        <v>9500</v>
      </c>
      <c r="C10" s="72">
        <f>SUM(C6:C9)</f>
        <v>9500</v>
      </c>
      <c r="D10" s="72">
        <f>SUM(D6:D9)</f>
        <v>9500</v>
      </c>
      <c r="E10" s="72">
        <f>SUM(E6:E9)</f>
        <v>12000</v>
      </c>
      <c r="F10" s="72">
        <f>SUM(F6:F9)</f>
        <v>9300</v>
      </c>
      <c r="G10" s="72">
        <f>SUM(G6:G9)</f>
        <v>8500</v>
      </c>
      <c r="H10" s="72">
        <f>SUM(H6:H9)</f>
        <v>8500</v>
      </c>
      <c r="I10" s="72">
        <f>SUM(I6:I9)</f>
        <v>8700</v>
      </c>
      <c r="J10" s="72">
        <f>SUM(J6:J9)</f>
        <v>9300</v>
      </c>
      <c r="K10" s="72">
        <f>SUM(K6:K9)</f>
        <v>12000</v>
      </c>
      <c r="L10" s="72">
        <f>SUM(L6:L9)</f>
        <v>9500</v>
      </c>
      <c r="M10" s="73">
        <f>SUM(M6:M9)</f>
        <v>9300</v>
      </c>
      <c r="N10" s="74">
        <f>N6+N8+N9+N7</f>
        <v>115600</v>
      </c>
      <c r="O10" s="75">
        <f>N10/$N$33</f>
        <v>0.5488557591871617</v>
      </c>
      <c r="P10" s="65"/>
    </row>
    <row r="11" ht="15" customHeight="1">
      <c r="A11" t="s" s="53">
        <v>11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78"/>
      <c r="O11" s="63"/>
      <c r="P11" s="65"/>
    </row>
    <row r="12" ht="15" customHeight="1">
      <c r="A12" t="s" s="59">
        <v>77</v>
      </c>
      <c r="B12" s="60">
        <f t="shared" si="34" ref="B12:M12">'INPUT ASSUMPTIONS'!$B3</f>
        <v>3000</v>
      </c>
      <c r="C12" s="60">
        <f t="shared" si="34"/>
        <v>3000</v>
      </c>
      <c r="D12" s="60">
        <f t="shared" si="34"/>
        <v>3000</v>
      </c>
      <c r="E12" s="60">
        <f t="shared" si="34"/>
        <v>3000</v>
      </c>
      <c r="F12" s="60">
        <f t="shared" si="34"/>
        <v>3000</v>
      </c>
      <c r="G12" s="60">
        <f t="shared" si="34"/>
        <v>3000</v>
      </c>
      <c r="H12" s="60">
        <f t="shared" si="34"/>
        <v>3000</v>
      </c>
      <c r="I12" s="60">
        <f t="shared" si="34"/>
        <v>3000</v>
      </c>
      <c r="J12" s="60">
        <f t="shared" si="34"/>
        <v>3000</v>
      </c>
      <c r="K12" s="60">
        <f t="shared" si="34"/>
        <v>3000</v>
      </c>
      <c r="L12" s="60">
        <f t="shared" si="34"/>
        <v>3000</v>
      </c>
      <c r="M12" s="61">
        <f t="shared" si="34"/>
        <v>3000</v>
      </c>
      <c r="N12" s="62">
        <f>(((((((((B12)+(C12))+(D12))+(E12))+(F12))+(G12))+(H12))+(I12))+(J12))+(K12)+L12+M12</f>
        <v>36000</v>
      </c>
      <c r="O12" s="63">
        <f>N12/$N$33</f>
        <v>0.170923938847213</v>
      </c>
      <c r="P12" t="s" s="64">
        <v>78</v>
      </c>
    </row>
    <row r="13" ht="15" customHeight="1">
      <c r="A13" t="s" s="59">
        <v>79</v>
      </c>
      <c r="B13" s="60">
        <v>0</v>
      </c>
      <c r="C13" s="60">
        <v>0</v>
      </c>
      <c r="D13" s="60">
        <v>0</v>
      </c>
      <c r="E13" s="60">
        <v>0</v>
      </c>
      <c r="F13" s="60">
        <v>2500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/>
      <c r="M13" s="61"/>
      <c r="N13" s="62">
        <f>(((((((((B13)+(C13))+(D13))+(E13))+(F13))+(G13))+(H13))+(I13))+(J13))+(K13)+L13+M13</f>
        <v>2500</v>
      </c>
      <c r="O13" s="63">
        <f>N13/$N$33</f>
        <v>0.0118697179755009</v>
      </c>
      <c r="P13" s="65"/>
    </row>
    <row r="14" ht="15" customHeight="1">
      <c r="A14" t="s" s="59">
        <v>80</v>
      </c>
      <c r="B14" s="60">
        <v>200</v>
      </c>
      <c r="C14" s="60">
        <v>200</v>
      </c>
      <c r="D14" s="60">
        <v>200</v>
      </c>
      <c r="E14" s="60">
        <v>200</v>
      </c>
      <c r="F14" s="60">
        <v>200</v>
      </c>
      <c r="G14" s="60">
        <v>200</v>
      </c>
      <c r="H14" s="60">
        <v>200</v>
      </c>
      <c r="I14" s="60">
        <v>200</v>
      </c>
      <c r="J14" s="60">
        <v>200</v>
      </c>
      <c r="K14" s="60">
        <v>200</v>
      </c>
      <c r="L14" s="60">
        <v>200</v>
      </c>
      <c r="M14" s="61">
        <v>200</v>
      </c>
      <c r="N14" s="62">
        <f>(((((((((B14)+(C14))+(D14))+(E14))+(F14))+(G14))+(H14))+(I14))+(J14))+(K14)+L14+M14</f>
        <v>2400</v>
      </c>
      <c r="O14" s="63">
        <f>N14/$N$33</f>
        <v>0.01139492925648087</v>
      </c>
      <c r="P14" s="65"/>
    </row>
    <row r="15" ht="15" customHeight="1">
      <c r="A15" t="s" s="66">
        <v>20</v>
      </c>
      <c r="B15" s="67">
        <v>500</v>
      </c>
      <c r="C15" s="67">
        <v>500</v>
      </c>
      <c r="D15" s="67">
        <v>400</v>
      </c>
      <c r="E15" s="67">
        <v>200</v>
      </c>
      <c r="F15" s="67">
        <v>200</v>
      </c>
      <c r="G15" s="67">
        <v>100</v>
      </c>
      <c r="H15" s="67">
        <v>100</v>
      </c>
      <c r="I15" s="67">
        <v>100</v>
      </c>
      <c r="J15" s="67">
        <v>200</v>
      </c>
      <c r="K15" s="67">
        <v>200</v>
      </c>
      <c r="L15" s="67">
        <v>300</v>
      </c>
      <c r="M15" s="68">
        <v>500</v>
      </c>
      <c r="N15" s="69">
        <f>(((((((((B15)+(C15))+(D15))+(E15))+(F15))+(G15))+(H15))+(I15))+(J15))+(K15)+L15+M15</f>
        <v>3300</v>
      </c>
      <c r="O15" s="70">
        <f>N15/$N$33</f>
        <v>0.01566802772766119</v>
      </c>
      <c r="P15" s="65"/>
    </row>
    <row r="16" ht="15" customHeight="1">
      <c r="A16" t="s" s="71">
        <v>81</v>
      </c>
      <c r="B16" s="72">
        <f>SUM(B12:B15)</f>
        <v>3700</v>
      </c>
      <c r="C16" s="72">
        <f>SUM(C12:C15)</f>
        <v>3700</v>
      </c>
      <c r="D16" s="72">
        <f>SUM(D12:D15)</f>
        <v>3600</v>
      </c>
      <c r="E16" s="72">
        <f>SUM(E12:E15)</f>
        <v>3400</v>
      </c>
      <c r="F16" s="72">
        <f>SUM(F12:F15)</f>
        <v>5900</v>
      </c>
      <c r="G16" s="72">
        <f>SUM(G12:G15)</f>
        <v>3300</v>
      </c>
      <c r="H16" s="72">
        <f>SUM(H12:H15)</f>
        <v>3300</v>
      </c>
      <c r="I16" s="72">
        <f>SUM(I12:I15)</f>
        <v>3300</v>
      </c>
      <c r="J16" s="72">
        <f>SUM(J12:J15)</f>
        <v>3400</v>
      </c>
      <c r="K16" s="72">
        <f>SUM(K12:K15)</f>
        <v>3400</v>
      </c>
      <c r="L16" s="72">
        <f>SUM(L12:L15)</f>
        <v>3500</v>
      </c>
      <c r="M16" s="73">
        <f>SUM(M12:M15)</f>
        <v>3700</v>
      </c>
      <c r="N16" s="74">
        <f>(((((((((B16)+(C16))+(D16))+(E16))+(F16))+(G16))+(H16))+(I16))+(J16))+(K16)+L16+M16</f>
        <v>44200</v>
      </c>
      <c r="O16" s="75">
        <f>N16/$N$33</f>
        <v>0.2098566138068559</v>
      </c>
      <c r="P16" s="65"/>
    </row>
    <row r="17" ht="15" customHeight="1">
      <c r="A17" t="s" s="53">
        <v>82</v>
      </c>
      <c r="B17" s="76">
        <v>250</v>
      </c>
      <c r="C17" s="76">
        <v>250</v>
      </c>
      <c r="D17" s="76">
        <v>500</v>
      </c>
      <c r="E17" s="76">
        <v>500</v>
      </c>
      <c r="F17" s="76">
        <v>250</v>
      </c>
      <c r="G17" s="76">
        <v>0</v>
      </c>
      <c r="H17" s="76">
        <v>5000</v>
      </c>
      <c r="I17" s="76">
        <v>0</v>
      </c>
      <c r="J17" s="76">
        <v>500</v>
      </c>
      <c r="K17" s="76">
        <v>500</v>
      </c>
      <c r="L17" s="76">
        <v>250</v>
      </c>
      <c r="M17" s="77">
        <v>5000</v>
      </c>
      <c r="N17" s="78">
        <f>(((((((((B17)+(C17))+(D17))+(E17))+(F17))+(G17))+(H17))+(I17))+(J17))+(K17)+L17+M17</f>
        <v>13000</v>
      </c>
      <c r="O17" s="79">
        <f>N17/$N$33</f>
        <v>0.06172253347260469</v>
      </c>
      <c r="P17" s="65"/>
    </row>
    <row r="18" ht="15" customHeight="1">
      <c r="A18" t="s" s="53">
        <v>83</v>
      </c>
      <c r="B18" s="76">
        <v>10000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10000</v>
      </c>
      <c r="K18" s="76">
        <v>0</v>
      </c>
      <c r="L18" s="76">
        <v>0</v>
      </c>
      <c r="M18" s="77">
        <v>0</v>
      </c>
      <c r="N18" s="78">
        <f>(((((((((B18)+(C18))+(D18))+(E18))+(F18))+(G18))+(H18))+(I18))+(J18))+(K18)+L18+M18</f>
        <v>20000</v>
      </c>
      <c r="O18" s="79">
        <f>N18/$N$33</f>
        <v>0.09495774380400722</v>
      </c>
      <c r="P18" s="65"/>
    </row>
    <row r="19" ht="15" customHeight="1">
      <c r="A19" t="s" s="53">
        <v>84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1"/>
      <c r="N19" s="62"/>
      <c r="O19" s="63"/>
      <c r="P19" s="65"/>
    </row>
    <row r="20" ht="15" customHeight="1">
      <c r="A20" t="s" s="59">
        <v>85</v>
      </c>
      <c r="B20" s="60">
        <v>150</v>
      </c>
      <c r="C20" s="60">
        <v>0</v>
      </c>
      <c r="D20" s="60">
        <v>0</v>
      </c>
      <c r="E20" s="60">
        <v>150</v>
      </c>
      <c r="F20" s="60">
        <v>0</v>
      </c>
      <c r="G20" s="60">
        <v>0</v>
      </c>
      <c r="H20" s="60">
        <v>0</v>
      </c>
      <c r="I20" s="60">
        <v>150</v>
      </c>
      <c r="J20" s="60">
        <v>0</v>
      </c>
      <c r="K20" s="60">
        <v>0</v>
      </c>
      <c r="L20" s="60">
        <v>150</v>
      </c>
      <c r="M20" s="61">
        <v>0</v>
      </c>
      <c r="N20" s="62">
        <f>(((((((((B20)+(C20))+(D20))+(E20))+(F20))+(G20))+(H20))+(I20))+(J20))+(K20)+L20+M20</f>
        <v>600</v>
      </c>
      <c r="O20" s="63">
        <f>N20/$N$33</f>
        <v>0.002848732314120216</v>
      </c>
      <c r="P20" s="65"/>
    </row>
    <row r="21" ht="15" customHeight="1">
      <c r="A21" t="s" s="59">
        <v>86</v>
      </c>
      <c r="B21" s="60">
        <v>0</v>
      </c>
      <c r="C21" s="60">
        <v>0</v>
      </c>
      <c r="D21" s="60">
        <v>75</v>
      </c>
      <c r="E21" s="60">
        <v>0</v>
      </c>
      <c r="F21" s="60">
        <v>0</v>
      </c>
      <c r="G21" s="60">
        <v>0</v>
      </c>
      <c r="H21" s="60">
        <v>0</v>
      </c>
      <c r="I21" s="60">
        <v>75</v>
      </c>
      <c r="J21" s="60">
        <v>0</v>
      </c>
      <c r="K21" s="60">
        <v>0</v>
      </c>
      <c r="L21" s="60"/>
      <c r="M21" s="61"/>
      <c r="N21" s="62">
        <f>(((((((((B21)+(C21))+(D21))+(E21))+(F21))+(G21))+(H21))+(I21))+(J21))+(K21)+L21+M21</f>
        <v>150</v>
      </c>
      <c r="O21" s="63">
        <f>N21/$N$33</f>
        <v>0.0007121830785300541</v>
      </c>
      <c r="P21" s="65"/>
    </row>
    <row r="22" ht="15" customHeight="1">
      <c r="A22" t="s" s="59">
        <v>87</v>
      </c>
      <c r="B22" s="60">
        <v>500</v>
      </c>
      <c r="C22" s="60">
        <v>500</v>
      </c>
      <c r="D22" s="60">
        <v>500</v>
      </c>
      <c r="E22" s="60">
        <v>500</v>
      </c>
      <c r="F22" s="60">
        <v>500</v>
      </c>
      <c r="G22" s="60">
        <v>250</v>
      </c>
      <c r="H22" s="60">
        <v>250</v>
      </c>
      <c r="I22" s="60">
        <v>250</v>
      </c>
      <c r="J22" s="60">
        <v>500</v>
      </c>
      <c r="K22" s="60">
        <v>500</v>
      </c>
      <c r="L22" s="60">
        <v>500</v>
      </c>
      <c r="M22" s="61">
        <v>500</v>
      </c>
      <c r="N22" s="62">
        <f>(((((((((B22)+(C22))+(D22))+(E22))+(F22))+(G22))+(H22))+(I22))+(J22))+(K22)+L22+M22</f>
        <v>5250</v>
      </c>
      <c r="O22" s="63">
        <f>N22/$N$33</f>
        <v>0.0249264077485519</v>
      </c>
      <c r="P22" s="65"/>
    </row>
    <row r="23" ht="15" customHeight="1">
      <c r="A23" t="s" s="59">
        <v>88</v>
      </c>
      <c r="B23" s="60">
        <v>50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50</v>
      </c>
      <c r="J23" s="60">
        <v>0</v>
      </c>
      <c r="K23" s="60">
        <f>-J2</f>
        <v>0</v>
      </c>
      <c r="L23" s="60">
        <v>0</v>
      </c>
      <c r="M23" s="61">
        <v>0</v>
      </c>
      <c r="N23" s="62">
        <f>(((((((((B23)+(C23))+(D23))+(E23))+(F23))+(G23))+(H23))+(I23))+(J23))+(K23)+L23+M23</f>
        <v>100</v>
      </c>
      <c r="O23" s="63">
        <f>N23/$N$33</f>
        <v>0.0004747887190200361</v>
      </c>
      <c r="P23" t="s" s="64">
        <v>89</v>
      </c>
    </row>
    <row r="24" ht="15" customHeight="1">
      <c r="A24" t="s" s="59">
        <v>90</v>
      </c>
      <c r="B24" s="60">
        <v>0</v>
      </c>
      <c r="C24" s="60">
        <v>0</v>
      </c>
      <c r="D24" s="60">
        <v>0</v>
      </c>
      <c r="E24" s="60">
        <v>0</v>
      </c>
      <c r="F24" s="60">
        <v>200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1">
        <v>0</v>
      </c>
      <c r="N24" s="62">
        <f>(((((((((B24)+(C24))+(D24))+(E24))+(F24))+(G24))+(H24))+(I24))+(J24))+(K24)+L24+M24</f>
        <v>200</v>
      </c>
      <c r="O24" s="63">
        <f>N24/$N$33</f>
        <v>0.0009495774380400722</v>
      </c>
      <c r="P24" s="65"/>
    </row>
    <row r="25" ht="15" customHeight="1">
      <c r="A25" t="s" s="59">
        <v>91</v>
      </c>
      <c r="B25" s="60">
        <v>500</v>
      </c>
      <c r="C25" s="60">
        <v>500</v>
      </c>
      <c r="D25" s="60">
        <v>500</v>
      </c>
      <c r="E25" s="60">
        <v>500</v>
      </c>
      <c r="F25" s="60">
        <v>500</v>
      </c>
      <c r="G25" s="60">
        <v>0</v>
      </c>
      <c r="H25" s="60">
        <v>0</v>
      </c>
      <c r="I25" s="60">
        <v>500</v>
      </c>
      <c r="J25" s="60">
        <v>500</v>
      </c>
      <c r="K25" s="60">
        <v>500</v>
      </c>
      <c r="L25" s="60">
        <v>500</v>
      </c>
      <c r="M25" s="61">
        <v>500</v>
      </c>
      <c r="N25" s="62">
        <f>(((((((((B25)+(C25))+(D25))+(E25))+(F25))+(G25))+(H25))+(I25))+(J25))+(K25)+L25+M25</f>
        <v>5000</v>
      </c>
      <c r="O25" s="63"/>
      <c r="P25" s="65"/>
    </row>
    <row r="26" ht="15" customHeight="1">
      <c r="A26" t="s" s="66">
        <v>92</v>
      </c>
      <c r="B26" s="67">
        <v>100</v>
      </c>
      <c r="C26" s="67">
        <v>100</v>
      </c>
      <c r="D26" s="67">
        <v>100</v>
      </c>
      <c r="E26" s="67">
        <v>100</v>
      </c>
      <c r="F26" s="67">
        <v>100</v>
      </c>
      <c r="G26" s="67">
        <v>100</v>
      </c>
      <c r="H26" s="67">
        <v>100</v>
      </c>
      <c r="I26" s="67">
        <v>100</v>
      </c>
      <c r="J26" s="67">
        <v>100</v>
      </c>
      <c r="K26" s="67">
        <v>100</v>
      </c>
      <c r="L26" s="67">
        <v>100</v>
      </c>
      <c r="M26" s="68">
        <v>100</v>
      </c>
      <c r="N26" s="69">
        <f>(((((((((B26)+(C26))+(D26))+(E26))+(F26))+(G26))+(H26))+(I26))+(J26))+(K26)+L26+M26</f>
        <v>1200</v>
      </c>
      <c r="O26" s="70">
        <f>N26/$N$33</f>
        <v>0.005697464628240433</v>
      </c>
      <c r="P26" s="65"/>
    </row>
    <row r="27" ht="15" customHeight="1">
      <c r="A27" t="s" s="71">
        <v>93</v>
      </c>
      <c r="B27" s="72">
        <f>SUM(B20:B26)</f>
        <v>1300</v>
      </c>
      <c r="C27" s="72">
        <f>SUM(C20:C26)</f>
        <v>1100</v>
      </c>
      <c r="D27" s="72">
        <f>SUM(D20:D26)</f>
        <v>1175</v>
      </c>
      <c r="E27" s="72">
        <f>SUM(E20:E26)</f>
        <v>1250</v>
      </c>
      <c r="F27" s="72">
        <f>SUM(F20:F26)</f>
        <v>1300</v>
      </c>
      <c r="G27" s="72">
        <f>SUM(G20:G26)</f>
        <v>350</v>
      </c>
      <c r="H27" s="72">
        <f>SUM(H20:H26)</f>
        <v>350</v>
      </c>
      <c r="I27" s="72">
        <f>SUM(I20:I26)</f>
        <v>1125</v>
      </c>
      <c r="J27" s="72">
        <f>SUM(J20:J26)</f>
        <v>1100</v>
      </c>
      <c r="K27" s="72">
        <f>SUM(K20:K26)</f>
        <v>1100</v>
      </c>
      <c r="L27" s="72">
        <f>SUM(L20:L26)</f>
        <v>1250</v>
      </c>
      <c r="M27" s="73">
        <f>SUM(M20:M26)</f>
        <v>1100</v>
      </c>
      <c r="N27" s="74">
        <f>SUM(N20:N26)</f>
        <v>12500</v>
      </c>
      <c r="O27" s="75">
        <f>N27/$N$33</f>
        <v>0.05934858987750451</v>
      </c>
      <c r="P27" s="65"/>
    </row>
    <row r="28" ht="15" customHeight="1">
      <c r="A28" t="s" s="53">
        <v>43</v>
      </c>
      <c r="B28" s="76">
        <v>0</v>
      </c>
      <c r="C28" s="76">
        <v>0</v>
      </c>
      <c r="D28" s="76">
        <v>10</v>
      </c>
      <c r="E28" s="76">
        <v>10</v>
      </c>
      <c r="F28" s="76">
        <v>10</v>
      </c>
      <c r="G28" s="76">
        <v>10</v>
      </c>
      <c r="H28" s="76">
        <v>10</v>
      </c>
      <c r="I28" s="76">
        <v>10</v>
      </c>
      <c r="J28" s="76">
        <v>210</v>
      </c>
      <c r="K28" s="76">
        <v>10</v>
      </c>
      <c r="L28" s="76">
        <v>10</v>
      </c>
      <c r="M28" s="77">
        <v>10</v>
      </c>
      <c r="N28" s="78">
        <f>(((((((((B28)+(C28))+(D28))+(E28))+(F28))+(G28))+(H28))+(I28))+(J28))+(K28)+L28+M28</f>
        <v>300</v>
      </c>
      <c r="O28" s="79">
        <f>N28/$N$33</f>
        <v>0.001424366157060108</v>
      </c>
      <c r="P28" s="65"/>
    </row>
    <row r="29" ht="15" customHeight="1">
      <c r="A29" t="s" s="53">
        <v>47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100</v>
      </c>
      <c r="K29" s="76">
        <v>100</v>
      </c>
      <c r="L29" s="76">
        <v>50</v>
      </c>
      <c r="M29" s="77">
        <v>0</v>
      </c>
      <c r="N29" s="78">
        <f>(((((((((B29)+(C29))+(D29))+(E29))+(F29))+(G29))+(H29))+(I29))+(J29))+(K29)+L29+M29</f>
        <v>250</v>
      </c>
      <c r="O29" s="79">
        <f>N29/$N$33</f>
        <v>0.00118697179755009</v>
      </c>
      <c r="P29" t="s" s="64">
        <v>48</v>
      </c>
    </row>
    <row r="30" ht="15" customHeight="1">
      <c r="A30" t="s" s="53">
        <v>94</v>
      </c>
      <c r="B30" s="76">
        <v>80</v>
      </c>
      <c r="C30" s="76">
        <v>80</v>
      </c>
      <c r="D30" s="76">
        <v>80</v>
      </c>
      <c r="E30" s="76">
        <v>80</v>
      </c>
      <c r="F30" s="76">
        <v>80</v>
      </c>
      <c r="G30" s="76">
        <v>0</v>
      </c>
      <c r="H30" s="76">
        <v>0</v>
      </c>
      <c r="I30" s="76">
        <v>0</v>
      </c>
      <c r="J30" s="76">
        <v>80</v>
      </c>
      <c r="K30" s="76">
        <v>80</v>
      </c>
      <c r="L30" s="76">
        <v>80</v>
      </c>
      <c r="M30" s="77">
        <v>80</v>
      </c>
      <c r="N30" s="78">
        <f>(((((((((B30)+(C30))+(D30))+(E30))+(F30))+(G30))+(H30))+(I30))+(J30))+(K30)+L30+M30</f>
        <v>720</v>
      </c>
      <c r="O30" s="79">
        <f>N30/$N$33</f>
        <v>0.00341847877694426</v>
      </c>
      <c r="P30" s="65"/>
    </row>
    <row r="31" ht="15" customHeight="1">
      <c r="A31" t="s" s="53">
        <v>29</v>
      </c>
      <c r="B31" s="76">
        <v>0</v>
      </c>
      <c r="C31" s="76">
        <v>0</v>
      </c>
      <c r="D31" s="76">
        <v>0</v>
      </c>
      <c r="E31" s="76">
        <v>0</v>
      </c>
      <c r="F31" s="76">
        <v>3700</v>
      </c>
      <c r="G31" s="76">
        <v>350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7">
        <v>0</v>
      </c>
      <c r="N31" s="78">
        <f>(((((((((B31)+(C31))+(D31))+(E31))+(F31))+(G31))+(H31))+(I31))+(J31))+(K31)+L31+M31</f>
        <v>4050</v>
      </c>
      <c r="O31" s="79">
        <f>N31/$N$33</f>
        <v>0.01922894312031146</v>
      </c>
      <c r="P31" t="s" s="64">
        <v>17</v>
      </c>
    </row>
    <row r="32" ht="15" customHeight="1">
      <c r="A32" t="s" s="80">
        <v>49</v>
      </c>
      <c r="B32" s="81">
        <v>0</v>
      </c>
      <c r="C32" s="81">
        <v>0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2">
        <v>0</v>
      </c>
      <c r="N32" s="83">
        <f>(((((((((B32)+(C32))+(D32))+(E32))+(F32))+(G32))+(H32))+(I32))+(J32))+(K32)+L32+M32</f>
        <v>0</v>
      </c>
      <c r="O32" s="84">
        <f>N32/$N$33</f>
        <v>0</v>
      </c>
      <c r="P32" t="s" s="64">
        <v>95</v>
      </c>
    </row>
    <row r="33" ht="15" customHeight="1">
      <c r="A33" t="s" s="85">
        <v>96</v>
      </c>
      <c r="B33" s="86">
        <f>B10+B16+B27+B28+B17+B31+B29+B30+B32+B18</f>
        <v>24830</v>
      </c>
      <c r="C33" s="86">
        <f>C10+C16+C27+C28+C17+C31+C29+C30+C32+C18</f>
        <v>14630</v>
      </c>
      <c r="D33" s="86">
        <f>D10+D16+D27+D28+D17+D31+D29+D30+D32+D18</f>
        <v>14865</v>
      </c>
      <c r="E33" s="86">
        <f>E10+E16+E27+E28+E17+E31+E29+E30+E32+E18</f>
        <v>17240</v>
      </c>
      <c r="F33" s="86">
        <f>F10+F16+F27+F28+F17+F31+F29+F30+F32+F18</f>
        <v>20540</v>
      </c>
      <c r="G33" s="86">
        <f>G10+G16+G27+G28+G17+G31+G29+G30+G32+G18</f>
        <v>12510</v>
      </c>
      <c r="H33" s="86">
        <f>H10+H16+H27+H28+H17+H31+H29+H30+H32+H18</f>
        <v>17160</v>
      </c>
      <c r="I33" s="86">
        <f>I10+I16+I27+I28+I17+I31+I29+I30+I32+I18</f>
        <v>13135</v>
      </c>
      <c r="J33" s="86">
        <f>J10+J16+J27+J28+J17+J31+J29+J30+J32+J18</f>
        <v>24690</v>
      </c>
      <c r="K33" s="86">
        <f>K10+K16+K27+K28+K17+K31+K29+K30+K32+K18</f>
        <v>17190</v>
      </c>
      <c r="L33" s="86">
        <f>L10+L16+L27+L28+L17+L31+L29+L30+L32+L18</f>
        <v>14640</v>
      </c>
      <c r="M33" s="87">
        <f>M10+M16+M27+M28+M17+M31+M29+M30+M32+M18</f>
        <v>19190</v>
      </c>
      <c r="N33" s="88">
        <f>(((((((((B33)+(C33))+(D33))+(E33))+(F33))+(G33))+(H33))+(I33))+(J33))+(K33)+L33+M33</f>
        <v>210620</v>
      </c>
      <c r="O33" s="89">
        <f>O10+O16+O17+O27+O28+O29+O30+O31+O32</f>
        <v>0.9050422561959927</v>
      </c>
      <c r="P33" s="65"/>
    </row>
    <row r="34" ht="15" customHeight="1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9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94"/>
      <c r="P35" s="9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94"/>
      <c r="P36" s="9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94"/>
      <c r="P37" s="9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P35"/>
  <sheetViews>
    <sheetView workbookViewId="0" showGridLines="0" defaultGridColor="1"/>
  </sheetViews>
  <sheetFormatPr defaultColWidth="10.7143" defaultRowHeight="15" customHeight="1" outlineLevelRow="0" outlineLevelCol="0"/>
  <cols>
    <col min="1" max="1" width="32" style="95" customWidth="1"/>
    <col min="2" max="2" width="10.7344" style="95" customWidth="1"/>
    <col min="3" max="3" width="7.57812" style="95" customWidth="1"/>
    <col min="4" max="4" width="10.7344" style="95" customWidth="1"/>
    <col min="5" max="5" width="7.57812" style="95" customWidth="1"/>
    <col min="6" max="6" width="10.7344" style="95" customWidth="1"/>
    <col min="7" max="7" width="7.57812" style="95" customWidth="1"/>
    <col min="8" max="8" width="10.7344" style="95" customWidth="1"/>
    <col min="9" max="9" width="7.57812" style="95" customWidth="1"/>
    <col min="10" max="10" width="10.7344" style="95" customWidth="1"/>
    <col min="11" max="11" width="7.57812" style="95" customWidth="1"/>
    <col min="12" max="12" width="3.28906" style="95" customWidth="1"/>
    <col min="13" max="13" width="10.8672" style="95" customWidth="1"/>
    <col min="14" max="14" width="10.7344" style="95" customWidth="1"/>
    <col min="15" max="15" width="10.7344" style="95" customWidth="1"/>
    <col min="16" max="16" width="10.7344" style="95" customWidth="1"/>
    <col min="17" max="256" width="10.7344" style="95" customWidth="1"/>
  </cols>
  <sheetData>
    <row r="1" ht="15" customHeight="1">
      <c r="A1" t="s" s="96">
        <v>0</v>
      </c>
      <c r="B1" s="39"/>
      <c r="C1" s="3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0"/>
    </row>
    <row r="2" ht="15" customHeight="1">
      <c r="A2" t="s" s="97">
        <v>97</v>
      </c>
      <c r="B2" s="42"/>
      <c r="C2" s="3"/>
      <c r="D2" s="3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0"/>
    </row>
    <row r="3" ht="17" customHeight="1">
      <c r="A3" s="9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2" customHeight="1">
      <c r="A4" s="99"/>
      <c r="B4" t="s" s="100">
        <v>98</v>
      </c>
      <c r="C4" t="s" s="101">
        <v>5</v>
      </c>
      <c r="D4" t="s" s="100">
        <v>99</v>
      </c>
      <c r="E4" t="s" s="101">
        <v>5</v>
      </c>
      <c r="F4" t="s" s="100">
        <v>100</v>
      </c>
      <c r="G4" t="s" s="101">
        <v>5</v>
      </c>
      <c r="H4" t="s" s="100">
        <v>101</v>
      </c>
      <c r="I4" t="s" s="101">
        <v>5</v>
      </c>
      <c r="J4" t="s" s="100">
        <v>102</v>
      </c>
      <c r="K4" t="s" s="101">
        <v>5</v>
      </c>
      <c r="L4" s="3"/>
      <c r="M4" t="s" s="102">
        <v>6</v>
      </c>
      <c r="N4" s="3"/>
      <c r="O4" s="3"/>
      <c r="P4" s="3"/>
    </row>
    <row r="5" ht="17" customHeight="1">
      <c r="A5" t="s" s="9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ht="17" customHeight="1">
      <c r="A6" t="s" s="103">
        <v>71</v>
      </c>
      <c r="B6" s="104">
        <f>'ANNUAL OPERATING EXPENSES'!N6</f>
        <v>102000</v>
      </c>
      <c r="C6" s="17">
        <f>B6/$B$34</f>
        <v>0.4402586303640335</v>
      </c>
      <c r="D6" s="104">
        <f>B6*103%</f>
        <v>105060</v>
      </c>
      <c r="E6" s="17">
        <f>D6/$D$34</f>
        <v>0.4396579322350952</v>
      </c>
      <c r="F6" s="105">
        <f>D6*103%</f>
        <v>108211.8</v>
      </c>
      <c r="G6" s="17">
        <f>F6/$F$34</f>
        <v>0.45886679173593</v>
      </c>
      <c r="H6" s="104">
        <f>F6*103%</f>
        <v>111458.154</v>
      </c>
      <c r="I6" s="17">
        <f>H6/$H$34</f>
        <v>0.4674219871593259</v>
      </c>
      <c r="J6" s="105">
        <f>H6*103%</f>
        <v>114801.89862</v>
      </c>
      <c r="K6" s="17">
        <f>J6/$J$34</f>
        <v>0.4707311234590036</v>
      </c>
      <c r="L6" s="106"/>
      <c r="M6" t="s" s="107">
        <v>103</v>
      </c>
      <c r="N6" s="3"/>
      <c r="O6" s="3"/>
      <c r="P6" s="3"/>
    </row>
    <row r="7" ht="17" customHeight="1">
      <c r="A7" t="s" s="103">
        <v>73</v>
      </c>
      <c r="B7" s="104">
        <v>5000</v>
      </c>
      <c r="C7" s="17">
        <f>B7/$B$34</f>
        <v>0.02158130541000164</v>
      </c>
      <c r="D7" s="104">
        <v>5000</v>
      </c>
      <c r="E7" s="17">
        <f>D7/$D$34</f>
        <v>0.02092413536241649</v>
      </c>
      <c r="F7" s="105">
        <v>5000</v>
      </c>
      <c r="G7" s="17">
        <f>F7/$F$34</f>
        <v>0.02120225297684402</v>
      </c>
      <c r="H7" s="104">
        <v>5000</v>
      </c>
      <c r="I7" s="17">
        <f>H7/$H$34</f>
        <v>0.02096849671309493</v>
      </c>
      <c r="J7" s="105">
        <v>5000</v>
      </c>
      <c r="K7" s="17">
        <f>J7/$J$34</f>
        <v>0.02050188756098656</v>
      </c>
      <c r="L7" s="106"/>
      <c r="M7" s="93"/>
      <c r="N7" s="3"/>
      <c r="O7" s="3"/>
      <c r="P7" s="3"/>
    </row>
    <row r="8" ht="17" customHeight="1">
      <c r="A8" t="s" s="103">
        <v>74</v>
      </c>
      <c r="B8" s="104">
        <v>3600</v>
      </c>
      <c r="C8" s="17">
        <f>B8/$B$34</f>
        <v>0.01553853989520118</v>
      </c>
      <c r="D8" s="104">
        <v>3600</v>
      </c>
      <c r="E8" s="17">
        <f>D8/$D$34</f>
        <v>0.01506537746093987</v>
      </c>
      <c r="F8" s="104">
        <v>3600</v>
      </c>
      <c r="G8" s="17">
        <f>F8/$F$34</f>
        <v>0.01526562214332769</v>
      </c>
      <c r="H8" s="104">
        <v>3600</v>
      </c>
      <c r="I8" s="17">
        <f>H8/$H$34</f>
        <v>0.01509731763342835</v>
      </c>
      <c r="J8" s="104">
        <v>3600</v>
      </c>
      <c r="K8" s="17">
        <f>J8/$J$34</f>
        <v>0.01476135904391032</v>
      </c>
      <c r="L8" s="106"/>
      <c r="M8" s="3"/>
      <c r="N8" s="3"/>
      <c r="O8" s="3"/>
      <c r="P8" s="3"/>
    </row>
    <row r="9" ht="17" customHeight="1">
      <c r="A9" t="s" s="23">
        <v>75</v>
      </c>
      <c r="B9" s="108">
        <v>5000</v>
      </c>
      <c r="C9" s="109">
        <f>B9/$B$34</f>
        <v>0.02158130541000164</v>
      </c>
      <c r="D9" s="108">
        <v>5000</v>
      </c>
      <c r="E9" s="109">
        <f>D9/$D$34</f>
        <v>0.02092413536241649</v>
      </c>
      <c r="F9" s="108">
        <v>5000</v>
      </c>
      <c r="G9" s="109">
        <f>F9/$F$34</f>
        <v>0.02120225297684402</v>
      </c>
      <c r="H9" s="108">
        <v>5000</v>
      </c>
      <c r="I9" s="109">
        <f>H9/$H$34</f>
        <v>0.02096849671309493</v>
      </c>
      <c r="J9" s="108">
        <v>5000</v>
      </c>
      <c r="K9" s="109">
        <f>J9/$J$34</f>
        <v>0.02050188756098656</v>
      </c>
      <c r="L9" s="106"/>
      <c r="M9" s="3"/>
      <c r="N9" s="3"/>
      <c r="O9" s="3"/>
      <c r="P9" s="3"/>
    </row>
    <row r="10" ht="17" customHeight="1">
      <c r="A10" t="s" s="19">
        <v>10</v>
      </c>
      <c r="B10" s="110">
        <f>B6+B8+B9+B7</f>
        <v>115600</v>
      </c>
      <c r="C10" s="111">
        <f>B10/$B$34</f>
        <v>0.4989597810792379</v>
      </c>
      <c r="D10" s="110">
        <f>D6+D8+D9+D7</f>
        <v>118660</v>
      </c>
      <c r="E10" s="111">
        <f>D10/$D$34</f>
        <v>0.4965715804208681</v>
      </c>
      <c r="F10" s="110">
        <f>F6+F8+F9+F7</f>
        <v>121811.8</v>
      </c>
      <c r="G10" s="111">
        <f>F10/$F$34</f>
        <v>0.5165369198329457</v>
      </c>
      <c r="H10" s="110">
        <f>H6+H8+H9+H7</f>
        <v>125058.154</v>
      </c>
      <c r="I10" s="111">
        <f>H10/$H$34</f>
        <v>0.524456298218944</v>
      </c>
      <c r="J10" s="110">
        <f>J6+J8+J9+J7</f>
        <v>128401.89862</v>
      </c>
      <c r="K10" s="111">
        <f>J10/$J$34</f>
        <v>0.5264962576248871</v>
      </c>
      <c r="L10" s="106"/>
      <c r="M10" s="3"/>
      <c r="N10" s="3"/>
      <c r="O10" s="3"/>
      <c r="P10" s="3"/>
    </row>
    <row r="11" ht="17" customHeight="1">
      <c r="A11" t="s" s="9">
        <v>11</v>
      </c>
      <c r="B11" s="104"/>
      <c r="C11" s="17"/>
      <c r="D11" s="104"/>
      <c r="E11" s="17"/>
      <c r="F11" s="104"/>
      <c r="G11" s="17"/>
      <c r="H11" s="104"/>
      <c r="I11" s="17"/>
      <c r="J11" s="104"/>
      <c r="K11" s="17"/>
      <c r="L11" s="106"/>
      <c r="M11" s="3"/>
      <c r="N11" s="3"/>
      <c r="O11" s="3"/>
      <c r="P11" s="3"/>
    </row>
    <row r="12" ht="17" customHeight="1">
      <c r="A12" t="s" s="103">
        <v>77</v>
      </c>
      <c r="B12" s="104">
        <f>'ANNUAL OPERATING EXPENSES'!N12</f>
        <v>36000</v>
      </c>
      <c r="C12" s="17">
        <f>B12/$B$34</f>
        <v>0.1553853989520118</v>
      </c>
      <c r="D12" s="112">
        <f>B12*103%</f>
        <v>37080</v>
      </c>
      <c r="E12" s="17">
        <f>D12/$D$34</f>
        <v>0.1551733878476807</v>
      </c>
      <c r="F12" s="104">
        <f>D12*103%</f>
        <v>38192.4</v>
      </c>
      <c r="G12" s="17">
        <f>F12/$F$34</f>
        <v>0.1619529853185635</v>
      </c>
      <c r="H12" s="112">
        <f>F12*103%</f>
        <v>39338.172000000006</v>
      </c>
      <c r="I12" s="17">
        <f>H12/$H$34</f>
        <v>0.1649724660562327</v>
      </c>
      <c r="J12" s="104">
        <f>H12*103%</f>
        <v>40518.317160000006</v>
      </c>
      <c r="K12" s="17">
        <f>J12/$J$34</f>
        <v>0.1661403965149425</v>
      </c>
      <c r="L12" s="106"/>
      <c r="M12" t="s" s="107">
        <v>104</v>
      </c>
      <c r="N12" s="3"/>
      <c r="O12" s="3"/>
      <c r="P12" s="3"/>
    </row>
    <row r="13" ht="17" customHeight="1">
      <c r="A13" t="s" s="103">
        <v>79</v>
      </c>
      <c r="B13" s="104">
        <v>2500</v>
      </c>
      <c r="C13" s="17">
        <f>B13/$B$34</f>
        <v>0.01079065270500082</v>
      </c>
      <c r="D13" s="104">
        <v>2500</v>
      </c>
      <c r="E13" s="17">
        <f>D13/$D$34</f>
        <v>0.01046206768120824</v>
      </c>
      <c r="F13" s="104">
        <v>2500</v>
      </c>
      <c r="G13" s="17">
        <f>F13/$F$34</f>
        <v>0.01060112648842201</v>
      </c>
      <c r="H13" s="104">
        <v>2600</v>
      </c>
      <c r="I13" s="17">
        <f>H13/$H$34</f>
        <v>0.01090361829080937</v>
      </c>
      <c r="J13" s="104">
        <v>2600</v>
      </c>
      <c r="K13" s="17">
        <f>J13/$J$34</f>
        <v>0.01066098153171301</v>
      </c>
      <c r="L13" s="106"/>
      <c r="M13" s="3"/>
      <c r="N13" s="3"/>
      <c r="O13" s="3"/>
      <c r="P13" s="3"/>
    </row>
    <row r="14" ht="17" customHeight="1">
      <c r="A14" t="s" s="103">
        <v>80</v>
      </c>
      <c r="B14" s="104">
        <v>2400</v>
      </c>
      <c r="C14" s="17">
        <f>B14/$B$34</f>
        <v>0.01035902659680079</v>
      </c>
      <c r="D14" s="104">
        <v>2500</v>
      </c>
      <c r="E14" s="17">
        <f>D14/$D$34</f>
        <v>0.01046206768120824</v>
      </c>
      <c r="F14" s="104">
        <v>2500</v>
      </c>
      <c r="G14" s="17">
        <f>F14/$F$34</f>
        <v>0.01060112648842201</v>
      </c>
      <c r="H14" s="104">
        <v>2500</v>
      </c>
      <c r="I14" s="17">
        <f>H14/$H$34</f>
        <v>0.01048424835654747</v>
      </c>
      <c r="J14" s="104">
        <v>2500</v>
      </c>
      <c r="K14" s="17">
        <f>J14/$J$34</f>
        <v>0.01025094378049328</v>
      </c>
      <c r="L14" s="106"/>
      <c r="M14" s="3"/>
      <c r="N14" s="3"/>
      <c r="O14" s="3"/>
      <c r="P14" s="3"/>
    </row>
    <row r="15" ht="17" customHeight="1">
      <c r="A15" t="s" s="23">
        <v>20</v>
      </c>
      <c r="B15" s="108">
        <v>3300</v>
      </c>
      <c r="C15" s="109">
        <f>B15/$B$34</f>
        <v>0.01424366157060108</v>
      </c>
      <c r="D15" s="108">
        <v>3300</v>
      </c>
      <c r="E15" s="109">
        <f>D15/$D$34</f>
        <v>0.01380992933919488</v>
      </c>
      <c r="F15" s="108">
        <v>3300</v>
      </c>
      <c r="G15" s="109">
        <f>F15/$F$34</f>
        <v>0.01399348696471705</v>
      </c>
      <c r="H15" s="108">
        <v>3300</v>
      </c>
      <c r="I15" s="109">
        <f>H15/$H$34</f>
        <v>0.01383920783064266</v>
      </c>
      <c r="J15" s="108">
        <v>3300</v>
      </c>
      <c r="K15" s="109">
        <f>J15/$J$34</f>
        <v>0.01353124579025113</v>
      </c>
      <c r="L15" s="106"/>
      <c r="M15" s="3"/>
      <c r="N15" s="3"/>
      <c r="O15" s="3"/>
      <c r="P15" s="3"/>
    </row>
    <row r="16" ht="17" customHeight="1">
      <c r="A16" t="s" s="19">
        <v>22</v>
      </c>
      <c r="B16" s="110">
        <f>SUM(B12:B15)</f>
        <v>44200</v>
      </c>
      <c r="C16" s="111">
        <f>B16/$B$34</f>
        <v>0.1907787398244145</v>
      </c>
      <c r="D16" s="110">
        <f>SUM(D12:D15)</f>
        <v>45380</v>
      </c>
      <c r="E16" s="111">
        <f>D16/$D$34</f>
        <v>0.189907452549292</v>
      </c>
      <c r="F16" s="110">
        <f>SUM(F12:F15)</f>
        <v>46492.4</v>
      </c>
      <c r="G16" s="111">
        <f>F16/$F$34</f>
        <v>0.1971487252601246</v>
      </c>
      <c r="H16" s="110">
        <f>SUM(H12:H15)</f>
        <v>47738.172000000006</v>
      </c>
      <c r="I16" s="111">
        <f>H16/$H$34</f>
        <v>0.2001995405342321</v>
      </c>
      <c r="J16" s="110">
        <f>SUM(J12:J15)</f>
        <v>48918.317160000006</v>
      </c>
      <c r="K16" s="111">
        <f>J16/$J$34</f>
        <v>0.2005835676173999</v>
      </c>
      <c r="L16" s="106"/>
      <c r="M16" s="3"/>
      <c r="N16" s="3"/>
      <c r="O16" s="3"/>
      <c r="P16" s="3"/>
    </row>
    <row r="17" ht="17" customHeight="1">
      <c r="A17" t="s" s="9">
        <v>82</v>
      </c>
      <c r="B17" s="113">
        <v>13000</v>
      </c>
      <c r="C17" s="21">
        <f>B17/$B$34</f>
        <v>0.05611139406600427</v>
      </c>
      <c r="D17" s="113">
        <v>15000</v>
      </c>
      <c r="E17" s="21">
        <f>D17/$D$34</f>
        <v>0.06277240608724946</v>
      </c>
      <c r="F17" s="113">
        <v>7500</v>
      </c>
      <c r="G17" s="21">
        <f>F17/$F$34</f>
        <v>0.03180337946526603</v>
      </c>
      <c r="H17" s="113">
        <v>5000</v>
      </c>
      <c r="I17" s="21">
        <f>H17/$H$34</f>
        <v>0.02096849671309493</v>
      </c>
      <c r="J17" s="113">
        <v>5000</v>
      </c>
      <c r="K17" s="21">
        <f>J17/$J$34</f>
        <v>0.02050188756098656</v>
      </c>
      <c r="L17" s="106"/>
      <c r="M17" t="s" s="107">
        <v>105</v>
      </c>
      <c r="N17" s="3"/>
      <c r="O17" s="3"/>
      <c r="P17" s="3"/>
    </row>
    <row r="18" ht="17" customHeight="1">
      <c r="A18" t="s" s="9">
        <v>83</v>
      </c>
      <c r="B18" s="113">
        <v>20000</v>
      </c>
      <c r="C18" s="21">
        <f>B18/$B$34</f>
        <v>0.08632522164000656</v>
      </c>
      <c r="D18" s="113">
        <v>20000</v>
      </c>
      <c r="E18" s="21">
        <f>D18/$D$34</f>
        <v>0.08369654144966594</v>
      </c>
      <c r="F18" s="113">
        <v>20000</v>
      </c>
      <c r="G18" s="21">
        <f>F18/$F$34</f>
        <v>0.08480901190737608</v>
      </c>
      <c r="H18" s="113">
        <v>20000</v>
      </c>
      <c r="I18" s="21">
        <f>H18/$H$34</f>
        <v>0.08387398685237973</v>
      </c>
      <c r="J18" s="113">
        <v>20000</v>
      </c>
      <c r="K18" s="21">
        <f>J18/$J$34</f>
        <v>0.08200755024394624</v>
      </c>
      <c r="L18" s="106"/>
      <c r="M18" s="3"/>
      <c r="N18" s="3"/>
      <c r="O18" s="3"/>
      <c r="P18" s="3"/>
    </row>
    <row r="19" ht="17" customHeight="1">
      <c r="A19" t="s" s="9">
        <v>106</v>
      </c>
      <c r="B19" s="104"/>
      <c r="C19" s="17"/>
      <c r="D19" s="104"/>
      <c r="E19" s="17"/>
      <c r="F19" s="104"/>
      <c r="G19" s="17"/>
      <c r="H19" s="104"/>
      <c r="I19" s="17"/>
      <c r="J19" s="104"/>
      <c r="K19" s="17"/>
      <c r="L19" s="106"/>
      <c r="M19" s="3"/>
      <c r="N19" s="3"/>
      <c r="O19" s="3"/>
      <c r="P19" s="3"/>
    </row>
    <row r="20" ht="17" customHeight="1">
      <c r="A20" t="s" s="103">
        <v>85</v>
      </c>
      <c r="B20" s="104">
        <v>600</v>
      </c>
      <c r="C20" s="17">
        <f>B20/$B$34</f>
        <v>0.002589756649200197</v>
      </c>
      <c r="D20" s="104">
        <f>B20*103%</f>
        <v>618</v>
      </c>
      <c r="E20" s="17">
        <f>D20/$D$34</f>
        <v>0.002586223130794678</v>
      </c>
      <c r="F20" s="105">
        <f>D20*103%</f>
        <v>636.54</v>
      </c>
      <c r="G20" s="17">
        <f>F20/$F$34</f>
        <v>0.002699216421976059</v>
      </c>
      <c r="H20" s="104">
        <f>F20*103%</f>
        <v>655.6362</v>
      </c>
      <c r="I20" s="17">
        <f>H20/$H$34</f>
        <v>0.002749541100937211</v>
      </c>
      <c r="J20" s="105">
        <f>H20*103%</f>
        <v>675.305286</v>
      </c>
      <c r="K20" s="17">
        <f>J20/$J$34</f>
        <v>0.002769006608582374</v>
      </c>
      <c r="L20" s="106"/>
      <c r="M20" s="3"/>
      <c r="N20" s="3"/>
      <c r="O20" s="3"/>
      <c r="P20" s="3"/>
    </row>
    <row r="21" ht="17" customHeight="1">
      <c r="A21" t="s" s="103">
        <v>86</v>
      </c>
      <c r="B21" s="104">
        <v>150</v>
      </c>
      <c r="C21" s="17">
        <f>B21/$B$34</f>
        <v>0.0006474391623000492</v>
      </c>
      <c r="D21" s="104">
        <f>B21*103%</f>
        <v>154.5</v>
      </c>
      <c r="E21" s="17">
        <f>D21/$D$34</f>
        <v>0.0006465557826986695</v>
      </c>
      <c r="F21" s="105">
        <f>D21*103%</f>
        <v>159.135</v>
      </c>
      <c r="G21" s="17">
        <f>F21/$F$34</f>
        <v>0.0006748041054940147</v>
      </c>
      <c r="H21" s="104">
        <f>F21*103%</f>
        <v>163.90905</v>
      </c>
      <c r="I21" s="17">
        <f>H21/$H$34</f>
        <v>0.0006873852752343027</v>
      </c>
      <c r="J21" s="105">
        <f>H21*103%</f>
        <v>168.8263215</v>
      </c>
      <c r="K21" s="17">
        <f>J21/$J$34</f>
        <v>0.0006922516521455936</v>
      </c>
      <c r="L21" s="106"/>
      <c r="M21" s="3"/>
      <c r="N21" s="3"/>
      <c r="O21" s="3"/>
      <c r="P21" s="3"/>
    </row>
    <row r="22" ht="17" customHeight="1">
      <c r="A22" t="s" s="103">
        <v>87</v>
      </c>
      <c r="B22" s="104">
        <v>5250</v>
      </c>
      <c r="C22" s="17">
        <f>B22/$B$34</f>
        <v>0.02266037068050172</v>
      </c>
      <c r="D22" s="104">
        <f>B22*103%</f>
        <v>5407.5</v>
      </c>
      <c r="E22" s="17">
        <f>D22/$D$34</f>
        <v>0.02262945239445343</v>
      </c>
      <c r="F22" s="105">
        <f>D22*103%</f>
        <v>5569.725</v>
      </c>
      <c r="G22" s="17">
        <f>F22/$F$34</f>
        <v>0.02361814369229051</v>
      </c>
      <c r="H22" s="104">
        <f>F22*103%</f>
        <v>5736.816750000001</v>
      </c>
      <c r="I22" s="17">
        <f>H22/$H$34</f>
        <v>0.0240584846332006</v>
      </c>
      <c r="J22" s="105">
        <f>H22*103%</f>
        <v>5908.921252500001</v>
      </c>
      <c r="K22" s="17">
        <f>J22/$J$34</f>
        <v>0.02422880782509578</v>
      </c>
      <c r="L22" s="106"/>
      <c r="M22" s="3"/>
      <c r="N22" s="3"/>
      <c r="O22" s="3"/>
      <c r="P22" s="3"/>
    </row>
    <row r="23" ht="17" customHeight="1">
      <c r="A23" t="s" s="103">
        <v>88</v>
      </c>
      <c r="B23" s="104">
        <v>100</v>
      </c>
      <c r="C23" s="17">
        <f>B23/$B$34</f>
        <v>0.0004316261082000328</v>
      </c>
      <c r="D23" s="104">
        <f>B23*103%</f>
        <v>103</v>
      </c>
      <c r="E23" s="17">
        <f>D23/$D$34</f>
        <v>0.0004310371884657796</v>
      </c>
      <c r="F23" s="105">
        <f>D23*103%</f>
        <v>106.09</v>
      </c>
      <c r="G23" s="17">
        <f>F23/$F$34</f>
        <v>0.0004498694036626765</v>
      </c>
      <c r="H23" s="104">
        <f>F23*103%</f>
        <v>109.2727</v>
      </c>
      <c r="I23" s="17">
        <f>H23/$H$34</f>
        <v>0.0004582568501562018</v>
      </c>
      <c r="J23" s="105">
        <f>H23*103%</f>
        <v>112.550881</v>
      </c>
      <c r="K23" s="17">
        <f>J23/$J$34</f>
        <v>0.0004615011014303957</v>
      </c>
      <c r="L23" s="106"/>
      <c r="M23" s="3"/>
      <c r="N23" s="3"/>
      <c r="O23" s="3"/>
      <c r="P23" s="3"/>
    </row>
    <row r="24" ht="17" customHeight="1">
      <c r="A24" t="s" s="103">
        <v>90</v>
      </c>
      <c r="B24" s="104">
        <v>200</v>
      </c>
      <c r="C24" s="17">
        <f>B24/$B$34</f>
        <v>0.0008632522164000656</v>
      </c>
      <c r="D24" s="104">
        <f>B24*103%</f>
        <v>206</v>
      </c>
      <c r="E24" s="17">
        <f>D24/$D$34</f>
        <v>0.0008620743769315592</v>
      </c>
      <c r="F24" s="105">
        <f>D24*103%</f>
        <v>212.18</v>
      </c>
      <c r="G24" s="17">
        <f>F24/$F$34</f>
        <v>0.0008997388073253529</v>
      </c>
      <c r="H24" s="104">
        <f>F24*103%</f>
        <v>218.5454</v>
      </c>
      <c r="I24" s="17">
        <f>H24/$H$34</f>
        <v>0.0009165137003124035</v>
      </c>
      <c r="J24" s="105">
        <f>H24*103%</f>
        <v>225.101762</v>
      </c>
      <c r="K24" s="17">
        <f>J24/$J$34</f>
        <v>0.0009230022028607914</v>
      </c>
      <c r="L24" s="106"/>
      <c r="M24" s="3"/>
      <c r="N24" s="3"/>
      <c r="O24" s="3"/>
      <c r="P24" s="3"/>
    </row>
    <row r="25" ht="17" customHeight="1">
      <c r="A25" t="s" s="103">
        <v>91</v>
      </c>
      <c r="B25" s="104">
        <v>5000</v>
      </c>
      <c r="C25" s="17">
        <f>B25/$B$34</f>
        <v>0.02158130541000164</v>
      </c>
      <c r="D25" s="104">
        <f>B25*103%</f>
        <v>5150</v>
      </c>
      <c r="E25" s="17">
        <f>D25/$D$34</f>
        <v>0.02155185942328898</v>
      </c>
      <c r="F25" s="105">
        <f>D25*103%</f>
        <v>5304.5</v>
      </c>
      <c r="G25" s="17">
        <f>F25/$F$34</f>
        <v>0.02249347018313382</v>
      </c>
      <c r="H25" s="104">
        <f>F25*103%</f>
        <v>5463.635</v>
      </c>
      <c r="I25" s="17">
        <f>H25/$H$34</f>
        <v>0.02291284250781009</v>
      </c>
      <c r="J25" s="105">
        <f>H25*103%</f>
        <v>5627.54405</v>
      </c>
      <c r="K25" s="17">
        <f>J25/$J$34</f>
        <v>0.02307505507151979</v>
      </c>
      <c r="L25" s="106"/>
      <c r="M25" s="3"/>
      <c r="N25" s="3"/>
      <c r="O25" s="3"/>
      <c r="P25" s="3"/>
    </row>
    <row r="26" ht="17" customHeight="1">
      <c r="A26" t="s" s="23">
        <v>92</v>
      </c>
      <c r="B26" s="108">
        <v>1200</v>
      </c>
      <c r="C26" s="109">
        <f>B26/$B$34</f>
        <v>0.005179513298400394</v>
      </c>
      <c r="D26" s="108">
        <f>B26*103%</f>
        <v>1236</v>
      </c>
      <c r="E26" s="109">
        <f>D26/$D$34</f>
        <v>0.005172446261589356</v>
      </c>
      <c r="F26" s="114">
        <f>D26*103%</f>
        <v>1273.08</v>
      </c>
      <c r="G26" s="109">
        <f>F26/$F$34</f>
        <v>0.005398432843952117</v>
      </c>
      <c r="H26" s="108">
        <f>F26*103%</f>
        <v>1311.2724</v>
      </c>
      <c r="I26" s="109">
        <f>H26/$H$34</f>
        <v>0.005499082201874421</v>
      </c>
      <c r="J26" s="114">
        <f>H26*103%</f>
        <v>1350.610572</v>
      </c>
      <c r="K26" s="109">
        <f>J26/$J$34</f>
        <v>0.005538013217164748</v>
      </c>
      <c r="L26" s="106"/>
      <c r="M26" s="3"/>
      <c r="N26" s="3"/>
      <c r="O26" s="3"/>
      <c r="P26" s="3"/>
    </row>
    <row r="27" ht="17" customHeight="1">
      <c r="A27" t="s" s="19">
        <v>107</v>
      </c>
      <c r="B27" s="110">
        <f>SUM(B20:B26)</f>
        <v>12500</v>
      </c>
      <c r="C27" s="115">
        <f>B27/$B$34</f>
        <v>0.0539532635250041</v>
      </c>
      <c r="D27" s="110">
        <f>SUM(D20:D26)</f>
        <v>12875</v>
      </c>
      <c r="E27" s="115">
        <f>D27/$D$34</f>
        <v>0.05387964855822245</v>
      </c>
      <c r="F27" s="110">
        <f>SUM(F20:F26)</f>
        <v>13261.25</v>
      </c>
      <c r="G27" s="115">
        <f>F27/$F$34</f>
        <v>0.05623367545783456</v>
      </c>
      <c r="H27" s="110">
        <f>SUM(H20:H26)</f>
        <v>13659.0875</v>
      </c>
      <c r="I27" s="115">
        <f>H27/$H$34</f>
        <v>0.05728210626952523</v>
      </c>
      <c r="J27" s="110">
        <f>SUM(J20:J26)</f>
        <v>14068.860125</v>
      </c>
      <c r="K27" s="115">
        <f>J27/$J$34</f>
        <v>0.05768763767879947</v>
      </c>
      <c r="L27" s="106"/>
      <c r="M27" t="s" s="107">
        <v>108</v>
      </c>
      <c r="N27" s="3"/>
      <c r="O27" s="3"/>
      <c r="P27" s="3"/>
    </row>
    <row r="28" ht="17" customHeight="1">
      <c r="A28" t="s" s="9">
        <v>43</v>
      </c>
      <c r="B28" s="113">
        <v>300</v>
      </c>
      <c r="C28" s="17">
        <f>B28/$B$34</f>
        <v>0.001294878324600098</v>
      </c>
      <c r="D28" s="113">
        <v>300</v>
      </c>
      <c r="E28" s="17">
        <f>D28/$D$34</f>
        <v>0.001255448121744989</v>
      </c>
      <c r="F28" s="113">
        <v>300</v>
      </c>
      <c r="G28" s="17">
        <f>F28/$F$34</f>
        <v>0.001272135178610641</v>
      </c>
      <c r="H28" s="113">
        <v>300</v>
      </c>
      <c r="I28" s="17">
        <f>H28/$H$34</f>
        <v>0.001258109802785696</v>
      </c>
      <c r="J28" s="113">
        <v>300</v>
      </c>
      <c r="K28" s="17">
        <f>J28/$J$34</f>
        <v>0.001230113253659194</v>
      </c>
      <c r="L28" s="106"/>
      <c r="M28" s="3"/>
      <c r="N28" s="3"/>
      <c r="O28" s="3"/>
      <c r="P28" s="3"/>
    </row>
    <row r="29" ht="17" customHeight="1">
      <c r="A29" t="s" s="9">
        <v>47</v>
      </c>
      <c r="B29" s="113">
        <v>250</v>
      </c>
      <c r="C29" s="17">
        <f>B29/$B$34</f>
        <v>0.001079065270500082</v>
      </c>
      <c r="D29" s="113">
        <v>250</v>
      </c>
      <c r="E29" s="17">
        <f>D29/$D$34</f>
        <v>0.001046206768120824</v>
      </c>
      <c r="F29" s="113">
        <v>250</v>
      </c>
      <c r="G29" s="17">
        <f>F29/$F$34</f>
        <v>0.001060112648842201</v>
      </c>
      <c r="H29" s="113">
        <v>250</v>
      </c>
      <c r="I29" s="17">
        <f>H29/$H$34</f>
        <v>0.001048424835654747</v>
      </c>
      <c r="J29" s="113">
        <v>250</v>
      </c>
      <c r="K29" s="17">
        <f>J29/$J$34</f>
        <v>0.001025094378049328</v>
      </c>
      <c r="L29" s="106"/>
      <c r="M29" s="3"/>
      <c r="N29" s="3"/>
      <c r="O29" s="3"/>
      <c r="P29" s="3"/>
    </row>
    <row r="30" ht="17" customHeight="1">
      <c r="A30" t="s" s="9">
        <v>109</v>
      </c>
      <c r="B30" s="113">
        <v>720</v>
      </c>
      <c r="C30" s="17">
        <f>B30/$B$34</f>
        <v>0.003107707979040236</v>
      </c>
      <c r="D30" s="113">
        <v>720</v>
      </c>
      <c r="E30" s="17">
        <f>D30/$D$34</f>
        <v>0.003013075492187974</v>
      </c>
      <c r="F30" s="113">
        <v>720</v>
      </c>
      <c r="G30" s="17">
        <f>F30/$F$34</f>
        <v>0.003053124428665539</v>
      </c>
      <c r="H30" s="113">
        <v>720</v>
      </c>
      <c r="I30" s="17">
        <f>H30/$H$34</f>
        <v>0.00301946352668567</v>
      </c>
      <c r="J30" s="113">
        <v>720</v>
      </c>
      <c r="K30" s="17">
        <f>J30/$J$34</f>
        <v>0.002952271808782065</v>
      </c>
      <c r="L30" s="106"/>
      <c r="M30" s="3"/>
      <c r="N30" s="3"/>
      <c r="O30" s="3"/>
      <c r="P30" s="3"/>
    </row>
    <row r="31" ht="17" customHeight="1">
      <c r="A31" t="s" s="9">
        <v>29</v>
      </c>
      <c r="B31" s="113">
        <v>4050</v>
      </c>
      <c r="C31" s="17">
        <f>B31/$B$34</f>
        <v>0.01748085738210133</v>
      </c>
      <c r="D31" s="113">
        <v>4050</v>
      </c>
      <c r="E31" s="17">
        <f>D31/$D$34</f>
        <v>0.01694854964355735</v>
      </c>
      <c r="F31" s="113">
        <v>4050</v>
      </c>
      <c r="G31" s="17">
        <f>F31/$F$34</f>
        <v>0.01717382491124366</v>
      </c>
      <c r="H31" s="113">
        <v>4050</v>
      </c>
      <c r="I31" s="17">
        <f>H31/$H$34</f>
        <v>0.0169844823376069</v>
      </c>
      <c r="J31" s="113">
        <v>4050</v>
      </c>
      <c r="K31" s="17">
        <f>J31/$J$34</f>
        <v>0.01660652892439911</v>
      </c>
      <c r="L31" s="106"/>
      <c r="M31" s="3"/>
      <c r="N31" s="3"/>
      <c r="O31" s="3"/>
      <c r="P31" s="3"/>
    </row>
    <row r="32" ht="17" customHeight="1">
      <c r="A32" t="s" s="9">
        <v>49</v>
      </c>
      <c r="B32" s="113">
        <v>0</v>
      </c>
      <c r="C32" s="17">
        <f>B32/$B$34</f>
        <v>0</v>
      </c>
      <c r="D32" s="113">
        <v>0</v>
      </c>
      <c r="E32" s="17">
        <f>D32/$D$34</f>
        <v>0</v>
      </c>
      <c r="F32" s="113">
        <v>0</v>
      </c>
      <c r="G32" s="17">
        <f>F32/$F$34</f>
        <v>0</v>
      </c>
      <c r="H32" s="113">
        <v>0</v>
      </c>
      <c r="I32" s="17">
        <f>H32/$H$34</f>
        <v>0</v>
      </c>
      <c r="J32" s="113">
        <v>0</v>
      </c>
      <c r="K32" s="17">
        <f>J32/$J$34</f>
        <v>0</v>
      </c>
      <c r="L32" s="106"/>
      <c r="M32" t="s" s="107">
        <v>110</v>
      </c>
      <c r="N32" s="3"/>
      <c r="O32" s="3"/>
      <c r="P32" s="3"/>
    </row>
    <row r="33" ht="16" customHeight="1">
      <c r="A33" t="s" s="116">
        <v>111</v>
      </c>
      <c r="B33" s="117">
        <f>10%*(SUM(B27:B32)+B17+B16+B10+B18)</f>
        <v>21062</v>
      </c>
      <c r="C33" s="118">
        <f>B33/$B$34</f>
        <v>0.09090909090909091</v>
      </c>
      <c r="D33" s="117">
        <f>10%*(SUM(D27:D32)+D17+D16+D10+D18)</f>
        <v>21723.5</v>
      </c>
      <c r="E33" s="118">
        <f>D33/$D$34</f>
        <v>0.09090909090909091</v>
      </c>
      <c r="F33" s="117">
        <f>10%*(SUM(F27:F32)+F17+F16+F10+F18)</f>
        <v>21438.545</v>
      </c>
      <c r="G33" s="118">
        <f>F33/$F$34</f>
        <v>0.09090909090909091</v>
      </c>
      <c r="H33" s="117">
        <f>10%*(SUM(H27:H32)+H17+H16+H10+H18)</f>
        <v>21677.54135</v>
      </c>
      <c r="I33" s="118">
        <f>H33/$H$34</f>
        <v>0.09090909090909093</v>
      </c>
      <c r="J33" s="117">
        <f>10%*(SUM(J27:J32)+J17+J16+J10+J18)</f>
        <v>22170.907590500006</v>
      </c>
      <c r="K33" s="118">
        <f>J33/$J$34</f>
        <v>0.09090909090909091</v>
      </c>
      <c r="L33" s="106"/>
      <c r="M33" s="3"/>
      <c r="N33" s="3"/>
      <c r="O33" s="3"/>
      <c r="P33" s="3"/>
    </row>
    <row r="34" ht="16" customHeight="1">
      <c r="A34" t="s" s="34">
        <v>96</v>
      </c>
      <c r="B34" s="119">
        <f>B10+B16+B17+B27+B28+B29+B30+B31+B32+B33+B18</f>
        <v>231682</v>
      </c>
      <c r="C34" s="120">
        <f>C10+C16+C17+C27+C28+C30+C29+C31+C32+C33+C18</f>
        <v>1</v>
      </c>
      <c r="D34" s="119">
        <f>D10+D16+D17+D27+D28+D30+D29+D31+D32+D33+D18</f>
        <v>238958.5</v>
      </c>
      <c r="E34" s="120">
        <f>E10+E16+E17+E27+E28+E30+E29+E31+E32+E33+E18</f>
        <v>1</v>
      </c>
      <c r="F34" s="119">
        <f>F10+F16+F17+F27+F28+F30+F29+F31+F32+F33+F18</f>
        <v>235823.995</v>
      </c>
      <c r="G34" s="120">
        <f>G10+G16+G17+G27+G28+G30+G29+G31+G32+G33+G18</f>
        <v>1</v>
      </c>
      <c r="H34" s="119">
        <f>H10+H16+H17+H27+H28+H30+H29+H31+H32+H33+H18</f>
        <v>238452.95485</v>
      </c>
      <c r="I34" s="120">
        <f>I10+I16+I17+I27+I28+I30+I29+I31+I32+I33+I18</f>
        <v>1</v>
      </c>
      <c r="J34" s="119">
        <f>J10+J16+J17+J27+J28+J30+J29+J31+J32+J33+J18</f>
        <v>243879.9834955001</v>
      </c>
      <c r="K34" s="120">
        <f>K10+K16+K17+K27+K28+K30+K29+K31+K32+K33+K18</f>
        <v>0.9999999999999999</v>
      </c>
      <c r="L34" s="106"/>
      <c r="M34" s="3"/>
      <c r="N34" s="3"/>
      <c r="O34" s="3"/>
      <c r="P34" s="3"/>
    </row>
    <row r="35" ht="17.5" customHeight="1">
      <c r="A35" s="121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3"/>
      <c r="M35" s="3"/>
      <c r="N35" s="3"/>
      <c r="O35" s="3"/>
      <c r="P3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" defaultRowHeight="15.9" customHeight="1" outlineLevelRow="0" outlineLevelCol="0"/>
  <cols>
    <col min="1" max="1" width="21.7344" style="124" customWidth="1"/>
    <col min="2" max="2" width="16" style="124" customWidth="1"/>
    <col min="3" max="3" width="14" style="124" customWidth="1"/>
    <col min="4" max="4" width="14" style="124" customWidth="1"/>
    <col min="5" max="5" width="14" style="124" customWidth="1"/>
    <col min="6" max="256" width="14" style="124" customWidth="1"/>
  </cols>
  <sheetData>
    <row r="1" ht="16.55" customHeight="1">
      <c r="A1" s="125"/>
      <c r="B1" s="125"/>
      <c r="C1" s="125"/>
      <c r="D1" s="125"/>
      <c r="E1" s="125"/>
    </row>
    <row r="2" ht="16.55" customHeight="1">
      <c r="A2" t="s" s="126">
        <v>112</v>
      </c>
      <c r="B2" s="127">
        <v>102000</v>
      </c>
      <c r="C2" s="128"/>
      <c r="D2" s="128"/>
      <c r="E2" s="128"/>
    </row>
    <row r="3" ht="16.35" customHeight="1">
      <c r="A3" t="s" s="129">
        <v>113</v>
      </c>
      <c r="B3" s="130">
        <v>3000</v>
      </c>
      <c r="C3" s="131"/>
      <c r="D3" s="131"/>
      <c r="E3" s="131"/>
    </row>
    <row r="4" ht="16.35" customHeight="1">
      <c r="A4" s="132"/>
      <c r="B4" s="130"/>
      <c r="C4" s="131"/>
      <c r="D4" s="131"/>
      <c r="E4" s="131"/>
    </row>
    <row r="5" ht="16.35" customHeight="1">
      <c r="A5" s="132"/>
      <c r="B5" s="133"/>
      <c r="C5" s="131"/>
      <c r="D5" s="131"/>
      <c r="E5" s="131"/>
    </row>
    <row r="6" ht="16.35" customHeight="1">
      <c r="A6" s="132"/>
      <c r="B6" s="133"/>
      <c r="C6" s="131"/>
      <c r="D6" s="131"/>
      <c r="E6" s="131"/>
    </row>
    <row r="7" ht="16.35" customHeight="1">
      <c r="A7" s="132"/>
      <c r="B7" s="133"/>
      <c r="C7" s="131"/>
      <c r="D7" s="131"/>
      <c r="E7" s="131"/>
    </row>
    <row r="8" ht="16.35" customHeight="1">
      <c r="A8" s="132"/>
      <c r="B8" s="133"/>
      <c r="C8" s="131"/>
      <c r="D8" s="131"/>
      <c r="E8" s="131"/>
    </row>
    <row r="9" ht="16.35" customHeight="1">
      <c r="A9" s="132"/>
      <c r="B9" s="133"/>
      <c r="C9" s="131"/>
      <c r="D9" s="131"/>
      <c r="E9" s="131"/>
    </row>
    <row r="10" ht="16.35" customHeight="1">
      <c r="A10" s="132"/>
      <c r="B10" s="133"/>
      <c r="C10" s="131"/>
      <c r="D10" s="131"/>
      <c r="E10" s="1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