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F89A6C4D-C8CB-4CEA-A2B2-0C1BAC857628}" xr6:coauthVersionLast="47" xr6:coauthVersionMax="47" xr10:uidLastSave="{00000000-0000-0000-0000-000000000000}"/>
  <bookViews>
    <workbookView xWindow="28680" yWindow="-225" windowWidth="29040" windowHeight="15720" activeTab="1" xr2:uid="{1230EDBB-7CF7-4CB6-8A8B-436EE42A5ED4}"/>
  </bookViews>
  <sheets>
    <sheet name="OddsAlgorithm" sheetId="10" r:id="rId1"/>
    <sheet name="MLtoDE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D25" i="4"/>
  <c r="E25" i="4"/>
  <c r="F25" i="4"/>
  <c r="D23" i="4"/>
  <c r="E23" i="4"/>
  <c r="F23" i="4"/>
  <c r="D24" i="4"/>
  <c r="E24" i="4"/>
  <c r="F24" i="4"/>
  <c r="C18" i="4"/>
  <c r="C19" i="4" s="1"/>
  <c r="C20" i="4" s="1"/>
  <c r="C21" i="4" s="1"/>
  <c r="C22" i="4" s="1"/>
  <c r="C17" i="4"/>
  <c r="F16" i="4"/>
  <c r="E16" i="4"/>
  <c r="D16" i="4"/>
  <c r="E10" i="10" l="1"/>
  <c r="E11" i="10" s="1"/>
  <c r="E12" i="10" s="1"/>
  <c r="F12" i="10" s="1"/>
  <c r="D10" i="10"/>
  <c r="D11" i="10" s="1"/>
  <c r="D12" i="10" s="1"/>
  <c r="K9" i="4"/>
  <c r="O9" i="4" s="1"/>
  <c r="J9" i="4"/>
  <c r="L9" i="4" s="1"/>
  <c r="K7" i="4"/>
  <c r="E13" i="10" l="1"/>
  <c r="D14" i="10" s="1"/>
  <c r="D15" i="10" s="1"/>
  <c r="D16" i="10" s="1"/>
  <c r="D18" i="10" s="1"/>
  <c r="E17" i="10"/>
  <c r="E18" i="10" s="1"/>
  <c r="P10" i="4"/>
  <c r="D19" i="10" l="1"/>
  <c r="D20" i="10"/>
  <c r="E19" i="10"/>
  <c r="E20" i="10"/>
  <c r="J8" i="4"/>
  <c r="K8" i="4"/>
  <c r="K5" i="4"/>
  <c r="O5" i="4" s="1"/>
  <c r="J6" i="4"/>
  <c r="L6" i="4" s="1"/>
  <c r="K6" i="4"/>
  <c r="J7" i="4"/>
  <c r="L7" i="4" s="1"/>
  <c r="M9" i="4"/>
  <c r="J5" i="4"/>
  <c r="L5" i="4" s="1"/>
  <c r="P5" i="4" s="1"/>
  <c r="Q5" i="4" s="1"/>
  <c r="F20" i="10" l="1"/>
  <c r="N9" i="4"/>
  <c r="P9" i="4"/>
  <c r="N6" i="4"/>
  <c r="P6" i="4"/>
  <c r="M6" i="4"/>
  <c r="O6" i="4"/>
  <c r="M8" i="4"/>
  <c r="O8" i="4"/>
  <c r="N7" i="4"/>
  <c r="P7" i="4"/>
  <c r="M7" i="4"/>
  <c r="O7" i="4"/>
  <c r="L8" i="4"/>
  <c r="R5" i="4"/>
  <c r="M5" i="4"/>
  <c r="Q9" i="4" l="1"/>
  <c r="Q6" i="4"/>
  <c r="N8" i="4"/>
  <c r="P8" i="4"/>
  <c r="Q7" i="4"/>
  <c r="R9" i="4" l="1"/>
  <c r="Q8" i="4"/>
  <c r="D13" i="4"/>
  <c r="F13" i="4"/>
  <c r="D12" i="4"/>
  <c r="F12" i="4"/>
  <c r="R8" i="4" l="1"/>
  <c r="E13" i="4"/>
  <c r="E12" i="4"/>
  <c r="N5" i="4"/>
  <c r="E17" i="4" l="1"/>
  <c r="F17" i="4"/>
  <c r="E18" i="4"/>
  <c r="F18" i="4"/>
  <c r="E19" i="4"/>
  <c r="F19" i="4"/>
  <c r="E20" i="4"/>
  <c r="F20" i="4"/>
  <c r="E21" i="4"/>
  <c r="F21" i="4"/>
  <c r="E22" i="4"/>
  <c r="F22" i="4"/>
  <c r="D22" i="4"/>
  <c r="D21" i="4"/>
  <c r="D20" i="4"/>
  <c r="D19" i="4"/>
  <c r="D18" i="4"/>
  <c r="D17" i="4"/>
  <c r="D3" i="4"/>
  <c r="F3" i="4"/>
  <c r="D4" i="4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E3" i="4" l="1"/>
  <c r="E6" i="4"/>
  <c r="E5" i="4"/>
  <c r="E4" i="4"/>
  <c r="E14" i="4" l="1"/>
</calcChain>
</file>

<file path=xl/sharedStrings.xml><?xml version="1.0" encoding="utf-8"?>
<sst xmlns="http://schemas.openxmlformats.org/spreadsheetml/2006/main" count="46" uniqueCount="37">
  <si>
    <t>ProbWin</t>
  </si>
  <si>
    <t>Away</t>
  </si>
  <si>
    <t>Home</t>
  </si>
  <si>
    <t>Fractional</t>
  </si>
  <si>
    <t>Decimal</t>
  </si>
  <si>
    <t>MoneyLine</t>
  </si>
  <si>
    <t>Team 1</t>
  </si>
  <si>
    <t>team0</t>
  </si>
  <si>
    <t>Input</t>
  </si>
  <si>
    <t>Contract Odds</t>
  </si>
  <si>
    <t>Actual Payout</t>
  </si>
  <si>
    <t>MoneyLine Odds</t>
  </si>
  <si>
    <t>Arizona</t>
  </si>
  <si>
    <t>Chicago</t>
  </si>
  <si>
    <t>probWin</t>
  </si>
  <si>
    <t>translate to decimal</t>
  </si>
  <si>
    <t>translate to prob(win)</t>
  </si>
  <si>
    <t>calculate spread</t>
  </si>
  <si>
    <t>New prob(win)</t>
  </si>
  <si>
    <t>translate to decimal odds</t>
  </si>
  <si>
    <t>translate to contract input</t>
  </si>
  <si>
    <t>translate to net decimal odds</t>
  </si>
  <si>
    <t>translate to net moneyline</t>
  </si>
  <si>
    <t>Moneyline</t>
  </si>
  <si>
    <t>team[0] &lt; team[1]</t>
  </si>
  <si>
    <t>51.1% + spread/2</t>
  </si>
  <si>
    <t>1/prob(win)</t>
  </si>
  <si>
    <t>1000*(decOdds - 1)</t>
  </si>
  <si>
    <t>1e6/(decOdds[fave] + 45) -45</t>
  </si>
  <si>
    <t>1+decOdds/1000 * 0.95</t>
  </si>
  <si>
    <t>move favorite first</t>
  </si>
  <si>
    <t>what this means for team[1]/dog</t>
  </si>
  <si>
    <t xml:space="preserve"> IF decOdds&lt;2, -100/(decOdds-1); else (decOdds-1)*100</t>
  </si>
  <si>
    <t>IF moneyOdds&lt; 0, -(100-moneyOdds)/moneyOdds; else, moneyOdds/100+1</t>
  </si>
  <si>
    <t>team[0]</t>
  </si>
  <si>
    <t>team[1]</t>
  </si>
  <si>
    <t>prob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</si>
</sst>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16" fontId="1" fillId="0" borderId="0" xfId="0" quotePrefix="1" applyNumberFormat="1" applyFont="1" applyAlignment="1">
      <alignment horizontal="right"/>
    </xf>
    <xf numFmtId="169" fontId="0" fillId="0" borderId="0" xfId="0" applyNumberFormat="1"/>
    <xf numFmtId="0" fontId="0" fillId="2" borderId="0" xfId="0" applyFill="1"/>
    <xf numFmtId="169" fontId="2" fillId="0" borderId="0" xfId="1" applyNumberFormat="1"/>
    <xf numFmtId="166" fontId="1" fillId="0" borderId="4" xfId="0" applyNumberFormat="1" applyFont="1" applyBorder="1"/>
    <xf numFmtId="16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71" fontId="1" fillId="0" borderId="0" xfId="0" applyNumberFormat="1" applyFont="1"/>
    <xf numFmtId="166" fontId="1" fillId="0" borderId="7" xfId="0" applyNumberFormat="1" applyFont="1" applyBorder="1"/>
    <xf numFmtId="167" fontId="0" fillId="0" borderId="0" xfId="0" applyNumberFormat="1"/>
    <xf numFmtId="171" fontId="3" fillId="0" borderId="0" xfId="1" applyNumberFormat="1" applyFont="1"/>
    <xf numFmtId="171" fontId="1" fillId="0" borderId="5" xfId="0" applyNumberFormat="1" applyFont="1" applyBorder="1"/>
    <xf numFmtId="169" fontId="2" fillId="0" borderId="5" xfId="1" applyNumberFormat="1" applyBorder="1"/>
    <xf numFmtId="166" fontId="1" fillId="0" borderId="5" xfId="0" applyNumberFormat="1" applyFont="1" applyBorder="1"/>
    <xf numFmtId="166" fontId="1" fillId="0" borderId="2" xfId="0" applyNumberFormat="1" applyFont="1" applyBorder="1"/>
    <xf numFmtId="171" fontId="1" fillId="0" borderId="8" xfId="0" applyNumberFormat="1" applyFont="1" applyBorder="1"/>
    <xf numFmtId="169" fontId="2" fillId="0" borderId="8" xfId="1" applyNumberFormat="1" applyBorder="1"/>
    <xf numFmtId="166" fontId="1" fillId="0" borderId="8" xfId="0" applyNumberFormat="1" applyFont="1" applyBorder="1"/>
    <xf numFmtId="0" fontId="1" fillId="2" borderId="0" xfId="0" applyFont="1" applyFill="1" applyAlignment="1">
      <alignment horizontal="right"/>
    </xf>
    <xf numFmtId="171" fontId="3" fillId="2" borderId="1" xfId="1" applyNumberFormat="1" applyFont="1" applyFill="1" applyBorder="1"/>
    <xf numFmtId="171" fontId="3" fillId="2" borderId="3" xfId="1" applyNumberFormat="1" applyFont="1" applyFill="1" applyBorder="1"/>
    <xf numFmtId="171" fontId="3" fillId="2" borderId="6" xfId="1" applyNumberFormat="1" applyFont="1" applyFill="1" applyBorder="1"/>
    <xf numFmtId="0" fontId="4" fillId="0" borderId="0" xfId="0" applyFont="1"/>
    <xf numFmtId="164" fontId="0" fillId="0" borderId="0" xfId="0" applyNumberFormat="1"/>
    <xf numFmtId="166" fontId="1" fillId="0" borderId="0" xfId="0" applyNumberFormat="1" applyFont="1" applyAlignment="1">
      <alignment horizontal="right"/>
    </xf>
    <xf numFmtId="2" fontId="0" fillId="0" borderId="0" xfId="0" applyNumberFormat="1"/>
    <xf numFmtId="0" fontId="5" fillId="0" borderId="0" xfId="0" applyFont="1" applyAlignment="1">
      <alignment vertical="center"/>
    </xf>
    <xf numFmtId="168" fontId="0" fillId="0" borderId="0" xfId="0" applyNumberFormat="1"/>
    <xf numFmtId="170" fontId="1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quotePrefix="1" applyNumberFormat="1"/>
    <xf numFmtId="0" fontId="0" fillId="0" borderId="0" xfId="0" quotePrefix="1"/>
    <xf numFmtId="166" fontId="0" fillId="0" borderId="0" xfId="0" quotePrefix="1" applyNumberFormat="1"/>
  </cellXfs>
  <cellStyles count="2">
    <cellStyle name="Excel Built-in Normal" xfId="1" xr:uid="{5CF1FBC3-5FF4-4C75-9E28-0C3DCCB9D487}"/>
    <cellStyle name="Normal" xfId="0" builtinId="0"/>
  </cellStyles>
  <dxfs count="0"/>
  <tableStyles count="0" defaultTableStyle="TableStyleMedium2" defaultPivotStyle="PivotStyleLight16"/>
  <colors>
    <mruColors>
      <color rgb="FFF8AAA4"/>
      <color rgb="FFFD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8620-0945-449A-8451-223EC56B0F9B}">
  <sheetPr codeName="Sheet5"/>
  <dimension ref="C3:F20"/>
  <sheetViews>
    <sheetView zoomScale="75" zoomScaleNormal="75" workbookViewId="0">
      <selection activeCell="F18" sqref="F18"/>
    </sheetView>
  </sheetViews>
  <sheetFormatPr defaultRowHeight="15" x14ac:dyDescent="0.25"/>
  <cols>
    <col min="3" max="3" width="25.5703125" customWidth="1"/>
    <col min="6" max="6" width="55.28515625" customWidth="1"/>
    <col min="7" max="7" width="24.7109375" customWidth="1"/>
    <col min="10" max="10" width="15.5703125" customWidth="1"/>
    <col min="11" max="11" width="17.85546875" customWidth="1"/>
  </cols>
  <sheetData>
    <row r="3" spans="3:6" x14ac:dyDescent="0.25">
      <c r="D3" s="7" t="s">
        <v>2</v>
      </c>
      <c r="E3" s="7" t="s">
        <v>1</v>
      </c>
    </row>
    <row r="4" spans="3:6" x14ac:dyDescent="0.25">
      <c r="D4" s="7" t="s">
        <v>12</v>
      </c>
      <c r="E4" s="7" t="s">
        <v>13</v>
      </c>
    </row>
    <row r="5" spans="3:6" x14ac:dyDescent="0.25">
      <c r="C5" s="39" t="s">
        <v>23</v>
      </c>
      <c r="D5" s="38">
        <v>125</v>
      </c>
      <c r="E5" s="38">
        <v>-150</v>
      </c>
      <c r="F5" s="3"/>
    </row>
    <row r="8" spans="3:6" x14ac:dyDescent="0.25">
      <c r="D8" t="s">
        <v>34</v>
      </c>
      <c r="E8" t="s">
        <v>35</v>
      </c>
    </row>
    <row r="9" spans="3:6" x14ac:dyDescent="0.25">
      <c r="D9" s="7" t="s">
        <v>13</v>
      </c>
      <c r="E9" s="7" t="s">
        <v>12</v>
      </c>
    </row>
    <row r="10" spans="3:6" x14ac:dyDescent="0.25">
      <c r="C10" s="39" t="s">
        <v>30</v>
      </c>
      <c r="D10" s="38">
        <f>E5</f>
        <v>-150</v>
      </c>
      <c r="E10" s="38">
        <f>D5</f>
        <v>125</v>
      </c>
      <c r="F10" t="s">
        <v>24</v>
      </c>
    </row>
    <row r="11" spans="3:6" x14ac:dyDescent="0.25">
      <c r="C11" s="39" t="s">
        <v>15</v>
      </c>
      <c r="D11" s="5">
        <f>IF(D10&lt;0,-(100-D10)/D10,D10/100+1)</f>
        <v>1.6666666666666667</v>
      </c>
      <c r="E11" s="5">
        <f>IF(E10&lt;0,-(100-E10)/E10,E10/100+1)</f>
        <v>2.25</v>
      </c>
      <c r="F11" s="43" t="s">
        <v>33</v>
      </c>
    </row>
    <row r="12" spans="3:6" x14ac:dyDescent="0.25">
      <c r="C12" s="39" t="s">
        <v>16</v>
      </c>
      <c r="D12" s="4">
        <f>1/D11</f>
        <v>0.6</v>
      </c>
      <c r="E12" s="4">
        <f>1/E11</f>
        <v>0.44444444444444442</v>
      </c>
      <c r="F12" s="4">
        <f>D12+E12</f>
        <v>1.0444444444444443</v>
      </c>
    </row>
    <row r="13" spans="3:6" x14ac:dyDescent="0.25">
      <c r="C13" s="39" t="s">
        <v>17</v>
      </c>
      <c r="E13" s="4">
        <f>D12-E12</f>
        <v>0.15555555555555556</v>
      </c>
    </row>
    <row r="14" spans="3:6" x14ac:dyDescent="0.25">
      <c r="C14" s="40" t="s">
        <v>18</v>
      </c>
      <c r="D14" s="4">
        <f>0.511+E13/2</f>
        <v>0.58877777777777784</v>
      </c>
      <c r="E14" s="4"/>
      <c r="F14" s="44" t="s">
        <v>25</v>
      </c>
    </row>
    <row r="15" spans="3:6" x14ac:dyDescent="0.25">
      <c r="C15" s="42" t="s">
        <v>19</v>
      </c>
      <c r="D15" s="5">
        <f>1/D14</f>
        <v>1.6984336667295714</v>
      </c>
      <c r="F15" s="44" t="s">
        <v>26</v>
      </c>
    </row>
    <row r="16" spans="3:6" x14ac:dyDescent="0.25">
      <c r="C16" s="41" t="s">
        <v>20</v>
      </c>
      <c r="D16" s="37">
        <f>INT(1000*(D15-1))</f>
        <v>698</v>
      </c>
      <c r="F16" s="44" t="s">
        <v>27</v>
      </c>
    </row>
    <row r="17" spans="3:6" x14ac:dyDescent="0.25">
      <c r="C17" s="39" t="s">
        <v>31</v>
      </c>
      <c r="E17" s="2">
        <f>INT(1000000/(D16+45))-45</f>
        <v>1300</v>
      </c>
      <c r="F17" s="44" t="s">
        <v>28</v>
      </c>
    </row>
    <row r="18" spans="3:6" x14ac:dyDescent="0.25">
      <c r="C18" s="41" t="s">
        <v>21</v>
      </c>
      <c r="D18" s="5">
        <f>1+0.95*D16/1000</f>
        <v>1.6631</v>
      </c>
      <c r="E18" s="5">
        <f>1+0.95*E17/1000</f>
        <v>2.2350000000000003</v>
      </c>
      <c r="F18" s="44" t="s">
        <v>29</v>
      </c>
    </row>
    <row r="19" spans="3:6" x14ac:dyDescent="0.25">
      <c r="C19" s="39" t="s">
        <v>22</v>
      </c>
      <c r="D19" s="2">
        <f>IF(D18&lt;2,-100/(D18-1),(D18-1)*100)</f>
        <v>-150.80681646810436</v>
      </c>
      <c r="E19" s="2">
        <f>IF(E18&lt;2,-100/(E18-1),(E18-1)*100)</f>
        <v>123.50000000000003</v>
      </c>
      <c r="F19" s="45" t="s">
        <v>32</v>
      </c>
    </row>
    <row r="20" spans="3:6" x14ac:dyDescent="0.25">
      <c r="C20" t="s">
        <v>36</v>
      </c>
      <c r="D20" s="4">
        <f>1/D18</f>
        <v>0.60128675365281703</v>
      </c>
      <c r="E20" s="4">
        <f>1/E18</f>
        <v>0.44742729306487689</v>
      </c>
      <c r="F20" s="4">
        <f>D20+E20</f>
        <v>1.0487140467176939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1"/>
  <sheetViews>
    <sheetView tabSelected="1" zoomScale="75" zoomScaleNormal="75" workbookViewId="0">
      <selection activeCell="C24" sqref="C24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8" customWidth="1"/>
    <col min="6" max="6" width="11" customWidth="1"/>
    <col min="7" max="7" width="23.140625" bestFit="1" customWidth="1"/>
    <col min="8" max="8" width="14.42578125" bestFit="1" customWidth="1"/>
    <col min="9" max="9" width="17.5703125" customWidth="1"/>
    <col min="15" max="15" width="11" bestFit="1" customWidth="1"/>
    <col min="17" max="17" width="14.7109375" customWidth="1"/>
  </cols>
  <sheetData>
    <row r="1" spans="3:26" x14ac:dyDescent="0.25">
      <c r="E1" s="9"/>
      <c r="F1" s="9"/>
      <c r="I1" s="9"/>
    </row>
    <row r="2" spans="3:26" x14ac:dyDescent="0.25">
      <c r="C2" s="7" t="s">
        <v>5</v>
      </c>
      <c r="D2" s="7" t="s">
        <v>4</v>
      </c>
      <c r="E2" s="7" t="s">
        <v>0</v>
      </c>
      <c r="F2" s="7" t="s">
        <v>3</v>
      </c>
      <c r="G2" s="8"/>
      <c r="W2" s="33"/>
    </row>
    <row r="3" spans="3:26" x14ac:dyDescent="0.25">
      <c r="C3">
        <v>-900</v>
      </c>
      <c r="D3" s="5">
        <f t="shared" ref="D3:D12" si="0">IF(C3&lt;0,-(100-C3)/C3,C3/100+1)</f>
        <v>1.1111111111111112</v>
      </c>
      <c r="E3" s="1">
        <f t="shared" ref="E3:E12" si="1">1/D3</f>
        <v>0.89999999999999991</v>
      </c>
      <c r="F3" s="5">
        <f t="shared" ref="F3:F12" si="2">IF(C3&lt;0,-100/C3,C3/100)</f>
        <v>0.1111111111111111</v>
      </c>
      <c r="H3" s="6"/>
      <c r="I3" s="10" t="s">
        <v>8</v>
      </c>
      <c r="K3" t="s">
        <v>10</v>
      </c>
      <c r="M3" t="s">
        <v>11</v>
      </c>
      <c r="O3" t="s">
        <v>14</v>
      </c>
      <c r="W3" s="33"/>
    </row>
    <row r="4" spans="3:26" ht="15.75" thickBot="1" x14ac:dyDescent="0.3">
      <c r="C4">
        <v>600</v>
      </c>
      <c r="D4" s="5">
        <f t="shared" si="0"/>
        <v>7</v>
      </c>
      <c r="E4" s="1">
        <f t="shared" si="1"/>
        <v>0.14285714285714285</v>
      </c>
      <c r="F4" s="5">
        <f t="shared" si="2"/>
        <v>6</v>
      </c>
      <c r="G4" s="4"/>
      <c r="H4" s="6"/>
      <c r="I4" s="26" t="s">
        <v>9</v>
      </c>
      <c r="J4" s="7" t="s">
        <v>6</v>
      </c>
      <c r="K4" s="7" t="s">
        <v>7</v>
      </c>
      <c r="L4" s="7" t="s">
        <v>6</v>
      </c>
      <c r="M4" s="7" t="s">
        <v>7</v>
      </c>
      <c r="N4" s="7" t="s">
        <v>6</v>
      </c>
      <c r="W4" s="33"/>
    </row>
    <row r="5" spans="3:26" x14ac:dyDescent="0.25">
      <c r="C5">
        <v>300</v>
      </c>
      <c r="D5" s="5">
        <f t="shared" si="0"/>
        <v>4</v>
      </c>
      <c r="E5" s="1">
        <f t="shared" si="1"/>
        <v>0.25</v>
      </c>
      <c r="F5" s="5">
        <f t="shared" si="2"/>
        <v>3</v>
      </c>
      <c r="H5" s="6"/>
      <c r="I5" s="27">
        <v>150</v>
      </c>
      <c r="J5" s="19">
        <f>INT(1000000/(I5+45)-45)</f>
        <v>5083</v>
      </c>
      <c r="K5" s="20">
        <f>I5*0.95/1000+1</f>
        <v>1.1425000000000001</v>
      </c>
      <c r="L5" s="20">
        <f>J5*0.95/1000+1</f>
        <v>5.8288499999999992</v>
      </c>
      <c r="M5" s="21">
        <f>IF(K5&lt;2,-100/(K5-1),(K5-1)*100)</f>
        <v>-701.75438596491188</v>
      </c>
      <c r="N5" s="22">
        <f>IF(L5&lt;2,-100/(L5-1),(L5-1)*100)</f>
        <v>482.88499999999993</v>
      </c>
      <c r="O5" s="4">
        <f>1/K5</f>
        <v>0.87527352297592997</v>
      </c>
      <c r="P5" s="4">
        <f>1/L5</f>
        <v>0.17156042787170714</v>
      </c>
      <c r="Q5" s="1">
        <f>P5+O5</f>
        <v>1.0468339508476372</v>
      </c>
      <c r="R5">
        <f>6+O5-P5</f>
        <v>6.7037130951042228</v>
      </c>
      <c r="W5" s="33"/>
    </row>
    <row r="6" spans="3:26" x14ac:dyDescent="0.25">
      <c r="C6">
        <v>-300</v>
      </c>
      <c r="D6" s="5">
        <f t="shared" si="0"/>
        <v>1.3333333333333333</v>
      </c>
      <c r="E6" s="1">
        <f t="shared" si="1"/>
        <v>0.75</v>
      </c>
      <c r="F6" s="5">
        <f t="shared" si="2"/>
        <v>0.33333333333333331</v>
      </c>
      <c r="H6" s="6"/>
      <c r="I6" s="28">
        <v>100</v>
      </c>
      <c r="J6" s="15">
        <f t="shared" ref="J6:J8" si="3">INT(1000000/(I6+45)-45)</f>
        <v>6851</v>
      </c>
      <c r="K6" s="11">
        <f t="shared" ref="K6" si="4">I6*0.95/1000+1</f>
        <v>1.095</v>
      </c>
      <c r="L6" s="11">
        <f t="shared" ref="L6:L8" si="5">J6*0.95/1000+1</f>
        <v>7.5084499999999998</v>
      </c>
      <c r="M6" s="2">
        <f t="shared" ref="M6:M9" si="6">IF(K6&lt;2,-100/(K6-1),(K6-1)*100)</f>
        <v>-1052.6315789473688</v>
      </c>
      <c r="N6" s="12">
        <f t="shared" ref="N6:N9" si="7">IF(L6&lt;2,-100/(L6-1),(L6-1)*100)</f>
        <v>650.84500000000003</v>
      </c>
      <c r="O6" s="4">
        <f t="shared" ref="O6:O9" si="8">1/K6</f>
        <v>0.91324200913242015</v>
      </c>
      <c r="P6" s="4">
        <f t="shared" ref="P6:P10" si="9">1/L6</f>
        <v>0.13318328017100733</v>
      </c>
      <c r="Q6" s="1">
        <f t="shared" ref="Q6:Q9" si="10">P6+O6</f>
        <v>1.0464252893034276</v>
      </c>
    </row>
    <row r="7" spans="3:26" x14ac:dyDescent="0.25">
      <c r="C7">
        <v>159</v>
      </c>
      <c r="D7" s="5">
        <f t="shared" si="0"/>
        <v>2.59</v>
      </c>
      <c r="E7" s="1">
        <f t="shared" si="1"/>
        <v>0.38610038610038611</v>
      </c>
      <c r="F7" s="5">
        <f t="shared" si="2"/>
        <v>1.59</v>
      </c>
      <c r="H7" s="6"/>
      <c r="I7" s="28">
        <v>1000</v>
      </c>
      <c r="J7" s="15">
        <f t="shared" si="3"/>
        <v>911</v>
      </c>
      <c r="K7" s="11">
        <f>I7*0.95/1000+1</f>
        <v>1.95</v>
      </c>
      <c r="L7" s="11">
        <f t="shared" si="5"/>
        <v>1.8654500000000001</v>
      </c>
      <c r="M7" s="2">
        <f t="shared" si="6"/>
        <v>-105.26315789473685</v>
      </c>
      <c r="N7" s="12">
        <f t="shared" si="7"/>
        <v>-115.54682535097348</v>
      </c>
      <c r="O7" s="4">
        <f t="shared" si="8"/>
        <v>0.51282051282051289</v>
      </c>
      <c r="P7" s="4">
        <f t="shared" si="9"/>
        <v>0.53606368436570262</v>
      </c>
      <c r="Q7" s="1">
        <f t="shared" si="10"/>
        <v>1.0488841971862155</v>
      </c>
      <c r="V7" s="7"/>
      <c r="W7" s="7"/>
      <c r="Y7" s="7"/>
      <c r="Z7" s="7"/>
    </row>
    <row r="8" spans="3:26" x14ac:dyDescent="0.25">
      <c r="C8">
        <v>120</v>
      </c>
      <c r="D8" s="5">
        <f t="shared" si="0"/>
        <v>2.2000000000000002</v>
      </c>
      <c r="E8" s="1">
        <f t="shared" si="1"/>
        <v>0.45454545454545453</v>
      </c>
      <c r="F8" s="5">
        <f t="shared" si="2"/>
        <v>1.2</v>
      </c>
      <c r="H8" s="6"/>
      <c r="I8" s="28">
        <v>1250</v>
      </c>
      <c r="J8" s="15">
        <f t="shared" si="3"/>
        <v>727</v>
      </c>
      <c r="K8" s="11">
        <f>I8*0.95/1000+1</f>
        <v>2.1875</v>
      </c>
      <c r="L8" s="11">
        <f t="shared" si="5"/>
        <v>1.69065</v>
      </c>
      <c r="M8" s="2">
        <f t="shared" si="6"/>
        <v>118.75</v>
      </c>
      <c r="N8" s="12">
        <f t="shared" si="7"/>
        <v>-144.79113878230652</v>
      </c>
      <c r="O8" s="4">
        <f t="shared" si="8"/>
        <v>0.45714285714285713</v>
      </c>
      <c r="P8" s="4">
        <f t="shared" si="9"/>
        <v>0.59148848076183713</v>
      </c>
      <c r="Q8" s="1">
        <f t="shared" si="10"/>
        <v>1.0486313379046943</v>
      </c>
      <c r="R8" s="2">
        <f>Q8*J8/1000</f>
        <v>0.76235498265671275</v>
      </c>
      <c r="S8" s="2"/>
      <c r="V8" s="6"/>
      <c r="W8" s="6"/>
      <c r="X8" s="35"/>
      <c r="Y8" s="6"/>
      <c r="Z8" s="6"/>
    </row>
    <row r="9" spans="3:26" ht="15.75" thickBot="1" x14ac:dyDescent="0.3">
      <c r="C9">
        <v>800</v>
      </c>
      <c r="D9" s="5">
        <f t="shared" si="0"/>
        <v>9</v>
      </c>
      <c r="E9" s="1">
        <f t="shared" si="1"/>
        <v>0.1111111111111111</v>
      </c>
      <c r="F9" s="5">
        <f t="shared" si="2"/>
        <v>8</v>
      </c>
      <c r="H9" s="6"/>
      <c r="I9" s="29">
        <v>500</v>
      </c>
      <c r="J9" s="23">
        <f>INT(1000000/(I9+0)-0)</f>
        <v>2000</v>
      </c>
      <c r="K9" s="24">
        <f>I9/1000+1</f>
        <v>1.5</v>
      </c>
      <c r="L9" s="24">
        <f>J9/1000+1</f>
        <v>3</v>
      </c>
      <c r="M9" s="25">
        <f t="shared" si="6"/>
        <v>-200</v>
      </c>
      <c r="N9" s="16">
        <f t="shared" si="7"/>
        <v>200</v>
      </c>
      <c r="O9" s="4">
        <f t="shared" si="8"/>
        <v>0.66666666666666663</v>
      </c>
      <c r="P9" s="4">
        <f t="shared" si="9"/>
        <v>0.33333333333333331</v>
      </c>
      <c r="Q9" s="1">
        <f t="shared" si="10"/>
        <v>1</v>
      </c>
      <c r="R9" s="2">
        <f>Q9*J8/1000</f>
        <v>0.72699999999999998</v>
      </c>
      <c r="S9" s="2"/>
      <c r="U9" s="5"/>
      <c r="V9" s="6"/>
      <c r="W9" s="6"/>
    </row>
    <row r="10" spans="3:26" x14ac:dyDescent="0.25">
      <c r="C10">
        <v>150</v>
      </c>
      <c r="D10" s="5">
        <f t="shared" si="0"/>
        <v>2.5</v>
      </c>
      <c r="E10" s="1">
        <f t="shared" si="1"/>
        <v>0.4</v>
      </c>
      <c r="F10" s="5">
        <f t="shared" si="2"/>
        <v>1.5</v>
      </c>
      <c r="H10" s="6"/>
      <c r="I10" s="18"/>
      <c r="J10" s="15"/>
      <c r="K10" s="11"/>
      <c r="L10" s="11"/>
      <c r="M10" s="2"/>
      <c r="N10" s="2"/>
      <c r="O10" s="2"/>
      <c r="P10" s="2" t="e">
        <f t="shared" si="9"/>
        <v>#DIV/0!</v>
      </c>
      <c r="Q10" s="2"/>
      <c r="R10" s="2"/>
      <c r="S10" s="2"/>
    </row>
    <row r="11" spans="3:26" x14ac:dyDescent="0.25">
      <c r="C11">
        <v>110</v>
      </c>
      <c r="D11" s="5">
        <f t="shared" si="0"/>
        <v>2.1</v>
      </c>
      <c r="E11" s="1">
        <f t="shared" si="1"/>
        <v>0.47619047619047616</v>
      </c>
      <c r="F11" s="5">
        <f t="shared" si="2"/>
        <v>1.1000000000000001</v>
      </c>
      <c r="H11" s="6"/>
      <c r="I11" s="18"/>
      <c r="J11" s="15"/>
      <c r="K11" s="11"/>
      <c r="L11" s="11"/>
      <c r="M11" s="2"/>
      <c r="N11" s="2"/>
      <c r="O11" s="2"/>
      <c r="P11" s="2"/>
      <c r="Q11" s="2"/>
      <c r="R11" s="2"/>
      <c r="S11" s="2"/>
    </row>
    <row r="12" spans="3:26" x14ac:dyDescent="0.25">
      <c r="C12">
        <v>102</v>
      </c>
      <c r="D12" s="5">
        <f t="shared" si="0"/>
        <v>2.02</v>
      </c>
      <c r="E12" s="1">
        <f t="shared" si="1"/>
        <v>0.49504950495049505</v>
      </c>
      <c r="F12" s="5">
        <f t="shared" si="2"/>
        <v>1.02</v>
      </c>
      <c r="H12" s="6"/>
      <c r="I12" s="34"/>
      <c r="J12" s="15"/>
      <c r="O12" s="2"/>
      <c r="P12" s="2"/>
      <c r="Q12" s="2"/>
      <c r="R12" s="2"/>
      <c r="S12" s="2"/>
    </row>
    <row r="13" spans="3:26" x14ac:dyDescent="0.25">
      <c r="C13">
        <v>120</v>
      </c>
      <c r="D13" s="5">
        <f t="shared" ref="D13" si="11">IF(C13&lt;0,-(100-C13)/C13,C13/100+1)</f>
        <v>2.2000000000000002</v>
      </c>
      <c r="E13" s="1">
        <f t="shared" ref="E13" si="12">1/D13</f>
        <v>0.45454545454545453</v>
      </c>
      <c r="F13" s="5">
        <f t="shared" ref="F13" si="13">IF(C13&lt;0,-100/C13,C13/100)</f>
        <v>1.2</v>
      </c>
      <c r="H13" s="6"/>
      <c r="I13" s="2"/>
    </row>
    <row r="14" spans="3:26" x14ac:dyDescent="0.25">
      <c r="C14" s="7"/>
      <c r="D14" s="13"/>
      <c r="E14" s="14">
        <f>E13+E3</f>
        <v>1.3545454545454545</v>
      </c>
      <c r="I14">
        <v>86400</v>
      </c>
      <c r="N14" s="3"/>
      <c r="O14" s="32"/>
      <c r="P14" s="7"/>
    </row>
    <row r="15" spans="3:26" x14ac:dyDescent="0.25">
      <c r="C15" s="7" t="s">
        <v>4</v>
      </c>
      <c r="D15" t="s">
        <v>5</v>
      </c>
      <c r="E15" t="s">
        <v>0</v>
      </c>
      <c r="F15" s="7" t="s">
        <v>3</v>
      </c>
      <c r="I15">
        <f>7*I14</f>
        <v>604800</v>
      </c>
      <c r="O15" s="5"/>
      <c r="P15" s="5"/>
    </row>
    <row r="16" spans="3:26" x14ac:dyDescent="0.25">
      <c r="C16">
        <v>8</v>
      </c>
      <c r="D16" s="2">
        <f t="shared" ref="D16:D22" si="14">IF(C16&lt;2,-100/(C16-1),(C16-1)*100)</f>
        <v>700</v>
      </c>
      <c r="E16" s="4">
        <f>1/C16</f>
        <v>0.125</v>
      </c>
      <c r="F16" s="5">
        <f t="shared" ref="F16:F22" si="15">IF(C16&lt;0,-100/C16,C16/100)</f>
        <v>0.08</v>
      </c>
      <c r="H16" s="2"/>
    </row>
    <row r="17" spans="1:22" x14ac:dyDescent="0.25">
      <c r="A17" s="17"/>
      <c r="C17" s="11">
        <f>C16-1</f>
        <v>7</v>
      </c>
      <c r="D17" s="2">
        <f>IF(C17&lt;2,-100/(C17-1),(C17-1)*100)</f>
        <v>600</v>
      </c>
      <c r="E17" s="4">
        <f t="shared" ref="E17:E22" si="16">1/C17</f>
        <v>0.14285714285714285</v>
      </c>
      <c r="F17" s="5">
        <f t="shared" si="15"/>
        <v>7.0000000000000007E-2</v>
      </c>
      <c r="G17" s="1"/>
      <c r="J17" s="7"/>
      <c r="K17" s="7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5">
      <c r="C18" s="11">
        <f t="shared" ref="C18:C22" si="17">C17-1</f>
        <v>6</v>
      </c>
      <c r="D18" s="2">
        <f t="shared" si="14"/>
        <v>500</v>
      </c>
      <c r="E18" s="4">
        <f t="shared" si="16"/>
        <v>0.16666666666666666</v>
      </c>
      <c r="F18" s="5">
        <f t="shared" si="15"/>
        <v>0.06</v>
      </c>
      <c r="G18" s="1"/>
      <c r="J18" s="31"/>
      <c r="O18" s="33"/>
    </row>
    <row r="19" spans="1:22" x14ac:dyDescent="0.25">
      <c r="A19" s="17"/>
      <c r="C19" s="11">
        <f t="shared" si="17"/>
        <v>5</v>
      </c>
      <c r="D19" s="2">
        <f t="shared" si="14"/>
        <v>400</v>
      </c>
      <c r="E19" s="4">
        <f t="shared" si="16"/>
        <v>0.2</v>
      </c>
      <c r="F19" s="5">
        <f t="shared" si="15"/>
        <v>0.05</v>
      </c>
      <c r="G19" s="1"/>
      <c r="H19" s="31"/>
      <c r="I19" s="31"/>
      <c r="O19" s="33"/>
      <c r="S19" s="6"/>
      <c r="T19" s="6"/>
      <c r="U19" s="6"/>
      <c r="V19" s="6"/>
    </row>
    <row r="20" spans="1:22" x14ac:dyDescent="0.25">
      <c r="C20" s="11">
        <f t="shared" si="17"/>
        <v>4</v>
      </c>
      <c r="D20" s="2">
        <f t="shared" si="14"/>
        <v>300</v>
      </c>
      <c r="E20" s="4">
        <f t="shared" si="16"/>
        <v>0.25</v>
      </c>
      <c r="F20" s="5">
        <f t="shared" si="15"/>
        <v>0.04</v>
      </c>
      <c r="G20" s="1"/>
      <c r="H20" s="31"/>
      <c r="I20" s="31"/>
      <c r="J20" s="30"/>
      <c r="K20" s="30"/>
      <c r="O20" s="33"/>
      <c r="S20" s="6"/>
      <c r="T20" s="6"/>
      <c r="U20" s="6"/>
      <c r="V20" s="6"/>
    </row>
    <row r="21" spans="1:22" x14ac:dyDescent="0.25">
      <c r="C21" s="11">
        <f t="shared" si="17"/>
        <v>3</v>
      </c>
      <c r="D21" s="2">
        <f t="shared" si="14"/>
        <v>200</v>
      </c>
      <c r="E21" s="4">
        <f t="shared" si="16"/>
        <v>0.33333333333333331</v>
      </c>
      <c r="F21" s="5">
        <f t="shared" si="15"/>
        <v>0.03</v>
      </c>
      <c r="G21" s="1"/>
      <c r="H21" s="31"/>
      <c r="I21" s="31"/>
      <c r="J21" s="30"/>
      <c r="K21" s="30"/>
      <c r="O21" s="33"/>
      <c r="S21" s="6"/>
      <c r="T21" s="6"/>
      <c r="U21" s="6"/>
      <c r="V21" s="6"/>
    </row>
    <row r="22" spans="1:22" x14ac:dyDescent="0.25">
      <c r="C22" s="11">
        <f t="shared" si="17"/>
        <v>2</v>
      </c>
      <c r="D22" s="2">
        <f t="shared" si="14"/>
        <v>100</v>
      </c>
      <c r="E22" s="4">
        <f t="shared" si="16"/>
        <v>0.5</v>
      </c>
      <c r="F22" s="5">
        <f t="shared" si="15"/>
        <v>0.02</v>
      </c>
      <c r="G22" s="1"/>
      <c r="H22" s="31"/>
      <c r="I22" s="31"/>
      <c r="J22" s="30"/>
      <c r="K22" s="30"/>
      <c r="S22" s="6"/>
      <c r="T22" s="6"/>
      <c r="U22" s="6"/>
      <c r="V22" s="6"/>
    </row>
    <row r="23" spans="1:22" x14ac:dyDescent="0.25">
      <c r="A23" s="17"/>
      <c r="C23" s="11">
        <v>1.5</v>
      </c>
      <c r="D23" s="2">
        <f t="shared" ref="D23:D24" si="18">IF(C23&lt;2,-100/(C23-1),(C23-1)*100)</f>
        <v>-200</v>
      </c>
      <c r="E23" s="4">
        <f t="shared" ref="E23:E24" si="19">1/C23</f>
        <v>0.66666666666666663</v>
      </c>
      <c r="F23" s="5">
        <f t="shared" ref="F23:F24" si="20">IF(C23&lt;0,-100/C23,C23/100)</f>
        <v>1.4999999999999999E-2</v>
      </c>
      <c r="G23" s="1"/>
      <c r="H23" s="31"/>
      <c r="I23" s="31"/>
      <c r="J23" s="30"/>
      <c r="K23" s="30"/>
      <c r="S23" s="6"/>
      <c r="T23" s="6"/>
      <c r="U23" s="6"/>
      <c r="V23" s="6"/>
    </row>
    <row r="24" spans="1:22" x14ac:dyDescent="0.25">
      <c r="B24" s="5"/>
      <c r="C24" s="11">
        <v>3</v>
      </c>
      <c r="D24" s="2">
        <f t="shared" si="18"/>
        <v>200</v>
      </c>
      <c r="E24" s="4">
        <f t="shared" si="19"/>
        <v>0.33333333333333331</v>
      </c>
      <c r="F24" s="5">
        <f t="shared" si="20"/>
        <v>0.03</v>
      </c>
      <c r="G24" s="1"/>
      <c r="H24" s="31"/>
      <c r="I24" s="31"/>
      <c r="S24" s="6"/>
      <c r="T24" s="6"/>
      <c r="U24" s="6"/>
      <c r="V24" s="6"/>
    </row>
    <row r="25" spans="1:22" x14ac:dyDescent="0.25">
      <c r="B25" s="5"/>
      <c r="C25" s="11">
        <v>2.2000000000000002</v>
      </c>
      <c r="D25" s="2">
        <f t="shared" ref="D25" si="21">IF(C25&lt;2,-100/(C25-1),(C25-1)*100)</f>
        <v>120.00000000000001</v>
      </c>
      <c r="E25" s="4">
        <f t="shared" ref="E25" si="22">1/C25</f>
        <v>0.45454545454545453</v>
      </c>
      <c r="F25" s="5">
        <f t="shared" ref="F25" si="23">IF(C25&lt;0,-100/C25,C25/100)</f>
        <v>2.2000000000000002E-2</v>
      </c>
      <c r="G25" s="1"/>
      <c r="H25" s="31"/>
      <c r="I25" s="31"/>
      <c r="J25" s="31"/>
      <c r="O25" s="33"/>
    </row>
    <row r="26" spans="1:22" x14ac:dyDescent="0.25">
      <c r="B26" s="5"/>
      <c r="C26" s="11"/>
      <c r="D26" s="2"/>
      <c r="E26" s="4"/>
      <c r="F26" s="5"/>
      <c r="G26" s="1"/>
      <c r="H26" s="31"/>
      <c r="I26" s="31"/>
      <c r="O26" s="33"/>
      <c r="S26" s="6"/>
      <c r="T26" s="6"/>
      <c r="U26" s="6"/>
      <c r="V26" s="6"/>
    </row>
    <row r="27" spans="1:22" x14ac:dyDescent="0.25">
      <c r="B27" s="5"/>
      <c r="C27" s="11"/>
      <c r="D27" s="2"/>
      <c r="E27" s="4"/>
      <c r="F27" s="5"/>
      <c r="H27" s="2"/>
      <c r="I27" s="5"/>
      <c r="J27" s="30"/>
      <c r="K27" s="30"/>
      <c r="O27" s="33"/>
      <c r="S27" s="6"/>
      <c r="T27" s="6"/>
      <c r="U27" s="6"/>
      <c r="V27" s="6"/>
    </row>
    <row r="28" spans="1:22" x14ac:dyDescent="0.25">
      <c r="B28" s="5"/>
      <c r="C28" s="11"/>
      <c r="D28" s="2"/>
      <c r="E28" s="4"/>
      <c r="F28" s="5"/>
      <c r="H28" s="2"/>
      <c r="I28" s="5"/>
      <c r="J28" s="30"/>
      <c r="K28" s="30"/>
      <c r="O28" s="33"/>
      <c r="S28" s="6"/>
      <c r="T28" s="6"/>
      <c r="U28" s="6"/>
      <c r="V28" s="6"/>
    </row>
    <row r="29" spans="1:22" x14ac:dyDescent="0.25">
      <c r="B29" s="5"/>
      <c r="C29" s="11"/>
      <c r="D29" s="2"/>
      <c r="E29" s="4"/>
      <c r="F29" s="5"/>
      <c r="H29" s="2"/>
      <c r="I29" s="5"/>
    </row>
    <row r="30" spans="1:22" x14ac:dyDescent="0.25">
      <c r="B30" s="5"/>
      <c r="C30" s="11"/>
      <c r="D30" s="2"/>
      <c r="E30" s="4"/>
      <c r="F30" s="5"/>
      <c r="H30" s="2"/>
      <c r="I30" s="5"/>
    </row>
    <row r="31" spans="1:22" x14ac:dyDescent="0.25">
      <c r="B31" s="5"/>
      <c r="C31" s="11"/>
      <c r="D31" s="2"/>
      <c r="E31" s="4"/>
      <c r="F31" s="5"/>
      <c r="H31" s="2"/>
      <c r="I31" s="5"/>
    </row>
    <row r="32" spans="1:22" x14ac:dyDescent="0.25">
      <c r="B32" s="5"/>
      <c r="C32" s="13"/>
      <c r="D32" s="2"/>
      <c r="E32" s="4"/>
      <c r="F32" s="5"/>
      <c r="H32" s="2"/>
      <c r="I32" s="5"/>
    </row>
    <row r="33" spans="3:8" x14ac:dyDescent="0.25">
      <c r="C33" s="6"/>
      <c r="D33" s="2"/>
      <c r="E33" s="4"/>
      <c r="F33" s="5"/>
      <c r="H33" s="2"/>
    </row>
    <row r="34" spans="3:8" x14ac:dyDescent="0.25">
      <c r="C34" s="6"/>
      <c r="D34" s="2"/>
      <c r="E34" s="4"/>
      <c r="F34" s="5"/>
      <c r="H34" s="2"/>
    </row>
    <row r="35" spans="3:8" x14ac:dyDescent="0.25">
      <c r="C35" s="11"/>
      <c r="D35" s="2"/>
      <c r="E35" s="4"/>
      <c r="F35" s="5"/>
      <c r="H35" s="2"/>
    </row>
    <row r="36" spans="3:8" x14ac:dyDescent="0.25">
      <c r="C36" s="11"/>
      <c r="D36" s="2"/>
      <c r="E36" s="4"/>
      <c r="F36" s="5"/>
      <c r="H36" s="2"/>
    </row>
    <row r="37" spans="3:8" x14ac:dyDescent="0.25">
      <c r="C37" s="11"/>
      <c r="D37" s="2"/>
      <c r="E37" s="4"/>
      <c r="F37" s="5"/>
    </row>
    <row r="40" spans="3:8" x14ac:dyDescent="0.25">
      <c r="D40" s="2"/>
      <c r="E40" s="36"/>
    </row>
    <row r="41" spans="3:8" x14ac:dyDescent="0.25">
      <c r="D41" s="36"/>
      <c r="E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OddsAlgorithm</vt:lpstr>
      <vt:lpstr>MLtoDEC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2023-09-04T19:52:37Z</dcterms:modified>
</cp:coreProperties>
</file>