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aestría Unal - Ingeniería de Sistemas y Computación\03_Semestre I\Sistemas Distribuidos\Proyecto\cuda\"/>
    </mc:Choice>
  </mc:AlternateContent>
  <xr:revisionPtr revIDLastSave="0" documentId="13_ncr:1_{AED94DAB-10D5-400F-9DB4-5CD58A4E85BD}" xr6:coauthVersionLast="40" xr6:coauthVersionMax="40" xr10:uidLastSave="{00000000-0000-0000-0000-000000000000}"/>
  <bookViews>
    <workbookView xWindow="-120" yWindow="-120" windowWidth="20730" windowHeight="11160" tabRatio="606" xr2:uid="{0CD43268-9F7B-4F38-A071-76F6F66115A0}"/>
  </bookViews>
  <sheets>
    <sheet name="SEQUENTIAL" sheetId="1" r:id="rId1"/>
    <sheet name="OMP" sheetId="2" r:id="rId2"/>
    <sheet name="CUDA" sheetId="9" r:id="rId3"/>
    <sheet name="SEQUENTIAL ANALYSIS" sheetId="5" r:id="rId4"/>
    <sheet name="OMP ANALYSIS" sheetId="4" r:id="rId5"/>
    <sheet name="OMP O3 ANALYSIS" sheetId="6" r:id="rId6"/>
    <sheet name="CUDA ANALYSIS" sheetId="10" r:id="rId7"/>
  </sheets>
  <calcPr calcId="181029"/>
  <pivotCaches>
    <pivotCache cacheId="7" r:id="rId8"/>
    <pivotCache cacheId="15" r:id="rId9"/>
    <pivotCache cacheId="1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0" l="1"/>
  <c r="B34" i="10"/>
  <c r="B33" i="10"/>
  <c r="C35" i="10"/>
  <c r="C33" i="10"/>
  <c r="C34" i="10"/>
  <c r="B20" i="10"/>
  <c r="B19" i="10"/>
  <c r="B18" i="10"/>
  <c r="C20" i="10"/>
  <c r="C18" i="10"/>
  <c r="C19" i="10"/>
  <c r="C13" i="10"/>
  <c r="C12" i="10"/>
  <c r="C11" i="10"/>
  <c r="B13" i="10"/>
  <c r="B11" i="10"/>
  <c r="B12" i="10"/>
  <c r="B20" i="6"/>
  <c r="B19" i="6"/>
  <c r="B18" i="6"/>
  <c r="B20" i="4"/>
  <c r="B19" i="4"/>
  <c r="B18" i="4"/>
  <c r="E20" i="6"/>
  <c r="D18" i="4"/>
  <c r="E18" i="6"/>
  <c r="D20" i="6"/>
  <c r="D18" i="6"/>
  <c r="D19" i="6"/>
  <c r="E20" i="4"/>
  <c r="C20" i="6"/>
  <c r="C19" i="6"/>
  <c r="C18" i="4"/>
  <c r="C18" i="6"/>
  <c r="C20" i="4"/>
  <c r="E19" i="4"/>
  <c r="D20" i="4"/>
  <c r="D19" i="4"/>
  <c r="E19" i="6"/>
  <c r="C19" i="4"/>
  <c r="E18" i="4"/>
</calcChain>
</file>

<file path=xl/sharedStrings.xml><?xml version="1.0" encoding="utf-8"?>
<sst xmlns="http://schemas.openxmlformats.org/spreadsheetml/2006/main" count="46" uniqueCount="19">
  <si>
    <t>run</t>
  </si>
  <si>
    <t>image</t>
  </si>
  <si>
    <t>time (ms)</t>
  </si>
  <si>
    <t>threads</t>
  </si>
  <si>
    <t>omp - time (ms)</t>
  </si>
  <si>
    <t>omp o3 - time (ms)</t>
  </si>
  <si>
    <t>Etiquetas de fila</t>
  </si>
  <si>
    <t>Total general</t>
  </si>
  <si>
    <t>Etiquetas de columna</t>
  </si>
  <si>
    <t>Promedio de time (ms)</t>
  </si>
  <si>
    <t>Promedio de omp - time (ms)</t>
  </si>
  <si>
    <t>sequential time</t>
  </si>
  <si>
    <t>omp - 4 threads</t>
  </si>
  <si>
    <t>omp - 2 threads</t>
  </si>
  <si>
    <t>omp - 8 threads</t>
  </si>
  <si>
    <t>Promedio de omp o3 - time (ms)</t>
  </si>
  <si>
    <t>cuda time</t>
  </si>
  <si>
    <t>omp time</t>
  </si>
  <si>
    <t>omp O3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</si>
</sst>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[Results.xlsx]OMP ANALYSIS!TablaDinámica1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'OMP ANALYSIS'!$B$3:$B$4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ANALYSIS'!$B$5:$B$8</c:f>
              <c:numCache>
                <c:formatCode>General</c:formatCode>
                <c:ptCount val="3"/>
                <c:pt idx="0">
                  <c:v>0.20039999999999999</c:v>
                </c:pt>
                <c:pt idx="1">
                  <c:v>1.1237999999999999</c:v>
                </c:pt>
                <c:pt idx="2">
                  <c:v>5.1449999999999996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4AC6-9FAA-EFBE5945FFCA}"/>
            </c:ext>
          </c:extLst>
        </c:ser>
        <c:ser>
          <c:idx val="1"/>
          <c:order val="1"/>
          <c:tx>
            <c:strRef>
              <c:f>'OMP ANALYSIS'!$C$3:$C$4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ANALYSIS'!$C$5:$C$8</c:f>
              <c:numCache>
                <c:formatCode>General</c:formatCode>
                <c:ptCount val="3"/>
                <c:pt idx="0">
                  <c:v>0.19620000000000001</c:v>
                </c:pt>
                <c:pt idx="1">
                  <c:v>1.1464000000000001</c:v>
                </c:pt>
                <c:pt idx="2">
                  <c:v>5.1867999999999999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C-4AC6-9FAA-EFBE5945FFCA}"/>
            </c:ext>
          </c:extLst>
        </c:ser>
        <c:ser>
          <c:idx val="2"/>
          <c:order val="2"/>
          <c:tx>
            <c:strRef>
              <c:f>'OMP ANALYSIS'!$D$3:$D$4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ANALYSIS'!$D$5:$D$8</c:f>
              <c:numCache>
                <c:formatCode>General</c:formatCode>
                <c:ptCount val="3"/>
                <c:pt idx="0">
                  <c:v>0.19700000000000001</c:v>
                </c:pt>
                <c:pt idx="1">
                  <c:v>1.1397999999999999</c:v>
                </c:pt>
                <c:pt idx="2">
                  <c:v>5.1688000000000001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C-4AC6-9FAA-EFBE5945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15152"/>
        <c:axId val="582411648"/>
      </c:lineChart>
      <c:catAx>
        <c:axId val="631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411648"/>
        <c:crosses val="autoZero"/>
        <c:auto val="1"/>
        <c:lblAlgn val="ctr"/>
        <c:lblOffset val="100"/>
        <c:noMultiLvlLbl val="0"/>
      </c:catAx>
      <c:valAx>
        <c:axId val="582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1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OMP</a:t>
            </a:r>
            <a:r>
              <a:rPr lang="es-CO" baseline="0"/>
              <a:t> VS Sequential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'OMP ANALYSIS'!$B$17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'OMP ANALYSIS'!$B$18:$B$20</c:f>
              <c:numCache>
                <c:formatCode>General</c:formatCode>
                <c:ptCount val="3"/>
                <c:pt idx="0">
                  <c:v>0.36380000000000001</c:v>
                </c:pt>
                <c:pt idx="1">
                  <c:v>2.1724000000000001</c:v>
                </c:pt>
                <c:pt idx="2">
                  <c:v>9.8450000000000006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F-46F0-A526-A05A703C91D3}"/>
            </c:ext>
          </c:extLst>
        </c:ser>
        <c:ser>
          <c:idx val="1"/>
          <c:order val="1"/>
          <c:tx>
            <c:strRef>
              <c:f>'OMP ANALYSIS'!$C$17</c:f>
              <c:strCache>
                <c:ptCount val="1"/>
                <c:pt idx="0">
                  <c:v>omp - 2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'OMP ANALYSIS'!$C$18:$C$20</c:f>
              <c:numCache>
                <c:formatCode>General</c:formatCode>
                <c:ptCount val="3"/>
                <c:pt idx="0">
                  <c:v>0.20039999999999999</c:v>
                </c:pt>
                <c:pt idx="1">
                  <c:v>1.1237999999999999</c:v>
                </c:pt>
                <c:pt idx="2">
                  <c:v>5.1449999999999996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F-46F0-A526-A05A703C91D3}"/>
            </c:ext>
          </c:extLst>
        </c:ser>
        <c:ser>
          <c:idx val="2"/>
          <c:order val="2"/>
          <c:tx>
            <c:strRef>
              <c:f>'OMP ANALYSIS'!$D$17</c:f>
              <c:strCache>
                <c:ptCount val="1"/>
                <c:pt idx="0">
                  <c:v>omp - 4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'OMP ANALYSIS'!$D$18:$D$20</c:f>
              <c:numCache>
                <c:formatCode>General</c:formatCode>
                <c:ptCount val="3"/>
                <c:pt idx="0">
                  <c:v>0.19620000000000001</c:v>
                </c:pt>
                <c:pt idx="1">
                  <c:v>1.1464000000000001</c:v>
                </c:pt>
                <c:pt idx="2">
                  <c:v>5.1867999999999999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F-46F0-A526-A05A703C91D3}"/>
            </c:ext>
          </c:extLst>
        </c:ser>
        <c:ser>
          <c:idx val="3"/>
          <c:order val="3"/>
          <c:tx>
            <c:strRef>
              <c:f>'OMP ANALYSIS'!$E$17</c:f>
              <c:strCache>
                <c:ptCount val="1"/>
                <c:pt idx="0">
                  <c:v>omp - 8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'OMP ANALYSIS'!$E$18:$E$20</c:f>
              <c:numCache>
                <c:formatCode>General</c:formatCode>
                <c:ptCount val="3"/>
                <c:pt idx="0">
                  <c:v>0.19700000000000001</c:v>
                </c:pt>
                <c:pt idx="1">
                  <c:v>1.1397999999999999</c:v>
                </c:pt>
                <c:pt idx="2">
                  <c:v>5.1688000000000001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F-46F0-A526-A05A703C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384"/>
        <c:axId val="636548208"/>
      </c:lineChart>
      <c:catAx>
        <c:axId val="475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48208"/>
        <c:crosses val="autoZero"/>
        <c:auto val="1"/>
        <c:lblAlgn val="ctr"/>
        <c:lblOffset val="100"/>
        <c:noMultiLvlLbl val="0"/>
      </c:catAx>
      <c:valAx>
        <c:axId val="636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[Results.xlsx]OMP O3 ANALYSIS!TablaDinámica1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'OMP O3 ANALYSIS'!$B$3:$B$4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ANALYSIS'!$B$5:$B$8</c:f>
              <c:numCache>
                <c:formatCode>General</c:formatCode>
                <c:ptCount val="3"/>
                <c:pt idx="0">
                  <c:v>8.660000000000001E-2</c:v>
                </c:pt>
                <c:pt idx="1">
                  <c:v>0.53139999999999998</c:v>
                </c:pt>
                <c:pt idx="2">
                  <c:v>2.1026000000000002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F-48E5-ABC5-15A203F4FFC0}"/>
            </c:ext>
          </c:extLst>
        </c:ser>
        <c:ser>
          <c:idx val="1"/>
          <c:order val="1"/>
          <c:tx>
            <c:strRef>
              <c:f>'OMP O3 ANALYSIS'!$C$3:$C$4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ANALYSIS'!$C$5:$C$8</c:f>
              <c:numCache>
                <c:formatCode>General</c:formatCode>
                <c:ptCount val="3"/>
                <c:pt idx="0">
                  <c:v>8.3199999999999982E-2</c:v>
                </c:pt>
                <c:pt idx="1">
                  <c:v>0.51419999999999999</c:v>
                </c:pt>
                <c:pt idx="2">
                  <c:v>2.1823999999999999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F-48E5-ABC5-15A203F4FFC0}"/>
            </c:ext>
          </c:extLst>
        </c:ser>
        <c:ser>
          <c:idx val="2"/>
          <c:order val="2"/>
          <c:tx>
            <c:strRef>
              <c:f>'OMP O3 ANALYSIS'!$D$3:$D$4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ANALYSIS'!$D$5:$D$8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F-48E5-ABC5-15A203F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15152"/>
        <c:axId val="582411648"/>
      </c:lineChart>
      <c:catAx>
        <c:axId val="631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411648"/>
        <c:crosses val="autoZero"/>
        <c:auto val="1"/>
        <c:lblAlgn val="ctr"/>
        <c:lblOffset val="100"/>
        <c:noMultiLvlLbl val="0"/>
      </c:catAx>
      <c:valAx>
        <c:axId val="582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1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OMP</a:t>
            </a:r>
            <a:r>
              <a:rPr lang="es-CO" baseline="0"/>
              <a:t> O3 VS Sequential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'OMP O3 ANALYSIS'!$B$17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ANALYSIS'!$B$18:$B$20</c:f>
              <c:numCache>
                <c:formatCode>General</c:formatCode>
                <c:ptCount val="3"/>
                <c:pt idx="0">
                  <c:v>0.36380000000000001</c:v>
                </c:pt>
                <c:pt idx="1">
                  <c:v>2.1724000000000001</c:v>
                </c:pt>
                <c:pt idx="2">
                  <c:v>9.8450000000000006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58E-8AC5-1A5CC4605686}"/>
            </c:ext>
          </c:extLst>
        </c:ser>
        <c:ser>
          <c:idx val="1"/>
          <c:order val="1"/>
          <c:tx>
            <c:strRef>
              <c:f>'OMP O3 ANALYSIS'!$C$17</c:f>
              <c:strCache>
                <c:ptCount val="1"/>
                <c:pt idx="0">
                  <c:v>omp - 2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ANALYSIS'!$C$18:$C$20</c:f>
              <c:numCache>
                <c:formatCode>General</c:formatCode>
                <c:ptCount val="3"/>
                <c:pt idx="0">
                  <c:v>8.660000000000001E-2</c:v>
                </c:pt>
                <c:pt idx="1">
                  <c:v>0.53139999999999998</c:v>
                </c:pt>
                <c:pt idx="2">
                  <c:v>2.1026000000000002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8-458E-8AC5-1A5CC4605686}"/>
            </c:ext>
          </c:extLst>
        </c:ser>
        <c:ser>
          <c:idx val="2"/>
          <c:order val="2"/>
          <c:tx>
            <c:strRef>
              <c:f>'OMP O3 ANALYSIS'!$D$17</c:f>
              <c:strCache>
                <c:ptCount val="1"/>
                <c:pt idx="0">
                  <c:v>omp - 4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ANALYSIS'!$D$18:$D$20</c:f>
              <c:numCache>
                <c:formatCode>General</c:formatCode>
                <c:ptCount val="3"/>
                <c:pt idx="0">
                  <c:v>8.3199999999999982E-2</c:v>
                </c:pt>
                <c:pt idx="1">
                  <c:v>0.51419999999999999</c:v>
                </c:pt>
                <c:pt idx="2">
                  <c:v>2.1823999999999999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8-458E-8AC5-1A5CC4605686}"/>
            </c:ext>
          </c:extLst>
        </c:ser>
        <c:ser>
          <c:idx val="3"/>
          <c:order val="3"/>
          <c:tx>
            <c:strRef>
              <c:f>'OMP O3 ANALYSIS'!$E$17</c:f>
              <c:strCache>
                <c:ptCount val="1"/>
                <c:pt idx="0">
                  <c:v>omp - 8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ANALYSIS'!$E$18:$E$20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8-458E-8AC5-1A5CC460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384"/>
        <c:axId val="636548208"/>
      </c:lineChart>
      <c:catAx>
        <c:axId val="475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48208"/>
        <c:crosses val="autoZero"/>
        <c:auto val="1"/>
        <c:lblAlgn val="ctr"/>
        <c:lblOffset val="100"/>
        <c:noMultiLvlLbl val="0"/>
      </c:catAx>
      <c:valAx>
        <c:axId val="636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CUDA</a:t>
            </a:r>
            <a:r>
              <a:rPr lang="es-CO" baseline="0"/>
              <a:t> VS Sequential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'CUDA ANALYSIS'!$B$10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ANALYSIS'!$B$11:$B$13</c:f>
              <c:numCache>
                <c:formatCode>General</c:formatCode>
                <c:ptCount val="3"/>
                <c:pt idx="0">
                  <c:v>0.36380000000000001</c:v>
                </c:pt>
                <c:pt idx="1">
                  <c:v>2.1724000000000001</c:v>
                </c:pt>
                <c:pt idx="2">
                  <c:v>9.8450000000000006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40DA-965C-F4A761B7D649}"/>
            </c:ext>
          </c:extLst>
        </c:ser>
        <c:ser>
          <c:idx val="1"/>
          <c:order val="1"/>
          <c:tx>
            <c:strRef>
              <c:f>'CUDA ANALYSIS'!$C$10</c:f>
              <c:strCache>
                <c:ptCount val="1"/>
                <c:pt idx="0">
                  <c:v>cuda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ANALYSIS'!$C$11:$C$13</c:f>
              <c:numCache>
                <c:formatCode>General</c:formatCode>
                <c:ptCount val="3"/>
                <c:pt idx="0">
                  <c:v>0.18240000000000003</c:v>
                </c:pt>
                <c:pt idx="1">
                  <c:v>0.37359999999999999</c:v>
                </c:pt>
                <c:pt idx="2">
                  <c:v>1.1894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0-40DA-965C-F4A761B7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15631"/>
        <c:axId val="682209839"/>
      </c:lineChart>
      <c:catAx>
        <c:axId val="6760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209839"/>
        <c:crosses val="autoZero"/>
        <c:auto val="1"/>
        <c:lblAlgn val="ctr"/>
        <c:lblOffset val="100"/>
        <c:noMultiLvlLbl val="0"/>
      </c:catAx>
      <c:valAx>
        <c:axId val="6822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60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CUDA</a:t>
            </a:r>
            <a:r>
              <a:rPr lang="es-CO" baseline="0"/>
              <a:t> VS OMP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'CUDA ANALYSIS'!$B$17</c:f>
              <c:strCache>
                <c:ptCount val="1"/>
                <c:pt idx="0">
                  <c:v>omp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ANALYSIS'!$B$18:$B$20</c:f>
              <c:numCache>
                <c:formatCode>General</c:formatCode>
                <c:ptCount val="3"/>
                <c:pt idx="0">
                  <c:v>0.19786666666666666</c:v>
                </c:pt>
                <c:pt idx="1">
                  <c:v>1.1366666666666667</c:v>
                </c:pt>
                <c:pt idx="2">
                  <c:v>5.1668666666666665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7-4BF0-8649-37D8EDA14C72}"/>
            </c:ext>
          </c:extLst>
        </c:ser>
        <c:ser>
          <c:idx val="1"/>
          <c:order val="1"/>
          <c:tx>
            <c:strRef>
              <c:f>'CUDA ANALYSIS'!$C$17</c:f>
              <c:strCache>
                <c:ptCount val="1"/>
                <c:pt idx="0">
                  <c:v>cuda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ANALYSIS'!$C$18:$C$20</c:f>
              <c:numCache>
                <c:formatCode>General</c:formatCode>
                <c:ptCount val="3"/>
                <c:pt idx="0">
                  <c:v>0.18240000000000003</c:v>
                </c:pt>
                <c:pt idx="1">
                  <c:v>0.37359999999999999</c:v>
                </c:pt>
                <c:pt idx="2">
                  <c:v>1.1894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7-4BF0-8649-37D8EDA1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53503"/>
        <c:axId val="682226479"/>
      </c:lineChart>
      <c:catAx>
        <c:axId val="6793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226479"/>
        <c:crosses val="autoZero"/>
        <c:auto val="1"/>
        <c:lblAlgn val="ctr"/>
        <c:lblOffset val="100"/>
        <c:noMultiLvlLbl val="0"/>
      </c:catAx>
      <c:valAx>
        <c:axId val="6822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3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CUDA VS OMP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'CUDA ANALYSIS'!$B$32</c:f>
              <c:strCache>
                <c:ptCount val="1"/>
                <c:pt idx="0">
                  <c:v>omp O3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ANALYSIS'!$B$33:$B$35</c:f>
              <c:numCache>
                <c:formatCode>General</c:formatCode>
                <c:ptCount val="3"/>
                <c:pt idx="0">
                  <c:v>8.5466666666666649E-2</c:v>
                </c:pt>
                <c:pt idx="1">
                  <c:v>0.52226666666666666</c:v>
                </c:pt>
                <c:pt idx="2">
                  <c:v>2.1423333333333336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D-4993-81CD-93735E0398B0}"/>
            </c:ext>
          </c:extLst>
        </c:ser>
        <c:ser>
          <c:idx val="1"/>
          <c:order val="1"/>
          <c:tx>
            <c:strRef>
              <c:f>'CUDA ANALYSIS'!$C$32</c:f>
              <c:strCache>
                <c:ptCount val="1"/>
                <c:pt idx="0">
                  <c:v>cuda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ANALYSIS'!$C$33:$C$35</c:f>
              <c:numCache>
                <c:formatCode>General</c:formatCode>
                <c:ptCount val="3"/>
                <c:pt idx="0">
                  <c:v>0.18240000000000003</c:v>
                </c:pt>
                <c:pt idx="1">
                  <c:v>0.37359999999999999</c:v>
                </c:pt>
                <c:pt idx="2">
                  <c:v>1.1894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D-4993-81CD-93735E03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16303"/>
        <c:axId val="682213583"/>
      </c:lineChart>
      <c:catAx>
        <c:axId val="684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213583"/>
        <c:crosses val="autoZero"/>
        <c:auto val="1"/>
        <c:lblAlgn val="ctr"/>
        <c:lblOffset val="100"/>
        <c:noMultiLvlLbl val="0"/>
      </c:catAx>
      <c:valAx>
        <c:axId val="6822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4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166687</xdr:rowOff>
    </xdr:from>
    <xdr:to>
      <xdr:col>11</xdr:col>
      <xdr:colOff>347662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F6035-F7B4-4615-B06B-B501135A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15</xdr:row>
      <xdr:rowOff>157162</xdr:rowOff>
    </xdr:from>
    <xdr:to>
      <xdr:col>11</xdr:col>
      <xdr:colOff>314325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34EA91-D613-4106-8404-C6A81A0BB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166687</xdr:rowOff>
    </xdr:from>
    <xdr:to>
      <xdr:col>7</xdr:col>
      <xdr:colOff>1181100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B0F1A-1C86-45BD-BEBA-B978B472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15</xdr:row>
      <xdr:rowOff>157162</xdr:rowOff>
    </xdr:from>
    <xdr:to>
      <xdr:col>7</xdr:col>
      <xdr:colOff>1247775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09A8A-C7FA-4C47-B5A5-337120DCB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0</xdr:rowOff>
    </xdr:from>
    <xdr:to>
      <xdr:col>9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BBA892-ECE4-46AD-B705-42E3FAE85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395287</xdr:colOff>
      <xdr:row>16</xdr:row>
      <xdr:rowOff>38100</xdr:rowOff>
    </xdr:from>
    <xdr:to>
      <xdr:col>9</xdr:col>
      <xdr:colOff>395287</xdr:colOff>
      <xdr:row>30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C06659-7416-461E-A525-7AFA5420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404812</xdr:colOff>
      <xdr:row>31</xdr:row>
      <xdr:rowOff>28575</xdr:rowOff>
    </xdr:from>
    <xdr:to>
      <xdr:col>9</xdr:col>
      <xdr:colOff>404812</xdr:colOff>
      <xdr:row>45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CA59BC-5ABE-44EB-A41A-1CDD43ED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01.868210416666" createdVersion="6" refreshedVersion="6" minRefreshableVersion="3" recordCount="15" xr:uid="{52C76B56-8652-4953-B899-5260DFDDA356}">
  <cacheSource type="worksheet">
    <worksheetSource ref="A1:C16" sheet="SEQUENTIAL"/>
  </cacheSource>
  <cacheFields count="3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time (ms)" numFmtId="164">
      <sharedItems containsSemiMixedTypes="0" containsString="0" containsNumber="1" minValue="0.35499999999999998" maxValue="10.10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01.883425810185" createdVersion="6" refreshedVersion="6" minRefreshableVersion="3" recordCount="45" xr:uid="{7E22A971-BAC7-48F0-968C-D2AA45F6F76F}">
  <cacheSource type="worksheet">
    <worksheetSource ref="A1:E46" sheet="OMP"/>
  </cacheSource>
  <cacheFields count="7"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omp - time (ms)" numFmtId="164">
      <sharedItems containsSemiMixedTypes="0" containsString="0" containsNumber="1" minValue="0.191" maxValue="5.2359999999999998"/>
    </cacheField>
    <cacheField name="omp o3 - time (ms)" numFmtId="164">
      <sharedItems containsSemiMixedTypes="0" containsString="0" containsNumber="1" minValue="7.0999999999999994E-2" maxValue="2.4820000000000002"/>
    </cacheField>
    <cacheField name="omp pad - time (ms)" numFmtId="164">
      <sharedItems containsSemiMixedTypes="0" containsString="0" containsNumber="1" minValue="0.63700000000000001" maxValue="28.268000000000001"/>
    </cacheField>
    <cacheField name="omp pad o3 - time (ms)" numFmtId="164">
      <sharedItems containsSemiMixedTypes="0" containsString="0" containsNumber="1" minValue="0.59099999999999997" maxValue="20.69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01.886357754629" createdVersion="6" refreshedVersion="6" minRefreshableVersion="3" recordCount="15" xr:uid="{7E92AB59-D7C7-4F2F-ADB9-84184C03660A}">
  <cacheSource type="worksheet">
    <worksheetSource ref="A1:C16" sheet="CUDA"/>
  </cacheSource>
  <cacheFields count="3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time (ms)" numFmtId="164">
      <sharedItems containsSemiMixedTypes="0" containsString="0" containsNumber="1" minValue="0.157" maxValue="1.21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0.35499999999999998"/>
  </r>
  <r>
    <n v="1"/>
    <x v="1"/>
    <n v="2.2090000000000001"/>
  </r>
  <r>
    <n v="1"/>
    <x v="2"/>
    <n v="9.6560000000000006"/>
  </r>
  <r>
    <n v="2"/>
    <x v="0"/>
    <n v="0.35599999999999998"/>
  </r>
  <r>
    <n v="2"/>
    <x v="1"/>
    <n v="2.1139999999999999"/>
  </r>
  <r>
    <n v="2"/>
    <x v="2"/>
    <n v="9.8049999999999997"/>
  </r>
  <r>
    <n v="3"/>
    <x v="0"/>
    <n v="0.36399999999999999"/>
  </r>
  <r>
    <n v="3"/>
    <x v="1"/>
    <n v="2.1469999999999998"/>
  </r>
  <r>
    <n v="3"/>
    <x v="2"/>
    <n v="9.8040000000000003"/>
  </r>
  <r>
    <n v="4"/>
    <x v="0"/>
    <n v="0.36199999999999999"/>
  </r>
  <r>
    <n v="4"/>
    <x v="1"/>
    <n v="2.1800000000000002"/>
  </r>
  <r>
    <n v="4"/>
    <x v="2"/>
    <n v="10.103999999999999"/>
  </r>
  <r>
    <n v="5"/>
    <x v="0"/>
    <n v="0.38200000000000001"/>
  </r>
  <r>
    <n v="5"/>
    <x v="1"/>
    <n v="2.2120000000000002"/>
  </r>
  <r>
    <n v="5"/>
    <x v="2"/>
    <n v="9.855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"/>
    <x v="0"/>
    <n v="0.19700000000000001"/>
    <n v="0.108"/>
    <n v="0.63700000000000001"/>
    <n v="0.59099999999999997"/>
  </r>
  <r>
    <x v="0"/>
    <n v="1"/>
    <x v="1"/>
    <n v="0.99299999999999999"/>
    <n v="0.51800000000000002"/>
    <n v="4.343"/>
    <n v="3.7429999999999999"/>
  </r>
  <r>
    <x v="0"/>
    <n v="1"/>
    <x v="2"/>
    <n v="5.125"/>
    <n v="2.15"/>
    <n v="28.268000000000001"/>
    <n v="19.771000000000001"/>
  </r>
  <r>
    <x v="0"/>
    <n v="2"/>
    <x v="0"/>
    <n v="0.191"/>
    <n v="8.3000000000000004E-2"/>
    <n v="0.82099999999999995"/>
    <n v="0.73599999999999999"/>
  </r>
  <r>
    <x v="0"/>
    <n v="2"/>
    <x v="1"/>
    <n v="1.171"/>
    <n v="0.46700000000000003"/>
    <n v="4.4269999999999996"/>
    <n v="3.83"/>
  </r>
  <r>
    <x v="0"/>
    <n v="2"/>
    <x v="2"/>
    <n v="5.1459999999999999"/>
    <n v="1.962"/>
    <n v="21.343"/>
    <n v="20.280999999999999"/>
  </r>
  <r>
    <x v="0"/>
    <n v="3"/>
    <x v="0"/>
    <n v="0.20699999999999999"/>
    <n v="0.08"/>
    <n v="0.83199999999999996"/>
    <n v="0.83899999999999997"/>
  </r>
  <r>
    <x v="0"/>
    <n v="3"/>
    <x v="1"/>
    <n v="1.17"/>
    <n v="0.56899999999999995"/>
    <n v="3.9950000000000001"/>
    <n v="4.0069999999999997"/>
  </r>
  <r>
    <x v="0"/>
    <n v="3"/>
    <x v="2"/>
    <n v="5.1420000000000003"/>
    <n v="2.3460000000000001"/>
    <n v="18.780999999999999"/>
    <n v="20.696999999999999"/>
  </r>
  <r>
    <x v="0"/>
    <n v="4"/>
    <x v="0"/>
    <n v="0.20200000000000001"/>
    <n v="7.1999999999999995E-2"/>
    <n v="0.79800000000000004"/>
    <n v="0.73599999999999999"/>
  </r>
  <r>
    <x v="0"/>
    <n v="4"/>
    <x v="1"/>
    <n v="1.145"/>
    <n v="0.55700000000000005"/>
    <n v="4.0830000000000002"/>
    <n v="3.855"/>
  </r>
  <r>
    <x v="0"/>
    <n v="4"/>
    <x v="2"/>
    <n v="5.1609999999999996"/>
    <n v="1.9570000000000001"/>
    <n v="18.02"/>
    <n v="19.085999999999999"/>
  </r>
  <r>
    <x v="0"/>
    <n v="5"/>
    <x v="0"/>
    <n v="0.20499999999999999"/>
    <n v="0.09"/>
    <n v="0.88800000000000001"/>
    <n v="0.74099999999999999"/>
  </r>
  <r>
    <x v="0"/>
    <n v="5"/>
    <x v="1"/>
    <n v="1.1399999999999999"/>
    <n v="0.54600000000000004"/>
    <n v="4.2779999999999996"/>
    <n v="3.7519999999999998"/>
  </r>
  <r>
    <x v="0"/>
    <n v="5"/>
    <x v="2"/>
    <n v="5.1509999999999998"/>
    <n v="2.0979999999999999"/>
    <n v="21.385000000000002"/>
    <n v="17.225999999999999"/>
  </r>
  <r>
    <x v="1"/>
    <n v="1"/>
    <x v="0"/>
    <n v="0.19700000000000001"/>
    <n v="7.4999999999999997E-2"/>
    <n v="1"/>
    <n v="0.749"/>
  </r>
  <r>
    <x v="1"/>
    <n v="1"/>
    <x v="1"/>
    <n v="1.143"/>
    <n v="0.54700000000000004"/>
    <n v="6.5229999999999997"/>
    <n v="3.9350000000000001"/>
  </r>
  <r>
    <x v="1"/>
    <n v="1"/>
    <x v="2"/>
    <n v="5.1920000000000002"/>
    <n v="1.972"/>
    <n v="27.503"/>
    <n v="17.466999999999999"/>
  </r>
  <r>
    <x v="1"/>
    <n v="2"/>
    <x v="0"/>
    <n v="0.2"/>
    <n v="7.6999999999999999E-2"/>
    <n v="0.97699999999999998"/>
    <n v="0.73299999999999998"/>
  </r>
  <r>
    <x v="1"/>
    <n v="2"/>
    <x v="1"/>
    <n v="1.157"/>
    <n v="0.46"/>
    <n v="4.7220000000000004"/>
    <n v="3.754"/>
  </r>
  <r>
    <x v="1"/>
    <n v="2"/>
    <x v="2"/>
    <n v="5.1760000000000002"/>
    <n v="2.3820000000000001"/>
    <n v="21.695"/>
    <n v="19.818999999999999"/>
  </r>
  <r>
    <x v="1"/>
    <n v="3"/>
    <x v="0"/>
    <n v="0.19500000000000001"/>
    <n v="0.09"/>
    <n v="0.85399999999999998"/>
    <n v="0.82"/>
  </r>
  <r>
    <x v="1"/>
    <n v="3"/>
    <x v="1"/>
    <n v="1.145"/>
    <n v="0.53600000000000003"/>
    <n v="4.32"/>
    <n v="3.9950000000000001"/>
  </r>
  <r>
    <x v="1"/>
    <n v="3"/>
    <x v="2"/>
    <n v="5.14"/>
    <n v="1.9570000000000001"/>
    <n v="19.516999999999999"/>
    <n v="18.053999999999998"/>
  </r>
  <r>
    <x v="1"/>
    <n v="4"/>
    <x v="0"/>
    <n v="0.193"/>
    <n v="8.7999999999999995E-2"/>
    <n v="0.80400000000000005"/>
    <n v="0.78700000000000003"/>
  </r>
  <r>
    <x v="1"/>
    <n v="4"/>
    <x v="1"/>
    <n v="1.1399999999999999"/>
    <n v="0.55600000000000005"/>
    <n v="4.0999999999999996"/>
    <n v="4.0039999999999996"/>
  </r>
  <r>
    <x v="1"/>
    <n v="4"/>
    <x v="2"/>
    <n v="5.2359999999999998"/>
    <n v="2.319"/>
    <n v="22.588000000000001"/>
    <n v="17.911000000000001"/>
  </r>
  <r>
    <x v="1"/>
    <n v="5"/>
    <x v="0"/>
    <n v="0.19600000000000001"/>
    <n v="8.5999999999999993E-2"/>
    <n v="0.82299999999999995"/>
    <n v="0.71899999999999997"/>
  </r>
  <r>
    <x v="1"/>
    <n v="5"/>
    <x v="1"/>
    <n v="1.147"/>
    <n v="0.47199999999999998"/>
    <n v="4.4610000000000003"/>
    <n v="3.7210000000000001"/>
  </r>
  <r>
    <x v="1"/>
    <n v="5"/>
    <x v="2"/>
    <n v="5.19"/>
    <n v="2.282"/>
    <n v="22.658999999999999"/>
    <n v="17.579000000000001"/>
  </r>
  <r>
    <x v="2"/>
    <n v="1"/>
    <x v="0"/>
    <n v="0.19900000000000001"/>
    <n v="7.6999999999999999E-2"/>
    <n v="0.88500000000000001"/>
    <n v="0.71899999999999997"/>
  </r>
  <r>
    <x v="2"/>
    <n v="1"/>
    <x v="1"/>
    <n v="1.1619999999999999"/>
    <n v="0.47699999999999998"/>
    <n v="4.78"/>
    <n v="3.6749999999999998"/>
  </r>
  <r>
    <x v="2"/>
    <n v="1"/>
    <x v="2"/>
    <n v="5.1470000000000002"/>
    <n v="2.4820000000000002"/>
    <n v="23.065000000000001"/>
    <n v="17.550999999999998"/>
  </r>
  <r>
    <x v="2"/>
    <n v="2"/>
    <x v="0"/>
    <n v="0.19400000000000001"/>
    <n v="7.0999999999999994E-2"/>
    <n v="0.80800000000000005"/>
    <n v="0.71699999999999997"/>
  </r>
  <r>
    <x v="2"/>
    <n v="2"/>
    <x v="1"/>
    <n v="1.137"/>
    <n v="0.53900000000000003"/>
    <n v="4.1269999999999998"/>
    <n v="4.069"/>
  </r>
  <r>
    <x v="2"/>
    <n v="2"/>
    <x v="2"/>
    <n v="5.1230000000000002"/>
    <n v="1.9339999999999999"/>
    <n v="20.673999999999999"/>
    <n v="17.838000000000001"/>
  </r>
  <r>
    <x v="2"/>
    <n v="3"/>
    <x v="0"/>
    <n v="0.19500000000000001"/>
    <n v="9.5000000000000001E-2"/>
    <n v="0.78400000000000003"/>
    <n v="0.70899999999999996"/>
  </r>
  <r>
    <x v="2"/>
    <n v="3"/>
    <x v="1"/>
    <n v="1.1220000000000001"/>
    <n v="0.55700000000000005"/>
    <n v="4.5750000000000002"/>
    <n v="3.649"/>
  </r>
  <r>
    <x v="2"/>
    <n v="3"/>
    <x v="2"/>
    <n v="5.1820000000000004"/>
    <n v="2.0030000000000001"/>
    <n v="19.329000000000001"/>
    <n v="17.122"/>
  </r>
  <r>
    <x v="2"/>
    <n v="4"/>
    <x v="0"/>
    <n v="0.19600000000000001"/>
    <n v="9.2999999999999999E-2"/>
    <n v="0.90100000000000002"/>
    <n v="0.71499999999999997"/>
  </r>
  <r>
    <x v="2"/>
    <n v="4"/>
    <x v="1"/>
    <n v="1.1359999999999999"/>
    <n v="0.47199999999999998"/>
    <n v="4.7080000000000002"/>
    <n v="3.7770000000000001"/>
  </r>
  <r>
    <x v="2"/>
    <n v="4"/>
    <x v="2"/>
    <n v="5.1559999999999997"/>
    <n v="1.9690000000000001"/>
    <n v="20.878"/>
    <n v="18.119"/>
  </r>
  <r>
    <x v="2"/>
    <n v="5"/>
    <x v="0"/>
    <n v="0.20100000000000001"/>
    <n v="9.7000000000000003E-2"/>
    <n v="0.86"/>
    <n v="0.72699999999999998"/>
  </r>
  <r>
    <x v="2"/>
    <n v="5"/>
    <x v="1"/>
    <n v="1.1419999999999999"/>
    <n v="0.56100000000000005"/>
    <n v="4.1210000000000004"/>
    <n v="3.8439999999999999"/>
  </r>
  <r>
    <x v="2"/>
    <n v="5"/>
    <x v="2"/>
    <n v="5.2359999999999998"/>
    <n v="2.3220000000000001"/>
    <n v="19.536000000000001"/>
    <n v="19.6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0.26600000000000001"/>
  </r>
  <r>
    <n v="1"/>
    <x v="1"/>
    <n v="0.38700000000000001"/>
  </r>
  <r>
    <n v="1"/>
    <x v="2"/>
    <n v="1.1970000000000001"/>
  </r>
  <r>
    <n v="2"/>
    <x v="0"/>
    <n v="0.17100000000000001"/>
  </r>
  <r>
    <n v="2"/>
    <x v="1"/>
    <n v="0.39700000000000002"/>
  </r>
  <r>
    <n v="2"/>
    <x v="2"/>
    <n v="1.2150000000000001"/>
  </r>
  <r>
    <n v="3"/>
    <x v="0"/>
    <n v="0.157"/>
  </r>
  <r>
    <n v="3"/>
    <x v="1"/>
    <n v="0.36899999999999999"/>
  </r>
  <r>
    <n v="3"/>
    <x v="2"/>
    <n v="1.1910000000000001"/>
  </r>
  <r>
    <n v="4"/>
    <x v="0"/>
    <n v="0.157"/>
  </r>
  <r>
    <n v="4"/>
    <x v="1"/>
    <n v="0.36499999999999999"/>
  </r>
  <r>
    <n v="4"/>
    <x v="2"/>
    <n v="1.1819999999999999"/>
  </r>
  <r>
    <n v="5"/>
    <x v="0"/>
    <n v="0.161"/>
  </r>
  <r>
    <n v="5"/>
    <x v="1"/>
    <n v="0.35"/>
  </r>
  <r>
    <n v="5"/>
    <x v="2"/>
    <n v="1.16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20E08-3CD4-4707-B1D5-F6B92B766F58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time (ms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A789-F94E-48DF-A80C-1C8B34F5D8B9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omp - time (ms)" fld="3" subtotal="average" baseField="2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0FA48-AF13-4AB4-847F-FE6FD6B45589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E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omp o3 - time (ms)" fld="4" subtotal="average" baseField="2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EA777-267E-4CB0-AB01-6A59221675F9}" name="TablaDiná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time (ms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CDAE-6089-4256-95EE-10D6F81129E2}">
  <dimension ref="A1:C16"/>
  <sheetViews>
    <sheetView tabSelected="1" workbookViewId="0"/>
  </sheetViews>
  <sheetFormatPr baseColWidth="10"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>
        <v>1</v>
      </c>
      <c r="B2" s="2">
        <v>1</v>
      </c>
      <c r="C2" s="3">
        <v>0.35499999999999998</v>
      </c>
    </row>
    <row r="3" spans="1:3" x14ac:dyDescent="0.25">
      <c r="A3" s="2">
        <v>1</v>
      </c>
      <c r="B3" s="2">
        <v>2</v>
      </c>
      <c r="C3" s="3">
        <v>2.2090000000000001</v>
      </c>
    </row>
    <row r="4" spans="1:3" x14ac:dyDescent="0.25">
      <c r="A4" s="2">
        <v>1</v>
      </c>
      <c r="B4" s="2">
        <v>3</v>
      </c>
      <c r="C4" s="3">
        <v>9.6560000000000006</v>
      </c>
    </row>
    <row r="5" spans="1:3" x14ac:dyDescent="0.25">
      <c r="A5" s="2">
        <v>2</v>
      </c>
      <c r="B5" s="2">
        <v>1</v>
      </c>
      <c r="C5" s="3">
        <v>0.35599999999999998</v>
      </c>
    </row>
    <row r="6" spans="1:3" x14ac:dyDescent="0.25">
      <c r="A6" s="2">
        <v>2</v>
      </c>
      <c r="B6" s="2">
        <v>2</v>
      </c>
      <c r="C6" s="3">
        <v>2.1139999999999999</v>
      </c>
    </row>
    <row r="7" spans="1:3" x14ac:dyDescent="0.25">
      <c r="A7" s="2">
        <v>2</v>
      </c>
      <c r="B7" s="2">
        <v>3</v>
      </c>
      <c r="C7" s="3">
        <v>9.8049999999999997</v>
      </c>
    </row>
    <row r="8" spans="1:3" x14ac:dyDescent="0.25">
      <c r="A8" s="2">
        <v>3</v>
      </c>
      <c r="B8" s="2">
        <v>1</v>
      </c>
      <c r="C8" s="3">
        <v>0.36399999999999999</v>
      </c>
    </row>
    <row r="9" spans="1:3" x14ac:dyDescent="0.25">
      <c r="A9" s="2">
        <v>3</v>
      </c>
      <c r="B9" s="2">
        <v>2</v>
      </c>
      <c r="C9" s="3">
        <v>2.1469999999999998</v>
      </c>
    </row>
    <row r="10" spans="1:3" x14ac:dyDescent="0.25">
      <c r="A10" s="2">
        <v>3</v>
      </c>
      <c r="B10" s="2">
        <v>3</v>
      </c>
      <c r="C10" s="3">
        <v>9.8040000000000003</v>
      </c>
    </row>
    <row r="11" spans="1:3" x14ac:dyDescent="0.25">
      <c r="A11" s="2">
        <v>4</v>
      </c>
      <c r="B11" s="2">
        <v>1</v>
      </c>
      <c r="C11" s="3">
        <v>0.36199999999999999</v>
      </c>
    </row>
    <row r="12" spans="1:3" x14ac:dyDescent="0.25">
      <c r="A12" s="2">
        <v>4</v>
      </c>
      <c r="B12" s="2">
        <v>2</v>
      </c>
      <c r="C12" s="3">
        <v>2.1800000000000002</v>
      </c>
    </row>
    <row r="13" spans="1:3" x14ac:dyDescent="0.25">
      <c r="A13" s="2">
        <v>4</v>
      </c>
      <c r="B13" s="2">
        <v>3</v>
      </c>
      <c r="C13" s="3">
        <v>10.103999999999999</v>
      </c>
    </row>
    <row r="14" spans="1:3" x14ac:dyDescent="0.25">
      <c r="A14" s="2">
        <v>5</v>
      </c>
      <c r="B14" s="2">
        <v>1</v>
      </c>
      <c r="C14" s="3">
        <v>0.38200000000000001</v>
      </c>
    </row>
    <row r="15" spans="1:3" x14ac:dyDescent="0.25">
      <c r="A15" s="2">
        <v>5</v>
      </c>
      <c r="B15" s="2">
        <v>2</v>
      </c>
      <c r="C15" s="3">
        <v>2.2120000000000002</v>
      </c>
    </row>
    <row r="16" spans="1:3" x14ac:dyDescent="0.25">
      <c r="A16" s="2">
        <v>5</v>
      </c>
      <c r="B16" s="2">
        <v>3</v>
      </c>
      <c r="C16" s="3">
        <v>9.8559999999999999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6F87-1C82-45D5-A354-85A3453FDBE5}">
  <dimension ref="A1:E606"/>
  <sheetViews>
    <sheetView workbookViewId="0"/>
  </sheetViews>
  <sheetFormatPr baseColWidth="10" defaultRowHeight="15" x14ac:dyDescent="0.25"/>
  <cols>
    <col min="4" max="4" width="15.140625" bestFit="1" customWidth="1"/>
    <col min="5" max="5" width="17.85546875" bestFit="1" customWidth="1"/>
  </cols>
  <sheetData>
    <row r="1" spans="1:5" x14ac:dyDescent="0.25">
      <c r="A1" s="4" t="s">
        <v>3</v>
      </c>
      <c r="B1" s="4" t="s">
        <v>0</v>
      </c>
      <c r="C1" s="4" t="s">
        <v>1</v>
      </c>
      <c r="D1" s="4" t="s">
        <v>4</v>
      </c>
      <c r="E1" s="4" t="s">
        <v>5</v>
      </c>
    </row>
    <row r="2" spans="1:5" x14ac:dyDescent="0.25">
      <c r="A2" s="2">
        <v>2</v>
      </c>
      <c r="B2" s="2">
        <v>1</v>
      </c>
      <c r="C2" s="2">
        <v>1</v>
      </c>
      <c r="D2" s="3">
        <v>0.19700000000000001</v>
      </c>
      <c r="E2" s="3">
        <v>0.108</v>
      </c>
    </row>
    <row r="3" spans="1:5" x14ac:dyDescent="0.25">
      <c r="A3" s="2">
        <v>2</v>
      </c>
      <c r="B3" s="2">
        <v>1</v>
      </c>
      <c r="C3" s="2">
        <v>2</v>
      </c>
      <c r="D3" s="3">
        <v>0.99299999999999999</v>
      </c>
      <c r="E3" s="3">
        <v>0.51800000000000002</v>
      </c>
    </row>
    <row r="4" spans="1:5" x14ac:dyDescent="0.25">
      <c r="A4" s="2">
        <v>2</v>
      </c>
      <c r="B4" s="2">
        <v>1</v>
      </c>
      <c r="C4" s="2">
        <v>3</v>
      </c>
      <c r="D4" s="3">
        <v>5.125</v>
      </c>
      <c r="E4" s="3">
        <v>2.15</v>
      </c>
    </row>
    <row r="5" spans="1:5" x14ac:dyDescent="0.25">
      <c r="A5" s="2">
        <v>2</v>
      </c>
      <c r="B5" s="2">
        <v>2</v>
      </c>
      <c r="C5" s="2">
        <v>1</v>
      </c>
      <c r="D5" s="3">
        <v>0.191</v>
      </c>
      <c r="E5" s="3">
        <v>8.3000000000000004E-2</v>
      </c>
    </row>
    <row r="6" spans="1:5" x14ac:dyDescent="0.25">
      <c r="A6" s="2">
        <v>2</v>
      </c>
      <c r="B6" s="2">
        <v>2</v>
      </c>
      <c r="C6" s="2">
        <v>2</v>
      </c>
      <c r="D6" s="3">
        <v>1.171</v>
      </c>
      <c r="E6" s="3">
        <v>0.46700000000000003</v>
      </c>
    </row>
    <row r="7" spans="1:5" x14ac:dyDescent="0.25">
      <c r="A7" s="2">
        <v>2</v>
      </c>
      <c r="B7" s="2">
        <v>2</v>
      </c>
      <c r="C7" s="2">
        <v>3</v>
      </c>
      <c r="D7" s="3">
        <v>5.1459999999999999</v>
      </c>
      <c r="E7" s="3">
        <v>1.962</v>
      </c>
    </row>
    <row r="8" spans="1:5" x14ac:dyDescent="0.25">
      <c r="A8" s="2">
        <v>2</v>
      </c>
      <c r="B8" s="2">
        <v>3</v>
      </c>
      <c r="C8" s="2">
        <v>1</v>
      </c>
      <c r="D8" s="3">
        <v>0.20699999999999999</v>
      </c>
      <c r="E8" s="3">
        <v>0.08</v>
      </c>
    </row>
    <row r="9" spans="1:5" x14ac:dyDescent="0.25">
      <c r="A9" s="2">
        <v>2</v>
      </c>
      <c r="B9" s="2">
        <v>3</v>
      </c>
      <c r="C9" s="2">
        <v>2</v>
      </c>
      <c r="D9" s="3">
        <v>1.17</v>
      </c>
      <c r="E9" s="3">
        <v>0.56899999999999995</v>
      </c>
    </row>
    <row r="10" spans="1:5" x14ac:dyDescent="0.25">
      <c r="A10" s="2">
        <v>2</v>
      </c>
      <c r="B10" s="2">
        <v>3</v>
      </c>
      <c r="C10" s="2">
        <v>3</v>
      </c>
      <c r="D10" s="3">
        <v>5.1420000000000003</v>
      </c>
      <c r="E10" s="3">
        <v>2.3460000000000001</v>
      </c>
    </row>
    <row r="11" spans="1:5" x14ac:dyDescent="0.25">
      <c r="A11" s="2">
        <v>2</v>
      </c>
      <c r="B11" s="2">
        <v>4</v>
      </c>
      <c r="C11" s="2">
        <v>1</v>
      </c>
      <c r="D11" s="3">
        <v>0.20200000000000001</v>
      </c>
      <c r="E11" s="3">
        <v>7.1999999999999995E-2</v>
      </c>
    </row>
    <row r="12" spans="1:5" x14ac:dyDescent="0.25">
      <c r="A12" s="2">
        <v>2</v>
      </c>
      <c r="B12" s="2">
        <v>4</v>
      </c>
      <c r="C12" s="2">
        <v>2</v>
      </c>
      <c r="D12" s="3">
        <v>1.145</v>
      </c>
      <c r="E12" s="3">
        <v>0.55700000000000005</v>
      </c>
    </row>
    <row r="13" spans="1:5" x14ac:dyDescent="0.25">
      <c r="A13" s="2">
        <v>2</v>
      </c>
      <c r="B13" s="2">
        <v>4</v>
      </c>
      <c r="C13" s="2">
        <v>3</v>
      </c>
      <c r="D13" s="3">
        <v>5.1609999999999996</v>
      </c>
      <c r="E13" s="3">
        <v>1.9570000000000001</v>
      </c>
    </row>
    <row r="14" spans="1:5" x14ac:dyDescent="0.25">
      <c r="A14" s="2">
        <v>2</v>
      </c>
      <c r="B14" s="2">
        <v>5</v>
      </c>
      <c r="C14" s="2">
        <v>1</v>
      </c>
      <c r="D14" s="3">
        <v>0.20499999999999999</v>
      </c>
      <c r="E14" s="3">
        <v>0.09</v>
      </c>
    </row>
    <row r="15" spans="1:5" x14ac:dyDescent="0.25">
      <c r="A15" s="2">
        <v>2</v>
      </c>
      <c r="B15" s="2">
        <v>5</v>
      </c>
      <c r="C15" s="2">
        <v>2</v>
      </c>
      <c r="D15" s="3">
        <v>1.1399999999999999</v>
      </c>
      <c r="E15" s="3">
        <v>0.54600000000000004</v>
      </c>
    </row>
    <row r="16" spans="1:5" x14ac:dyDescent="0.25">
      <c r="A16" s="2">
        <v>2</v>
      </c>
      <c r="B16" s="2">
        <v>5</v>
      </c>
      <c r="C16" s="2">
        <v>3</v>
      </c>
      <c r="D16" s="3">
        <v>5.1509999999999998</v>
      </c>
      <c r="E16" s="3">
        <v>2.0979999999999999</v>
      </c>
    </row>
    <row r="17" spans="1:5" x14ac:dyDescent="0.25">
      <c r="A17" s="2">
        <v>4</v>
      </c>
      <c r="B17" s="2">
        <v>1</v>
      </c>
      <c r="C17" s="2">
        <v>1</v>
      </c>
      <c r="D17" s="3">
        <v>0.19700000000000001</v>
      </c>
      <c r="E17" s="3">
        <v>7.4999999999999997E-2</v>
      </c>
    </row>
    <row r="18" spans="1:5" x14ac:dyDescent="0.25">
      <c r="A18" s="2">
        <v>4</v>
      </c>
      <c r="B18" s="2">
        <v>1</v>
      </c>
      <c r="C18" s="2">
        <v>2</v>
      </c>
      <c r="D18" s="3">
        <v>1.143</v>
      </c>
      <c r="E18" s="3">
        <v>0.54700000000000004</v>
      </c>
    </row>
    <row r="19" spans="1:5" x14ac:dyDescent="0.25">
      <c r="A19" s="2">
        <v>4</v>
      </c>
      <c r="B19" s="2">
        <v>1</v>
      </c>
      <c r="C19" s="2">
        <v>3</v>
      </c>
      <c r="D19" s="3">
        <v>5.1920000000000002</v>
      </c>
      <c r="E19" s="3">
        <v>1.972</v>
      </c>
    </row>
    <row r="20" spans="1:5" x14ac:dyDescent="0.25">
      <c r="A20" s="2">
        <v>4</v>
      </c>
      <c r="B20" s="2">
        <v>2</v>
      </c>
      <c r="C20" s="2">
        <v>1</v>
      </c>
      <c r="D20" s="3">
        <v>0.2</v>
      </c>
      <c r="E20" s="3">
        <v>7.6999999999999999E-2</v>
      </c>
    </row>
    <row r="21" spans="1:5" x14ac:dyDescent="0.25">
      <c r="A21" s="2">
        <v>4</v>
      </c>
      <c r="B21" s="2">
        <v>2</v>
      </c>
      <c r="C21" s="2">
        <v>2</v>
      </c>
      <c r="D21" s="3">
        <v>1.157</v>
      </c>
      <c r="E21" s="3">
        <v>0.46</v>
      </c>
    </row>
    <row r="22" spans="1:5" x14ac:dyDescent="0.25">
      <c r="A22" s="2">
        <v>4</v>
      </c>
      <c r="B22" s="2">
        <v>2</v>
      </c>
      <c r="C22" s="2">
        <v>3</v>
      </c>
      <c r="D22" s="3">
        <v>5.1760000000000002</v>
      </c>
      <c r="E22" s="3">
        <v>2.3820000000000001</v>
      </c>
    </row>
    <row r="23" spans="1:5" x14ac:dyDescent="0.25">
      <c r="A23" s="2">
        <v>4</v>
      </c>
      <c r="B23" s="2">
        <v>3</v>
      </c>
      <c r="C23" s="2">
        <v>1</v>
      </c>
      <c r="D23" s="3">
        <v>0.19500000000000001</v>
      </c>
      <c r="E23" s="3">
        <v>0.09</v>
      </c>
    </row>
    <row r="24" spans="1:5" x14ac:dyDescent="0.25">
      <c r="A24" s="2">
        <v>4</v>
      </c>
      <c r="B24" s="2">
        <v>3</v>
      </c>
      <c r="C24" s="2">
        <v>2</v>
      </c>
      <c r="D24" s="3">
        <v>1.145</v>
      </c>
      <c r="E24" s="3">
        <v>0.53600000000000003</v>
      </c>
    </row>
    <row r="25" spans="1:5" x14ac:dyDescent="0.25">
      <c r="A25" s="2">
        <v>4</v>
      </c>
      <c r="B25" s="2">
        <v>3</v>
      </c>
      <c r="C25" s="2">
        <v>3</v>
      </c>
      <c r="D25" s="3">
        <v>5.14</v>
      </c>
      <c r="E25" s="3">
        <v>1.9570000000000001</v>
      </c>
    </row>
    <row r="26" spans="1:5" x14ac:dyDescent="0.25">
      <c r="A26" s="2">
        <v>4</v>
      </c>
      <c r="B26" s="2">
        <v>4</v>
      </c>
      <c r="C26" s="2">
        <v>1</v>
      </c>
      <c r="D26" s="3">
        <v>0.193</v>
      </c>
      <c r="E26" s="3">
        <v>8.7999999999999995E-2</v>
      </c>
    </row>
    <row r="27" spans="1:5" x14ac:dyDescent="0.25">
      <c r="A27" s="2">
        <v>4</v>
      </c>
      <c r="B27" s="2">
        <v>4</v>
      </c>
      <c r="C27" s="2">
        <v>2</v>
      </c>
      <c r="D27" s="3">
        <v>1.1399999999999999</v>
      </c>
      <c r="E27" s="3">
        <v>0.55600000000000005</v>
      </c>
    </row>
    <row r="28" spans="1:5" x14ac:dyDescent="0.25">
      <c r="A28" s="2">
        <v>4</v>
      </c>
      <c r="B28" s="2">
        <v>4</v>
      </c>
      <c r="C28" s="2">
        <v>3</v>
      </c>
      <c r="D28" s="3">
        <v>5.2359999999999998</v>
      </c>
      <c r="E28" s="3">
        <v>2.319</v>
      </c>
    </row>
    <row r="29" spans="1:5" x14ac:dyDescent="0.25">
      <c r="A29" s="2">
        <v>4</v>
      </c>
      <c r="B29" s="2">
        <v>5</v>
      </c>
      <c r="C29" s="2">
        <v>1</v>
      </c>
      <c r="D29" s="3">
        <v>0.19600000000000001</v>
      </c>
      <c r="E29" s="3">
        <v>8.5999999999999993E-2</v>
      </c>
    </row>
    <row r="30" spans="1:5" x14ac:dyDescent="0.25">
      <c r="A30" s="2">
        <v>4</v>
      </c>
      <c r="B30" s="2">
        <v>5</v>
      </c>
      <c r="C30" s="2">
        <v>2</v>
      </c>
      <c r="D30" s="3">
        <v>1.147</v>
      </c>
      <c r="E30" s="3">
        <v>0.47199999999999998</v>
      </c>
    </row>
    <row r="31" spans="1:5" x14ac:dyDescent="0.25">
      <c r="A31" s="2">
        <v>4</v>
      </c>
      <c r="B31" s="2">
        <v>5</v>
      </c>
      <c r="C31" s="2">
        <v>3</v>
      </c>
      <c r="D31" s="3">
        <v>5.19</v>
      </c>
      <c r="E31" s="3">
        <v>2.282</v>
      </c>
    </row>
    <row r="32" spans="1:5" x14ac:dyDescent="0.25">
      <c r="A32" s="2">
        <v>8</v>
      </c>
      <c r="B32" s="2">
        <v>1</v>
      </c>
      <c r="C32" s="2">
        <v>1</v>
      </c>
      <c r="D32" s="3">
        <v>0.19900000000000001</v>
      </c>
      <c r="E32" s="3">
        <v>7.6999999999999999E-2</v>
      </c>
    </row>
    <row r="33" spans="1:5" x14ac:dyDescent="0.25">
      <c r="A33" s="2">
        <v>8</v>
      </c>
      <c r="B33" s="2">
        <v>1</v>
      </c>
      <c r="C33" s="2">
        <v>2</v>
      </c>
      <c r="D33" s="3">
        <v>1.1619999999999999</v>
      </c>
      <c r="E33" s="3">
        <v>0.47699999999999998</v>
      </c>
    </row>
    <row r="34" spans="1:5" x14ac:dyDescent="0.25">
      <c r="A34" s="2">
        <v>8</v>
      </c>
      <c r="B34" s="2">
        <v>1</v>
      </c>
      <c r="C34" s="2">
        <v>3</v>
      </c>
      <c r="D34" s="3">
        <v>5.1470000000000002</v>
      </c>
      <c r="E34" s="3">
        <v>2.4820000000000002</v>
      </c>
    </row>
    <row r="35" spans="1:5" x14ac:dyDescent="0.25">
      <c r="A35" s="2">
        <v>8</v>
      </c>
      <c r="B35" s="2">
        <v>2</v>
      </c>
      <c r="C35" s="2">
        <v>1</v>
      </c>
      <c r="D35" s="3">
        <v>0.19400000000000001</v>
      </c>
      <c r="E35" s="3">
        <v>7.0999999999999994E-2</v>
      </c>
    </row>
    <row r="36" spans="1:5" x14ac:dyDescent="0.25">
      <c r="A36" s="2">
        <v>8</v>
      </c>
      <c r="B36" s="2">
        <v>2</v>
      </c>
      <c r="C36" s="2">
        <v>2</v>
      </c>
      <c r="D36" s="3">
        <v>1.137</v>
      </c>
      <c r="E36" s="3">
        <v>0.53900000000000003</v>
      </c>
    </row>
    <row r="37" spans="1:5" x14ac:dyDescent="0.25">
      <c r="A37" s="2">
        <v>8</v>
      </c>
      <c r="B37" s="2">
        <v>2</v>
      </c>
      <c r="C37" s="2">
        <v>3</v>
      </c>
      <c r="D37" s="3">
        <v>5.1230000000000002</v>
      </c>
      <c r="E37" s="3">
        <v>1.9339999999999999</v>
      </c>
    </row>
    <row r="38" spans="1:5" x14ac:dyDescent="0.25">
      <c r="A38" s="2">
        <v>8</v>
      </c>
      <c r="B38" s="2">
        <v>3</v>
      </c>
      <c r="C38" s="2">
        <v>1</v>
      </c>
      <c r="D38" s="3">
        <v>0.19500000000000001</v>
      </c>
      <c r="E38" s="3">
        <v>9.5000000000000001E-2</v>
      </c>
    </row>
    <row r="39" spans="1:5" x14ac:dyDescent="0.25">
      <c r="A39" s="2">
        <v>8</v>
      </c>
      <c r="B39" s="2">
        <v>3</v>
      </c>
      <c r="C39" s="2">
        <v>2</v>
      </c>
      <c r="D39" s="3">
        <v>1.1220000000000001</v>
      </c>
      <c r="E39" s="3">
        <v>0.55700000000000005</v>
      </c>
    </row>
    <row r="40" spans="1:5" x14ac:dyDescent="0.25">
      <c r="A40" s="2">
        <v>8</v>
      </c>
      <c r="B40" s="2">
        <v>3</v>
      </c>
      <c r="C40" s="2">
        <v>3</v>
      </c>
      <c r="D40" s="3">
        <v>5.1820000000000004</v>
      </c>
      <c r="E40" s="3">
        <v>2.0030000000000001</v>
      </c>
    </row>
    <row r="41" spans="1:5" x14ac:dyDescent="0.25">
      <c r="A41" s="2">
        <v>8</v>
      </c>
      <c r="B41" s="2">
        <v>4</v>
      </c>
      <c r="C41" s="2">
        <v>1</v>
      </c>
      <c r="D41" s="3">
        <v>0.19600000000000001</v>
      </c>
      <c r="E41" s="3">
        <v>9.2999999999999999E-2</v>
      </c>
    </row>
    <row r="42" spans="1:5" x14ac:dyDescent="0.25">
      <c r="A42" s="2">
        <v>8</v>
      </c>
      <c r="B42" s="2">
        <v>4</v>
      </c>
      <c r="C42" s="2">
        <v>2</v>
      </c>
      <c r="D42" s="3">
        <v>1.1359999999999999</v>
      </c>
      <c r="E42" s="3">
        <v>0.47199999999999998</v>
      </c>
    </row>
    <row r="43" spans="1:5" x14ac:dyDescent="0.25">
      <c r="A43" s="2">
        <v>8</v>
      </c>
      <c r="B43" s="2">
        <v>4</v>
      </c>
      <c r="C43" s="2">
        <v>3</v>
      </c>
      <c r="D43" s="3">
        <v>5.1559999999999997</v>
      </c>
      <c r="E43" s="3">
        <v>1.9690000000000001</v>
      </c>
    </row>
    <row r="44" spans="1:5" x14ac:dyDescent="0.25">
      <c r="A44" s="2">
        <v>8</v>
      </c>
      <c r="B44" s="2">
        <v>5</v>
      </c>
      <c r="C44" s="2">
        <v>1</v>
      </c>
      <c r="D44" s="3">
        <v>0.20100000000000001</v>
      </c>
      <c r="E44" s="3">
        <v>9.7000000000000003E-2</v>
      </c>
    </row>
    <row r="45" spans="1:5" x14ac:dyDescent="0.25">
      <c r="A45" s="2">
        <v>8</v>
      </c>
      <c r="B45" s="2">
        <v>5</v>
      </c>
      <c r="C45" s="2">
        <v>2</v>
      </c>
      <c r="D45" s="3">
        <v>1.1419999999999999</v>
      </c>
      <c r="E45" s="3">
        <v>0.56100000000000005</v>
      </c>
    </row>
    <row r="46" spans="1:5" x14ac:dyDescent="0.25">
      <c r="A46" s="2">
        <v>8</v>
      </c>
      <c r="B46" s="2">
        <v>5</v>
      </c>
      <c r="C46" s="2">
        <v>3</v>
      </c>
      <c r="D46" s="3">
        <v>5.2359999999999998</v>
      </c>
      <c r="E46" s="3">
        <v>2.3220000000000001</v>
      </c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9528-5A0D-4C46-96C4-D1B3F4CAB206}">
  <dimension ref="A1:C16"/>
  <sheetViews>
    <sheetView workbookViewId="0"/>
  </sheetViews>
  <sheetFormatPr baseColWidth="10"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>
        <v>1</v>
      </c>
      <c r="B2" s="2">
        <v>1</v>
      </c>
      <c r="C2" s="3">
        <v>0.26600000000000001</v>
      </c>
    </row>
    <row r="3" spans="1:3" x14ac:dyDescent="0.25">
      <c r="A3" s="2">
        <v>1</v>
      </c>
      <c r="B3" s="2">
        <v>2</v>
      </c>
      <c r="C3" s="3">
        <v>0.38700000000000001</v>
      </c>
    </row>
    <row r="4" spans="1:3" x14ac:dyDescent="0.25">
      <c r="A4" s="2">
        <v>1</v>
      </c>
      <c r="B4" s="2">
        <v>3</v>
      </c>
      <c r="C4" s="3">
        <v>1.1970000000000001</v>
      </c>
    </row>
    <row r="5" spans="1:3" x14ac:dyDescent="0.25">
      <c r="A5" s="2">
        <v>2</v>
      </c>
      <c r="B5" s="2">
        <v>1</v>
      </c>
      <c r="C5" s="3">
        <v>0.17100000000000001</v>
      </c>
    </row>
    <row r="6" spans="1:3" x14ac:dyDescent="0.25">
      <c r="A6" s="2">
        <v>2</v>
      </c>
      <c r="B6" s="2">
        <v>2</v>
      </c>
      <c r="C6" s="3">
        <v>0.39700000000000002</v>
      </c>
    </row>
    <row r="7" spans="1:3" x14ac:dyDescent="0.25">
      <c r="A7" s="2">
        <v>2</v>
      </c>
      <c r="B7" s="2">
        <v>3</v>
      </c>
      <c r="C7" s="3">
        <v>1.2150000000000001</v>
      </c>
    </row>
    <row r="8" spans="1:3" x14ac:dyDescent="0.25">
      <c r="A8" s="2">
        <v>3</v>
      </c>
      <c r="B8" s="2">
        <v>1</v>
      </c>
      <c r="C8" s="3">
        <v>0.157</v>
      </c>
    </row>
    <row r="9" spans="1:3" x14ac:dyDescent="0.25">
      <c r="A9" s="2">
        <v>3</v>
      </c>
      <c r="B9" s="2">
        <v>2</v>
      </c>
      <c r="C9" s="3">
        <v>0.36899999999999999</v>
      </c>
    </row>
    <row r="10" spans="1:3" x14ac:dyDescent="0.25">
      <c r="A10" s="2">
        <v>3</v>
      </c>
      <c r="B10" s="2">
        <v>3</v>
      </c>
      <c r="C10" s="3">
        <v>1.1910000000000001</v>
      </c>
    </row>
    <row r="11" spans="1:3" x14ac:dyDescent="0.25">
      <c r="A11" s="2">
        <v>4</v>
      </c>
      <c r="B11" s="2">
        <v>1</v>
      </c>
      <c r="C11" s="3">
        <v>0.157</v>
      </c>
    </row>
    <row r="12" spans="1:3" x14ac:dyDescent="0.25">
      <c r="A12" s="2">
        <v>4</v>
      </c>
      <c r="B12" s="2">
        <v>2</v>
      </c>
      <c r="C12" s="3">
        <v>0.36499999999999999</v>
      </c>
    </row>
    <row r="13" spans="1:3" x14ac:dyDescent="0.25">
      <c r="A13" s="2">
        <v>4</v>
      </c>
      <c r="B13" s="2">
        <v>3</v>
      </c>
      <c r="C13" s="3">
        <v>1.1819999999999999</v>
      </c>
    </row>
    <row r="14" spans="1:3" x14ac:dyDescent="0.25">
      <c r="A14" s="2">
        <v>5</v>
      </c>
      <c r="B14" s="2">
        <v>1</v>
      </c>
      <c r="C14" s="3">
        <v>0.161</v>
      </c>
    </row>
    <row r="15" spans="1:3" x14ac:dyDescent="0.25">
      <c r="A15" s="2">
        <v>5</v>
      </c>
      <c r="B15" s="2">
        <v>2</v>
      </c>
      <c r="C15" s="3">
        <v>0.35</v>
      </c>
    </row>
    <row r="16" spans="1:3" x14ac:dyDescent="0.25">
      <c r="A16" s="2">
        <v>5</v>
      </c>
      <c r="B16" s="2">
        <v>3</v>
      </c>
      <c r="C16" s="3">
        <v>1.1619999999999999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CCD9-D6E1-4EE6-969F-958A04CDBB1E}">
  <dimension ref="A3:B7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21.7109375" bestFit="1" customWidth="1"/>
  </cols>
  <sheetData>
    <row r="3" spans="1:2" x14ac:dyDescent="0.25">
      <c r="A3" s="6" t="s">
        <v>6</v>
      </c>
      <c r="B3" t="s">
        <v>9</v>
      </c>
    </row>
    <row r="4" spans="1:2" x14ac:dyDescent="0.25">
      <c r="A4" s="7">
        <v>1</v>
      </c>
      <c r="B4" s="5">
        <v>0.36380000000000001</v>
      </c>
    </row>
    <row r="5" spans="1:2" x14ac:dyDescent="0.25">
      <c r="A5" s="7">
        <v>2</v>
      </c>
      <c r="B5" s="5">
        <v>2.1724000000000001</v>
      </c>
    </row>
    <row r="6" spans="1:2" x14ac:dyDescent="0.25">
      <c r="A6" s="7">
        <v>3</v>
      </c>
      <c r="B6" s="5">
        <v>9.8450000000000006</v>
      </c>
    </row>
    <row r="7" spans="1:2" x14ac:dyDescent="0.25">
      <c r="A7" s="7" t="s">
        <v>7</v>
      </c>
      <c r="B7" s="5">
        <v>4.1270666666666669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6FF0-97C9-40D6-9ED9-A89D5DF464E9}">
  <dimension ref="A3:E20"/>
  <sheetViews>
    <sheetView topLeftCell="A13" workbookViewId="0">
      <selection activeCell="D20" sqref="D20"/>
    </sheetView>
  </sheetViews>
  <sheetFormatPr baseColWidth="10" defaultRowHeight="15" x14ac:dyDescent="0.25"/>
  <cols>
    <col min="1" max="1" width="27.42578125" bestFit="1" customWidth="1"/>
    <col min="2" max="2" width="22.42578125" bestFit="1" customWidth="1"/>
    <col min="3" max="4" width="12" bestFit="1" customWidth="1"/>
    <col min="5" max="5" width="12.5703125" bestFit="1" customWidth="1"/>
    <col min="11" max="11" width="11.42578125" customWidth="1"/>
  </cols>
  <sheetData>
    <row r="3" spans="1:5" x14ac:dyDescent="0.25">
      <c r="A3" s="6" t="s">
        <v>10</v>
      </c>
      <c r="B3" s="6" t="s">
        <v>8</v>
      </c>
    </row>
    <row r="4" spans="1:5" x14ac:dyDescent="0.25">
      <c r="A4" s="6" t="s">
        <v>6</v>
      </c>
      <c r="B4">
        <v>2</v>
      </c>
      <c r="C4">
        <v>4</v>
      </c>
      <c r="D4">
        <v>8</v>
      </c>
      <c r="E4" t="s">
        <v>7</v>
      </c>
    </row>
    <row r="5" spans="1:5" x14ac:dyDescent="0.25">
      <c r="A5" s="7">
        <v>1</v>
      </c>
      <c r="B5" s="5">
        <v>0.20039999999999999</v>
      </c>
      <c r="C5" s="5">
        <v>0.19620000000000001</v>
      </c>
      <c r="D5" s="5">
        <v>0.19700000000000001</v>
      </c>
      <c r="E5" s="5">
        <v>0.19786666666666666</v>
      </c>
    </row>
    <row r="6" spans="1:5" x14ac:dyDescent="0.25">
      <c r="A6" s="7">
        <v>2</v>
      </c>
      <c r="B6" s="5">
        <v>1.1237999999999999</v>
      </c>
      <c r="C6" s="5">
        <v>1.1464000000000001</v>
      </c>
      <c r="D6" s="5">
        <v>1.1397999999999999</v>
      </c>
      <c r="E6" s="5">
        <v>1.1366666666666667</v>
      </c>
    </row>
    <row r="7" spans="1:5" x14ac:dyDescent="0.25">
      <c r="A7" s="7">
        <v>3</v>
      </c>
      <c r="B7" s="5">
        <v>5.1449999999999996</v>
      </c>
      <c r="C7" s="5">
        <v>5.1867999999999999</v>
      </c>
      <c r="D7" s="5">
        <v>5.1688000000000001</v>
      </c>
      <c r="E7" s="5">
        <v>5.1668666666666665</v>
      </c>
    </row>
    <row r="8" spans="1:5" x14ac:dyDescent="0.25">
      <c r="A8" s="7" t="s">
        <v>7</v>
      </c>
      <c r="B8" s="5">
        <v>2.1564000000000001</v>
      </c>
      <c r="C8" s="5">
        <v>2.1764666666666672</v>
      </c>
      <c r="D8" s="5">
        <v>2.1685333333333334</v>
      </c>
      <c r="E8" s="5">
        <v>2.1671333333333331</v>
      </c>
    </row>
    <row r="17" spans="1:5" x14ac:dyDescent="0.25">
      <c r="A17" s="8" t="s">
        <v>1</v>
      </c>
      <c r="B17" s="8" t="s">
        <v>11</v>
      </c>
      <c r="C17" s="8" t="s">
        <v>13</v>
      </c>
      <c r="D17" s="8" t="s">
        <v>12</v>
      </c>
      <c r="E17" s="8" t="s">
        <v>14</v>
      </c>
    </row>
    <row r="18" spans="1:5" x14ac:dyDescent="0.25">
      <c r="A18">
        <v>1</v>
      </c>
      <c r="B18">
        <f>GETPIVOTDATA("time (ms)",'SEQUENTIAL ANALYSIS'!$A$3,"image",1)</f>
        <v>0.36380000000000001</v>
      </c>
      <c r="C18">
        <f>GETPIVOTDATA("omp - time (ms)",$A$3,"threads",2,"image",1)</f>
        <v>0.20039999999999999</v>
      </c>
      <c r="D18">
        <f>GETPIVOTDATA("omp - time (ms)",$A$3,"threads",4,"image",1)</f>
        <v>0.19620000000000001</v>
      </c>
      <c r="E18">
        <f>GETPIVOTDATA("omp - time (ms)",$A$3,"threads",8,"image",1)</f>
        <v>0.19700000000000001</v>
      </c>
    </row>
    <row r="19" spans="1:5" x14ac:dyDescent="0.25">
      <c r="A19">
        <v>2</v>
      </c>
      <c r="B19">
        <f>GETPIVOTDATA("time (ms)",'SEQUENTIAL ANALYSIS'!$A$3,"image",2)</f>
        <v>2.1724000000000001</v>
      </c>
      <c r="C19">
        <f>GETPIVOTDATA("omp - time (ms)",$A$3,"threads",2,"image",2)</f>
        <v>1.1237999999999999</v>
      </c>
      <c r="D19">
        <f>GETPIVOTDATA("omp - time (ms)",$A$3,"threads",4,"image",2)</f>
        <v>1.1464000000000001</v>
      </c>
      <c r="E19">
        <f>GETPIVOTDATA("omp - time (ms)",$A$3,"threads",8,"image",2)</f>
        <v>1.1397999999999999</v>
      </c>
    </row>
    <row r="20" spans="1:5" x14ac:dyDescent="0.25">
      <c r="A20">
        <v>3</v>
      </c>
      <c r="B20">
        <f>GETPIVOTDATA("time (ms)",'SEQUENTIAL ANALYSIS'!$A$3,"image",3)</f>
        <v>9.8450000000000006</v>
      </c>
      <c r="C20">
        <f>GETPIVOTDATA("omp - time (ms)",$A$3,"threads",2,"image",3)</f>
        <v>5.1449999999999996</v>
      </c>
      <c r="D20">
        <f>GETPIVOTDATA("omp - time (ms)",$A$3,"threads",4,"image",3)</f>
        <v>5.1867999999999999</v>
      </c>
      <c r="E20">
        <f>GETPIVOTDATA("omp - time (ms)",$A$3,"threads",8,"image",3)</f>
        <v>5.1688000000000001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B3E8-67EE-4CE8-8133-D151E2358B8F}">
  <dimension ref="A3:E20"/>
  <sheetViews>
    <sheetView topLeftCell="A19" workbookViewId="0">
      <selection activeCell="A17" sqref="A17:C20"/>
    </sheetView>
  </sheetViews>
  <sheetFormatPr baseColWidth="10" defaultRowHeight="15" x14ac:dyDescent="0.25"/>
  <cols>
    <col min="1" max="1" width="30" bestFit="1" customWidth="1"/>
    <col min="2" max="2" width="22.42578125" bestFit="1" customWidth="1"/>
    <col min="3" max="4" width="7" bestFit="1" customWidth="1"/>
    <col min="5" max="5" width="12.5703125" bestFit="1" customWidth="1"/>
    <col min="6" max="6" width="27.42578125" bestFit="1" customWidth="1"/>
    <col min="7" max="7" width="26" bestFit="1" customWidth="1"/>
    <col min="8" max="8" width="32.42578125" bestFit="1" customWidth="1"/>
    <col min="9" max="9" width="31" bestFit="1" customWidth="1"/>
  </cols>
  <sheetData>
    <row r="3" spans="1:5" x14ac:dyDescent="0.25">
      <c r="A3" s="6" t="s">
        <v>15</v>
      </c>
      <c r="B3" s="6" t="s">
        <v>8</v>
      </c>
    </row>
    <row r="4" spans="1:5" x14ac:dyDescent="0.25">
      <c r="A4" s="6" t="s">
        <v>6</v>
      </c>
      <c r="B4">
        <v>2</v>
      </c>
      <c r="C4">
        <v>4</v>
      </c>
      <c r="D4">
        <v>8</v>
      </c>
      <c r="E4" t="s">
        <v>7</v>
      </c>
    </row>
    <row r="5" spans="1:5" x14ac:dyDescent="0.25">
      <c r="A5" s="7">
        <v>1</v>
      </c>
      <c r="B5" s="5">
        <v>8.660000000000001E-2</v>
      </c>
      <c r="C5" s="5">
        <v>8.3199999999999982E-2</v>
      </c>
      <c r="D5" s="5">
        <v>8.6599999999999983E-2</v>
      </c>
      <c r="E5" s="5">
        <v>8.5466666666666649E-2</v>
      </c>
    </row>
    <row r="6" spans="1:5" x14ac:dyDescent="0.25">
      <c r="A6" s="7">
        <v>2</v>
      </c>
      <c r="B6" s="5">
        <v>0.53139999999999998</v>
      </c>
      <c r="C6" s="5">
        <v>0.51419999999999999</v>
      </c>
      <c r="D6" s="5">
        <v>0.5212</v>
      </c>
      <c r="E6" s="5">
        <v>0.52226666666666666</v>
      </c>
    </row>
    <row r="7" spans="1:5" x14ac:dyDescent="0.25">
      <c r="A7" s="7">
        <v>3</v>
      </c>
      <c r="B7" s="5">
        <v>2.1026000000000002</v>
      </c>
      <c r="C7" s="5">
        <v>2.1823999999999999</v>
      </c>
      <c r="D7" s="5">
        <v>2.1420000000000003</v>
      </c>
      <c r="E7" s="5">
        <v>2.1423333333333336</v>
      </c>
    </row>
    <row r="8" spans="1:5" x14ac:dyDescent="0.25">
      <c r="A8" s="7" t="s">
        <v>7</v>
      </c>
      <c r="B8" s="5">
        <v>0.90686666666666682</v>
      </c>
      <c r="C8" s="5">
        <v>0.92660000000000009</v>
      </c>
      <c r="D8" s="5">
        <v>0.91659999999999997</v>
      </c>
      <c r="E8" s="5">
        <v>0.916688888888889</v>
      </c>
    </row>
    <row r="17" spans="1:5" x14ac:dyDescent="0.25">
      <c r="A17" s="8" t="s">
        <v>1</v>
      </c>
      <c r="B17" s="8" t="s">
        <v>11</v>
      </c>
      <c r="C17" s="8" t="s">
        <v>13</v>
      </c>
      <c r="D17" s="8" t="s">
        <v>12</v>
      </c>
      <c r="E17" s="8" t="s">
        <v>14</v>
      </c>
    </row>
    <row r="18" spans="1:5" x14ac:dyDescent="0.25">
      <c r="A18">
        <v>1</v>
      </c>
      <c r="B18">
        <f>GETPIVOTDATA("time (ms)",'SEQUENTIAL ANALYSIS'!$A$3,"image",1)</f>
        <v>0.36380000000000001</v>
      </c>
      <c r="C18">
        <f>GETPIVOTDATA("omp o3 - time (ms)",$A$3,"threads",2,"image",1)</f>
        <v>8.660000000000001E-2</v>
      </c>
      <c r="D18">
        <f>GETPIVOTDATA("omp o3 - time (ms)",$A$3,"threads",4,"image",1)</f>
        <v>8.3199999999999982E-2</v>
      </c>
      <c r="E18">
        <f>GETPIVOTDATA("omp o3 - time (ms)",$A$3,"threads",8,"image",1)</f>
        <v>8.6599999999999983E-2</v>
      </c>
    </row>
    <row r="19" spans="1:5" x14ac:dyDescent="0.25">
      <c r="A19">
        <v>2</v>
      </c>
      <c r="B19">
        <f>GETPIVOTDATA("time (ms)",'SEQUENTIAL ANALYSIS'!$A$3,"image",2)</f>
        <v>2.1724000000000001</v>
      </c>
      <c r="C19">
        <f>GETPIVOTDATA("omp o3 - time (ms)",$A$3,"threads",2,"image",2)</f>
        <v>0.53139999999999998</v>
      </c>
      <c r="D19">
        <f>GETPIVOTDATA("omp o3 - time (ms)",$A$3,"threads",4,"image",2)</f>
        <v>0.51419999999999999</v>
      </c>
      <c r="E19">
        <f>GETPIVOTDATA("omp o3 - time (ms)",$A$3,"threads",8,"image",2)</f>
        <v>0.5212</v>
      </c>
    </row>
    <row r="20" spans="1:5" x14ac:dyDescent="0.25">
      <c r="A20">
        <v>3</v>
      </c>
      <c r="B20">
        <f>GETPIVOTDATA("time (ms)",'SEQUENTIAL ANALYSIS'!$A$3,"image",3)</f>
        <v>9.8450000000000006</v>
      </c>
      <c r="C20">
        <f>GETPIVOTDATA("omp o3 - time (ms)",$A$3,"threads",2,"image",3)</f>
        <v>2.1026000000000002</v>
      </c>
      <c r="D20">
        <f>GETPIVOTDATA("omp o3 - time (ms)",$A$3,"threads",4,"image",3)</f>
        <v>2.1823999999999999</v>
      </c>
      <c r="E20">
        <f>GETPIVOTDATA("omp o3 - time (ms)",$A$3,"threads",8,"image",3)</f>
        <v>2.1420000000000003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A145-B48D-406A-8480-AF79235782EF}">
  <dimension ref="A3:C35"/>
  <sheetViews>
    <sheetView workbookViewId="0"/>
  </sheetViews>
  <sheetFormatPr baseColWidth="10" defaultRowHeight="15" x14ac:dyDescent="0.25"/>
  <cols>
    <col min="1" max="1" width="17.5703125" bestFit="1" customWidth="1"/>
    <col min="2" max="2" width="21.7109375" bestFit="1" customWidth="1"/>
    <col min="3" max="3" width="17.7109375" bestFit="1" customWidth="1"/>
  </cols>
  <sheetData>
    <row r="3" spans="1:3" x14ac:dyDescent="0.25">
      <c r="A3" s="6" t="s">
        <v>6</v>
      </c>
      <c r="B3" t="s">
        <v>9</v>
      </c>
    </row>
    <row r="4" spans="1:3" x14ac:dyDescent="0.25">
      <c r="A4" s="7">
        <v>1</v>
      </c>
      <c r="B4" s="5">
        <v>0.18240000000000003</v>
      </c>
    </row>
    <row r="5" spans="1:3" x14ac:dyDescent="0.25">
      <c r="A5" s="7">
        <v>2</v>
      </c>
      <c r="B5" s="5">
        <v>0.37359999999999999</v>
      </c>
    </row>
    <row r="6" spans="1:3" x14ac:dyDescent="0.25">
      <c r="A6" s="7">
        <v>3</v>
      </c>
      <c r="B6" s="5">
        <v>1.1894</v>
      </c>
    </row>
    <row r="7" spans="1:3" x14ac:dyDescent="0.25">
      <c r="A7" s="7" t="s">
        <v>7</v>
      </c>
      <c r="B7" s="5">
        <v>0.58179999999999998</v>
      </c>
    </row>
    <row r="10" spans="1:3" x14ac:dyDescent="0.25">
      <c r="A10" s="8" t="s">
        <v>1</v>
      </c>
      <c r="B10" s="8" t="s">
        <v>11</v>
      </c>
      <c r="C10" s="8" t="s">
        <v>16</v>
      </c>
    </row>
    <row r="11" spans="1:3" x14ac:dyDescent="0.25">
      <c r="A11">
        <v>1</v>
      </c>
      <c r="B11">
        <f>GETPIVOTDATA("time (ms)",'SEQUENTIAL ANALYSIS'!$A$3,"image",1)</f>
        <v>0.36380000000000001</v>
      </c>
      <c r="C11">
        <f>GETPIVOTDATA("time (ms)",$A$3,"image",1)</f>
        <v>0.18240000000000003</v>
      </c>
    </row>
    <row r="12" spans="1:3" x14ac:dyDescent="0.25">
      <c r="A12">
        <v>2</v>
      </c>
      <c r="B12">
        <f>GETPIVOTDATA("time (ms)",'SEQUENTIAL ANALYSIS'!$A$3,"image",2)</f>
        <v>2.1724000000000001</v>
      </c>
      <c r="C12">
        <f>GETPIVOTDATA("time (ms)",$A$3,"image",2)</f>
        <v>0.37359999999999999</v>
      </c>
    </row>
    <row r="13" spans="1:3" x14ac:dyDescent="0.25">
      <c r="A13">
        <v>3</v>
      </c>
      <c r="B13">
        <f>GETPIVOTDATA("time (ms)",'SEQUENTIAL ANALYSIS'!$A$3,"image",3)</f>
        <v>9.8450000000000006</v>
      </c>
      <c r="C13">
        <f>GETPIVOTDATA("time (ms)",$A$3,"image",3)</f>
        <v>1.1894</v>
      </c>
    </row>
    <row r="17" spans="1:3" x14ac:dyDescent="0.25">
      <c r="A17" s="8" t="s">
        <v>1</v>
      </c>
      <c r="B17" s="8" t="s">
        <v>17</v>
      </c>
      <c r="C17" s="8" t="s">
        <v>16</v>
      </c>
    </row>
    <row r="18" spans="1:3" x14ac:dyDescent="0.25">
      <c r="A18">
        <v>1</v>
      </c>
      <c r="B18">
        <f>GETPIVOTDATA("omp - time (ms)",'OMP ANALYSIS'!$A$3,"image",1)</f>
        <v>0.19786666666666666</v>
      </c>
      <c r="C18">
        <f>GETPIVOTDATA("time (ms)",$A$3,"image",1)</f>
        <v>0.18240000000000003</v>
      </c>
    </row>
    <row r="19" spans="1:3" x14ac:dyDescent="0.25">
      <c r="A19">
        <v>2</v>
      </c>
      <c r="B19">
        <f>GETPIVOTDATA("omp - time (ms)",'OMP ANALYSIS'!$A$3,"image",2)</f>
        <v>1.1366666666666667</v>
      </c>
      <c r="C19">
        <f>GETPIVOTDATA("time (ms)",$A$3,"image",2)</f>
        <v>0.37359999999999999</v>
      </c>
    </row>
    <row r="20" spans="1:3" x14ac:dyDescent="0.25">
      <c r="A20">
        <v>3</v>
      </c>
      <c r="B20">
        <f>GETPIVOTDATA("omp - time (ms)",'OMP ANALYSIS'!$A$3,"image",3)</f>
        <v>5.1668666666666665</v>
      </c>
      <c r="C20">
        <f>GETPIVOTDATA("time (ms)",$A$3,"image",3)</f>
        <v>1.1894</v>
      </c>
    </row>
    <row r="32" spans="1:3" x14ac:dyDescent="0.25">
      <c r="A32" s="8" t="s">
        <v>1</v>
      </c>
      <c r="B32" s="8" t="s">
        <v>18</v>
      </c>
      <c r="C32" s="8" t="s">
        <v>16</v>
      </c>
    </row>
    <row r="33" spans="1:3" x14ac:dyDescent="0.25">
      <c r="A33">
        <v>1</v>
      </c>
      <c r="B33">
        <f>GETPIVOTDATA("omp o3 - time (ms)",'OMP O3 ANALYSIS'!$A$3,"image",1)</f>
        <v>8.5466666666666649E-2</v>
      </c>
      <c r="C33">
        <f>GETPIVOTDATA("time (ms)",$A$3,"image",1)</f>
        <v>0.18240000000000003</v>
      </c>
    </row>
    <row r="34" spans="1:3" x14ac:dyDescent="0.25">
      <c r="A34">
        <v>2</v>
      </c>
      <c r="B34">
        <f>GETPIVOTDATA("omp o3 - time (ms)",'OMP O3 ANALYSIS'!$A$3,"image",2)</f>
        <v>0.52226666666666666</v>
      </c>
      <c r="C34">
        <f>GETPIVOTDATA("time (ms)",$A$3,"image",2)</f>
        <v>0.37359999999999999</v>
      </c>
    </row>
    <row r="35" spans="1:3" x14ac:dyDescent="0.25">
      <c r="A35">
        <v>3</v>
      </c>
      <c r="B35">
        <f>GETPIVOTDATA("omp o3 - time (ms)",'OMP O3 ANALYSIS'!$A$3,"image",3)</f>
        <v>2.1423333333333336</v>
      </c>
      <c r="C35">
        <f>GETPIVOTDATA("time (ms)",$A$3,"image",3)</f>
        <v>1.1894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SEQUENTIAL</vt:lpstr>
      <vt:lpstr>OMP</vt:lpstr>
      <vt:lpstr>CUDA</vt:lpstr>
      <vt:lpstr>SEQUENTIAL ANALYSIS</vt:lpstr>
      <vt:lpstr>OMP ANALYSIS</vt:lpstr>
      <vt:lpstr>OMP O3 ANALYSIS</vt:lpstr>
      <vt:lpstr>CUDA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Fabio Berrio Charry</dc:creator>
  <cp:lastModifiedBy>Eduardo Fabio Berrio Charry</cp:lastModifiedBy>
  <dcterms:created xsi:type="dcterms:W3CDTF">2018-10-03T09:19:32Z</dcterms:created>
  <dcterms:modified xsi:type="dcterms:W3CDTF">2019-02-06T02:33:56Z</dcterms:modified>
</cp:coreProperties>
</file>