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QP\Desktop\QTLab2024\QT05\"/>
    </mc:Choice>
  </mc:AlternateContent>
  <xr:revisionPtr revIDLastSave="0" documentId="13_ncr:1_{BFC26D03-1E9D-455E-9A96-5AA5ADB4E408}" xr6:coauthVersionLast="47" xr6:coauthVersionMax="47" xr10:uidLastSave="{00000000-0000-0000-0000-000000000000}"/>
  <bookViews>
    <workbookView xWindow="-108" yWindow="-108" windowWidth="23256" windowHeight="12456" firstSheet="1" activeTab="3" xr2:uid="{01612DA2-8E64-4A59-BFAD-CD8A0D29F8BD}"/>
  </bookViews>
  <sheets>
    <sheet name="Spreadsheet instructions" sheetId="5" r:id="rId1"/>
    <sheet name="Coincidence settings" sheetId="1" r:id="rId2"/>
    <sheet name="Coherence measurement" sheetId="2" r:id="rId3"/>
    <sheet name="Quantum eraser measurem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B24" i="2"/>
  <c r="B23" i="2"/>
  <c r="B2" i="1"/>
  <c r="B12" i="2"/>
  <c r="B13" i="2"/>
  <c r="B14" i="2"/>
  <c r="B15" i="2"/>
  <c r="B16" i="2"/>
  <c r="B17" i="2"/>
  <c r="B18" i="2"/>
  <c r="B19" i="2"/>
  <c r="B20" i="2"/>
  <c r="B21" i="2"/>
  <c r="B22" i="2"/>
  <c r="B11" i="2"/>
  <c r="D5" i="3"/>
  <c r="A5" i="3"/>
  <c r="A6" i="3"/>
  <c r="A7" i="3"/>
  <c r="A8" i="3"/>
  <c r="A9" i="3"/>
  <c r="A10" i="3"/>
  <c r="A11" i="3"/>
  <c r="A12" i="3"/>
  <c r="A4" i="3"/>
  <c r="K9" i="3"/>
  <c r="J3" i="3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E12" i="2"/>
  <c r="E13" i="2"/>
  <c r="E14" i="2"/>
  <c r="E15" i="2"/>
  <c r="E16" i="2"/>
  <c r="E17" i="2"/>
  <c r="E18" i="2"/>
  <c r="E19" i="2"/>
  <c r="E20" i="2"/>
  <c r="E21" i="2"/>
  <c r="E22" i="2"/>
  <c r="E11" i="2"/>
  <c r="K7" i="1"/>
  <c r="K8" i="1"/>
  <c r="K9" i="1"/>
  <c r="K10" i="1"/>
  <c r="K11" i="1"/>
  <c r="K6" i="1"/>
  <c r="J7" i="1"/>
  <c r="J8" i="1"/>
  <c r="J9" i="1"/>
  <c r="J10" i="1"/>
  <c r="J11" i="1"/>
  <c r="J6" i="1"/>
  <c r="B7" i="1"/>
  <c r="B8" i="1"/>
  <c r="B9" i="1"/>
  <c r="B10" i="1"/>
  <c r="B11" i="1"/>
  <c r="B6" i="1"/>
  <c r="K12" i="3" l="1"/>
  <c r="K11" i="3"/>
  <c r="K10" i="3"/>
  <c r="K8" i="3"/>
  <c r="K7" i="3"/>
  <c r="K6" i="3"/>
  <c r="K5" i="3"/>
  <c r="K4" i="3"/>
  <c r="K3" i="3"/>
  <c r="K2" i="3"/>
  <c r="F10" i="1"/>
  <c r="F9" i="1"/>
  <c r="F8" i="1"/>
  <c r="F7" i="1"/>
  <c r="F11" i="1"/>
  <c r="F6" i="1"/>
</calcChain>
</file>

<file path=xl/sharedStrings.xml><?xml version="1.0" encoding="utf-8"?>
<sst xmlns="http://schemas.openxmlformats.org/spreadsheetml/2006/main" count="53" uniqueCount="48">
  <si>
    <t>SNR</t>
  </si>
  <si>
    <t>True + Accidental coincidences</t>
  </si>
  <si>
    <t>Accidental coincidences only</t>
  </si>
  <si>
    <t>Start of piezo scan [um]</t>
  </si>
  <si>
    <t>Stop of piezo scan [um]</t>
  </si>
  <si>
    <t>Analysis</t>
  </si>
  <si>
    <t>Max coincidence rate [Hz]</t>
  </si>
  <si>
    <t>Min coincidence rate [Hz]</t>
  </si>
  <si>
    <t>Visibility</t>
  </si>
  <si>
    <t>HWP S angle [°]</t>
  </si>
  <si>
    <t>N/A</t>
  </si>
  <si>
    <t>M</t>
  </si>
  <si>
    <t>B&amp;T Coincidence rate [Hz]</t>
  </si>
  <si>
    <t>T Single detection rate [Hz]</t>
  </si>
  <si>
    <t>B Single detection rate [Hz]</t>
  </si>
  <si>
    <t>Expected accidental coincidence rate [Hz[</t>
  </si>
  <si>
    <t>Visibility V</t>
  </si>
  <si>
    <t>Distinguishability D</t>
  </si>
  <si>
    <t>Delay Δt for true coincidences [ns]</t>
  </si>
  <si>
    <t>Delay Δt' for accidental coincidences [ns]</t>
  </si>
  <si>
    <r>
      <t xml:space="preserve">Width </t>
    </r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 xml:space="preserve"> of the coincidence window [ns]</t>
    </r>
  </si>
  <si>
    <t>Delay Δt B to T [ns]</t>
  </si>
  <si>
    <t>Delay Δt' B to T [ns]</t>
  </si>
  <si>
    <t>Max coincidence rate C_max [Hz]</t>
  </si>
  <si>
    <t>Min coincidence rate C_min [Hz]</t>
  </si>
  <si>
    <t>A Arm Coincidence rate C_A [Hz]</t>
  </si>
  <si>
    <t>B Arm Coincidence rate C_B [Hz]</t>
  </si>
  <si>
    <t>Initial position of the ruler</t>
  </si>
  <si>
    <t>Initial position of the coarse adjuster</t>
  </si>
  <si>
    <t>Initial position of the fine adjuster</t>
  </si>
  <si>
    <t>Position of the fine adjuster that gives the best visibility</t>
  </si>
  <si>
    <t>There is one sheet per section of the experiment</t>
  </si>
  <si>
    <t>You should insert measurement result in cells colored like this</t>
  </si>
  <si>
    <t>You should not touch cells colored like this, as they are calculated automatically</t>
  </si>
  <si>
    <t>You can change cells colored like this if you decide to change the measurement settings</t>
  </si>
  <si>
    <t>alpha value</t>
  </si>
  <si>
    <t>beta value</t>
  </si>
  <si>
    <t>LP A angle [°]</t>
  </si>
  <si>
    <t>LP B angle [°]</t>
  </si>
  <si>
    <t>LP C angle [°]</t>
  </si>
  <si>
    <t>Graphs are populated automatically and should not be touched</t>
  </si>
  <si>
    <t>Final position of the ruler</t>
  </si>
  <si>
    <t>Final position of the coarse adjuster</t>
  </si>
  <si>
    <t>Final position of the fine adjuster</t>
  </si>
  <si>
    <t>Delta position of the fine adjuster [um ]</t>
  </si>
  <si>
    <t>Position of the fine adjuster [um]</t>
  </si>
  <si>
    <t>5.5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</si>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</sst>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1" xfId="2"/>
    <xf numFmtId="0" fontId="4" fillId="3" borderId="1" xfId="2" applyFont="1"/>
    <xf numFmtId="11" fontId="1" fillId="2" borderId="1" xfId="1" applyNumberFormat="1"/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Coincidence</a:t>
            </a:r>
            <a:r>
              <a:rPr lang="it-IT" baseline="0"/>
              <a:t> rate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'Coincidence settings'!$B$4:$E$4</c:f>
              <c:strCache>
                <c:ptCount val="1"/>
                <c:pt idx="0">
                  <c:v>True + Accidental coincidences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'Coincidence settings'!$A$6:$A$11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'Coincidence settings'!$C$6:$C$11</c:f>
              <c:numCache>
                <c:formatCode>General</c:formatCode>
                <c:ptCount val="6"/>
                <c:pt idx="0">
                  <c:v>354</c:v>
                </c:pt>
                <c:pt idx="1">
                  <c:v>642</c:v>
                </c:pt>
                <c:pt idx="2">
                  <c:v>800</c:v>
                </c:pt>
                <c:pt idx="3">
                  <c:v>872</c:v>
                </c:pt>
                <c:pt idx="4">
                  <c:v>898</c:v>
                </c:pt>
                <c:pt idx="5">
                  <c:v>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A22-B973-39B567B4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37967"/>
        <c:axId val="645613471"/>
      </c:scatterChart>
      <c:valAx>
        <c:axId val="5913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Width</a:t>
                </a:r>
                <a:r>
                  <a:rPr lang="it-IT" baseline="0"/>
                  <a:t>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of the coincidence window [ns]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5613471"/>
        <c:crosses val="autoZero"/>
        <c:crossBetween val="midCat"/>
      </c:valAx>
      <c:valAx>
        <c:axId val="6456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Coincidence rate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133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'Coincidence settings'!$K$5</c:f>
              <c:strCache>
                <c:ptCount val="1"/>
                <c:pt idx="0">
                  <c:v>SNR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'Coincidence settings'!$A$6:$A$11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'Coincidence settings'!$K$6:$K$11</c:f>
              <c:numCache>
                <c:formatCode>General</c:formatCode>
                <c:ptCount val="6"/>
                <c:pt idx="0">
                  <c:v>884</c:v>
                </c:pt>
                <c:pt idx="1">
                  <c:v>290.81818181818176</c:v>
                </c:pt>
                <c:pt idx="2">
                  <c:v>319</c:v>
                </c:pt>
                <c:pt idx="3">
                  <c:v>234.67567567567565</c:v>
                </c:pt>
                <c:pt idx="4">
                  <c:v>223.5</c:v>
                </c:pt>
                <c:pt idx="5">
                  <c:v>175.07843137254903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8-41B9-809E-1EF70FEA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97199"/>
        <c:axId val="307267183"/>
      </c:scatterChart>
      <c:valAx>
        <c:axId val="18609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Width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of the coincidence window [ns]</a:t>
                </a:r>
                <a:endParaRPr lang="it-I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07267183"/>
        <c:crosses val="autoZero"/>
        <c:crossBetween val="midCat"/>
      </c:valAx>
      <c:valAx>
        <c:axId val="3072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609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Accidental coincidence</a:t>
            </a:r>
            <a:r>
              <a:rPr lang="it-IT" baseline="0"/>
              <a:t> rate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'Coincidence settings'!$F$4:$I$4</c:f>
              <c:strCache>
                <c:ptCount val="1"/>
                <c:pt idx="0">
                  <c:v>Accidental coincidences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'Coincidence settings'!$A$6:$A$11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'Coincidence settings'!$G$6:$G$11</c:f>
              <c:numCache>
                <c:formatCode>General</c:formatCode>
                <c:ptCount val="6"/>
                <c:pt idx="0">
                  <c:v>0.4</c:v>
                </c:pt>
                <c:pt idx="1">
                  <c:v>2.2000000000000002</c:v>
                </c:pt>
                <c:pt idx="2">
                  <c:v>2.5</c:v>
                </c:pt>
                <c:pt idx="3">
                  <c:v>3.7</c:v>
                </c:pt>
                <c:pt idx="4">
                  <c:v>4</c:v>
                </c:pt>
                <c:pt idx="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2-4225-BF22-F0504259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37967"/>
        <c:axId val="645613471"/>
      </c:scatterChart>
      <c:valAx>
        <c:axId val="5913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Width</a:t>
                </a:r>
                <a:r>
                  <a:rPr lang="it-IT" baseline="0"/>
                  <a:t>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of the coincidence window [ns]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5613471"/>
        <c:crosses val="autoZero"/>
        <c:crossBetween val="midCat"/>
      </c:valAx>
      <c:valAx>
        <c:axId val="6456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Accidental c. rate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133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'Coherence measurement'!$E$10</c:f>
              <c:strCache>
                <c:ptCount val="1"/>
                <c:pt idx="0">
                  <c:v>Visibility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'Coherence measurement'!$A$11:$A$24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-10</c:v>
                </c:pt>
                <c:pt idx="7">
                  <c:v>-20</c:v>
                </c:pt>
                <c:pt idx="8">
                  <c:v>-30</c:v>
                </c:pt>
                <c:pt idx="9">
                  <c:v>-40</c:v>
                </c:pt>
                <c:pt idx="10">
                  <c:v>-50</c:v>
                </c:pt>
                <c:pt idx="11">
                  <c:v>-52</c:v>
                </c:pt>
                <c:pt idx="12">
                  <c:v>60</c:v>
                </c:pt>
                <c:pt idx="13">
                  <c:v>70</c:v>
                </c:pt>
              </c:numCache>
            </c:numRef>
          </c:xVal>
          <c:yVal>
            <c:numRef>
              <c:f>'Coherence measurement'!$E$11:$E$24</c:f>
              <c:numCache>
                <c:formatCode>General</c:formatCode>
                <c:ptCount val="14"/>
                <c:pt idx="0">
                  <c:v>0.78082191780821919</c:v>
                </c:pt>
                <c:pt idx="1">
                  <c:v>0.76315789473684215</c:v>
                </c:pt>
                <c:pt idx="2">
                  <c:v>0.66666666666666663</c:v>
                </c:pt>
                <c:pt idx="3">
                  <c:v>0.47222222222222221</c:v>
                </c:pt>
                <c:pt idx="4">
                  <c:v>0.26027397260273971</c:v>
                </c:pt>
                <c:pt idx="5">
                  <c:v>9.2198581560283682E-2</c:v>
                </c:pt>
                <c:pt idx="6">
                  <c:v>0.76</c:v>
                </c:pt>
                <c:pt idx="7">
                  <c:v>0.70666666666666667</c:v>
                </c:pt>
                <c:pt idx="8">
                  <c:v>0.61073825503355705</c:v>
                </c:pt>
                <c:pt idx="9">
                  <c:v>0.47368421052631576</c:v>
                </c:pt>
                <c:pt idx="10">
                  <c:v>0.36842105263157893</c:v>
                </c:pt>
                <c:pt idx="11">
                  <c:v>0.32432432432432434</c:v>
                </c:pt>
                <c:pt idx="12">
                  <c:v>0.12806539509536785</c:v>
                </c:pt>
                <c:pt idx="13">
                  <c:v>0.14594594594594595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2-4687-89F8-AC28EF82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97679"/>
        <c:axId val="596032927"/>
      </c:scatterChart>
      <c:valAx>
        <c:axId val="186099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Position of the fine adjuster</a:t>
                </a:r>
                <a:r>
                  <a:rPr lang="it-IT" baseline="0"/>
                  <a:t> [um]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6032927"/>
        <c:crosses val="autoZero"/>
        <c:crossBetween val="midCat"/>
      </c:valAx>
      <c:valAx>
        <c:axId val="596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Visibility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6099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'Quantum eraser measurements'!$I$1</c:f>
              <c:strCache>
                <c:ptCount val="1"/>
                <c:pt idx="0">
                  <c:v>Visibility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'Quantum eraser measurements'!$D$6:$D$12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'Quantum eraser measurements'!$I$6:$I$12</c:f>
              <c:numCache>
                <c:formatCode>General</c:formatCode>
                <c:ptCount val="7"/>
                <c:pt idx="0">
                  <c:v>8.9265536723163841E-2</c:v>
                </c:pt>
                <c:pt idx="1">
                  <c:v>0.15254237288135594</c:v>
                </c:pt>
                <c:pt idx="2">
                  <c:v>0.19767441860465115</c:v>
                </c:pt>
                <c:pt idx="3">
                  <c:v>0.17073170731707318</c:v>
                </c:pt>
                <c:pt idx="4">
                  <c:v>0.22619047619047619</c:v>
                </c:pt>
                <c:pt idx="5">
                  <c:v>0.12195121951219512</c:v>
                </c:pt>
                <c:pt idx="6">
                  <c:v>0.10895883777239709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0-4552-BFF4-612B008C9532}"/>
            </c:ext>
          </c:extLst>
        </c:ser>
        <c:ser>
          <c:idx val="1"/>
          <c:order val="1"/>
          <c:tx>
            <c:strRef>
              <c:f>'Quantum eraser measurements'!$J$1</c:f>
              <c:strCache>
                <c:ptCount val="1"/>
                <c:pt idx="0">
                  <c:v>Distinguishability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'Quantum eraser measurements'!$D$6:$D$12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'Quantum eraser measurements'!$J$6:$J$12</c:f>
              <c:numCache>
                <c:formatCode>General</c:formatCode>
                <c:ptCount val="7"/>
                <c:pt idx="0">
                  <c:v>0.9520851818988465</c:v>
                </c:pt>
                <c:pt idx="1">
                  <c:v>0.84629376989540694</c:v>
                </c:pt>
                <c:pt idx="2">
                  <c:v>0.56509695290858719</c:v>
                </c:pt>
                <c:pt idx="3">
                  <c:v>4.7619047619047672E-2</c:v>
                </c:pt>
                <c:pt idx="4">
                  <c:v>0.51378446115288212</c:v>
                </c:pt>
                <c:pt idx="5">
                  <c:v>0.88352911772056975</c:v>
                </c:pt>
                <c:pt idx="6">
                  <c:v>0.97068926036180447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0-4552-BFF4-612B008C9532}"/>
            </c:ext>
          </c:extLst>
        </c:ser>
        <c:ser>
          <c:idx val="2"/>
          <c:order val="2"/>
          <c:tx>
            <c:strRef>
              <c:f>'Quantum eraser measurements'!$K$1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'Quantum eraser measurements'!$D$6:$D$12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'Quantum eraser measurements'!$K$6:$K$12</c:f>
              <c:numCache>
                <c:formatCode>General</c:formatCode>
                <c:ptCount val="7"/>
                <c:pt idx="0">
                  <c:v>0.95626070171153332</c:v>
                </c:pt>
                <c:pt idx="1">
                  <c:v>0.85993157895733463</c:v>
                </c:pt>
                <c:pt idx="2">
                  <c:v>0.59867331822727565</c:v>
                </c:pt>
                <c:pt idx="3">
                  <c:v>0.17724810176571107</c:v>
                </c:pt>
                <c:pt idx="4">
                  <c:v>0.56137029137765371</c:v>
                </c:pt>
                <c:pt idx="5">
                  <c:v>0.89190571351494319</c:v>
                </c:pt>
                <c:pt idx="6">
                  <c:v>0.97678537484467831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0-4552-BFF4-612B008C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96671"/>
        <c:axId val="594506319"/>
      </c:scatterChart>
      <c:valAx>
        <c:axId val="786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LP C 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4506319"/>
        <c:crosses val="autoZero"/>
        <c:crossBetween val="midCat"/>
      </c:valAx>
      <c:valAx>
        <c:axId val="5945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864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</xdr:colOff>
      <xdr:row>12</xdr:row>
      <xdr:rowOff>140970</xdr:rowOff>
    </xdr:from>
    <xdr:to>
      <xdr:col>4</xdr:col>
      <xdr:colOff>1535430</xdr:colOff>
      <xdr:row>27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C0654D-A1D2-3C07-0F43-9236110F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12</xdr:row>
      <xdr:rowOff>167640</xdr:rowOff>
    </xdr:from>
    <xdr:to>
      <xdr:col>16</xdr:col>
      <xdr:colOff>586740</xdr:colOff>
      <xdr:row>27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ADAAF1-1C49-1025-8892-93774DC0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567690</xdr:colOff>
      <xdr:row>12</xdr:row>
      <xdr:rowOff>148590</xdr:rowOff>
    </xdr:from>
    <xdr:to>
      <xdr:col>8</xdr:col>
      <xdr:colOff>1383030</xdr:colOff>
      <xdr:row>27</xdr:row>
      <xdr:rowOff>148590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6935CEB2-50ED-4E2A-BA15-EE5144288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8</xdr:row>
      <xdr:rowOff>87630</xdr:rowOff>
    </xdr:from>
    <xdr:to>
      <xdr:col>13</xdr:col>
      <xdr:colOff>259080</xdr:colOff>
      <xdr:row>25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31B0E2-08D6-55D6-0B31-9A88F5B2F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1531620</xdr:colOff>
      <xdr:row>14</xdr:row>
      <xdr:rowOff>163830</xdr:rowOff>
    </xdr:from>
    <xdr:to>
      <xdr:col>7</xdr:col>
      <xdr:colOff>320040</xdr:colOff>
      <xdr:row>29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F215E0-F14A-E0F8-90C0-DE636095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7DB7-7C79-4998-B904-DF8D7E0A4F22}">
  <dimension ref="A1:A5"/>
  <sheetViews>
    <sheetView workbookViewId="0">
      <selection activeCell="F8" sqref="F8"/>
    </sheetView>
  </sheetViews>
  <sheetFormatPr defaultRowHeight="14.4" x14ac:dyDescent="0.3"/>
  <cols>
    <col min="1" max="1" width="73.21875" bestFit="1" customWidth="1"/>
  </cols>
  <sheetData>
    <row r="1" spans="1:1" x14ac:dyDescent="0.3">
      <c r="A1" t="s">
        <v>31</v>
      </c>
    </row>
    <row r="2" spans="1:1" x14ac:dyDescent="0.3">
      <c r="A2" s="1" t="s">
        <v>32</v>
      </c>
    </row>
    <row r="3" spans="1:1" x14ac:dyDescent="0.3">
      <c r="A3" s="2" t="s">
        <v>33</v>
      </c>
    </row>
    <row r="4" spans="1:1" x14ac:dyDescent="0.3">
      <c r="A4" s="3" t="s">
        <v>34</v>
      </c>
    </row>
    <row r="5" spans="1:1" x14ac:dyDescent="0.3">
      <c r="A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8435-D887-4998-A3D3-17DA9C2FFA09}">
  <dimension ref="A1:K11"/>
  <sheetViews>
    <sheetView zoomScaleNormal="100" workbookViewId="0">
      <selection activeCell="B3" sqref="B3"/>
    </sheetView>
  </sheetViews>
  <sheetFormatPr defaultRowHeight="14.4" x14ac:dyDescent="0.3"/>
  <cols>
    <col min="1" max="1" width="34.5546875" customWidth="1"/>
    <col min="3" max="3" width="22.6640625" bestFit="1" customWidth="1"/>
    <col min="4" max="4" width="23.21875" bestFit="1" customWidth="1"/>
    <col min="5" max="5" width="23.33203125" bestFit="1" customWidth="1"/>
    <col min="7" max="7" width="22.6640625" bestFit="1" customWidth="1"/>
    <col min="8" max="8" width="23.21875" bestFit="1" customWidth="1"/>
    <col min="9" max="9" width="23.33203125" bestFit="1" customWidth="1"/>
  </cols>
  <sheetData>
    <row r="1" spans="1:11" x14ac:dyDescent="0.3">
      <c r="A1" t="s">
        <v>18</v>
      </c>
      <c r="B1" s="1">
        <v>-2.25</v>
      </c>
    </row>
    <row r="2" spans="1:11" x14ac:dyDescent="0.3">
      <c r="A2" t="s">
        <v>19</v>
      </c>
      <c r="B2" s="2">
        <f>B1-20</f>
        <v>-22.25</v>
      </c>
    </row>
    <row r="4" spans="1:11" x14ac:dyDescent="0.3">
      <c r="B4" s="5" t="s">
        <v>1</v>
      </c>
      <c r="C4" s="5"/>
      <c r="D4" s="5"/>
      <c r="E4" s="5"/>
      <c r="F4" s="5" t="s">
        <v>2</v>
      </c>
      <c r="G4" s="5"/>
      <c r="H4" s="5"/>
      <c r="I4" s="5"/>
      <c r="J4" s="5" t="s">
        <v>5</v>
      </c>
      <c r="K4" s="5"/>
    </row>
    <row r="5" spans="1:11" x14ac:dyDescent="0.3">
      <c r="A5" t="s">
        <v>20</v>
      </c>
      <c r="B5" t="s">
        <v>21</v>
      </c>
      <c r="C5" t="s">
        <v>12</v>
      </c>
      <c r="D5" t="s">
        <v>13</v>
      </c>
      <c r="E5" t="s">
        <v>14</v>
      </c>
      <c r="F5" t="s">
        <v>22</v>
      </c>
      <c r="G5" t="s">
        <v>12</v>
      </c>
      <c r="H5" t="s">
        <v>13</v>
      </c>
      <c r="I5" t="s">
        <v>14</v>
      </c>
      <c r="J5" t="s">
        <v>15</v>
      </c>
      <c r="K5" t="s">
        <v>0</v>
      </c>
    </row>
    <row r="6" spans="1:11" x14ac:dyDescent="0.3">
      <c r="A6" s="3">
        <v>1</v>
      </c>
      <c r="B6" s="2">
        <f>$B$1</f>
        <v>-2.25</v>
      </c>
      <c r="C6" s="1">
        <v>354</v>
      </c>
      <c r="D6" s="4">
        <v>165000</v>
      </c>
      <c r="E6" s="4">
        <v>5000</v>
      </c>
      <c r="F6" s="2">
        <f>$B$2</f>
        <v>-22.25</v>
      </c>
      <c r="G6" s="1">
        <v>0.4</v>
      </c>
      <c r="H6" s="4">
        <v>165000</v>
      </c>
      <c r="I6" s="4">
        <v>5000</v>
      </c>
      <c r="J6" s="2">
        <f>H6*I6*A6*0.000000001</f>
        <v>0.82500000000000007</v>
      </c>
      <c r="K6" s="2">
        <f>(C6-G6)/G6</f>
        <v>884</v>
      </c>
    </row>
    <row r="7" spans="1:11" x14ac:dyDescent="0.3">
      <c r="A7" s="3">
        <v>2</v>
      </c>
      <c r="B7" s="2">
        <f t="shared" ref="B7:B11" si="0">$B$1</f>
        <v>-2.25</v>
      </c>
      <c r="C7" s="1">
        <v>642</v>
      </c>
      <c r="D7" s="1">
        <v>165000</v>
      </c>
      <c r="E7" s="1">
        <v>4994</v>
      </c>
      <c r="F7" s="2">
        <f t="shared" ref="F7:F11" si="1">$B$2</f>
        <v>-22.25</v>
      </c>
      <c r="G7" s="1">
        <v>2.2000000000000002</v>
      </c>
      <c r="H7" s="4">
        <v>165300</v>
      </c>
      <c r="I7" s="4">
        <v>5100</v>
      </c>
      <c r="J7" s="2">
        <f t="shared" ref="J7:J11" si="2">H7*I7*A7*0.000000001</f>
        <v>1.6860600000000001</v>
      </c>
      <c r="K7" s="2">
        <f t="shared" ref="K7:K11" si="3">(C7-G7)/G7</f>
        <v>290.81818181818176</v>
      </c>
    </row>
    <row r="8" spans="1:11" x14ac:dyDescent="0.3">
      <c r="A8" s="3">
        <v>3</v>
      </c>
      <c r="B8" s="2">
        <f t="shared" si="0"/>
        <v>-2.25</v>
      </c>
      <c r="C8" s="1">
        <v>800</v>
      </c>
      <c r="D8" s="1">
        <v>165000</v>
      </c>
      <c r="E8" s="1">
        <v>4985</v>
      </c>
      <c r="F8" s="2">
        <f t="shared" si="1"/>
        <v>-22.25</v>
      </c>
      <c r="G8" s="1">
        <v>2.5</v>
      </c>
      <c r="H8" s="4">
        <v>165200</v>
      </c>
      <c r="I8" s="4">
        <v>5140</v>
      </c>
      <c r="J8" s="2">
        <f t="shared" si="2"/>
        <v>2.5473840000000001</v>
      </c>
      <c r="K8" s="2">
        <f t="shared" si="3"/>
        <v>319</v>
      </c>
    </row>
    <row r="9" spans="1:11" x14ac:dyDescent="0.3">
      <c r="A9" s="3">
        <v>4</v>
      </c>
      <c r="B9" s="2">
        <f t="shared" si="0"/>
        <v>-2.25</v>
      </c>
      <c r="C9" s="1">
        <v>872</v>
      </c>
      <c r="D9" s="1">
        <v>165000</v>
      </c>
      <c r="E9" s="1">
        <v>5000</v>
      </c>
      <c r="F9" s="2">
        <f t="shared" si="1"/>
        <v>-22.25</v>
      </c>
      <c r="G9" s="1">
        <v>3.7</v>
      </c>
      <c r="H9" s="4">
        <v>165400</v>
      </c>
      <c r="I9" s="4">
        <v>5200</v>
      </c>
      <c r="J9" s="2">
        <f t="shared" si="2"/>
        <v>3.4403200000000003</v>
      </c>
      <c r="K9" s="2">
        <f t="shared" si="3"/>
        <v>234.67567567567565</v>
      </c>
    </row>
    <row r="10" spans="1:11" x14ac:dyDescent="0.3">
      <c r="A10" s="3">
        <v>5</v>
      </c>
      <c r="B10" s="2">
        <f t="shared" si="0"/>
        <v>-2.25</v>
      </c>
      <c r="C10" s="1">
        <v>898</v>
      </c>
      <c r="D10" s="1">
        <v>165000</v>
      </c>
      <c r="E10" s="1">
        <v>5000</v>
      </c>
      <c r="F10" s="2">
        <f t="shared" si="1"/>
        <v>-22.25</v>
      </c>
      <c r="G10" s="1">
        <v>4</v>
      </c>
      <c r="H10" s="4">
        <v>165000</v>
      </c>
      <c r="I10" s="4">
        <v>5100</v>
      </c>
      <c r="J10" s="2">
        <f t="shared" si="2"/>
        <v>4.2075000000000005</v>
      </c>
      <c r="K10" s="2">
        <f t="shared" si="3"/>
        <v>223.5</v>
      </c>
    </row>
    <row r="11" spans="1:11" x14ac:dyDescent="0.3">
      <c r="A11" s="3">
        <v>6</v>
      </c>
      <c r="B11" s="2">
        <f t="shared" si="0"/>
        <v>-2.25</v>
      </c>
      <c r="C11" s="1">
        <v>898</v>
      </c>
      <c r="D11" s="1">
        <v>165000</v>
      </c>
      <c r="E11" s="1">
        <v>5000</v>
      </c>
      <c r="F11" s="2">
        <f t="shared" si="1"/>
        <v>-22.25</v>
      </c>
      <c r="G11" s="1">
        <v>5.0999999999999996</v>
      </c>
      <c r="H11" s="4">
        <v>165100</v>
      </c>
      <c r="I11" s="4">
        <v>5100</v>
      </c>
      <c r="J11" s="2">
        <f t="shared" si="2"/>
        <v>5.05206</v>
      </c>
      <c r="K11" s="2">
        <f t="shared" si="3"/>
        <v>175.07843137254903</v>
      </c>
    </row>
  </sheetData>
  <mergeCells count="3">
    <mergeCell ref="B4:E4"/>
    <mergeCell ref="F4:I4"/>
    <mergeCell ref="J4:K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3914-3F4E-4BD1-9083-48A2DE3AFA2A}">
  <dimension ref="A1:E26"/>
  <sheetViews>
    <sheetView topLeftCell="A7" workbookViewId="0">
      <selection activeCell="B27" sqref="B27"/>
    </sheetView>
  </sheetViews>
  <sheetFormatPr defaultRowHeight="14.4" x14ac:dyDescent="0.3"/>
  <cols>
    <col min="1" max="1" width="31.33203125" bestFit="1" customWidth="1"/>
    <col min="2" max="2" width="26.21875" bestFit="1" customWidth="1"/>
    <col min="3" max="3" width="22.5546875" bestFit="1" customWidth="1"/>
    <col min="4" max="4" width="22.109375" bestFit="1" customWidth="1"/>
  </cols>
  <sheetData>
    <row r="1" spans="1:5" x14ac:dyDescent="0.3">
      <c r="A1" t="s">
        <v>27</v>
      </c>
      <c r="B1" s="1"/>
    </row>
    <row r="2" spans="1:5" x14ac:dyDescent="0.3">
      <c r="A2" t="s">
        <v>28</v>
      </c>
      <c r="B2" s="1"/>
    </row>
    <row r="3" spans="1:5" x14ac:dyDescent="0.3">
      <c r="A3" t="s">
        <v>29</v>
      </c>
      <c r="B3" s="1"/>
    </row>
    <row r="4" spans="1:5" x14ac:dyDescent="0.3">
      <c r="A4" t="s">
        <v>41</v>
      </c>
      <c r="B4" s="1" t="s">
        <v>46</v>
      </c>
    </row>
    <row r="5" spans="1:5" x14ac:dyDescent="0.3">
      <c r="A5" t="s">
        <v>42</v>
      </c>
      <c r="B5" s="1" t="s">
        <v>47</v>
      </c>
    </row>
    <row r="6" spans="1:5" x14ac:dyDescent="0.3">
      <c r="A6" t="s">
        <v>43</v>
      </c>
      <c r="B6" s="1">
        <v>10</v>
      </c>
    </row>
    <row r="7" spans="1:5" x14ac:dyDescent="0.3">
      <c r="A7" t="s">
        <v>3</v>
      </c>
      <c r="B7" s="3">
        <v>9</v>
      </c>
    </row>
    <row r="8" spans="1:5" x14ac:dyDescent="0.3">
      <c r="A8" t="s">
        <v>4</v>
      </c>
      <c r="B8" s="3">
        <v>11</v>
      </c>
    </row>
    <row r="10" spans="1:5" x14ac:dyDescent="0.3">
      <c r="A10" t="s">
        <v>44</v>
      </c>
      <c r="B10" t="s">
        <v>45</v>
      </c>
      <c r="C10" t="s">
        <v>6</v>
      </c>
      <c r="D10" t="s">
        <v>7</v>
      </c>
      <c r="E10" t="s">
        <v>8</v>
      </c>
    </row>
    <row r="11" spans="1:5" x14ac:dyDescent="0.3">
      <c r="A11" s="3">
        <v>0</v>
      </c>
      <c r="B11" s="2">
        <f>$B$6+$A11</f>
        <v>10</v>
      </c>
      <c r="C11" s="4">
        <v>3250</v>
      </c>
      <c r="D11" s="1">
        <v>400</v>
      </c>
      <c r="E11" s="2">
        <f>(C11-D11)/(C11+D11)</f>
        <v>0.78082191780821919</v>
      </c>
    </row>
    <row r="12" spans="1:5" x14ac:dyDescent="0.3">
      <c r="A12" s="3">
        <v>10</v>
      </c>
      <c r="B12" s="2">
        <f t="shared" ref="B12:B24" si="0">$B$6+$A12</f>
        <v>20</v>
      </c>
      <c r="C12" s="4">
        <v>3350</v>
      </c>
      <c r="D12" s="1">
        <v>450</v>
      </c>
      <c r="E12" s="2">
        <f t="shared" ref="E12:E24" si="1">(C12-D12)/(C12+D12)</f>
        <v>0.76315789473684215</v>
      </c>
    </row>
    <row r="13" spans="1:5" x14ac:dyDescent="0.3">
      <c r="A13" s="3">
        <v>20</v>
      </c>
      <c r="B13" s="2">
        <f t="shared" si="0"/>
        <v>30</v>
      </c>
      <c r="C13" s="4">
        <v>3000</v>
      </c>
      <c r="D13" s="1">
        <v>600</v>
      </c>
      <c r="E13" s="2">
        <f t="shared" si="1"/>
        <v>0.66666666666666663</v>
      </c>
    </row>
    <row r="14" spans="1:5" x14ac:dyDescent="0.3">
      <c r="A14" s="3">
        <v>30</v>
      </c>
      <c r="B14" s="2">
        <f t="shared" si="0"/>
        <v>40</v>
      </c>
      <c r="C14" s="4">
        <v>2650</v>
      </c>
      <c r="D14" s="1">
        <v>950</v>
      </c>
      <c r="E14" s="2">
        <f t="shared" si="1"/>
        <v>0.47222222222222221</v>
      </c>
    </row>
    <row r="15" spans="1:5" x14ac:dyDescent="0.3">
      <c r="A15" s="3">
        <v>40</v>
      </c>
      <c r="B15" s="2">
        <f t="shared" si="0"/>
        <v>50</v>
      </c>
      <c r="C15" s="4">
        <v>2300</v>
      </c>
      <c r="D15" s="4">
        <v>1350</v>
      </c>
      <c r="E15" s="2">
        <f t="shared" si="1"/>
        <v>0.26027397260273971</v>
      </c>
    </row>
    <row r="16" spans="1:5" x14ac:dyDescent="0.3">
      <c r="A16" s="3">
        <v>50</v>
      </c>
      <c r="B16" s="2">
        <f t="shared" si="0"/>
        <v>60</v>
      </c>
      <c r="C16" s="4">
        <v>1925</v>
      </c>
      <c r="D16" s="4">
        <v>1600</v>
      </c>
      <c r="E16" s="2">
        <f t="shared" si="1"/>
        <v>9.2198581560283682E-2</v>
      </c>
    </row>
    <row r="17" spans="1:5" x14ac:dyDescent="0.3">
      <c r="A17" s="3">
        <v>-10</v>
      </c>
      <c r="B17" s="2">
        <f t="shared" si="0"/>
        <v>0</v>
      </c>
      <c r="C17" s="4">
        <v>3300</v>
      </c>
      <c r="D17" s="1">
        <v>450</v>
      </c>
      <c r="E17" s="2">
        <f t="shared" si="1"/>
        <v>0.76</v>
      </c>
    </row>
    <row r="18" spans="1:5" x14ac:dyDescent="0.3">
      <c r="A18" s="3">
        <v>-20</v>
      </c>
      <c r="B18" s="2">
        <f t="shared" si="0"/>
        <v>-10</v>
      </c>
      <c r="C18" s="4">
        <v>3200</v>
      </c>
      <c r="D18" s="1">
        <v>550</v>
      </c>
      <c r="E18" s="2">
        <f t="shared" si="1"/>
        <v>0.70666666666666667</v>
      </c>
    </row>
    <row r="19" spans="1:5" x14ac:dyDescent="0.3">
      <c r="A19" s="3">
        <v>-30</v>
      </c>
      <c r="B19" s="2">
        <f t="shared" si="0"/>
        <v>-20</v>
      </c>
      <c r="C19" s="4">
        <v>3000</v>
      </c>
      <c r="D19" s="1">
        <v>725</v>
      </c>
      <c r="E19" s="2">
        <f t="shared" si="1"/>
        <v>0.61073825503355705</v>
      </c>
    </row>
    <row r="20" spans="1:5" x14ac:dyDescent="0.3">
      <c r="A20" s="3">
        <v>-40</v>
      </c>
      <c r="B20" s="2">
        <f t="shared" si="0"/>
        <v>-30</v>
      </c>
      <c r="C20" s="4">
        <v>2800</v>
      </c>
      <c r="D20" s="4">
        <v>1000</v>
      </c>
      <c r="E20" s="2">
        <f t="shared" si="1"/>
        <v>0.47368421052631576</v>
      </c>
    </row>
    <row r="21" spans="1:5" x14ac:dyDescent="0.3">
      <c r="A21" s="3">
        <v>-50</v>
      </c>
      <c r="B21" s="2">
        <f t="shared" si="0"/>
        <v>-40</v>
      </c>
      <c r="C21" s="4">
        <v>2600</v>
      </c>
      <c r="D21" s="4">
        <v>1200</v>
      </c>
      <c r="E21" s="2">
        <f t="shared" si="1"/>
        <v>0.36842105263157893</v>
      </c>
    </row>
    <row r="22" spans="1:5" x14ac:dyDescent="0.3">
      <c r="A22" s="3">
        <v>-52</v>
      </c>
      <c r="B22" s="2">
        <f t="shared" si="0"/>
        <v>-42</v>
      </c>
      <c r="C22" s="4">
        <v>2450</v>
      </c>
      <c r="D22" s="4">
        <v>1250</v>
      </c>
      <c r="E22" s="2">
        <f t="shared" si="1"/>
        <v>0.32432432432432434</v>
      </c>
    </row>
    <row r="23" spans="1:5" x14ac:dyDescent="0.3">
      <c r="A23" s="3">
        <v>60</v>
      </c>
      <c r="B23" s="2">
        <f t="shared" si="0"/>
        <v>70</v>
      </c>
      <c r="C23" s="4">
        <v>2070</v>
      </c>
      <c r="D23" s="4">
        <v>1600</v>
      </c>
      <c r="E23" s="2">
        <f t="shared" si="1"/>
        <v>0.12806539509536785</v>
      </c>
    </row>
    <row r="24" spans="1:5" x14ac:dyDescent="0.3">
      <c r="A24" s="3">
        <v>70</v>
      </c>
      <c r="B24" s="2">
        <f t="shared" si="0"/>
        <v>80</v>
      </c>
      <c r="C24" s="4">
        <v>2120</v>
      </c>
      <c r="D24" s="4">
        <v>1580</v>
      </c>
      <c r="E24" s="2">
        <f t="shared" si="1"/>
        <v>0.14594594594594595</v>
      </c>
    </row>
    <row r="26" spans="1:5" x14ac:dyDescent="0.3">
      <c r="A26" t="s">
        <v>30</v>
      </c>
      <c r="B26" s="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7917-8A17-4196-A85C-E86B135F5AD9}">
  <dimension ref="A1:K16"/>
  <sheetViews>
    <sheetView tabSelected="1" topLeftCell="A5" workbookViewId="0">
      <selection activeCell="H13" sqref="H13"/>
    </sheetView>
  </sheetViews>
  <sheetFormatPr defaultRowHeight="14.4" x14ac:dyDescent="0.3"/>
  <cols>
    <col min="1" max="1" width="9.77734375" bestFit="1" customWidth="1"/>
    <col min="5" max="5" width="28.6640625" bestFit="1" customWidth="1"/>
    <col min="6" max="6" width="27.77734375" bestFit="1" customWidth="1"/>
    <col min="7" max="8" width="27.88671875" bestFit="1" customWidth="1"/>
    <col min="9" max="9" width="9.21875" bestFit="1" customWidth="1"/>
    <col min="10" max="10" width="16.33203125" bestFit="1" customWidth="1"/>
  </cols>
  <sheetData>
    <row r="1" spans="1:11" x14ac:dyDescent="0.3">
      <c r="A1" t="s">
        <v>9</v>
      </c>
      <c r="B1" t="s">
        <v>37</v>
      </c>
      <c r="C1" t="s">
        <v>38</v>
      </c>
      <c r="D1" t="s">
        <v>39</v>
      </c>
      <c r="E1" t="s">
        <v>23</v>
      </c>
      <c r="F1" t="s">
        <v>24</v>
      </c>
      <c r="G1" t="s">
        <v>25</v>
      </c>
      <c r="H1" t="s">
        <v>26</v>
      </c>
      <c r="I1" t="s">
        <v>16</v>
      </c>
      <c r="J1" t="s">
        <v>17</v>
      </c>
      <c r="K1" t="s">
        <v>11</v>
      </c>
    </row>
    <row r="2" spans="1:11" x14ac:dyDescent="0.3">
      <c r="A2" s="3">
        <v>0</v>
      </c>
      <c r="B2" s="3">
        <v>90</v>
      </c>
      <c r="C2" s="3">
        <v>90</v>
      </c>
      <c r="D2" s="3" t="s">
        <v>10</v>
      </c>
      <c r="E2" s="4">
        <v>3400</v>
      </c>
      <c r="F2" s="1">
        <v>350</v>
      </c>
      <c r="G2" s="1">
        <v>880</v>
      </c>
      <c r="H2" s="1">
        <v>960</v>
      </c>
      <c r="I2" s="2">
        <f>(E2-F2)/(E2+F2)</f>
        <v>0.81333333333333335</v>
      </c>
      <c r="J2" s="2">
        <f>2*MAX(G2,H2)/(G2+H2)-1</f>
        <v>4.3478260869565188E-2</v>
      </c>
      <c r="K2" s="2">
        <f>SQRT(I2^2+J2^2)</f>
        <v>0.81449461034395632</v>
      </c>
    </row>
    <row r="3" spans="1:11" x14ac:dyDescent="0.3">
      <c r="A3" s="3">
        <v>0</v>
      </c>
      <c r="B3" s="3">
        <v>0</v>
      </c>
      <c r="C3" s="3">
        <v>90</v>
      </c>
      <c r="D3" s="3" t="s">
        <v>10</v>
      </c>
      <c r="E3" s="4">
        <v>1025</v>
      </c>
      <c r="F3" s="1">
        <v>890</v>
      </c>
      <c r="G3" s="1">
        <v>27</v>
      </c>
      <c r="H3" s="1">
        <v>946</v>
      </c>
      <c r="I3" s="2">
        <f t="shared" ref="I3:I12" si="0">(E3-F3)/(E3+F3)</f>
        <v>7.0496083550913843E-2</v>
      </c>
      <c r="J3" s="2">
        <f t="shared" ref="J3:J12" si="1">2*MAX(G3,H3)/(G3+H3)-1</f>
        <v>0.94450154162384381</v>
      </c>
      <c r="K3" s="2">
        <f t="shared" ref="K3:K12" si="2">SQRT(I3^2+J3^2)</f>
        <v>0.94712874516922718</v>
      </c>
    </row>
    <row r="4" spans="1:11" x14ac:dyDescent="0.3">
      <c r="A4" s="2">
        <f>$B$15</f>
        <v>22.5</v>
      </c>
      <c r="B4" s="3">
        <v>0</v>
      </c>
      <c r="C4" s="3">
        <v>90</v>
      </c>
      <c r="D4" s="3" t="s">
        <v>10</v>
      </c>
      <c r="E4" s="4">
        <v>1010</v>
      </c>
      <c r="F4" s="1">
        <v>885</v>
      </c>
      <c r="G4" s="1">
        <v>515</v>
      </c>
      <c r="H4" s="1">
        <v>469</v>
      </c>
      <c r="I4" s="2">
        <f t="shared" si="0"/>
        <v>6.5963060686015831E-2</v>
      </c>
      <c r="J4" s="2">
        <f t="shared" si="1"/>
        <v>4.674796747967469E-2</v>
      </c>
      <c r="K4" s="2">
        <f t="shared" si="2"/>
        <v>8.0848610616062716E-2</v>
      </c>
    </row>
    <row r="5" spans="1:11" x14ac:dyDescent="0.3">
      <c r="A5" s="2">
        <f t="shared" ref="A5:A12" si="3">$B$15</f>
        <v>22.5</v>
      </c>
      <c r="B5" s="3">
        <v>0</v>
      </c>
      <c r="C5" s="3">
        <v>90</v>
      </c>
      <c r="D5" s="2">
        <f>B16</f>
        <v>45</v>
      </c>
      <c r="E5" s="1">
        <v>480</v>
      </c>
      <c r="F5" s="1">
        <v>340</v>
      </c>
      <c r="G5" s="1">
        <v>220</v>
      </c>
      <c r="H5" s="1">
        <v>200</v>
      </c>
      <c r="I5" s="2">
        <f t="shared" si="0"/>
        <v>0.17073170731707318</v>
      </c>
      <c r="J5" s="2">
        <f t="shared" si="1"/>
        <v>4.7619047619047672E-2</v>
      </c>
      <c r="K5" s="2">
        <f t="shared" si="2"/>
        <v>0.17724810176571107</v>
      </c>
    </row>
    <row r="6" spans="1:11" x14ac:dyDescent="0.3">
      <c r="A6" s="2">
        <f t="shared" si="3"/>
        <v>22.5</v>
      </c>
      <c r="B6" s="3">
        <v>0</v>
      </c>
      <c r="C6" s="3">
        <v>90</v>
      </c>
      <c r="D6" s="3">
        <v>0</v>
      </c>
      <c r="E6" s="1">
        <v>482</v>
      </c>
      <c r="F6" s="1">
        <v>403</v>
      </c>
      <c r="G6" s="1">
        <v>440</v>
      </c>
      <c r="H6" s="1">
        <v>10.8</v>
      </c>
      <c r="I6" s="2">
        <f t="shared" si="0"/>
        <v>8.9265536723163841E-2</v>
      </c>
      <c r="J6" s="2">
        <f t="shared" si="1"/>
        <v>0.9520851818988465</v>
      </c>
      <c r="K6" s="2">
        <f t="shared" si="2"/>
        <v>0.95626070171153332</v>
      </c>
    </row>
    <row r="7" spans="1:11" x14ac:dyDescent="0.3">
      <c r="A7" s="2">
        <f t="shared" si="3"/>
        <v>22.5</v>
      </c>
      <c r="B7" s="3">
        <v>0</v>
      </c>
      <c r="C7" s="3">
        <v>90</v>
      </c>
      <c r="D7" s="3">
        <v>15</v>
      </c>
      <c r="E7" s="1">
        <v>510</v>
      </c>
      <c r="F7" s="1">
        <v>375</v>
      </c>
      <c r="G7" s="1">
        <v>406</v>
      </c>
      <c r="H7" s="1">
        <v>33.799999999999997</v>
      </c>
      <c r="I7" s="2">
        <f t="shared" si="0"/>
        <v>0.15254237288135594</v>
      </c>
      <c r="J7" s="2">
        <f t="shared" si="1"/>
        <v>0.84629376989540694</v>
      </c>
      <c r="K7" s="2">
        <f t="shared" si="2"/>
        <v>0.85993157895733463</v>
      </c>
    </row>
    <row r="8" spans="1:11" x14ac:dyDescent="0.3">
      <c r="A8" s="2">
        <f t="shared" si="3"/>
        <v>22.5</v>
      </c>
      <c r="B8" s="3">
        <v>0</v>
      </c>
      <c r="C8" s="3">
        <v>90</v>
      </c>
      <c r="D8" s="3">
        <v>30</v>
      </c>
      <c r="E8" s="1">
        <v>515</v>
      </c>
      <c r="F8" s="1">
        <v>345</v>
      </c>
      <c r="G8" s="1">
        <v>339</v>
      </c>
      <c r="H8" s="1">
        <v>94.2</v>
      </c>
      <c r="I8" s="2">
        <f t="shared" si="0"/>
        <v>0.19767441860465115</v>
      </c>
      <c r="J8" s="2">
        <f t="shared" si="1"/>
        <v>0.56509695290858719</v>
      </c>
      <c r="K8" s="2">
        <f t="shared" si="2"/>
        <v>0.59867331822727565</v>
      </c>
    </row>
    <row r="9" spans="1:11" x14ac:dyDescent="0.3">
      <c r="A9" s="2">
        <f t="shared" si="3"/>
        <v>22.5</v>
      </c>
      <c r="B9" s="3">
        <v>0</v>
      </c>
      <c r="C9" s="3">
        <v>90</v>
      </c>
      <c r="D9" s="3">
        <v>45</v>
      </c>
      <c r="E9" s="1">
        <v>480</v>
      </c>
      <c r="F9" s="1">
        <v>340</v>
      </c>
      <c r="G9" s="1">
        <v>220</v>
      </c>
      <c r="H9" s="1">
        <v>200</v>
      </c>
      <c r="I9" s="2">
        <f t="shared" si="0"/>
        <v>0.17073170731707318</v>
      </c>
      <c r="J9" s="2">
        <f t="shared" si="1"/>
        <v>4.7619047619047672E-2</v>
      </c>
      <c r="K9" s="2">
        <f t="shared" si="2"/>
        <v>0.17724810176571107</v>
      </c>
    </row>
    <row r="10" spans="1:11" x14ac:dyDescent="0.3">
      <c r="A10" s="2">
        <f t="shared" si="3"/>
        <v>22.5</v>
      </c>
      <c r="B10" s="3">
        <v>0</v>
      </c>
      <c r="C10" s="3">
        <v>90</v>
      </c>
      <c r="D10" s="3">
        <v>60</v>
      </c>
      <c r="E10" s="1">
        <v>515</v>
      </c>
      <c r="F10" s="1">
        <v>325</v>
      </c>
      <c r="G10" s="1">
        <v>97</v>
      </c>
      <c r="H10" s="1">
        <v>302</v>
      </c>
      <c r="I10" s="2">
        <f t="shared" si="0"/>
        <v>0.22619047619047619</v>
      </c>
      <c r="J10" s="2">
        <f t="shared" si="1"/>
        <v>0.51378446115288212</v>
      </c>
      <c r="K10" s="2">
        <f t="shared" si="2"/>
        <v>0.56137029137765371</v>
      </c>
    </row>
    <row r="11" spans="1:11" x14ac:dyDescent="0.3">
      <c r="A11" s="2">
        <f t="shared" si="3"/>
        <v>22.5</v>
      </c>
      <c r="B11" s="3">
        <v>0</v>
      </c>
      <c r="C11" s="3">
        <v>90</v>
      </c>
      <c r="D11" s="3">
        <v>75</v>
      </c>
      <c r="E11" s="1">
        <v>460</v>
      </c>
      <c r="F11" s="1">
        <v>360</v>
      </c>
      <c r="G11" s="1">
        <v>23.3</v>
      </c>
      <c r="H11" s="1">
        <v>376.8</v>
      </c>
      <c r="I11" s="2">
        <f t="shared" si="0"/>
        <v>0.12195121951219512</v>
      </c>
      <c r="J11" s="2">
        <f t="shared" si="1"/>
        <v>0.88352911772056975</v>
      </c>
      <c r="K11" s="2">
        <f t="shared" si="2"/>
        <v>0.89190571351494319</v>
      </c>
    </row>
    <row r="12" spans="1:11" x14ac:dyDescent="0.3">
      <c r="A12" s="2">
        <f t="shared" si="3"/>
        <v>22.5</v>
      </c>
      <c r="B12" s="3">
        <v>0</v>
      </c>
      <c r="C12" s="3">
        <v>90</v>
      </c>
      <c r="D12" s="3">
        <v>90</v>
      </c>
      <c r="E12" s="1">
        <v>458</v>
      </c>
      <c r="F12" s="1">
        <v>368</v>
      </c>
      <c r="G12" s="1">
        <v>6.4</v>
      </c>
      <c r="H12" s="1">
        <v>430.3</v>
      </c>
      <c r="I12" s="2">
        <f t="shared" si="0"/>
        <v>0.10895883777239709</v>
      </c>
      <c r="J12" s="2">
        <f t="shared" si="1"/>
        <v>0.97068926036180447</v>
      </c>
      <c r="K12" s="2">
        <f t="shared" si="2"/>
        <v>0.97678537484467831</v>
      </c>
    </row>
    <row r="15" spans="1:11" x14ac:dyDescent="0.3">
      <c r="A15" t="s">
        <v>35</v>
      </c>
      <c r="B15" s="1">
        <v>22.5</v>
      </c>
    </row>
    <row r="16" spans="1:11" x14ac:dyDescent="0.3">
      <c r="A16" t="s">
        <v>36</v>
      </c>
      <c r="B16" s="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Spreadsheet instructions</vt:lpstr>
      <vt:lpstr>Coincidence settings</vt:lpstr>
      <vt:lpstr>Coherence measurement</vt:lpstr>
      <vt:lpstr>Quantum eraser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Foletto</dc:creator>
  <cp:lastModifiedBy>Giulio Foletto</cp:lastModifiedBy>
  <dcterms:created xsi:type="dcterms:W3CDTF">2023-11-22T11:26:48Z</dcterms:created>
  <dcterms:modified xsi:type="dcterms:W3CDTF">2024-11-29T11:30:25Z</dcterms:modified>
</cp:coreProperties>
</file>