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13_ncr:1_{F2BAE63F-F3BF-4B01-893C-8D9336026D1F}" xr6:coauthVersionLast="36" xr6:coauthVersionMax="36" xr10:uidLastSave="{00000000-0000-0000-0000-000000000000}"/>
  <bookViews>
    <workbookView xWindow="-120" yWindow="-120" windowWidth="29040" windowHeight="15720" activeTab="9" xr2:uid="{C09AFF3D-FD61-4163-9BE8-B04622D5A0A9}"/>
  </bookViews>
  <sheets>
    <sheet name="Energia" sheetId="1" r:id="rId1"/>
    <sheet name="Planilha4" sheetId="4" state="hidden" r:id="rId2"/>
    <sheet name="Planilha3" sheetId="3" state="hidden" r:id="rId3"/>
    <sheet name="Planilha5" sheetId="5" state="hidden" r:id="rId4"/>
    <sheet name="Notas" sheetId="2" r:id="rId5"/>
    <sheet name="Alunos" sheetId="7" r:id="rId6"/>
    <sheet name="Planilha1" sheetId="8" r:id="rId7"/>
    <sheet name="Planilha2" sheetId="9" r:id="rId8"/>
    <sheet name="Planilha6" sheetId="10" r:id="rId9"/>
    <sheet name="Planilha7" sheetId="11" r:id="rId10"/>
  </sheets>
  <definedNames>
    <definedName name="_xlnm._FilterDatabase" localSheetId="5" hidden="1">Alunos!$G$1:$G$1000</definedName>
    <definedName name="_xlchart.v1.0" hidden="1">Energia!$A$2:$A$7</definedName>
    <definedName name="_xlchart.v1.1" hidden="1">Energia!$B$1</definedName>
    <definedName name="_xlchart.v1.2" hidden="1">Energia!$B$2:$B$7</definedName>
  </definedNames>
  <calcPr calcId="191029"/>
  <pivotCaches>
    <pivotCache cacheId="0" r:id="rId11"/>
    <pivotCache cacheId="1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0" l="1"/>
  <c r="I14" i="10"/>
  <c r="I13" i="10"/>
  <c r="I9" i="10"/>
  <c r="I5" i="10"/>
  <c r="I6" i="10"/>
  <c r="I7" i="10"/>
  <c r="I8" i="10"/>
  <c r="I4" i="10"/>
  <c r="G5" i="10"/>
  <c r="G6" i="10"/>
  <c r="G7" i="10"/>
  <c r="G8" i="10"/>
  <c r="H8" i="10" s="1"/>
  <c r="G4" i="10"/>
  <c r="H5" i="10"/>
  <c r="H6" i="10"/>
  <c r="H7" i="10"/>
  <c r="H4" i="10"/>
  <c r="F11" i="10"/>
  <c r="F5" i="10"/>
  <c r="F6" i="10"/>
  <c r="F7" i="10"/>
  <c r="F8" i="10"/>
  <c r="F4" i="10"/>
  <c r="E9" i="10"/>
  <c r="D4" i="10"/>
  <c r="H2" i="1"/>
  <c r="N9" i="2"/>
  <c r="L9" i="2"/>
  <c r="L3" i="2"/>
  <c r="L4" i="2"/>
  <c r="L5" i="2"/>
  <c r="L6" i="2"/>
  <c r="L7" i="2"/>
  <c r="L8" i="2"/>
  <c r="L2" i="2"/>
  <c r="I8" i="1"/>
  <c r="G8" i="1"/>
  <c r="G3" i="1"/>
  <c r="G4" i="1"/>
  <c r="G5" i="1"/>
  <c r="G6" i="1"/>
  <c r="G7" i="1"/>
  <c r="G2" i="1"/>
  <c r="I18" i="9"/>
  <c r="G18" i="9"/>
  <c r="G16" i="9"/>
  <c r="G15" i="9"/>
  <c r="O8" i="9"/>
  <c r="O4" i="9"/>
  <c r="O5" i="9"/>
  <c r="O6" i="9"/>
  <c r="O7" i="9"/>
  <c r="O3" i="9"/>
  <c r="N4" i="9"/>
  <c r="N5" i="9"/>
  <c r="N6" i="9"/>
  <c r="N7" i="9"/>
  <c r="N3" i="9"/>
  <c r="M4" i="9"/>
  <c r="M5" i="9"/>
  <c r="M6" i="9"/>
  <c r="M7" i="9"/>
  <c r="M3" i="9"/>
  <c r="G14" i="9"/>
  <c r="I8" i="9"/>
  <c r="I4" i="9"/>
  <c r="I5" i="9"/>
  <c r="I6" i="9"/>
  <c r="I7" i="9"/>
  <c r="I3" i="9"/>
  <c r="H4" i="9"/>
  <c r="H5" i="9"/>
  <c r="H6" i="9"/>
  <c r="H7" i="9"/>
  <c r="H3" i="9"/>
  <c r="F11" i="9"/>
  <c r="G4" i="9"/>
  <c r="G5" i="9"/>
  <c r="G6" i="9"/>
  <c r="G7" i="9"/>
  <c r="G3" i="9"/>
  <c r="H27" i="8"/>
  <c r="H24" i="8"/>
  <c r="H23" i="8"/>
  <c r="H19" i="8"/>
  <c r="H15" i="8"/>
  <c r="H16" i="8"/>
  <c r="H17" i="8"/>
  <c r="H18" i="8"/>
  <c r="H14" i="8"/>
  <c r="G18" i="8"/>
  <c r="G17" i="8"/>
  <c r="G16" i="8"/>
  <c r="G15" i="8"/>
  <c r="G14" i="8"/>
  <c r="J10" i="8"/>
  <c r="H5" i="8"/>
  <c r="H6" i="8"/>
  <c r="H7" i="8"/>
  <c r="H8" i="8"/>
  <c r="H4" i="8"/>
  <c r="G5" i="8"/>
  <c r="G6" i="8"/>
  <c r="G7" i="8"/>
  <c r="G8" i="8"/>
  <c r="G4" i="8"/>
  <c r="G3" i="7" l="1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2" i="7"/>
  <c r="K7" i="7"/>
  <c r="M10" i="7" l="1"/>
  <c r="M9" i="7"/>
  <c r="M8" i="7"/>
  <c r="M7" i="7"/>
  <c r="L7" i="7"/>
  <c r="L9" i="7"/>
  <c r="L8" i="7"/>
  <c r="N7" i="7"/>
  <c r="J7" i="7"/>
  <c r="J10" i="7"/>
  <c r="K10" i="7" s="1"/>
  <c r="J9" i="7"/>
  <c r="J8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L10" i="7"/>
  <c r="F5" i="7"/>
  <c r="K9" i="7"/>
  <c r="F4" i="7"/>
  <c r="K8" i="7"/>
  <c r="F3" i="7"/>
  <c r="F2" i="7"/>
  <c r="H8" i="2"/>
  <c r="F4" i="2"/>
  <c r="F5" i="2"/>
  <c r="F6" i="2"/>
  <c r="F7" i="2"/>
  <c r="F8" i="2"/>
  <c r="F9" i="2"/>
  <c r="G3" i="2" l="1"/>
  <c r="G4" i="2" s="1"/>
  <c r="G5" i="2" s="1"/>
  <c r="G6" i="2" s="1"/>
  <c r="G7" i="2" s="1"/>
  <c r="G8" i="2" s="1"/>
  <c r="F3" i="2"/>
  <c r="H3" i="2" s="1"/>
  <c r="H4" i="2" s="1"/>
  <c r="H5" i="2" s="1"/>
  <c r="H6" i="2" s="1"/>
  <c r="H7" i="2" s="1"/>
  <c r="F2" i="2"/>
</calcChain>
</file>

<file path=xl/sharedStrings.xml><?xml version="1.0" encoding="utf-8"?>
<sst xmlns="http://schemas.openxmlformats.org/spreadsheetml/2006/main" count="227" uniqueCount="200">
  <si>
    <t>Classes</t>
  </si>
  <si>
    <t>Fi</t>
  </si>
  <si>
    <t>%</t>
  </si>
  <si>
    <t>FAC</t>
  </si>
  <si>
    <t>FAC%</t>
  </si>
  <si>
    <t>Média</t>
  </si>
  <si>
    <t>Total</t>
  </si>
  <si>
    <t>N=40</t>
  </si>
  <si>
    <t>Cálculo</t>
  </si>
  <si>
    <t>Notas</t>
  </si>
  <si>
    <t>Quantidades</t>
  </si>
  <si>
    <t>Nota</t>
  </si>
  <si>
    <t>Mediana</t>
  </si>
  <si>
    <t>Moda</t>
  </si>
  <si>
    <t>energia</t>
  </si>
  <si>
    <t>Rótulos de Linha</t>
  </si>
  <si>
    <t>(vazio)</t>
  </si>
  <si>
    <t>Total Geral</t>
  </si>
  <si>
    <t>Contagem de energia</t>
  </si>
  <si>
    <t>590 - 200 -&gt; 390</t>
  </si>
  <si>
    <t>k= 6,32 -&gt; 6</t>
  </si>
  <si>
    <t>390/6 = 65</t>
  </si>
  <si>
    <t>[200;265[</t>
  </si>
  <si>
    <t>[265;330[</t>
  </si>
  <si>
    <t>[330;395[</t>
  </si>
  <si>
    <t>[395;460[</t>
  </si>
  <si>
    <t>[460;525[</t>
  </si>
  <si>
    <t>[525;590]</t>
  </si>
  <si>
    <t>notas</t>
  </si>
  <si>
    <t>Contagem de notas</t>
  </si>
  <si>
    <t>Trabalho em Grupo (A1)</t>
  </si>
  <si>
    <t>Prova Teórica (A2)</t>
  </si>
  <si>
    <t>Projeto Final (A3)</t>
  </si>
  <si>
    <t>Participação (A4)</t>
  </si>
  <si>
    <t>Status</t>
  </si>
  <si>
    <t>Aluno_1</t>
  </si>
  <si>
    <t>Maior Nota</t>
  </si>
  <si>
    <t>Menor nota</t>
  </si>
  <si>
    <t>Aluno_2</t>
  </si>
  <si>
    <t>A1</t>
  </si>
  <si>
    <t>Aluno_3</t>
  </si>
  <si>
    <t>A2</t>
  </si>
  <si>
    <t>Aluno_4</t>
  </si>
  <si>
    <t>A3</t>
  </si>
  <si>
    <t>Aluno_5</t>
  </si>
  <si>
    <t>A4</t>
  </si>
  <si>
    <t>Aluno_6</t>
  </si>
  <si>
    <t>Aluno_7</t>
  </si>
  <si>
    <t>Aluno_8</t>
  </si>
  <si>
    <t>Aluno_9</t>
  </si>
  <si>
    <t>Aluno_10</t>
  </si>
  <si>
    <t>Aluno_11</t>
  </si>
  <si>
    <t>Aluno_12</t>
  </si>
  <si>
    <t>Aluno_13</t>
  </si>
  <si>
    <t>Aluno_14</t>
  </si>
  <si>
    <t>Aluno_15</t>
  </si>
  <si>
    <t>Aluno_16</t>
  </si>
  <si>
    <t>Aluno_17</t>
  </si>
  <si>
    <t>Aluno_18</t>
  </si>
  <si>
    <t>Aluno_19</t>
  </si>
  <si>
    <t>Aluno_20</t>
  </si>
  <si>
    <t>Aluno_21</t>
  </si>
  <si>
    <t>Aluno_22</t>
  </si>
  <si>
    <t>Aluno_23</t>
  </si>
  <si>
    <t>Aluno_24</t>
  </si>
  <si>
    <t>Aluno_25</t>
  </si>
  <si>
    <t>Aluno_26</t>
  </si>
  <si>
    <t>Aluno_27</t>
  </si>
  <si>
    <t>Aluno_28</t>
  </si>
  <si>
    <t>Aluno_29</t>
  </si>
  <si>
    <t>Aluno_30</t>
  </si>
  <si>
    <t>Aluno_31</t>
  </si>
  <si>
    <t>Aluno_32</t>
  </si>
  <si>
    <t>Aluno_33</t>
  </si>
  <si>
    <t>Aluno_34</t>
  </si>
  <si>
    <t>Aluno_35</t>
  </si>
  <si>
    <t>Aluno_36</t>
  </si>
  <si>
    <t>Aluno_37</t>
  </si>
  <si>
    <t>Aluno_38</t>
  </si>
  <si>
    <t>Aluno_39</t>
  </si>
  <si>
    <t>Aluno_40</t>
  </si>
  <si>
    <t>Aluno_41</t>
  </si>
  <si>
    <t>Aluno_42</t>
  </si>
  <si>
    <t>Aluno_43</t>
  </si>
  <si>
    <t>Aluno_44</t>
  </si>
  <si>
    <t>Aluno_45</t>
  </si>
  <si>
    <t>Aluno_46</t>
  </si>
  <si>
    <t>Aluno_47</t>
  </si>
  <si>
    <t>Aluno_48</t>
  </si>
  <si>
    <t>Aluno_49</t>
  </si>
  <si>
    <t>Aluno_50</t>
  </si>
  <si>
    <t>Aluno_51</t>
  </si>
  <si>
    <t>Aluno_52</t>
  </si>
  <si>
    <t>Aluno_53</t>
  </si>
  <si>
    <t>Aluno_54</t>
  </si>
  <si>
    <t>Aluno_55</t>
  </si>
  <si>
    <t>Aluno_56</t>
  </si>
  <si>
    <t>Aluno_57</t>
  </si>
  <si>
    <t>Aluno_58</t>
  </si>
  <si>
    <t>Aluno_59</t>
  </si>
  <si>
    <t>Aluno_60</t>
  </si>
  <si>
    <t>Aluno_61</t>
  </si>
  <si>
    <t>Aluno_62</t>
  </si>
  <si>
    <t>Aluno_63</t>
  </si>
  <si>
    <t>Aluno_64</t>
  </si>
  <si>
    <t>Aluno_65</t>
  </si>
  <si>
    <t>Aluno_66</t>
  </si>
  <si>
    <t>Aluno_67</t>
  </si>
  <si>
    <t>Aluno_68</t>
  </si>
  <si>
    <t>Aluno_69</t>
  </si>
  <si>
    <t>Aluno_70</t>
  </si>
  <si>
    <t>Aluno_71</t>
  </si>
  <si>
    <t>Aluno_72</t>
  </si>
  <si>
    <t>Aluno_73</t>
  </si>
  <si>
    <t>Aluno_74</t>
  </si>
  <si>
    <t>Aluno_75</t>
  </si>
  <si>
    <t>Aluno_76</t>
  </si>
  <si>
    <t>Aluno_77</t>
  </si>
  <si>
    <t>Aluno_78</t>
  </si>
  <si>
    <t>Aluno_79</t>
  </si>
  <si>
    <t>Aluno_80</t>
  </si>
  <si>
    <t>Aluno_81</t>
  </si>
  <si>
    <t>Aluno_82</t>
  </si>
  <si>
    <t>Aluno_83</t>
  </si>
  <si>
    <t>Aluno_84</t>
  </si>
  <si>
    <t>Aluno_85</t>
  </si>
  <si>
    <t>Aluno_86</t>
  </si>
  <si>
    <t>Aluno_87</t>
  </si>
  <si>
    <t>Aluno_88</t>
  </si>
  <si>
    <t>Aluno_89</t>
  </si>
  <si>
    <t>Aluno_90</t>
  </si>
  <si>
    <t>Aluno_91</t>
  </si>
  <si>
    <t>Aluno_92</t>
  </si>
  <si>
    <t>Aluno_93</t>
  </si>
  <si>
    <t>Aluno_94</t>
  </si>
  <si>
    <t>Aluno_95</t>
  </si>
  <si>
    <t>Aluno_96</t>
  </si>
  <si>
    <t>Aluno_97</t>
  </si>
  <si>
    <t>Aluno_98</t>
  </si>
  <si>
    <t>Aluno_99</t>
  </si>
  <si>
    <t>Aluno_100</t>
  </si>
  <si>
    <t>Aprovado</t>
  </si>
  <si>
    <t>Recuperação</t>
  </si>
  <si>
    <t>5,6,7</t>
  </si>
  <si>
    <t>Média nota</t>
  </si>
  <si>
    <t>Quant vazio</t>
  </si>
  <si>
    <t>Reprovado</t>
  </si>
  <si>
    <t>Xi</t>
  </si>
  <si>
    <t>média</t>
  </si>
  <si>
    <t>Desvios = o valor da célula - a média</t>
  </si>
  <si>
    <t>ABS(desvios) transforma negativo em positivo e mantem o positivo</t>
  </si>
  <si>
    <t>total</t>
  </si>
  <si>
    <t>DM</t>
  </si>
  <si>
    <t>*28/5</t>
  </si>
  <si>
    <t>média ponderada</t>
  </si>
  <si>
    <t>DM = Desvio médio</t>
  </si>
  <si>
    <t>Potência</t>
  </si>
  <si>
    <t>DM = 216 /5</t>
  </si>
  <si>
    <t>Variancia = o desvio elevado a 2 e dividido pelo conteudo</t>
  </si>
  <si>
    <t>DP</t>
  </si>
  <si>
    <t>Desvio Padrão (DP)  = Raiz da variancia</t>
  </si>
  <si>
    <t>Coeficiente de variação = CV</t>
  </si>
  <si>
    <t>CV = DP da variancia / pela média</t>
  </si>
  <si>
    <t>xi</t>
  </si>
  <si>
    <t>fi</t>
  </si>
  <si>
    <t>soma</t>
  </si>
  <si>
    <t>xi * fi = média ponderada(é pondera por ter frequencia)</t>
  </si>
  <si>
    <t>média =  resultado / pela quantidade de valores no total da frequencia(25)</t>
  </si>
  <si>
    <t>476/25</t>
  </si>
  <si>
    <t>Desvio = Valor - a média</t>
  </si>
  <si>
    <t>Abs(desvios) = xi / média</t>
  </si>
  <si>
    <t>Desvio * Fi</t>
  </si>
  <si>
    <t>114,88/25</t>
  </si>
  <si>
    <t>Potencia dos desvios</t>
  </si>
  <si>
    <t>Potencia * FI</t>
  </si>
  <si>
    <t>Variancia</t>
  </si>
  <si>
    <t>632,96/25</t>
  </si>
  <si>
    <t>raiz de 25,3184</t>
  </si>
  <si>
    <t>CV</t>
  </si>
  <si>
    <t>vira %</t>
  </si>
  <si>
    <t>soma todos e divide pelo total da frequencia (fi)</t>
  </si>
  <si>
    <t>média ponderada soma as classes, divide por 2 e * fi</t>
  </si>
  <si>
    <t>200+265 /2</t>
  </si>
  <si>
    <t>xi * fi</t>
  </si>
  <si>
    <t>/40</t>
  </si>
  <si>
    <t>Média ponderada</t>
  </si>
  <si>
    <t>/50</t>
  </si>
  <si>
    <t>Calculo xi</t>
  </si>
  <si>
    <t>xi = PM</t>
  </si>
  <si>
    <t xml:space="preserve">media </t>
  </si>
  <si>
    <t>540/16</t>
  </si>
  <si>
    <t>Desvios</t>
  </si>
  <si>
    <t>potencia</t>
  </si>
  <si>
    <t>Desvios = o valor da célula xi- a média</t>
  </si>
  <si>
    <t>potencia * fi</t>
  </si>
  <si>
    <t>va</t>
  </si>
  <si>
    <t>2375/16</t>
  </si>
  <si>
    <t>dp raiz</t>
  </si>
  <si>
    <t>cv</t>
  </si>
  <si>
    <t>DP pela media(5,03/19,04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</si>
</sst>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FF0000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0" borderId="1" xfId="0" applyFont="1" applyBorder="1"/>
    <xf numFmtId="10" fontId="2" fillId="0" borderId="1" xfId="0" applyNumberFormat="1" applyFont="1" applyBorder="1"/>
    <xf numFmtId="10" fontId="2" fillId="0" borderId="3" xfId="0" applyNumberFormat="1" applyFont="1" applyBorder="1"/>
    <xf numFmtId="9" fontId="2" fillId="0" borderId="1" xfId="0" applyNumberFormat="1" applyFont="1" applyBorder="1"/>
    <xf numFmtId="0" fontId="2" fillId="3" borderId="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2" borderId="4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1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1" fontId="2" fillId="0" borderId="1" xfId="1" applyNumberFormat="1" applyFont="1" applyBorder="1"/>
    <xf numFmtId="1" fontId="2" fillId="0" borderId="1" xfId="0" applyNumberFormat="1" applyFont="1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0" xfId="0" applyBorder="1" applyAlignment="1">
      <alignment horizontal="left"/>
    </xf>
    <xf numFmtId="0" fontId="0" fillId="0" borderId="11" xfId="0" applyNumberFormat="1" applyBorder="1"/>
    <xf numFmtId="0" fontId="0" fillId="0" borderId="12" xfId="0" applyBorder="1" applyAlignment="1">
      <alignment horizontal="left"/>
    </xf>
    <xf numFmtId="0" fontId="0" fillId="0" borderId="13" xfId="0" applyNumberFormat="1" applyBorder="1"/>
    <xf numFmtId="0" fontId="0" fillId="0" borderId="14" xfId="0" applyBorder="1" applyAlignment="1">
      <alignment horizontal="left"/>
    </xf>
    <xf numFmtId="0" fontId="0" fillId="0" borderId="7" xfId="0" applyNumberFormat="1" applyBorder="1"/>
    <xf numFmtId="0" fontId="0" fillId="0" borderId="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1" fontId="4" fillId="5" borderId="1" xfId="0" applyNumberFormat="1" applyFont="1" applyFill="1" applyBorder="1"/>
    <xf numFmtId="10" fontId="4" fillId="5" borderId="1" xfId="0" applyNumberFormat="1" applyFont="1" applyFill="1" applyBorder="1"/>
    <xf numFmtId="0" fontId="5" fillId="4" borderId="1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/>
    </xf>
    <xf numFmtId="0" fontId="0" fillId="0" borderId="0" xfId="0" applyFont="1" applyAlignment="1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3" xfId="0" applyBorder="1"/>
    <xf numFmtId="0" fontId="0" fillId="0" borderId="15" xfId="0" applyFont="1" applyFill="1" applyBorder="1" applyAlignment="1"/>
    <xf numFmtId="0" fontId="1" fillId="0" borderId="15" xfId="0" applyFont="1" applyFill="1" applyBorder="1" applyAlignment="1"/>
    <xf numFmtId="0" fontId="0" fillId="4" borderId="2" xfId="0" applyFill="1" applyBorder="1" applyAlignment="1">
      <alignment horizontal="center"/>
    </xf>
    <xf numFmtId="0" fontId="0" fillId="0" borderId="1" xfId="0" applyFont="1" applyBorder="1" applyAlignment="1"/>
    <xf numFmtId="0" fontId="0" fillId="0" borderId="0" xfId="0" applyFont="1" applyBorder="1" applyAlignment="1"/>
    <xf numFmtId="0" fontId="0" fillId="0" borderId="0" xfId="0" applyFill="1" applyBorder="1"/>
    <xf numFmtId="0" fontId="0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Fill="1" applyBorder="1" applyAlignment="1"/>
    <xf numFmtId="0" fontId="3" fillId="0" borderId="1" xfId="0" applyFont="1" applyFill="1" applyBorder="1" applyAlignment="1"/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4" borderId="1" xfId="0" applyFill="1" applyBorder="1"/>
    <xf numFmtId="2" fontId="0" fillId="0" borderId="1" xfId="0" applyNumberFormat="1" applyBorder="1"/>
    <xf numFmtId="0" fontId="0" fillId="0" borderId="1" xfId="0" applyNumberFormat="1" applyBorder="1"/>
    <xf numFmtId="0" fontId="0" fillId="6" borderId="1" xfId="0" applyFill="1" applyBorder="1"/>
    <xf numFmtId="0" fontId="0" fillId="6" borderId="0" xfId="0" applyFill="1"/>
    <xf numFmtId="171" fontId="0" fillId="0" borderId="0" xfId="0" applyNumberFormat="1"/>
    <xf numFmtId="2" fontId="0" fillId="0" borderId="0" xfId="0" applyNumberFormat="1"/>
    <xf numFmtId="9" fontId="0" fillId="0" borderId="0" xfId="1" applyFont="1"/>
    <xf numFmtId="10" fontId="0" fillId="6" borderId="0" xfId="1" applyNumberFormat="1" applyFont="1" applyFill="1"/>
    <xf numFmtId="0" fontId="2" fillId="0" borderId="1" xfId="0" applyFont="1" applyBorder="1" applyAlignment="1">
      <alignment vertical="center"/>
    </xf>
    <xf numFmtId="0" fontId="2" fillId="2" borderId="15" xfId="0" applyFont="1" applyFill="1" applyBorder="1"/>
    <xf numFmtId="1" fontId="0" fillId="0" borderId="0" xfId="0" applyNumberFormat="1"/>
    <xf numFmtId="1" fontId="0" fillId="0" borderId="1" xfId="0" applyNumberFormat="1" applyBorder="1"/>
  </cellXfs>
  <cellStyles count="2">
    <cellStyle name="Normal" xfId="0" builtinId="0"/>
    <cellStyle name="Porcentagem" xfId="1" builtinId="5"/>
  </cellStyles>
  <dxfs count="13"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5" tint="-0.499984740745262"/>
        </patternFill>
      </fill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Histograma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bg1"/>
              </a:solidFill>
            </a:defRPr>
          </a:pPr>
          <a:r>
            <a:rPr lang="pt-BR" sz="1400" b="0" i="0" u="none" strike="noStrike" baseline="0">
              <a:solidFill>
                <a:schemeClr val="bg1"/>
              </a:solidFill>
              <a:latin typeface="Aptos Narrow" panose="02110004020202020204"/>
            </a:rPr>
            <a:t>Histograma</a:t>
          </a:r>
        </a:p>
      </cx:txPr>
    </cx:title>
    <cx:plotArea>
      <cx:plotAreaRegion>
        <cx:series layoutId="clusteredColumn" uniqueId="{D875D409-533C-4CB7-A269-FF48598029B1}">
          <cx:tx>
            <cx:txData>
              <cx:f>_xlchart.v1.1</cx:f>
              <cx:v>Fi</cx:v>
            </cx:txData>
          </cx:tx>
          <cx:dataLabels pos="inEnd">
            <cx:spPr>
              <a:noFill/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bg1"/>
                    </a:solidFill>
                  </a:defRPr>
                </a:pPr>
                <a:endParaRPr lang="pt-BR" sz="900" b="0" i="0" u="none" strike="noStrike" baseline="0">
                  <a:solidFill>
                    <a:schemeClr val="bg1"/>
                  </a:solidFill>
                  <a:latin typeface="Aptos Narrow" panose="02110004020202020204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738187</xdr:colOff>
      <xdr:row>9</xdr:row>
      <xdr:rowOff>14287</xdr:rowOff>
    </xdr:from>
    <xdr:to>
      <xdr:col>8</xdr:col>
      <xdr:colOff>642937</xdr:colOff>
      <xdr:row>23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>
              <a:extLst>
                <a:ext uri="{FF2B5EF4-FFF2-40B4-BE49-F238E27FC236}">
                  <a16:creationId xmlns:a16="http://schemas.microsoft.com/office/drawing/2014/main" id="{52EEA3D5-E346-3FBF-6567-53D4A03076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8187" y="1665287"/>
              <a:ext cx="5378450" cy="2565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uno" refreshedDate="45541.839594907404" createdVersion="6" refreshedVersion="6" minRefreshableVersion="3" recordCount="42" xr:uid="{58C14571-938B-4E5A-9F54-6E8009137193}">
  <cacheSource type="worksheet">
    <worksheetSource ref="A1:A1048576" sheet="Planilha3"/>
  </cacheSource>
  <cacheFields count="1">
    <cacheField name="energia" numFmtId="0">
      <sharedItems containsString="0" containsBlank="1" containsNumber="1" containsInteger="1" minValue="200" maxValue="590" count="36">
        <n v="590"/>
        <n v="580"/>
        <n v="570"/>
        <n v="540"/>
        <n v="520"/>
        <n v="515"/>
        <n v="510"/>
        <n v="480"/>
        <n v="470"/>
        <n v="460"/>
        <n v="458"/>
        <n v="450"/>
        <n v="440"/>
        <n v="430"/>
        <n v="420"/>
        <n v="410"/>
        <n v="400"/>
        <n v="390"/>
        <n v="380"/>
        <n v="370"/>
        <n v="360"/>
        <n v="350"/>
        <n v="340"/>
        <n v="320"/>
        <n v="310"/>
        <n v="300"/>
        <n v="290"/>
        <n v="280"/>
        <n v="270"/>
        <n v="260"/>
        <n v="250"/>
        <n v="230"/>
        <n v="220"/>
        <n v="210"/>
        <n v="2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uno" refreshedDate="45541.857649999998" createdVersion="6" refreshedVersion="6" minRefreshableVersion="3" recordCount="50" xr:uid="{274E8BEA-A81D-45DE-87C6-140C675CF792}">
  <cacheSource type="worksheet">
    <worksheetSource ref="A10:A60" sheet="Notas"/>
  </cacheSource>
  <cacheFields count="1">
    <cacheField name="notas" numFmtId="0">
      <sharedItems containsSemiMixedTypes="0" containsString="0" containsNumber="1" containsInteger="1" minValue="3" maxValue="9" count="7">
        <n v="4"/>
        <n v="5"/>
        <n v="6"/>
        <n v="7"/>
        <n v="8"/>
        <n v="9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x v="0"/>
  </r>
  <r>
    <x v="1"/>
  </r>
  <r>
    <x v="2"/>
  </r>
  <r>
    <x v="3"/>
  </r>
  <r>
    <x v="4"/>
  </r>
  <r>
    <x v="4"/>
  </r>
  <r>
    <x v="5"/>
  </r>
  <r>
    <x v="6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1"/>
  </r>
  <r>
    <x v="22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1"/>
  </r>
  <r>
    <x v="32"/>
  </r>
  <r>
    <x v="33"/>
  </r>
  <r>
    <x v="34"/>
  </r>
  <r>
    <x v="35"/>
  </r>
  <r>
    <x v="3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</r>
  <r>
    <x v="1"/>
  </r>
  <r>
    <x v="2"/>
  </r>
  <r>
    <x v="2"/>
  </r>
  <r>
    <x v="3"/>
  </r>
  <r>
    <x v="1"/>
  </r>
  <r>
    <x v="3"/>
  </r>
  <r>
    <x v="1"/>
  </r>
  <r>
    <x v="4"/>
  </r>
  <r>
    <x v="5"/>
  </r>
  <r>
    <x v="0"/>
  </r>
  <r>
    <x v="1"/>
  </r>
  <r>
    <x v="2"/>
  </r>
  <r>
    <x v="2"/>
  </r>
  <r>
    <x v="3"/>
  </r>
  <r>
    <x v="6"/>
  </r>
  <r>
    <x v="3"/>
  </r>
  <r>
    <x v="4"/>
  </r>
  <r>
    <x v="0"/>
  </r>
  <r>
    <x v="5"/>
  </r>
  <r>
    <x v="0"/>
  </r>
  <r>
    <x v="1"/>
  </r>
  <r>
    <x v="2"/>
  </r>
  <r>
    <x v="2"/>
  </r>
  <r>
    <x v="3"/>
  </r>
  <r>
    <x v="6"/>
  </r>
  <r>
    <x v="3"/>
  </r>
  <r>
    <x v="4"/>
  </r>
  <r>
    <x v="6"/>
  </r>
  <r>
    <x v="1"/>
  </r>
  <r>
    <x v="0"/>
  </r>
  <r>
    <x v="1"/>
  </r>
  <r>
    <x v="2"/>
  </r>
  <r>
    <x v="2"/>
  </r>
  <r>
    <x v="3"/>
  </r>
  <r>
    <x v="1"/>
  </r>
  <r>
    <x v="3"/>
  </r>
  <r>
    <x v="1"/>
  </r>
  <r>
    <x v="4"/>
  </r>
  <r>
    <x v="5"/>
  </r>
  <r>
    <x v="0"/>
  </r>
  <r>
    <x v="1"/>
  </r>
  <r>
    <x v="2"/>
  </r>
  <r>
    <x v="2"/>
  </r>
  <r>
    <x v="0"/>
  </r>
  <r>
    <x v="3"/>
  </r>
  <r>
    <x v="3"/>
  </r>
  <r>
    <x v="6"/>
  </r>
  <r>
    <x v="4"/>
  </r>
  <r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852529-4282-4E65-B011-6EC1D18B3813}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40" firstHeaderRow="1" firstDataRow="1" firstDataCol="1"/>
  <pivotFields count="1">
    <pivotField axis="axisRow" dataField="1" showAll="0">
      <items count="37"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35"/>
        <item t="default"/>
      </items>
    </pivotField>
  </pivotFields>
  <rowFields count="1">
    <field x="0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Items count="1">
    <i/>
  </colItems>
  <dataFields count="1">
    <dataField name="Contagem de energia" fld="0" subtotal="count" baseField="0" baseItem="0"/>
  </dataFields>
  <formats count="10">
    <format dxfId="12">
      <pivotArea dataOnly="0" fieldPosition="0">
        <references count="1">
          <reference field="0" count="6">
            <x v="0"/>
            <x v="1"/>
            <x v="2"/>
            <x v="3"/>
            <x v="4"/>
            <x v="5"/>
          </reference>
        </references>
      </pivotArea>
    </format>
    <format dxfId="11">
      <pivotArea collapsedLevelsAreSubtotals="1" fieldPosition="0">
        <references count="1">
          <reference field="0" count="6">
            <x v="6"/>
            <x v="7"/>
            <x v="8"/>
            <x v="9"/>
            <x v="10"/>
            <x v="11"/>
          </reference>
        </references>
      </pivotArea>
    </format>
    <format dxfId="10">
      <pivotArea dataOnly="0" labelOnly="1" fieldPosition="0">
        <references count="1">
          <reference field="0" count="6">
            <x v="6"/>
            <x v="7"/>
            <x v="8"/>
            <x v="9"/>
            <x v="10"/>
            <x v="11"/>
          </reference>
        </references>
      </pivotArea>
    </format>
    <format dxfId="9">
      <pivotArea collapsedLevelsAreSubtotals="1" fieldPosition="0">
        <references count="1">
          <reference field="0" count="6">
            <x v="12"/>
            <x v="13"/>
            <x v="14"/>
            <x v="15"/>
            <x v="16"/>
            <x v="17"/>
          </reference>
        </references>
      </pivotArea>
    </format>
    <format dxfId="8">
      <pivotArea dataOnly="0" labelOnly="1" fieldPosition="0">
        <references count="1">
          <reference field="0" count="6">
            <x v="12"/>
            <x v="13"/>
            <x v="14"/>
            <x v="15"/>
            <x v="16"/>
            <x v="17"/>
          </reference>
        </references>
      </pivotArea>
    </format>
    <format dxfId="7">
      <pivotArea dataOnly="0" fieldPosition="0">
        <references count="1">
          <reference field="0" count="7">
            <x v="18"/>
            <x v="19"/>
            <x v="20"/>
            <x v="21"/>
            <x v="22"/>
            <x v="23"/>
            <x v="24"/>
          </reference>
        </references>
      </pivotArea>
    </format>
    <format dxfId="6">
      <pivotArea collapsedLevelsAreSubtotals="1" fieldPosition="0">
        <references count="1">
          <reference field="0" count="6">
            <x v="25"/>
            <x v="26"/>
            <x v="27"/>
            <x v="28"/>
            <x v="29"/>
            <x v="30"/>
          </reference>
        </references>
      </pivotArea>
    </format>
    <format dxfId="5">
      <pivotArea dataOnly="0" labelOnly="1" fieldPosition="0">
        <references count="1">
          <reference field="0" count="6">
            <x v="25"/>
            <x v="26"/>
            <x v="27"/>
            <x v="28"/>
            <x v="29"/>
            <x v="30"/>
          </reference>
        </references>
      </pivotArea>
    </format>
    <format dxfId="4">
      <pivotArea collapsedLevelsAreSubtotals="1" fieldPosition="0">
        <references count="1">
          <reference field="0" count="4">
            <x v="31"/>
            <x v="32"/>
            <x v="33"/>
            <x v="34"/>
          </reference>
        </references>
      </pivotArea>
    </format>
    <format dxfId="3">
      <pivotArea dataOnly="0" labelOnly="1" fieldPosition="0">
        <references count="1">
          <reference field="0" count="4">
            <x v="31"/>
            <x v="32"/>
            <x v="33"/>
            <x v="3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547131-7C61-4FEE-9929-2EC141000E62}" name="Tabela dinâmica2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11" firstHeaderRow="1" firstDataRow="1" firstDataCol="1"/>
  <pivotFields count="1">
    <pivotField axis="axisRow" dataField="1" showAll="0">
      <items count="8">
        <item x="6"/>
        <item x="0"/>
        <item x="1"/>
        <item x="2"/>
        <item x="3"/>
        <item x="4"/>
        <item x="5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ntagem de nota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07DA-1246-4E2E-B315-814BE2ED997A}">
  <dimension ref="A1:L8"/>
  <sheetViews>
    <sheetView workbookViewId="0">
      <selection activeCell="H2" sqref="H2"/>
    </sheetView>
  </sheetViews>
  <sheetFormatPr defaultRowHeight="14"/>
  <cols>
    <col min="1" max="1" width="11.1640625" customWidth="1"/>
    <col min="9" max="9" width="14.25" bestFit="1" customWidth="1"/>
    <col min="11" max="11" width="14.83203125" bestFit="1" customWidth="1"/>
  </cols>
  <sheetData>
    <row r="1" spans="1:12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163</v>
      </c>
      <c r="G1" s="76" t="s">
        <v>183</v>
      </c>
      <c r="H1" s="76" t="s">
        <v>187</v>
      </c>
      <c r="K1" s="10" t="s">
        <v>8</v>
      </c>
    </row>
    <row r="2" spans="1:12" ht="14.5">
      <c r="A2" s="3" t="s">
        <v>22</v>
      </c>
      <c r="B2" s="3">
        <v>7</v>
      </c>
      <c r="C2" s="4">
        <v>0.17499999999999999</v>
      </c>
      <c r="D2" s="3">
        <v>7</v>
      </c>
      <c r="E2" s="5">
        <v>0.18</v>
      </c>
      <c r="F2" s="75">
        <v>232.5</v>
      </c>
      <c r="G2" s="78">
        <f>F2*B2</f>
        <v>1627.5</v>
      </c>
      <c r="H2">
        <f>(200+265)/2</f>
        <v>232.5</v>
      </c>
      <c r="K2" s="11" t="s">
        <v>7</v>
      </c>
      <c r="L2" t="s">
        <v>181</v>
      </c>
    </row>
    <row r="3" spans="1:12" ht="14.5">
      <c r="A3" s="3" t="s">
        <v>23</v>
      </c>
      <c r="B3" s="3">
        <v>6</v>
      </c>
      <c r="C3" s="4">
        <v>0.17499999999999999</v>
      </c>
      <c r="D3" s="3">
        <v>14</v>
      </c>
      <c r="E3" s="5">
        <v>0.35499999999999998</v>
      </c>
      <c r="F3" s="75">
        <v>297.5</v>
      </c>
      <c r="G3" s="78">
        <f t="shared" ref="G3:G7" si="0">F3*B3</f>
        <v>1785</v>
      </c>
      <c r="K3" s="12" t="s">
        <v>20</v>
      </c>
      <c r="L3" t="s">
        <v>180</v>
      </c>
    </row>
    <row r="4" spans="1:12" ht="14.5">
      <c r="A4" s="3" t="s">
        <v>24</v>
      </c>
      <c r="B4" s="3">
        <v>8</v>
      </c>
      <c r="C4" s="4">
        <v>0.15</v>
      </c>
      <c r="D4" s="3">
        <v>20</v>
      </c>
      <c r="E4" s="5">
        <v>0.505</v>
      </c>
      <c r="F4" s="75">
        <v>362.5</v>
      </c>
      <c r="G4" s="78">
        <f t="shared" si="0"/>
        <v>2900</v>
      </c>
      <c r="K4" s="12" t="s">
        <v>19</v>
      </c>
    </row>
    <row r="5" spans="1:12" ht="14.5">
      <c r="A5" s="3" t="s">
        <v>25</v>
      </c>
      <c r="B5" s="3">
        <v>7</v>
      </c>
      <c r="C5" s="4">
        <v>0.15</v>
      </c>
      <c r="D5" s="3">
        <v>26</v>
      </c>
      <c r="E5" s="5">
        <v>0.65500000000000003</v>
      </c>
      <c r="F5" s="75">
        <v>427.5</v>
      </c>
      <c r="G5" s="78">
        <f t="shared" si="0"/>
        <v>2992.5</v>
      </c>
      <c r="K5" s="13" t="s">
        <v>21</v>
      </c>
      <c r="L5" s="76" t="s">
        <v>182</v>
      </c>
    </row>
    <row r="6" spans="1:12" ht="14.5">
      <c r="A6" s="3" t="s">
        <v>26</v>
      </c>
      <c r="B6" s="3">
        <v>8</v>
      </c>
      <c r="C6" s="4">
        <v>0.125</v>
      </c>
      <c r="D6" s="3">
        <v>31</v>
      </c>
      <c r="E6" s="5">
        <v>0.78</v>
      </c>
      <c r="F6" s="75">
        <v>492.5</v>
      </c>
      <c r="G6" s="78">
        <f t="shared" si="0"/>
        <v>3940</v>
      </c>
    </row>
    <row r="7" spans="1:12" ht="14.5">
      <c r="A7" s="3" t="s">
        <v>27</v>
      </c>
      <c r="B7" s="3">
        <v>4</v>
      </c>
      <c r="C7" s="4">
        <v>0.125</v>
      </c>
      <c r="D7" s="3">
        <v>36</v>
      </c>
      <c r="E7" s="5">
        <v>0.90500000000000003</v>
      </c>
      <c r="F7" s="75">
        <v>557.5</v>
      </c>
      <c r="G7" s="78">
        <f t="shared" si="0"/>
        <v>2230</v>
      </c>
      <c r="I7" t="s">
        <v>185</v>
      </c>
    </row>
    <row r="8" spans="1:12" ht="14.5">
      <c r="A8" s="3" t="s">
        <v>6</v>
      </c>
      <c r="B8" s="3">
        <v>40</v>
      </c>
      <c r="C8" s="6">
        <v>1</v>
      </c>
      <c r="D8" s="7"/>
      <c r="E8" s="8"/>
      <c r="F8" s="9"/>
      <c r="G8" s="77">
        <f>SUM(G2:G7)</f>
        <v>15475</v>
      </c>
      <c r="H8" t="s">
        <v>184</v>
      </c>
      <c r="I8" s="71">
        <f>G8/40</f>
        <v>386.875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ED49-A607-41AB-9B48-D00B4256C2DC}">
  <dimension ref="A3:B40"/>
  <sheetViews>
    <sheetView topLeftCell="A18" workbookViewId="0">
      <selection activeCell="A35" sqref="A35:B38"/>
    </sheetView>
  </sheetViews>
  <sheetFormatPr defaultRowHeight="14"/>
  <cols>
    <col min="1" max="1" width="17.25" bestFit="1" customWidth="1"/>
    <col min="2" max="2" width="19" bestFit="1" customWidth="1"/>
  </cols>
  <sheetData>
    <row r="3" spans="1:2">
      <c r="A3" s="21" t="s">
        <v>15</v>
      </c>
      <c r="B3" t="s">
        <v>18</v>
      </c>
    </row>
    <row r="4" spans="1:2">
      <c r="A4" s="24">
        <v>200</v>
      </c>
      <c r="B4" s="25">
        <v>1</v>
      </c>
    </row>
    <row r="5" spans="1:2">
      <c r="A5" s="26">
        <v>210</v>
      </c>
      <c r="B5" s="27">
        <v>1</v>
      </c>
    </row>
    <row r="6" spans="1:2">
      <c r="A6" s="26">
        <v>220</v>
      </c>
      <c r="B6" s="27">
        <v>1</v>
      </c>
    </row>
    <row r="7" spans="1:2">
      <c r="A7" s="26">
        <v>230</v>
      </c>
      <c r="B7" s="27">
        <v>2</v>
      </c>
    </row>
    <row r="8" spans="1:2">
      <c r="A8" s="26">
        <v>250</v>
      </c>
      <c r="B8" s="27">
        <v>1</v>
      </c>
    </row>
    <row r="9" spans="1:2">
      <c r="A9" s="28">
        <v>260</v>
      </c>
      <c r="B9" s="29">
        <v>1</v>
      </c>
    </row>
    <row r="10" spans="1:2">
      <c r="A10" s="24">
        <v>270</v>
      </c>
      <c r="B10" s="25">
        <v>1</v>
      </c>
    </row>
    <row r="11" spans="1:2">
      <c r="A11" s="26">
        <v>280</v>
      </c>
      <c r="B11" s="27">
        <v>1</v>
      </c>
    </row>
    <row r="12" spans="1:2">
      <c r="A12" s="26">
        <v>290</v>
      </c>
      <c r="B12" s="27">
        <v>1</v>
      </c>
    </row>
    <row r="13" spans="1:2">
      <c r="A13" s="26">
        <v>300</v>
      </c>
      <c r="B13" s="27">
        <v>1</v>
      </c>
    </row>
    <row r="14" spans="1:2">
      <c r="A14" s="26">
        <v>310</v>
      </c>
      <c r="B14" s="27">
        <v>1</v>
      </c>
    </row>
    <row r="15" spans="1:2">
      <c r="A15" s="28">
        <v>320</v>
      </c>
      <c r="B15" s="29">
        <v>1</v>
      </c>
    </row>
    <row r="16" spans="1:2">
      <c r="A16" s="24">
        <v>340</v>
      </c>
      <c r="B16" s="25">
        <v>2</v>
      </c>
    </row>
    <row r="17" spans="1:2">
      <c r="A17" s="26">
        <v>350</v>
      </c>
      <c r="B17" s="27">
        <v>2</v>
      </c>
    </row>
    <row r="18" spans="1:2">
      <c r="A18" s="26">
        <v>360</v>
      </c>
      <c r="B18" s="27">
        <v>1</v>
      </c>
    </row>
    <row r="19" spans="1:2">
      <c r="A19" s="26">
        <v>370</v>
      </c>
      <c r="B19" s="27">
        <v>1</v>
      </c>
    </row>
    <row r="20" spans="1:2">
      <c r="A20" s="26">
        <v>380</v>
      </c>
      <c r="B20" s="27">
        <v>1</v>
      </c>
    </row>
    <row r="21" spans="1:2">
      <c r="A21" s="28">
        <v>390</v>
      </c>
      <c r="B21" s="29">
        <v>1</v>
      </c>
    </row>
    <row r="22" spans="1:2">
      <c r="A22" s="24">
        <v>400</v>
      </c>
      <c r="B22" s="25">
        <v>1</v>
      </c>
    </row>
    <row r="23" spans="1:2">
      <c r="A23" s="26">
        <v>410</v>
      </c>
      <c r="B23" s="27">
        <v>1</v>
      </c>
    </row>
    <row r="24" spans="1:2">
      <c r="A24" s="26">
        <v>420</v>
      </c>
      <c r="B24" s="27">
        <v>1</v>
      </c>
    </row>
    <row r="25" spans="1:2">
      <c r="A25" s="26">
        <v>430</v>
      </c>
      <c r="B25" s="27">
        <v>1</v>
      </c>
    </row>
    <row r="26" spans="1:2">
      <c r="A26" s="26">
        <v>440</v>
      </c>
      <c r="B26" s="27">
        <v>1</v>
      </c>
    </row>
    <row r="27" spans="1:2">
      <c r="A27" s="26">
        <v>450</v>
      </c>
      <c r="B27" s="27">
        <v>1</v>
      </c>
    </row>
    <row r="28" spans="1:2">
      <c r="A28" s="28">
        <v>458</v>
      </c>
      <c r="B28" s="29">
        <v>1</v>
      </c>
    </row>
    <row r="29" spans="1:2">
      <c r="A29" s="24">
        <v>460</v>
      </c>
      <c r="B29" s="25">
        <v>1</v>
      </c>
    </row>
    <row r="30" spans="1:2">
      <c r="A30" s="26">
        <v>470</v>
      </c>
      <c r="B30" s="27">
        <v>1</v>
      </c>
    </row>
    <row r="31" spans="1:2">
      <c r="A31" s="26">
        <v>480</v>
      </c>
      <c r="B31" s="27">
        <v>1</v>
      </c>
    </row>
    <row r="32" spans="1:2">
      <c r="A32" s="26">
        <v>510</v>
      </c>
      <c r="B32" s="27">
        <v>2</v>
      </c>
    </row>
    <row r="33" spans="1:2">
      <c r="A33" s="26">
        <v>515</v>
      </c>
      <c r="B33" s="27">
        <v>1</v>
      </c>
    </row>
    <row r="34" spans="1:2">
      <c r="A34" s="28">
        <v>520</v>
      </c>
      <c r="B34" s="29">
        <v>2</v>
      </c>
    </row>
    <row r="35" spans="1:2">
      <c r="A35" s="24">
        <v>540</v>
      </c>
      <c r="B35" s="25">
        <v>1</v>
      </c>
    </row>
    <row r="36" spans="1:2">
      <c r="A36" s="26">
        <v>570</v>
      </c>
      <c r="B36" s="27">
        <v>1</v>
      </c>
    </row>
    <row r="37" spans="1:2">
      <c r="A37" s="26">
        <v>580</v>
      </c>
      <c r="B37" s="27">
        <v>1</v>
      </c>
    </row>
    <row r="38" spans="1:2">
      <c r="A38" s="28">
        <v>590</v>
      </c>
      <c r="B38" s="29">
        <v>1</v>
      </c>
    </row>
    <row r="39" spans="1:2">
      <c r="A39" s="22" t="s">
        <v>16</v>
      </c>
      <c r="B39" s="23"/>
    </row>
    <row r="40" spans="1:2">
      <c r="A40" s="22" t="s">
        <v>17</v>
      </c>
      <c r="B40" s="23">
        <v>40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B657-F97D-456A-ACD1-A8B18CB75751}">
  <dimension ref="A1:A41"/>
  <sheetViews>
    <sheetView workbookViewId="0">
      <selection activeCell="A41" sqref="A2:A41"/>
    </sheetView>
  </sheetViews>
  <sheetFormatPr defaultRowHeight="14"/>
  <sheetData>
    <row r="1" spans="1:1">
      <c r="A1" t="s">
        <v>14</v>
      </c>
    </row>
    <row r="2" spans="1:1">
      <c r="A2">
        <v>590</v>
      </c>
    </row>
    <row r="3" spans="1:1">
      <c r="A3">
        <v>580</v>
      </c>
    </row>
    <row r="4" spans="1:1">
      <c r="A4">
        <v>570</v>
      </c>
    </row>
    <row r="5" spans="1:1">
      <c r="A5">
        <v>540</v>
      </c>
    </row>
    <row r="6" spans="1:1">
      <c r="A6">
        <v>520</v>
      </c>
    </row>
    <row r="7" spans="1:1">
      <c r="A7">
        <v>520</v>
      </c>
    </row>
    <row r="8" spans="1:1">
      <c r="A8">
        <v>515</v>
      </c>
    </row>
    <row r="9" spans="1:1">
      <c r="A9">
        <v>510</v>
      </c>
    </row>
    <row r="10" spans="1:1">
      <c r="A10">
        <v>510</v>
      </c>
    </row>
    <row r="11" spans="1:1">
      <c r="A11">
        <v>480</v>
      </c>
    </row>
    <row r="12" spans="1:1">
      <c r="A12">
        <v>470</v>
      </c>
    </row>
    <row r="13" spans="1:1">
      <c r="A13">
        <v>460</v>
      </c>
    </row>
    <row r="14" spans="1:1">
      <c r="A14">
        <v>458</v>
      </c>
    </row>
    <row r="15" spans="1:1">
      <c r="A15">
        <v>450</v>
      </c>
    </row>
    <row r="16" spans="1:1">
      <c r="A16">
        <v>440</v>
      </c>
    </row>
    <row r="17" spans="1:1">
      <c r="A17">
        <v>430</v>
      </c>
    </row>
    <row r="18" spans="1:1">
      <c r="A18">
        <v>420</v>
      </c>
    </row>
    <row r="19" spans="1:1">
      <c r="A19">
        <v>410</v>
      </c>
    </row>
    <row r="20" spans="1:1">
      <c r="A20">
        <v>400</v>
      </c>
    </row>
    <row r="21" spans="1:1">
      <c r="A21">
        <v>390</v>
      </c>
    </row>
    <row r="22" spans="1:1">
      <c r="A22">
        <v>380</v>
      </c>
    </row>
    <row r="23" spans="1:1">
      <c r="A23">
        <v>370</v>
      </c>
    </row>
    <row r="24" spans="1:1">
      <c r="A24">
        <v>360</v>
      </c>
    </row>
    <row r="25" spans="1:1">
      <c r="A25">
        <v>350</v>
      </c>
    </row>
    <row r="26" spans="1:1">
      <c r="A26">
        <v>350</v>
      </c>
    </row>
    <row r="27" spans="1:1">
      <c r="A27">
        <v>340</v>
      </c>
    </row>
    <row r="28" spans="1:1">
      <c r="A28">
        <v>340</v>
      </c>
    </row>
    <row r="29" spans="1:1">
      <c r="A29">
        <v>320</v>
      </c>
    </row>
    <row r="30" spans="1:1">
      <c r="A30">
        <v>310</v>
      </c>
    </row>
    <row r="31" spans="1:1">
      <c r="A31">
        <v>300</v>
      </c>
    </row>
    <row r="32" spans="1:1">
      <c r="A32">
        <v>290</v>
      </c>
    </row>
    <row r="33" spans="1:1">
      <c r="A33">
        <v>280</v>
      </c>
    </row>
    <row r="34" spans="1:1">
      <c r="A34">
        <v>270</v>
      </c>
    </row>
    <row r="35" spans="1:1">
      <c r="A35">
        <v>260</v>
      </c>
    </row>
    <row r="36" spans="1:1">
      <c r="A36">
        <v>250</v>
      </c>
    </row>
    <row r="37" spans="1:1">
      <c r="A37">
        <v>230</v>
      </c>
    </row>
    <row r="38" spans="1:1">
      <c r="A38">
        <v>230</v>
      </c>
    </row>
    <row r="39" spans="1:1">
      <c r="A39">
        <v>220</v>
      </c>
    </row>
    <row r="40" spans="1:1">
      <c r="A40">
        <v>210</v>
      </c>
    </row>
    <row r="41" spans="1:1">
      <c r="A41">
        <v>200</v>
      </c>
    </row>
  </sheetData>
  <sortState ref="A2:A41">
    <sortCondition descending="1" ref="A2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9EF3-F1ED-4364-907C-9FE35997FB0D}">
  <dimension ref="A3:B11"/>
  <sheetViews>
    <sheetView workbookViewId="0">
      <selection activeCell="H10" sqref="H10"/>
    </sheetView>
  </sheetViews>
  <sheetFormatPr defaultRowHeight="14"/>
  <cols>
    <col min="1" max="1" width="17.25" bestFit="1" customWidth="1"/>
    <col min="2" max="2" width="17.5" bestFit="1" customWidth="1"/>
  </cols>
  <sheetData>
    <row r="3" spans="1:2">
      <c r="A3" s="21" t="s">
        <v>15</v>
      </c>
      <c r="B3" t="s">
        <v>29</v>
      </c>
    </row>
    <row r="4" spans="1:2">
      <c r="A4" s="22">
        <v>3</v>
      </c>
      <c r="B4" s="23">
        <v>4</v>
      </c>
    </row>
    <row r="5" spans="1:2">
      <c r="A5" s="22">
        <v>4</v>
      </c>
      <c r="B5" s="23">
        <v>7</v>
      </c>
    </row>
    <row r="6" spans="1:2">
      <c r="A6" s="22">
        <v>5</v>
      </c>
      <c r="B6" s="23">
        <v>10</v>
      </c>
    </row>
    <row r="7" spans="1:2">
      <c r="A7" s="22">
        <v>6</v>
      </c>
      <c r="B7" s="23">
        <v>10</v>
      </c>
    </row>
    <row r="8" spans="1:2">
      <c r="A8" s="22">
        <v>7</v>
      </c>
      <c r="B8" s="23">
        <v>10</v>
      </c>
    </row>
    <row r="9" spans="1:2">
      <c r="A9" s="22">
        <v>8</v>
      </c>
      <c r="B9" s="23">
        <v>5</v>
      </c>
    </row>
    <row r="10" spans="1:2">
      <c r="A10" s="22">
        <v>9</v>
      </c>
      <c r="B10" s="23">
        <v>4</v>
      </c>
    </row>
    <row r="11" spans="1:2">
      <c r="A11" s="22" t="s">
        <v>17</v>
      </c>
      <c r="B11" s="23">
        <v>50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2A5F-8CDD-4230-B631-1C99307CA6E3}">
  <dimension ref="A1:N60"/>
  <sheetViews>
    <sheetView workbookViewId="0">
      <selection activeCell="M13" sqref="M13"/>
    </sheetView>
  </sheetViews>
  <sheetFormatPr defaultRowHeight="14"/>
  <cols>
    <col min="2" max="2" width="12.4140625" bestFit="1" customWidth="1"/>
    <col min="13" max="13" width="14.83203125" bestFit="1" customWidth="1"/>
  </cols>
  <sheetData>
    <row r="1" spans="1:14" ht="14.5">
      <c r="A1" s="20" t="s">
        <v>9</v>
      </c>
      <c r="B1" s="20" t="s">
        <v>10</v>
      </c>
      <c r="D1" s="2" t="s">
        <v>11</v>
      </c>
      <c r="E1" s="2" t="s">
        <v>1</v>
      </c>
      <c r="F1" s="1" t="s">
        <v>2</v>
      </c>
      <c r="G1" s="1" t="s">
        <v>3</v>
      </c>
      <c r="H1" s="1" t="s">
        <v>4</v>
      </c>
      <c r="I1" s="2" t="s">
        <v>5</v>
      </c>
      <c r="J1" s="1" t="s">
        <v>12</v>
      </c>
      <c r="K1" s="1" t="s">
        <v>13</v>
      </c>
      <c r="L1" s="76" t="s">
        <v>183</v>
      </c>
    </row>
    <row r="2" spans="1:14" ht="14.5">
      <c r="A2" s="31">
        <v>3</v>
      </c>
      <c r="B2" s="32">
        <v>4</v>
      </c>
      <c r="D2" s="19">
        <v>3</v>
      </c>
      <c r="E2" s="37">
        <v>4</v>
      </c>
      <c r="F2" s="4">
        <f>E2/$E$9</f>
        <v>0.08</v>
      </c>
      <c r="G2" s="17">
        <v>4</v>
      </c>
      <c r="H2" s="4">
        <v>0.1</v>
      </c>
      <c r="I2" s="63">
        <v>5.92</v>
      </c>
      <c r="J2" s="64">
        <v>6</v>
      </c>
      <c r="K2" s="64" t="s">
        <v>143</v>
      </c>
      <c r="L2">
        <f>D2*E2</f>
        <v>12</v>
      </c>
      <c r="M2" t="s">
        <v>154</v>
      </c>
    </row>
    <row r="3" spans="1:14" ht="14.5">
      <c r="A3" s="33">
        <v>4</v>
      </c>
      <c r="B3" s="34">
        <v>7</v>
      </c>
      <c r="D3" s="19">
        <v>4</v>
      </c>
      <c r="E3" s="37">
        <v>7</v>
      </c>
      <c r="F3" s="4">
        <f>E3/$E$9</f>
        <v>0.14000000000000001</v>
      </c>
      <c r="G3" s="18">
        <f>G2+E3</f>
        <v>11</v>
      </c>
      <c r="H3" s="4">
        <f>H2+F3</f>
        <v>0.24000000000000002</v>
      </c>
      <c r="I3" s="63"/>
      <c r="J3" s="64"/>
      <c r="K3" s="64"/>
      <c r="L3">
        <f t="shared" ref="L3:L8" si="0">D3*E3</f>
        <v>28</v>
      </c>
    </row>
    <row r="4" spans="1:14" ht="14.5">
      <c r="A4" s="33">
        <v>5</v>
      </c>
      <c r="B4" s="34">
        <v>10</v>
      </c>
      <c r="D4" s="19">
        <v>5</v>
      </c>
      <c r="E4" s="37">
        <v>10</v>
      </c>
      <c r="F4" s="4">
        <f t="shared" ref="F4:F9" si="1">E4/$E$9</f>
        <v>0.2</v>
      </c>
      <c r="G4" s="18">
        <f t="shared" ref="G4:G8" si="2">G3+E4</f>
        <v>21</v>
      </c>
      <c r="H4" s="4">
        <f t="shared" ref="H4:H8" si="3">H3+F4</f>
        <v>0.44000000000000006</v>
      </c>
      <c r="I4" s="63"/>
      <c r="J4" s="64"/>
      <c r="K4" s="64"/>
      <c r="L4">
        <f t="shared" si="0"/>
        <v>50</v>
      </c>
    </row>
    <row r="5" spans="1:14" ht="14.5">
      <c r="A5" s="33">
        <v>6</v>
      </c>
      <c r="B5" s="34">
        <v>10</v>
      </c>
      <c r="D5" s="19">
        <v>6</v>
      </c>
      <c r="E5" s="37">
        <v>10</v>
      </c>
      <c r="F5" s="4">
        <f t="shared" si="1"/>
        <v>0.2</v>
      </c>
      <c r="G5" s="18">
        <f t="shared" si="2"/>
        <v>31</v>
      </c>
      <c r="H5" s="4">
        <f t="shared" si="3"/>
        <v>0.64000000000000012</v>
      </c>
      <c r="I5" s="63"/>
      <c r="J5" s="64"/>
      <c r="K5" s="64"/>
      <c r="L5">
        <f t="shared" si="0"/>
        <v>60</v>
      </c>
    </row>
    <row r="6" spans="1:14" ht="14.5">
      <c r="A6" s="33">
        <v>7</v>
      </c>
      <c r="B6" s="34">
        <v>10</v>
      </c>
      <c r="D6" s="19">
        <v>7</v>
      </c>
      <c r="E6" s="37">
        <v>10</v>
      </c>
      <c r="F6" s="4">
        <f t="shared" si="1"/>
        <v>0.2</v>
      </c>
      <c r="G6" s="18">
        <f t="shared" si="2"/>
        <v>41</v>
      </c>
      <c r="H6" s="4">
        <f t="shared" si="3"/>
        <v>0.84000000000000008</v>
      </c>
      <c r="I6" s="63"/>
      <c r="J6" s="64"/>
      <c r="K6" s="64"/>
      <c r="L6">
        <f t="shared" si="0"/>
        <v>70</v>
      </c>
    </row>
    <row r="7" spans="1:14" ht="14.5">
      <c r="A7" s="33">
        <v>8</v>
      </c>
      <c r="B7" s="34">
        <v>5</v>
      </c>
      <c r="D7" s="19">
        <v>8</v>
      </c>
      <c r="E7" s="37">
        <v>5</v>
      </c>
      <c r="F7" s="4">
        <f t="shared" si="1"/>
        <v>0.1</v>
      </c>
      <c r="G7" s="18">
        <f t="shared" si="2"/>
        <v>46</v>
      </c>
      <c r="H7" s="4">
        <f t="shared" si="3"/>
        <v>0.94000000000000006</v>
      </c>
      <c r="I7" s="63"/>
      <c r="J7" s="64"/>
      <c r="K7" s="64"/>
      <c r="L7">
        <f t="shared" si="0"/>
        <v>40</v>
      </c>
    </row>
    <row r="8" spans="1:14" ht="14.5">
      <c r="A8" s="35">
        <v>9</v>
      </c>
      <c r="B8" s="36">
        <v>4</v>
      </c>
      <c r="D8" s="19">
        <v>9</v>
      </c>
      <c r="E8" s="37">
        <v>4</v>
      </c>
      <c r="F8" s="4">
        <f t="shared" si="1"/>
        <v>0.08</v>
      </c>
      <c r="G8" s="18">
        <f t="shared" si="2"/>
        <v>50</v>
      </c>
      <c r="H8" s="4">
        <f t="shared" si="3"/>
        <v>1.02</v>
      </c>
      <c r="I8" s="63"/>
      <c r="J8" s="64"/>
      <c r="K8" s="64"/>
      <c r="L8">
        <f t="shared" si="0"/>
        <v>36</v>
      </c>
    </row>
    <row r="9" spans="1:14" ht="14.5">
      <c r="D9" s="14" t="s">
        <v>6</v>
      </c>
      <c r="E9" s="16">
        <v>50</v>
      </c>
      <c r="F9" s="4">
        <f t="shared" si="1"/>
        <v>1</v>
      </c>
      <c r="G9" s="40"/>
      <c r="H9" s="41"/>
      <c r="I9" s="63"/>
      <c r="J9" s="64"/>
      <c r="K9" s="64"/>
      <c r="L9">
        <f>SUM(L2:L8)</f>
        <v>296</v>
      </c>
      <c r="M9" t="s">
        <v>186</v>
      </c>
      <c r="N9">
        <f>L9/E9</f>
        <v>5.92</v>
      </c>
    </row>
    <row r="10" spans="1:14">
      <c r="A10" t="s">
        <v>28</v>
      </c>
    </row>
    <row r="11" spans="1:14">
      <c r="A11" s="30">
        <v>4</v>
      </c>
    </row>
    <row r="12" spans="1:14">
      <c r="A12" s="30">
        <v>5</v>
      </c>
    </row>
    <row r="13" spans="1:14">
      <c r="A13" s="30">
        <v>6</v>
      </c>
    </row>
    <row r="14" spans="1:14">
      <c r="A14" s="30">
        <v>6</v>
      </c>
    </row>
    <row r="15" spans="1:14">
      <c r="A15" s="30">
        <v>7</v>
      </c>
    </row>
    <row r="16" spans="1:14">
      <c r="A16" s="30">
        <v>5</v>
      </c>
    </row>
    <row r="17" spans="1:1">
      <c r="A17" s="30">
        <v>7</v>
      </c>
    </row>
    <row r="18" spans="1:1">
      <c r="A18" s="30">
        <v>5</v>
      </c>
    </row>
    <row r="19" spans="1:1">
      <c r="A19" s="30">
        <v>8</v>
      </c>
    </row>
    <row r="20" spans="1:1">
      <c r="A20" s="30">
        <v>9</v>
      </c>
    </row>
    <row r="21" spans="1:1">
      <c r="A21" s="30">
        <v>4</v>
      </c>
    </row>
    <row r="22" spans="1:1">
      <c r="A22" s="30">
        <v>5</v>
      </c>
    </row>
    <row r="23" spans="1:1">
      <c r="A23" s="30">
        <v>6</v>
      </c>
    </row>
    <row r="24" spans="1:1">
      <c r="A24" s="30">
        <v>6</v>
      </c>
    </row>
    <row r="25" spans="1:1">
      <c r="A25" s="30">
        <v>7</v>
      </c>
    </row>
    <row r="26" spans="1:1">
      <c r="A26" s="30">
        <v>3</v>
      </c>
    </row>
    <row r="27" spans="1:1">
      <c r="A27" s="30">
        <v>7</v>
      </c>
    </row>
    <row r="28" spans="1:1">
      <c r="A28" s="30">
        <v>8</v>
      </c>
    </row>
    <row r="29" spans="1:1">
      <c r="A29" s="30">
        <v>4</v>
      </c>
    </row>
    <row r="30" spans="1:1">
      <c r="A30" s="30">
        <v>9</v>
      </c>
    </row>
    <row r="31" spans="1:1">
      <c r="A31" s="30">
        <v>4</v>
      </c>
    </row>
    <row r="32" spans="1:1">
      <c r="A32" s="30">
        <v>5</v>
      </c>
    </row>
    <row r="33" spans="1:1">
      <c r="A33" s="30">
        <v>6</v>
      </c>
    </row>
    <row r="34" spans="1:1">
      <c r="A34" s="30">
        <v>6</v>
      </c>
    </row>
    <row r="35" spans="1:1">
      <c r="A35" s="30">
        <v>7</v>
      </c>
    </row>
    <row r="36" spans="1:1">
      <c r="A36" s="30">
        <v>3</v>
      </c>
    </row>
    <row r="37" spans="1:1">
      <c r="A37" s="30">
        <v>7</v>
      </c>
    </row>
    <row r="38" spans="1:1">
      <c r="A38" s="30">
        <v>8</v>
      </c>
    </row>
    <row r="39" spans="1:1">
      <c r="A39" s="30">
        <v>3</v>
      </c>
    </row>
    <row r="40" spans="1:1">
      <c r="A40" s="30">
        <v>5</v>
      </c>
    </row>
    <row r="41" spans="1:1">
      <c r="A41" s="30">
        <v>4</v>
      </c>
    </row>
    <row r="42" spans="1:1">
      <c r="A42" s="30">
        <v>5</v>
      </c>
    </row>
    <row r="43" spans="1:1">
      <c r="A43" s="30">
        <v>6</v>
      </c>
    </row>
    <row r="44" spans="1:1">
      <c r="A44" s="30">
        <v>6</v>
      </c>
    </row>
    <row r="45" spans="1:1">
      <c r="A45" s="30">
        <v>7</v>
      </c>
    </row>
    <row r="46" spans="1:1">
      <c r="A46" s="30">
        <v>5</v>
      </c>
    </row>
    <row r="47" spans="1:1">
      <c r="A47" s="30">
        <v>7</v>
      </c>
    </row>
    <row r="48" spans="1:1">
      <c r="A48" s="30">
        <v>5</v>
      </c>
    </row>
    <row r="49" spans="1:1">
      <c r="A49" s="30">
        <v>8</v>
      </c>
    </row>
    <row r="50" spans="1:1">
      <c r="A50" s="30">
        <v>9</v>
      </c>
    </row>
    <row r="51" spans="1:1">
      <c r="A51" s="30">
        <v>4</v>
      </c>
    </row>
    <row r="52" spans="1:1">
      <c r="A52" s="30">
        <v>5</v>
      </c>
    </row>
    <row r="53" spans="1:1">
      <c r="A53" s="30">
        <v>6</v>
      </c>
    </row>
    <row r="54" spans="1:1">
      <c r="A54" s="30">
        <v>6</v>
      </c>
    </row>
    <row r="55" spans="1:1">
      <c r="A55" s="30">
        <v>4</v>
      </c>
    </row>
    <row r="56" spans="1:1">
      <c r="A56" s="30">
        <v>7</v>
      </c>
    </row>
    <row r="57" spans="1:1">
      <c r="A57" s="30">
        <v>7</v>
      </c>
    </row>
    <row r="58" spans="1:1">
      <c r="A58" s="30">
        <v>3</v>
      </c>
    </row>
    <row r="59" spans="1:1">
      <c r="A59" s="30">
        <v>8</v>
      </c>
    </row>
    <row r="60" spans="1:1">
      <c r="A60" s="30">
        <v>9</v>
      </c>
    </row>
  </sheetData>
  <sortState ref="A2:A50">
    <sortCondition ref="A1:A50"/>
  </sortState>
  <mergeCells count="3">
    <mergeCell ref="I2:I9"/>
    <mergeCell ref="J2:J9"/>
    <mergeCell ref="K2:K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0FF6-951F-404D-8A63-C0BBF009FE4A}">
  <dimension ref="A1:N381"/>
  <sheetViews>
    <sheetView topLeftCell="D1" workbookViewId="0">
      <selection activeCell="I6" sqref="I6:N10"/>
    </sheetView>
  </sheetViews>
  <sheetFormatPr defaultRowHeight="14"/>
  <cols>
    <col min="1" max="1" width="9.4140625" style="45" bestFit="1" customWidth="1"/>
    <col min="2" max="2" width="20.6640625" style="45" bestFit="1" customWidth="1"/>
    <col min="3" max="3" width="15.83203125" style="45" bestFit="1" customWidth="1"/>
    <col min="4" max="4" width="15.4140625" style="45" customWidth="1"/>
    <col min="5" max="5" width="19.5" style="45" customWidth="1"/>
    <col min="6" max="6" width="10.75" bestFit="1" customWidth="1"/>
    <col min="7" max="7" width="11.25" style="38" bestFit="1" customWidth="1"/>
    <col min="8" max="9" width="8" style="45" customWidth="1"/>
    <col min="10" max="10" width="10.33203125" style="45" bestFit="1" customWidth="1"/>
    <col min="11" max="11" width="14" style="45" bestFit="1" customWidth="1"/>
    <col min="12" max="12" width="10.33203125" style="45" customWidth="1"/>
    <col min="14" max="14" width="9.75" bestFit="1" customWidth="1"/>
  </cols>
  <sheetData>
    <row r="1" spans="1:14" ht="14.5">
      <c r="A1" s="42"/>
      <c r="B1" s="42" t="s">
        <v>30</v>
      </c>
      <c r="C1" s="42" t="s">
        <v>31</v>
      </c>
      <c r="D1" s="42" t="s">
        <v>32</v>
      </c>
      <c r="E1" s="42" t="s">
        <v>33</v>
      </c>
      <c r="F1" s="43" t="s">
        <v>5</v>
      </c>
      <c r="G1" s="44" t="s">
        <v>34</v>
      </c>
      <c r="J1" s="61" t="s">
        <v>11</v>
      </c>
      <c r="K1" s="62" t="s">
        <v>34</v>
      </c>
      <c r="L1" s="62" t="s">
        <v>6</v>
      </c>
    </row>
    <row r="2" spans="1:14">
      <c r="A2" s="46" t="s">
        <v>35</v>
      </c>
      <c r="B2" s="47">
        <v>6</v>
      </c>
      <c r="C2" s="47">
        <v>3</v>
      </c>
      <c r="D2" s="47">
        <v>8</v>
      </c>
      <c r="E2" s="47">
        <v>7</v>
      </c>
      <c r="F2" s="48">
        <f>(B2*2+C2*3+D2*3+E2*2)/10</f>
        <v>5.9</v>
      </c>
      <c r="G2" s="15" t="str">
        <f>_xlfn.IFS(F2&lt;$J$2,$K$2,F2&lt;$J$3,$K$3,F2&lt;=$J$4,$K$4)</f>
        <v>Recuperação</v>
      </c>
      <c r="J2" s="60">
        <v>2</v>
      </c>
      <c r="K2" s="52" t="s">
        <v>146</v>
      </c>
      <c r="L2" s="52">
        <v>7</v>
      </c>
    </row>
    <row r="3" spans="1:14">
      <c r="A3" s="46" t="s">
        <v>38</v>
      </c>
      <c r="B3" s="47">
        <v>4</v>
      </c>
      <c r="C3" s="47">
        <v>6</v>
      </c>
      <c r="D3" s="47">
        <v>9</v>
      </c>
      <c r="E3" s="47">
        <v>2</v>
      </c>
      <c r="F3" s="48">
        <f t="shared" ref="F3:F66" si="0">(B3*2+C3*3+D3*3+E3*2)/10</f>
        <v>5.7</v>
      </c>
      <c r="G3" s="15" t="str">
        <f t="shared" ref="G3:G66" si="1">_xlfn.IFS(F3&lt;$J$2,$K$2,F3&lt;$J$3,$K$3,F3&lt;=$J$4,$K$4)</f>
        <v>Recuperação</v>
      </c>
      <c r="J3" s="59">
        <v>6</v>
      </c>
      <c r="K3" s="52" t="s">
        <v>142</v>
      </c>
      <c r="L3" s="52">
        <v>81</v>
      </c>
    </row>
    <row r="4" spans="1:14">
      <c r="A4" s="46" t="s">
        <v>40</v>
      </c>
      <c r="B4" s="47">
        <v>6</v>
      </c>
      <c r="C4" s="47"/>
      <c r="D4" s="47"/>
      <c r="E4" s="47">
        <v>5</v>
      </c>
      <c r="F4" s="48">
        <f t="shared" si="0"/>
        <v>2.2000000000000002</v>
      </c>
      <c r="G4" s="15" t="str">
        <f t="shared" si="1"/>
        <v>Recuperação</v>
      </c>
      <c r="J4" s="59">
        <v>10</v>
      </c>
      <c r="K4" s="52" t="s">
        <v>141</v>
      </c>
      <c r="L4" s="52">
        <v>12</v>
      </c>
    </row>
    <row r="5" spans="1:14">
      <c r="A5" s="46" t="s">
        <v>42</v>
      </c>
      <c r="B5" s="47">
        <v>4</v>
      </c>
      <c r="C5" s="47">
        <v>3</v>
      </c>
      <c r="D5" s="47">
        <v>7</v>
      </c>
      <c r="E5" s="47">
        <v>7</v>
      </c>
      <c r="F5" s="48">
        <f t="shared" si="0"/>
        <v>5.2</v>
      </c>
      <c r="G5" s="15" t="str">
        <f t="shared" si="1"/>
        <v>Recuperação</v>
      </c>
    </row>
    <row r="6" spans="1:14">
      <c r="A6" s="46" t="s">
        <v>44</v>
      </c>
      <c r="B6" s="47">
        <v>2</v>
      </c>
      <c r="C6" s="47">
        <v>5</v>
      </c>
      <c r="D6" s="47">
        <v>4</v>
      </c>
      <c r="E6" s="47">
        <v>1</v>
      </c>
      <c r="F6" s="48">
        <f t="shared" si="0"/>
        <v>3.3</v>
      </c>
      <c r="G6" s="15" t="str">
        <f t="shared" si="1"/>
        <v>Recuperação</v>
      </c>
      <c r="I6" s="39"/>
      <c r="J6" s="51" t="s">
        <v>145</v>
      </c>
      <c r="K6" s="51" t="s">
        <v>36</v>
      </c>
      <c r="L6" s="20" t="s">
        <v>37</v>
      </c>
      <c r="M6" s="20" t="s">
        <v>5</v>
      </c>
      <c r="N6" s="20" t="s">
        <v>144</v>
      </c>
    </row>
    <row r="7" spans="1:14">
      <c r="A7" s="46" t="s">
        <v>46</v>
      </c>
      <c r="B7" s="47">
        <v>7</v>
      </c>
      <c r="C7" s="47">
        <v>5</v>
      </c>
      <c r="D7" s="47">
        <v>1</v>
      </c>
      <c r="E7" s="47"/>
      <c r="F7" s="48">
        <f t="shared" si="0"/>
        <v>3.2</v>
      </c>
      <c r="G7" s="15" t="str">
        <f t="shared" si="1"/>
        <v>Recuperação</v>
      </c>
      <c r="I7" s="20" t="s">
        <v>39</v>
      </c>
      <c r="J7" s="15">
        <f>COUNTBLANK(B1:B101)</f>
        <v>1</v>
      </c>
      <c r="K7" s="58">
        <f>MAX(B:B)</f>
        <v>9.1999999999999993</v>
      </c>
      <c r="L7" s="55">
        <f>MIN(B:B)</f>
        <v>0</v>
      </c>
      <c r="M7" s="56">
        <f>AVERAGE(B:B)</f>
        <v>4.2646464646464644</v>
      </c>
      <c r="N7" s="56">
        <f>AVERAGE(F:F)</f>
        <v>4.2774999999999999</v>
      </c>
    </row>
    <row r="8" spans="1:14">
      <c r="A8" s="46" t="s">
        <v>47</v>
      </c>
      <c r="B8" s="47">
        <v>0</v>
      </c>
      <c r="C8" s="47">
        <v>9</v>
      </c>
      <c r="D8" s="47">
        <v>5</v>
      </c>
      <c r="E8" s="47">
        <v>8</v>
      </c>
      <c r="F8" s="48">
        <f t="shared" si="0"/>
        <v>5.8</v>
      </c>
      <c r="G8" s="15" t="str">
        <f t="shared" si="1"/>
        <v>Recuperação</v>
      </c>
      <c r="I8" s="20" t="s">
        <v>41</v>
      </c>
      <c r="J8" s="15">
        <f>COUNTBLANK(C1:C101)</f>
        <v>4</v>
      </c>
      <c r="K8" s="15">
        <f>MAX(C2:C101)</f>
        <v>9</v>
      </c>
      <c r="L8" s="15">
        <f>MIN(C2:C101)</f>
        <v>0</v>
      </c>
      <c r="M8" s="56">
        <f>AVERAGE(C:C)</f>
        <v>4.208333333333333</v>
      </c>
      <c r="N8" s="57"/>
    </row>
    <row r="9" spans="1:14">
      <c r="A9" s="46" t="s">
        <v>48</v>
      </c>
      <c r="B9" s="47">
        <v>0</v>
      </c>
      <c r="C9" s="47"/>
      <c r="D9" s="47">
        <v>5</v>
      </c>
      <c r="E9" s="47">
        <v>9</v>
      </c>
      <c r="F9" s="48">
        <f t="shared" si="0"/>
        <v>3.3</v>
      </c>
      <c r="G9" s="15" t="str">
        <f t="shared" si="1"/>
        <v>Recuperação</v>
      </c>
      <c r="I9" s="20" t="s">
        <v>43</v>
      </c>
      <c r="J9" s="15">
        <f>COUNTBLANK(D1:D101)</f>
        <v>5</v>
      </c>
      <c r="K9" s="15">
        <f>MAX(D2:D102)</f>
        <v>9.4</v>
      </c>
      <c r="L9" s="15">
        <f>MIN(D2:D101)</f>
        <v>0</v>
      </c>
      <c r="M9" s="56">
        <f>AVERAGE(D:D)</f>
        <v>4.7778947368421054</v>
      </c>
      <c r="N9" s="57"/>
    </row>
    <row r="10" spans="1:14">
      <c r="A10" s="46" t="s">
        <v>49</v>
      </c>
      <c r="B10" s="47">
        <v>2</v>
      </c>
      <c r="C10" s="47">
        <v>6</v>
      </c>
      <c r="D10" s="47">
        <v>3</v>
      </c>
      <c r="E10" s="47">
        <v>8</v>
      </c>
      <c r="F10" s="48">
        <f t="shared" si="0"/>
        <v>4.7</v>
      </c>
      <c r="G10" s="15" t="str">
        <f t="shared" si="1"/>
        <v>Recuperação</v>
      </c>
      <c r="I10" s="20" t="s">
        <v>45</v>
      </c>
      <c r="J10" s="15">
        <f>COUNTBLANK(E1:E101)</f>
        <v>6</v>
      </c>
      <c r="K10" s="15">
        <f>MAX(E2:E103)</f>
        <v>9.1999999999999993</v>
      </c>
      <c r="L10" s="15">
        <f>MIN(E2:E101)</f>
        <v>0</v>
      </c>
      <c r="M10" s="56">
        <f>AVERAGE(E:E)</f>
        <v>4.5712765957446804</v>
      </c>
      <c r="N10" s="57"/>
    </row>
    <row r="11" spans="1:14">
      <c r="A11" s="46" t="s">
        <v>50</v>
      </c>
      <c r="B11" s="47">
        <v>2</v>
      </c>
      <c r="C11" s="47">
        <v>4</v>
      </c>
      <c r="D11" s="47">
        <v>2</v>
      </c>
      <c r="E11" s="47">
        <v>6</v>
      </c>
      <c r="F11" s="48">
        <f t="shared" si="0"/>
        <v>3.4</v>
      </c>
      <c r="G11" s="15" t="str">
        <f t="shared" si="1"/>
        <v>Recuperação</v>
      </c>
      <c r="I11" s="54"/>
      <c r="J11" s="53"/>
      <c r="K11" s="53"/>
    </row>
    <row r="12" spans="1:14">
      <c r="A12" s="46" t="s">
        <v>51</v>
      </c>
      <c r="B12" s="47">
        <v>4</v>
      </c>
      <c r="C12" s="47">
        <v>8</v>
      </c>
      <c r="D12" s="47">
        <v>6</v>
      </c>
      <c r="E12" s="47">
        <v>1</v>
      </c>
      <c r="F12" s="48">
        <f t="shared" si="0"/>
        <v>5.2</v>
      </c>
      <c r="G12" s="15" t="str">
        <f t="shared" si="1"/>
        <v>Recuperação</v>
      </c>
      <c r="I12" s="54"/>
      <c r="J12" s="53"/>
      <c r="K12" s="53"/>
    </row>
    <row r="13" spans="1:14">
      <c r="A13" s="46" t="s">
        <v>52</v>
      </c>
      <c r="B13" s="47">
        <v>3</v>
      </c>
      <c r="C13" s="47">
        <v>8</v>
      </c>
      <c r="D13" s="47">
        <v>1</v>
      </c>
      <c r="E13" s="47">
        <v>9</v>
      </c>
      <c r="F13" s="48">
        <f t="shared" si="0"/>
        <v>5.0999999999999996</v>
      </c>
      <c r="G13" s="15" t="str">
        <f t="shared" si="1"/>
        <v>Recuperação</v>
      </c>
      <c r="I13" s="54"/>
    </row>
    <row r="14" spans="1:14">
      <c r="A14" s="46" t="s">
        <v>53</v>
      </c>
      <c r="B14" s="47">
        <v>8</v>
      </c>
      <c r="C14" s="47">
        <v>9</v>
      </c>
      <c r="D14" s="47">
        <v>4</v>
      </c>
      <c r="E14" s="47">
        <v>1</v>
      </c>
      <c r="F14" s="48">
        <f t="shared" si="0"/>
        <v>5.7</v>
      </c>
      <c r="G14" s="15" t="str">
        <f t="shared" si="1"/>
        <v>Recuperação</v>
      </c>
    </row>
    <row r="15" spans="1:14">
      <c r="A15" s="46" t="s">
        <v>54</v>
      </c>
      <c r="B15" s="47">
        <v>3</v>
      </c>
      <c r="C15" s="47">
        <v>6</v>
      </c>
      <c r="D15" s="47">
        <v>7</v>
      </c>
      <c r="E15" s="47">
        <v>2</v>
      </c>
      <c r="F15" s="48">
        <f t="shared" si="0"/>
        <v>4.9000000000000004</v>
      </c>
      <c r="G15" s="15" t="str">
        <f t="shared" si="1"/>
        <v>Recuperação</v>
      </c>
    </row>
    <row r="16" spans="1:14">
      <c r="A16" s="46" t="s">
        <v>55</v>
      </c>
      <c r="B16" s="47">
        <v>0</v>
      </c>
      <c r="C16" s="47">
        <v>3</v>
      </c>
      <c r="D16" s="47">
        <v>1</v>
      </c>
      <c r="E16" s="47"/>
      <c r="F16" s="48">
        <f t="shared" si="0"/>
        <v>1.2</v>
      </c>
      <c r="G16" s="15" t="str">
        <f t="shared" si="1"/>
        <v>Reprovado</v>
      </c>
    </row>
    <row r="17" spans="1:7">
      <c r="A17" s="46" t="s">
        <v>56</v>
      </c>
      <c r="B17" s="47">
        <v>3</v>
      </c>
      <c r="C17" s="47">
        <v>1</v>
      </c>
      <c r="D17" s="47">
        <v>5</v>
      </c>
      <c r="E17" s="47">
        <v>5</v>
      </c>
      <c r="F17" s="48">
        <f t="shared" si="0"/>
        <v>3.4</v>
      </c>
      <c r="G17" s="15" t="str">
        <f t="shared" si="1"/>
        <v>Recuperação</v>
      </c>
    </row>
    <row r="18" spans="1:7">
      <c r="A18" s="46" t="s">
        <v>57</v>
      </c>
      <c r="B18" s="47">
        <v>9</v>
      </c>
      <c r="C18" s="47">
        <v>3</v>
      </c>
      <c r="D18" s="47">
        <v>5</v>
      </c>
      <c r="E18" s="47">
        <v>1</v>
      </c>
      <c r="F18" s="48">
        <f t="shared" si="0"/>
        <v>4.4000000000000004</v>
      </c>
      <c r="G18" s="15" t="str">
        <f t="shared" si="1"/>
        <v>Recuperação</v>
      </c>
    </row>
    <row r="19" spans="1:7">
      <c r="A19" s="46" t="s">
        <v>58</v>
      </c>
      <c r="B19" s="47">
        <v>9</v>
      </c>
      <c r="C19" s="47">
        <v>1</v>
      </c>
      <c r="D19" s="47">
        <v>9</v>
      </c>
      <c r="E19" s="47">
        <v>3</v>
      </c>
      <c r="F19" s="48">
        <f t="shared" si="0"/>
        <v>5.4</v>
      </c>
      <c r="G19" s="15" t="str">
        <f t="shared" si="1"/>
        <v>Recuperação</v>
      </c>
    </row>
    <row r="20" spans="1:7">
      <c r="A20" s="46" t="s">
        <v>59</v>
      </c>
      <c r="B20" s="47">
        <v>7</v>
      </c>
      <c r="C20" s="47">
        <v>6</v>
      </c>
      <c r="D20" s="47">
        <v>8</v>
      </c>
      <c r="E20" s="47"/>
      <c r="F20" s="48">
        <f t="shared" si="0"/>
        <v>5.6</v>
      </c>
      <c r="G20" s="15" t="str">
        <f t="shared" si="1"/>
        <v>Recuperação</v>
      </c>
    </row>
    <row r="21" spans="1:7">
      <c r="A21" s="46" t="s">
        <v>60</v>
      </c>
      <c r="B21" s="47">
        <v>4</v>
      </c>
      <c r="C21" s="47">
        <v>1</v>
      </c>
      <c r="D21" s="47">
        <v>4</v>
      </c>
      <c r="E21" s="47">
        <v>7</v>
      </c>
      <c r="F21" s="48">
        <f t="shared" si="0"/>
        <v>3.7</v>
      </c>
      <c r="G21" s="15" t="str">
        <f t="shared" si="1"/>
        <v>Recuperação</v>
      </c>
    </row>
    <row r="22" spans="1:7">
      <c r="A22" s="46" t="s">
        <v>61</v>
      </c>
      <c r="B22" s="47">
        <v>9</v>
      </c>
      <c r="C22" s="47">
        <v>8</v>
      </c>
      <c r="D22" s="47">
        <v>8</v>
      </c>
      <c r="E22" s="47">
        <v>0</v>
      </c>
      <c r="F22" s="48">
        <f t="shared" si="0"/>
        <v>6.6</v>
      </c>
      <c r="G22" s="15" t="str">
        <f t="shared" si="1"/>
        <v>Aprovado</v>
      </c>
    </row>
    <row r="23" spans="1:7">
      <c r="A23" s="46" t="s">
        <v>62</v>
      </c>
      <c r="B23" s="47">
        <v>8</v>
      </c>
      <c r="C23" s="47">
        <v>6</v>
      </c>
      <c r="D23" s="47">
        <v>8</v>
      </c>
      <c r="E23" s="47">
        <v>7</v>
      </c>
      <c r="F23" s="48">
        <f t="shared" si="0"/>
        <v>7.2</v>
      </c>
      <c r="G23" s="15" t="str">
        <f t="shared" si="1"/>
        <v>Aprovado</v>
      </c>
    </row>
    <row r="24" spans="1:7">
      <c r="A24" s="46" t="s">
        <v>63</v>
      </c>
      <c r="B24" s="47">
        <v>0</v>
      </c>
      <c r="C24" s="47">
        <v>7</v>
      </c>
      <c r="D24" s="47">
        <v>7</v>
      </c>
      <c r="E24" s="47">
        <v>6</v>
      </c>
      <c r="F24" s="48">
        <f t="shared" si="0"/>
        <v>5.4</v>
      </c>
      <c r="G24" s="15" t="str">
        <f t="shared" si="1"/>
        <v>Recuperação</v>
      </c>
    </row>
    <row r="25" spans="1:7">
      <c r="A25" s="46" t="s">
        <v>64</v>
      </c>
      <c r="B25" s="47">
        <v>2</v>
      </c>
      <c r="C25" s="47">
        <v>0</v>
      </c>
      <c r="D25" s="47">
        <v>7</v>
      </c>
      <c r="E25" s="47">
        <v>2</v>
      </c>
      <c r="F25" s="48">
        <f t="shared" si="0"/>
        <v>2.9</v>
      </c>
      <c r="G25" s="15" t="str">
        <f t="shared" si="1"/>
        <v>Recuperação</v>
      </c>
    </row>
    <row r="26" spans="1:7">
      <c r="A26" s="46" t="s">
        <v>65</v>
      </c>
      <c r="B26" s="47">
        <v>2</v>
      </c>
      <c r="C26" s="47">
        <v>0</v>
      </c>
      <c r="D26" s="47"/>
      <c r="E26" s="47">
        <v>4</v>
      </c>
      <c r="F26" s="48">
        <f t="shared" si="0"/>
        <v>1.2</v>
      </c>
      <c r="G26" s="15" t="str">
        <f t="shared" si="1"/>
        <v>Reprovado</v>
      </c>
    </row>
    <row r="27" spans="1:7">
      <c r="A27" s="46" t="s">
        <v>66</v>
      </c>
      <c r="B27" s="47">
        <v>9</v>
      </c>
      <c r="C27" s="47">
        <v>6</v>
      </c>
      <c r="D27" s="47">
        <v>9</v>
      </c>
      <c r="E27" s="47">
        <v>8</v>
      </c>
      <c r="F27" s="48">
        <f t="shared" si="0"/>
        <v>7.9</v>
      </c>
      <c r="G27" s="15" t="str">
        <f t="shared" si="1"/>
        <v>Aprovado</v>
      </c>
    </row>
    <row r="28" spans="1:7">
      <c r="A28" s="46" t="s">
        <v>67</v>
      </c>
      <c r="B28" s="47">
        <v>6</v>
      </c>
      <c r="C28" s="47">
        <v>8</v>
      </c>
      <c r="D28" s="47">
        <v>7</v>
      </c>
      <c r="E28" s="47">
        <v>1</v>
      </c>
      <c r="F28" s="48">
        <f t="shared" si="0"/>
        <v>5.9</v>
      </c>
      <c r="G28" s="15" t="str">
        <f t="shared" si="1"/>
        <v>Recuperação</v>
      </c>
    </row>
    <row r="29" spans="1:7">
      <c r="A29" s="46" t="s">
        <v>68</v>
      </c>
      <c r="B29" s="47">
        <v>0</v>
      </c>
      <c r="C29" s="47">
        <v>6</v>
      </c>
      <c r="D29" s="47">
        <v>6</v>
      </c>
      <c r="E29" s="47">
        <v>7</v>
      </c>
      <c r="F29" s="48">
        <f t="shared" si="0"/>
        <v>5</v>
      </c>
      <c r="G29" s="15" t="str">
        <f t="shared" si="1"/>
        <v>Recuperação</v>
      </c>
    </row>
    <row r="30" spans="1:7">
      <c r="A30" s="46" t="s">
        <v>69</v>
      </c>
      <c r="B30" s="47">
        <v>4</v>
      </c>
      <c r="C30" s="47">
        <v>2</v>
      </c>
      <c r="D30" s="47"/>
      <c r="E30" s="47">
        <v>5</v>
      </c>
      <c r="F30" s="48">
        <f t="shared" si="0"/>
        <v>2.4</v>
      </c>
      <c r="G30" s="15" t="str">
        <f t="shared" si="1"/>
        <v>Recuperação</v>
      </c>
    </row>
    <row r="31" spans="1:7">
      <c r="A31" s="46" t="s">
        <v>70</v>
      </c>
      <c r="B31" s="47">
        <v>9</v>
      </c>
      <c r="C31" s="47">
        <v>2</v>
      </c>
      <c r="D31" s="47">
        <v>0</v>
      </c>
      <c r="E31" s="47"/>
      <c r="F31" s="48">
        <f t="shared" si="0"/>
        <v>2.4</v>
      </c>
      <c r="G31" s="15" t="str">
        <f t="shared" si="1"/>
        <v>Recuperação</v>
      </c>
    </row>
    <row r="32" spans="1:7">
      <c r="A32" s="46" t="s">
        <v>71</v>
      </c>
      <c r="B32" s="47">
        <v>4</v>
      </c>
      <c r="C32" s="47">
        <v>2</v>
      </c>
      <c r="D32" s="47">
        <v>0</v>
      </c>
      <c r="E32" s="47">
        <v>4</v>
      </c>
      <c r="F32" s="48">
        <f t="shared" si="0"/>
        <v>2.2000000000000002</v>
      </c>
      <c r="G32" s="15" t="str">
        <f t="shared" si="1"/>
        <v>Recuperação</v>
      </c>
    </row>
    <row r="33" spans="1:8">
      <c r="A33" s="46" t="s">
        <v>72</v>
      </c>
      <c r="B33" s="47"/>
      <c r="C33" s="47">
        <v>6</v>
      </c>
      <c r="D33" s="47">
        <v>6</v>
      </c>
      <c r="E33" s="47">
        <v>8</v>
      </c>
      <c r="F33" s="48">
        <f t="shared" si="0"/>
        <v>5.2</v>
      </c>
      <c r="G33" s="15" t="str">
        <f t="shared" si="1"/>
        <v>Recuperação</v>
      </c>
      <c r="H33" s="49"/>
    </row>
    <row r="34" spans="1:8">
      <c r="A34" s="46" t="s">
        <v>73</v>
      </c>
      <c r="B34" s="47">
        <v>8</v>
      </c>
      <c r="C34" s="47">
        <v>9</v>
      </c>
      <c r="D34" s="47">
        <v>9</v>
      </c>
      <c r="E34" s="47">
        <v>2</v>
      </c>
      <c r="F34" s="48">
        <f t="shared" si="0"/>
        <v>7.4</v>
      </c>
      <c r="G34" s="15" t="str">
        <f t="shared" si="1"/>
        <v>Aprovado</v>
      </c>
    </row>
    <row r="35" spans="1:8">
      <c r="A35" s="46" t="s">
        <v>74</v>
      </c>
      <c r="B35" s="47">
        <v>6</v>
      </c>
      <c r="C35" s="47">
        <v>0</v>
      </c>
      <c r="D35" s="47">
        <v>3</v>
      </c>
      <c r="E35" s="47">
        <v>3</v>
      </c>
      <c r="F35" s="48">
        <f t="shared" si="0"/>
        <v>2.7</v>
      </c>
      <c r="G35" s="15" t="str">
        <f t="shared" si="1"/>
        <v>Recuperação</v>
      </c>
    </row>
    <row r="36" spans="1:8">
      <c r="A36" s="46" t="s">
        <v>75</v>
      </c>
      <c r="B36" s="47">
        <v>4</v>
      </c>
      <c r="C36" s="47">
        <v>6</v>
      </c>
      <c r="D36" s="47">
        <v>6</v>
      </c>
      <c r="E36" s="47">
        <v>6</v>
      </c>
      <c r="F36" s="48">
        <f t="shared" si="0"/>
        <v>5.6</v>
      </c>
      <c r="G36" s="15" t="str">
        <f t="shared" si="1"/>
        <v>Recuperação</v>
      </c>
    </row>
    <row r="37" spans="1:8">
      <c r="A37" s="46" t="s">
        <v>76</v>
      </c>
      <c r="B37" s="47">
        <v>3</v>
      </c>
      <c r="C37" s="47">
        <v>6</v>
      </c>
      <c r="D37" s="47">
        <v>4</v>
      </c>
      <c r="E37" s="47">
        <v>2</v>
      </c>
      <c r="F37" s="48">
        <f t="shared" si="0"/>
        <v>4</v>
      </c>
      <c r="G37" s="15" t="str">
        <f t="shared" si="1"/>
        <v>Recuperação</v>
      </c>
    </row>
    <row r="38" spans="1:8">
      <c r="A38" s="46" t="s">
        <v>77</v>
      </c>
      <c r="B38" s="47">
        <v>5</v>
      </c>
      <c r="C38" s="47">
        <v>1</v>
      </c>
      <c r="D38" s="47">
        <v>9</v>
      </c>
      <c r="E38" s="47">
        <v>8</v>
      </c>
      <c r="F38" s="48">
        <f t="shared" si="0"/>
        <v>5.6</v>
      </c>
      <c r="G38" s="15" t="str">
        <f t="shared" si="1"/>
        <v>Recuperação</v>
      </c>
    </row>
    <row r="39" spans="1:8">
      <c r="A39" s="46" t="s">
        <v>78</v>
      </c>
      <c r="B39" s="47">
        <v>4</v>
      </c>
      <c r="C39" s="47">
        <v>5</v>
      </c>
      <c r="D39" s="47">
        <v>3</v>
      </c>
      <c r="E39" s="47">
        <v>7.5</v>
      </c>
      <c r="F39" s="48">
        <f t="shared" si="0"/>
        <v>4.7</v>
      </c>
      <c r="G39" s="15" t="str">
        <f t="shared" si="1"/>
        <v>Recuperação</v>
      </c>
    </row>
    <row r="40" spans="1:8">
      <c r="A40" s="46" t="s">
        <v>79</v>
      </c>
      <c r="B40" s="47">
        <v>9</v>
      </c>
      <c r="C40" s="47">
        <v>6</v>
      </c>
      <c r="D40" s="47">
        <v>8</v>
      </c>
      <c r="E40" s="47">
        <v>6</v>
      </c>
      <c r="F40" s="48">
        <f t="shared" si="0"/>
        <v>7.2</v>
      </c>
      <c r="G40" s="15" t="str">
        <f t="shared" si="1"/>
        <v>Aprovado</v>
      </c>
    </row>
    <row r="41" spans="1:8">
      <c r="A41" s="46" t="s">
        <v>80</v>
      </c>
      <c r="B41" s="47">
        <v>0</v>
      </c>
      <c r="C41" s="47">
        <v>0</v>
      </c>
      <c r="D41" s="47">
        <v>8</v>
      </c>
      <c r="E41" s="47">
        <v>9.1999999999999993</v>
      </c>
      <c r="F41" s="48">
        <f t="shared" si="0"/>
        <v>4.24</v>
      </c>
      <c r="G41" s="15" t="str">
        <f t="shared" si="1"/>
        <v>Recuperação</v>
      </c>
    </row>
    <row r="42" spans="1:8">
      <c r="A42" s="46" t="s">
        <v>81</v>
      </c>
      <c r="B42" s="47">
        <v>8</v>
      </c>
      <c r="C42" s="47">
        <v>3</v>
      </c>
      <c r="D42" s="47">
        <v>8</v>
      </c>
      <c r="E42" s="47">
        <v>2</v>
      </c>
      <c r="F42" s="48">
        <f t="shared" si="0"/>
        <v>5.3</v>
      </c>
      <c r="G42" s="15" t="str">
        <f t="shared" si="1"/>
        <v>Recuperação</v>
      </c>
    </row>
    <row r="43" spans="1:8">
      <c r="A43" s="46" t="s">
        <v>82</v>
      </c>
      <c r="B43" s="47">
        <v>6</v>
      </c>
      <c r="C43" s="47">
        <v>5</v>
      </c>
      <c r="D43" s="47">
        <v>7</v>
      </c>
      <c r="E43" s="47">
        <v>7</v>
      </c>
      <c r="F43" s="48">
        <f t="shared" si="0"/>
        <v>6.2</v>
      </c>
      <c r="G43" s="15" t="str">
        <f t="shared" si="1"/>
        <v>Aprovado</v>
      </c>
    </row>
    <row r="44" spans="1:8">
      <c r="A44" s="46" t="s">
        <v>83</v>
      </c>
      <c r="B44" s="47">
        <v>8</v>
      </c>
      <c r="C44" s="47">
        <v>4</v>
      </c>
      <c r="D44" s="47">
        <v>0</v>
      </c>
      <c r="E44" s="47">
        <v>2</v>
      </c>
      <c r="F44" s="48">
        <f t="shared" si="0"/>
        <v>3.2</v>
      </c>
      <c r="G44" s="15" t="str">
        <f t="shared" si="1"/>
        <v>Recuperação</v>
      </c>
    </row>
    <row r="45" spans="1:8">
      <c r="A45" s="46" t="s">
        <v>84</v>
      </c>
      <c r="B45" s="47">
        <v>9</v>
      </c>
      <c r="C45" s="47">
        <v>7</v>
      </c>
      <c r="D45" s="47">
        <v>8</v>
      </c>
      <c r="E45" s="47">
        <v>5</v>
      </c>
      <c r="F45" s="48">
        <f t="shared" si="0"/>
        <v>7.3</v>
      </c>
      <c r="G45" s="15" t="str">
        <f t="shared" si="1"/>
        <v>Aprovado</v>
      </c>
    </row>
    <row r="46" spans="1:8">
      <c r="A46" s="46" t="s">
        <v>85</v>
      </c>
      <c r="B46" s="47">
        <v>7</v>
      </c>
      <c r="C46" s="47">
        <v>8</v>
      </c>
      <c r="D46" s="47">
        <v>3</v>
      </c>
      <c r="E46" s="47">
        <v>0</v>
      </c>
      <c r="F46" s="48">
        <f t="shared" si="0"/>
        <v>4.7</v>
      </c>
      <c r="G46" s="15" t="str">
        <f t="shared" si="1"/>
        <v>Recuperação</v>
      </c>
    </row>
    <row r="47" spans="1:8">
      <c r="A47" s="46" t="s">
        <v>86</v>
      </c>
      <c r="B47" s="47">
        <v>0</v>
      </c>
      <c r="C47" s="47"/>
      <c r="D47" s="47">
        <v>3</v>
      </c>
      <c r="E47" s="47">
        <v>6</v>
      </c>
      <c r="F47" s="48">
        <f t="shared" si="0"/>
        <v>2.1</v>
      </c>
      <c r="G47" s="15" t="str">
        <f t="shared" si="1"/>
        <v>Recuperação</v>
      </c>
    </row>
    <row r="48" spans="1:8">
      <c r="A48" s="46" t="s">
        <v>87</v>
      </c>
      <c r="B48" s="47">
        <v>1</v>
      </c>
      <c r="C48" s="47">
        <v>2</v>
      </c>
      <c r="D48" s="47">
        <v>0</v>
      </c>
      <c r="E48" s="47">
        <v>4</v>
      </c>
      <c r="F48" s="48">
        <f t="shared" si="0"/>
        <v>1.6</v>
      </c>
      <c r="G48" s="15" t="str">
        <f t="shared" si="1"/>
        <v>Reprovado</v>
      </c>
    </row>
    <row r="49" spans="1:7">
      <c r="A49" s="46" t="s">
        <v>88</v>
      </c>
      <c r="B49" s="47">
        <v>0</v>
      </c>
      <c r="C49" s="47">
        <v>7</v>
      </c>
      <c r="D49" s="47">
        <v>0</v>
      </c>
      <c r="E49" s="47">
        <v>8</v>
      </c>
      <c r="F49" s="48">
        <f t="shared" si="0"/>
        <v>3.7</v>
      </c>
      <c r="G49" s="15" t="str">
        <f t="shared" si="1"/>
        <v>Recuperação</v>
      </c>
    </row>
    <row r="50" spans="1:7">
      <c r="A50" s="46" t="s">
        <v>89</v>
      </c>
      <c r="B50" s="47">
        <v>0</v>
      </c>
      <c r="C50" s="47">
        <v>1</v>
      </c>
      <c r="D50" s="47">
        <v>1</v>
      </c>
      <c r="E50" s="47">
        <v>5</v>
      </c>
      <c r="F50" s="48">
        <f t="shared" si="0"/>
        <v>1.6</v>
      </c>
      <c r="G50" s="15" t="str">
        <f t="shared" si="1"/>
        <v>Reprovado</v>
      </c>
    </row>
    <row r="51" spans="1:7">
      <c r="A51" s="46" t="s">
        <v>90</v>
      </c>
      <c r="B51" s="47">
        <v>6</v>
      </c>
      <c r="C51" s="47">
        <v>4</v>
      </c>
      <c r="D51" s="47">
        <v>0</v>
      </c>
      <c r="E51" s="47">
        <v>0</v>
      </c>
      <c r="F51" s="48">
        <f t="shared" si="0"/>
        <v>2.4</v>
      </c>
      <c r="G51" s="15" t="str">
        <f t="shared" si="1"/>
        <v>Recuperação</v>
      </c>
    </row>
    <row r="52" spans="1:7">
      <c r="A52" s="46" t="s">
        <v>91</v>
      </c>
      <c r="B52" s="47">
        <v>2</v>
      </c>
      <c r="C52" s="47">
        <v>1</v>
      </c>
      <c r="D52" s="47">
        <v>4</v>
      </c>
      <c r="E52" s="47">
        <v>9</v>
      </c>
      <c r="F52" s="48">
        <f t="shared" si="0"/>
        <v>3.7</v>
      </c>
      <c r="G52" s="15" t="str">
        <f t="shared" si="1"/>
        <v>Recuperação</v>
      </c>
    </row>
    <row r="53" spans="1:7">
      <c r="A53" s="46" t="s">
        <v>92</v>
      </c>
      <c r="B53" s="47">
        <v>5</v>
      </c>
      <c r="C53" s="47">
        <v>6</v>
      </c>
      <c r="D53" s="47">
        <v>3</v>
      </c>
      <c r="E53" s="47">
        <v>6</v>
      </c>
      <c r="F53" s="48">
        <f t="shared" si="0"/>
        <v>4.9000000000000004</v>
      </c>
      <c r="G53" s="15" t="str">
        <f t="shared" si="1"/>
        <v>Recuperação</v>
      </c>
    </row>
    <row r="54" spans="1:7">
      <c r="A54" s="46" t="s">
        <v>93</v>
      </c>
      <c r="B54" s="47">
        <v>8</v>
      </c>
      <c r="C54" s="47">
        <v>7</v>
      </c>
      <c r="D54" s="47">
        <v>7</v>
      </c>
      <c r="E54" s="47">
        <v>0</v>
      </c>
      <c r="F54" s="48">
        <f t="shared" si="0"/>
        <v>5.8</v>
      </c>
      <c r="G54" s="15" t="str">
        <f t="shared" si="1"/>
        <v>Recuperação</v>
      </c>
    </row>
    <row r="55" spans="1:7">
      <c r="A55" s="46" t="s">
        <v>94</v>
      </c>
      <c r="B55" s="47">
        <v>5</v>
      </c>
      <c r="C55" s="47">
        <v>0</v>
      </c>
      <c r="D55" s="47">
        <v>4</v>
      </c>
      <c r="E55" s="47">
        <v>3</v>
      </c>
      <c r="F55" s="48">
        <f t="shared" si="0"/>
        <v>2.8</v>
      </c>
      <c r="G55" s="15" t="str">
        <f t="shared" si="1"/>
        <v>Recuperação</v>
      </c>
    </row>
    <row r="56" spans="1:7">
      <c r="A56" s="46" t="s">
        <v>95</v>
      </c>
      <c r="B56" s="47">
        <v>1</v>
      </c>
      <c r="C56" s="47">
        <v>5</v>
      </c>
      <c r="D56" s="47">
        <v>5</v>
      </c>
      <c r="E56" s="47">
        <v>8</v>
      </c>
      <c r="F56" s="48">
        <f t="shared" si="0"/>
        <v>4.8</v>
      </c>
      <c r="G56" s="15" t="str">
        <f t="shared" si="1"/>
        <v>Recuperação</v>
      </c>
    </row>
    <row r="57" spans="1:7">
      <c r="A57" s="46" t="s">
        <v>96</v>
      </c>
      <c r="B57" s="47">
        <v>0</v>
      </c>
      <c r="C57" s="47">
        <v>8</v>
      </c>
      <c r="D57" s="47">
        <v>5</v>
      </c>
      <c r="E57" s="47">
        <v>5</v>
      </c>
      <c r="F57" s="48">
        <f t="shared" si="0"/>
        <v>4.9000000000000004</v>
      </c>
      <c r="G57" s="15" t="str">
        <f t="shared" si="1"/>
        <v>Recuperação</v>
      </c>
    </row>
    <row r="58" spans="1:7">
      <c r="A58" s="46" t="s">
        <v>97</v>
      </c>
      <c r="B58" s="47">
        <v>2</v>
      </c>
      <c r="C58" s="47">
        <v>3</v>
      </c>
      <c r="D58" s="47">
        <v>7.5</v>
      </c>
      <c r="E58" s="47">
        <v>3</v>
      </c>
      <c r="F58" s="48">
        <f t="shared" si="0"/>
        <v>4.1500000000000004</v>
      </c>
      <c r="G58" s="15" t="str">
        <f t="shared" si="1"/>
        <v>Recuperação</v>
      </c>
    </row>
    <row r="59" spans="1:7">
      <c r="A59" s="46" t="s">
        <v>98</v>
      </c>
      <c r="B59" s="47">
        <v>2</v>
      </c>
      <c r="C59" s="47">
        <v>9</v>
      </c>
      <c r="D59" s="47">
        <v>2</v>
      </c>
      <c r="E59" s="47">
        <v>2</v>
      </c>
      <c r="F59" s="48">
        <f t="shared" si="0"/>
        <v>4.0999999999999996</v>
      </c>
      <c r="G59" s="15" t="str">
        <f t="shared" si="1"/>
        <v>Recuperação</v>
      </c>
    </row>
    <row r="60" spans="1:7">
      <c r="A60" s="46" t="s">
        <v>99</v>
      </c>
      <c r="B60" s="47">
        <v>3</v>
      </c>
      <c r="C60" s="47">
        <v>6</v>
      </c>
      <c r="D60" s="47">
        <v>3</v>
      </c>
      <c r="E60" s="47"/>
      <c r="F60" s="48">
        <f t="shared" si="0"/>
        <v>3.3</v>
      </c>
      <c r="G60" s="15" t="str">
        <f t="shared" si="1"/>
        <v>Recuperação</v>
      </c>
    </row>
    <row r="61" spans="1:7">
      <c r="A61" s="46" t="s">
        <v>100</v>
      </c>
      <c r="B61" s="47">
        <v>0</v>
      </c>
      <c r="C61" s="47">
        <v>7</v>
      </c>
      <c r="D61" s="47">
        <v>6</v>
      </c>
      <c r="E61" s="47">
        <v>1</v>
      </c>
      <c r="F61" s="48">
        <f t="shared" si="0"/>
        <v>4.0999999999999996</v>
      </c>
      <c r="G61" s="15" t="str">
        <f t="shared" si="1"/>
        <v>Recuperação</v>
      </c>
    </row>
    <row r="62" spans="1:7">
      <c r="A62" s="46" t="s">
        <v>101</v>
      </c>
      <c r="B62" s="47">
        <v>7</v>
      </c>
      <c r="C62" s="47">
        <v>0</v>
      </c>
      <c r="D62" s="47">
        <v>0</v>
      </c>
      <c r="E62" s="47">
        <v>8</v>
      </c>
      <c r="F62" s="48">
        <f t="shared" si="0"/>
        <v>3</v>
      </c>
      <c r="G62" s="15" t="str">
        <f t="shared" si="1"/>
        <v>Recuperação</v>
      </c>
    </row>
    <row r="63" spans="1:7">
      <c r="A63" s="46" t="s">
        <v>102</v>
      </c>
      <c r="B63" s="47">
        <v>8</v>
      </c>
      <c r="C63" s="47">
        <v>1</v>
      </c>
      <c r="D63" s="47">
        <v>6</v>
      </c>
      <c r="E63" s="47">
        <v>9</v>
      </c>
      <c r="F63" s="48">
        <f t="shared" si="0"/>
        <v>5.5</v>
      </c>
      <c r="G63" s="15" t="str">
        <f t="shared" si="1"/>
        <v>Recuperação</v>
      </c>
    </row>
    <row r="64" spans="1:7">
      <c r="A64" s="46" t="s">
        <v>103</v>
      </c>
      <c r="B64" s="47">
        <v>2</v>
      </c>
      <c r="C64" s="47">
        <v>6</v>
      </c>
      <c r="D64" s="47">
        <v>9</v>
      </c>
      <c r="E64" s="47">
        <v>8</v>
      </c>
      <c r="F64" s="48">
        <f t="shared" si="0"/>
        <v>6.5</v>
      </c>
      <c r="G64" s="15" t="str">
        <f t="shared" si="1"/>
        <v>Aprovado</v>
      </c>
    </row>
    <row r="65" spans="1:7">
      <c r="A65" s="46" t="s">
        <v>104</v>
      </c>
      <c r="B65" s="47">
        <v>3</v>
      </c>
      <c r="C65" s="47">
        <v>0</v>
      </c>
      <c r="D65" s="47">
        <v>1</v>
      </c>
      <c r="E65" s="47">
        <v>0</v>
      </c>
      <c r="F65" s="48">
        <f t="shared" si="0"/>
        <v>0.9</v>
      </c>
      <c r="G65" s="15" t="str">
        <f t="shared" si="1"/>
        <v>Reprovado</v>
      </c>
    </row>
    <row r="66" spans="1:7">
      <c r="A66" s="46" t="s">
        <v>105</v>
      </c>
      <c r="B66" s="47">
        <v>4</v>
      </c>
      <c r="C66" s="47">
        <v>4</v>
      </c>
      <c r="D66" s="47">
        <v>9.4</v>
      </c>
      <c r="E66" s="47">
        <v>6</v>
      </c>
      <c r="F66" s="48">
        <f t="shared" si="0"/>
        <v>6.0200000000000005</v>
      </c>
      <c r="G66" s="15" t="str">
        <f t="shared" si="1"/>
        <v>Aprovado</v>
      </c>
    </row>
    <row r="67" spans="1:7">
      <c r="A67" s="46" t="s">
        <v>106</v>
      </c>
      <c r="B67" s="47">
        <v>8</v>
      </c>
      <c r="C67" s="47">
        <v>8</v>
      </c>
      <c r="D67" s="47">
        <v>2</v>
      </c>
      <c r="E67" s="47">
        <v>2</v>
      </c>
      <c r="F67" s="48">
        <f t="shared" ref="F67:F101" si="2">(B67*2+C67*3+D67*3+E67*2)/10</f>
        <v>5</v>
      </c>
      <c r="G67" s="15" t="str">
        <f t="shared" ref="G67:G101" si="3">_xlfn.IFS(F67&lt;$J$2,$K$2,F67&lt;$J$3,$K$3,F67&lt;=$J$4,$K$4)</f>
        <v>Recuperação</v>
      </c>
    </row>
    <row r="68" spans="1:7">
      <c r="A68" s="46" t="s">
        <v>107</v>
      </c>
      <c r="B68" s="47">
        <v>2</v>
      </c>
      <c r="C68" s="47">
        <v>3</v>
      </c>
      <c r="D68" s="47">
        <v>7</v>
      </c>
      <c r="E68" s="47">
        <v>5</v>
      </c>
      <c r="F68" s="48">
        <f t="shared" si="2"/>
        <v>4.4000000000000004</v>
      </c>
      <c r="G68" s="15" t="str">
        <f t="shared" si="3"/>
        <v>Recuperação</v>
      </c>
    </row>
    <row r="69" spans="1:7">
      <c r="A69" s="46" t="s">
        <v>108</v>
      </c>
      <c r="B69" s="47">
        <v>7</v>
      </c>
      <c r="C69" s="47">
        <v>0</v>
      </c>
      <c r="D69" s="47">
        <v>7</v>
      </c>
      <c r="E69" s="47">
        <v>3</v>
      </c>
      <c r="F69" s="48">
        <f t="shared" si="2"/>
        <v>4.0999999999999996</v>
      </c>
      <c r="G69" s="15" t="str">
        <f t="shared" si="3"/>
        <v>Recuperação</v>
      </c>
    </row>
    <row r="70" spans="1:7">
      <c r="A70" s="46" t="s">
        <v>109</v>
      </c>
      <c r="B70" s="47">
        <v>9.1999999999999993</v>
      </c>
      <c r="C70" s="47">
        <v>0</v>
      </c>
      <c r="D70" s="47">
        <v>7</v>
      </c>
      <c r="E70" s="47">
        <v>3</v>
      </c>
      <c r="F70" s="48">
        <f t="shared" si="2"/>
        <v>4.54</v>
      </c>
      <c r="G70" s="15" t="str">
        <f t="shared" si="3"/>
        <v>Recuperação</v>
      </c>
    </row>
    <row r="71" spans="1:7">
      <c r="A71" s="46" t="s">
        <v>110</v>
      </c>
      <c r="B71" s="47">
        <v>5</v>
      </c>
      <c r="C71" s="47">
        <v>7</v>
      </c>
      <c r="D71" s="47">
        <v>3</v>
      </c>
      <c r="E71" s="47">
        <v>2</v>
      </c>
      <c r="F71" s="48">
        <f t="shared" si="2"/>
        <v>4.4000000000000004</v>
      </c>
      <c r="G71" s="15" t="str">
        <f t="shared" si="3"/>
        <v>Recuperação</v>
      </c>
    </row>
    <row r="72" spans="1:7">
      <c r="A72" s="46" t="s">
        <v>111</v>
      </c>
      <c r="B72" s="47">
        <v>8</v>
      </c>
      <c r="C72" s="47">
        <v>2</v>
      </c>
      <c r="D72" s="47">
        <v>8</v>
      </c>
      <c r="E72" s="47">
        <v>1</v>
      </c>
      <c r="F72" s="48">
        <f t="shared" si="2"/>
        <v>4.8</v>
      </c>
      <c r="G72" s="15" t="str">
        <f t="shared" si="3"/>
        <v>Recuperação</v>
      </c>
    </row>
    <row r="73" spans="1:7">
      <c r="A73" s="46" t="s">
        <v>112</v>
      </c>
      <c r="B73" s="47">
        <v>1</v>
      </c>
      <c r="C73" s="47">
        <v>1</v>
      </c>
      <c r="D73" s="47">
        <v>5</v>
      </c>
      <c r="E73" s="47">
        <v>2</v>
      </c>
      <c r="F73" s="48">
        <f t="shared" si="2"/>
        <v>2.4</v>
      </c>
      <c r="G73" s="15" t="str">
        <f t="shared" si="3"/>
        <v>Recuperação</v>
      </c>
    </row>
    <row r="74" spans="1:7">
      <c r="A74" s="46" t="s">
        <v>113</v>
      </c>
      <c r="B74" s="47">
        <v>8</v>
      </c>
      <c r="C74" s="47">
        <v>3</v>
      </c>
      <c r="D74" s="47">
        <v>0</v>
      </c>
      <c r="E74" s="47">
        <v>3</v>
      </c>
      <c r="F74" s="48">
        <f t="shared" si="2"/>
        <v>3.1</v>
      </c>
      <c r="G74" s="15" t="str">
        <f t="shared" si="3"/>
        <v>Recuperação</v>
      </c>
    </row>
    <row r="75" spans="1:7">
      <c r="A75" s="46" t="s">
        <v>114</v>
      </c>
      <c r="B75" s="47">
        <v>0</v>
      </c>
      <c r="C75" s="47">
        <v>4</v>
      </c>
      <c r="D75" s="47">
        <v>3</v>
      </c>
      <c r="E75" s="47">
        <v>7</v>
      </c>
      <c r="F75" s="48">
        <f t="shared" si="2"/>
        <v>3.5</v>
      </c>
      <c r="G75" s="15" t="str">
        <f t="shared" si="3"/>
        <v>Recuperação</v>
      </c>
    </row>
    <row r="76" spans="1:7">
      <c r="A76" s="46" t="s">
        <v>115</v>
      </c>
      <c r="B76" s="47">
        <v>7</v>
      </c>
      <c r="C76" s="47">
        <v>6</v>
      </c>
      <c r="D76" s="47">
        <v>2</v>
      </c>
      <c r="E76" s="47">
        <v>0</v>
      </c>
      <c r="F76" s="48">
        <f t="shared" si="2"/>
        <v>3.8</v>
      </c>
      <c r="G76" s="15" t="str">
        <f t="shared" si="3"/>
        <v>Recuperação</v>
      </c>
    </row>
    <row r="77" spans="1:7">
      <c r="A77" s="46" t="s">
        <v>116</v>
      </c>
      <c r="B77" s="47">
        <v>0</v>
      </c>
      <c r="C77" s="47">
        <v>6</v>
      </c>
      <c r="D77" s="47">
        <v>2</v>
      </c>
      <c r="E77" s="47">
        <v>5</v>
      </c>
      <c r="F77" s="48">
        <f t="shared" si="2"/>
        <v>3.4</v>
      </c>
      <c r="G77" s="15" t="str">
        <f t="shared" si="3"/>
        <v>Recuperação</v>
      </c>
    </row>
    <row r="78" spans="1:7">
      <c r="A78" s="46" t="s">
        <v>117</v>
      </c>
      <c r="B78" s="47">
        <v>6</v>
      </c>
      <c r="C78" s="47">
        <v>5</v>
      </c>
      <c r="D78" s="47">
        <v>5</v>
      </c>
      <c r="E78" s="47">
        <v>5</v>
      </c>
      <c r="F78" s="48">
        <f t="shared" si="2"/>
        <v>5.2</v>
      </c>
      <c r="G78" s="15" t="str">
        <f t="shared" si="3"/>
        <v>Recuperação</v>
      </c>
    </row>
    <row r="79" spans="1:7">
      <c r="A79" s="46" t="s">
        <v>118</v>
      </c>
      <c r="B79" s="47">
        <v>2</v>
      </c>
      <c r="C79" s="47">
        <v>5</v>
      </c>
      <c r="D79" s="47">
        <v>7</v>
      </c>
      <c r="E79" s="47"/>
      <c r="F79" s="48">
        <f t="shared" si="2"/>
        <v>4</v>
      </c>
      <c r="G79" s="15" t="str">
        <f t="shared" si="3"/>
        <v>Recuperação</v>
      </c>
    </row>
    <row r="80" spans="1:7">
      <c r="A80" s="46" t="s">
        <v>119</v>
      </c>
      <c r="B80" s="47">
        <v>2</v>
      </c>
      <c r="C80" s="47">
        <v>1</v>
      </c>
      <c r="D80" s="47">
        <v>4</v>
      </c>
      <c r="E80" s="47">
        <v>0</v>
      </c>
      <c r="F80" s="48">
        <f t="shared" si="2"/>
        <v>1.9</v>
      </c>
      <c r="G80" s="15" t="str">
        <f t="shared" si="3"/>
        <v>Reprovado</v>
      </c>
    </row>
    <row r="81" spans="1:7">
      <c r="A81" s="46" t="s">
        <v>120</v>
      </c>
      <c r="B81" s="47">
        <v>0</v>
      </c>
      <c r="C81" s="47">
        <v>4</v>
      </c>
      <c r="D81" s="47">
        <v>2</v>
      </c>
      <c r="E81" s="47">
        <v>3</v>
      </c>
      <c r="F81" s="48">
        <f t="shared" si="2"/>
        <v>2.4</v>
      </c>
      <c r="G81" s="15" t="str">
        <f t="shared" si="3"/>
        <v>Recuperação</v>
      </c>
    </row>
    <row r="82" spans="1:7">
      <c r="A82" s="46" t="s">
        <v>121</v>
      </c>
      <c r="B82" s="47">
        <v>2</v>
      </c>
      <c r="C82" s="47">
        <v>0</v>
      </c>
      <c r="D82" s="47">
        <v>0</v>
      </c>
      <c r="E82" s="47">
        <v>4</v>
      </c>
      <c r="F82" s="48">
        <f t="shared" si="2"/>
        <v>1.2</v>
      </c>
      <c r="G82" s="15" t="str">
        <f t="shared" si="3"/>
        <v>Reprovado</v>
      </c>
    </row>
    <row r="83" spans="1:7">
      <c r="A83" s="46" t="s">
        <v>122</v>
      </c>
      <c r="B83" s="47">
        <v>5</v>
      </c>
      <c r="C83" s="47">
        <v>2</v>
      </c>
      <c r="D83" s="47">
        <v>8</v>
      </c>
      <c r="E83" s="47">
        <v>4</v>
      </c>
      <c r="F83" s="48">
        <f t="shared" si="2"/>
        <v>4.8</v>
      </c>
      <c r="G83" s="15" t="str">
        <f t="shared" si="3"/>
        <v>Recuperação</v>
      </c>
    </row>
    <row r="84" spans="1:7">
      <c r="A84" s="46" t="s">
        <v>123</v>
      </c>
      <c r="B84" s="47">
        <v>7</v>
      </c>
      <c r="C84" s="47">
        <v>0</v>
      </c>
      <c r="D84" s="47">
        <v>4</v>
      </c>
      <c r="E84" s="47">
        <v>2</v>
      </c>
      <c r="F84" s="48">
        <f t="shared" si="2"/>
        <v>3</v>
      </c>
      <c r="G84" s="15" t="str">
        <f t="shared" si="3"/>
        <v>Recuperação</v>
      </c>
    </row>
    <row r="85" spans="1:7">
      <c r="A85" s="46" t="s">
        <v>124</v>
      </c>
      <c r="B85" s="47">
        <v>0</v>
      </c>
      <c r="C85" s="47">
        <v>3</v>
      </c>
      <c r="D85" s="47">
        <v>4</v>
      </c>
      <c r="E85" s="47">
        <v>6</v>
      </c>
      <c r="F85" s="48">
        <f t="shared" si="2"/>
        <v>3.3</v>
      </c>
      <c r="G85" s="15" t="str">
        <f t="shared" si="3"/>
        <v>Recuperação</v>
      </c>
    </row>
    <row r="86" spans="1:7">
      <c r="A86" s="46" t="s">
        <v>125</v>
      </c>
      <c r="B86" s="47">
        <v>0</v>
      </c>
      <c r="C86" s="47">
        <v>2</v>
      </c>
      <c r="D86" s="47">
        <v>1</v>
      </c>
      <c r="E86" s="47">
        <v>8</v>
      </c>
      <c r="F86" s="48">
        <f t="shared" si="2"/>
        <v>2.5</v>
      </c>
      <c r="G86" s="15" t="str">
        <f t="shared" si="3"/>
        <v>Recuperação</v>
      </c>
    </row>
    <row r="87" spans="1:7">
      <c r="A87" s="46" t="s">
        <v>126</v>
      </c>
      <c r="B87" s="47">
        <v>9</v>
      </c>
      <c r="C87" s="47">
        <v>5</v>
      </c>
      <c r="D87" s="47">
        <v>9</v>
      </c>
      <c r="E87" s="47">
        <v>2</v>
      </c>
      <c r="F87" s="48">
        <f t="shared" si="2"/>
        <v>6.4</v>
      </c>
      <c r="G87" s="15" t="str">
        <f t="shared" si="3"/>
        <v>Aprovado</v>
      </c>
    </row>
    <row r="88" spans="1:7">
      <c r="A88" s="46" t="s">
        <v>127</v>
      </c>
      <c r="B88" s="47">
        <v>7</v>
      </c>
      <c r="C88" s="47">
        <v>7</v>
      </c>
      <c r="D88" s="47">
        <v>1</v>
      </c>
      <c r="E88" s="47">
        <v>5</v>
      </c>
      <c r="F88" s="48">
        <f t="shared" si="2"/>
        <v>4.8</v>
      </c>
      <c r="G88" s="15" t="str">
        <f t="shared" si="3"/>
        <v>Recuperação</v>
      </c>
    </row>
    <row r="89" spans="1:7">
      <c r="A89" s="46" t="s">
        <v>128</v>
      </c>
      <c r="B89" s="47">
        <v>6</v>
      </c>
      <c r="C89" s="47">
        <v>1</v>
      </c>
      <c r="D89" s="47"/>
      <c r="E89" s="47">
        <v>9</v>
      </c>
      <c r="F89" s="48">
        <f t="shared" si="2"/>
        <v>3.3</v>
      </c>
      <c r="G89" s="15" t="str">
        <f t="shared" si="3"/>
        <v>Recuperação</v>
      </c>
    </row>
    <row r="90" spans="1:7">
      <c r="A90" s="46" t="s">
        <v>129</v>
      </c>
      <c r="B90" s="47">
        <v>1</v>
      </c>
      <c r="C90" s="47">
        <v>9</v>
      </c>
      <c r="D90" s="47">
        <v>0</v>
      </c>
      <c r="E90" s="47">
        <v>7</v>
      </c>
      <c r="F90" s="48">
        <f t="shared" si="2"/>
        <v>4.3</v>
      </c>
      <c r="G90" s="15" t="str">
        <f t="shared" si="3"/>
        <v>Recuperação</v>
      </c>
    </row>
    <row r="91" spans="1:7">
      <c r="A91" s="46" t="s">
        <v>130</v>
      </c>
      <c r="B91" s="47">
        <v>0</v>
      </c>
      <c r="C91" s="47">
        <v>8</v>
      </c>
      <c r="D91" s="47"/>
      <c r="E91" s="47">
        <v>5</v>
      </c>
      <c r="F91" s="48">
        <f t="shared" si="2"/>
        <v>3.4</v>
      </c>
      <c r="G91" s="15" t="str">
        <f t="shared" si="3"/>
        <v>Recuperação</v>
      </c>
    </row>
    <row r="92" spans="1:7">
      <c r="A92" s="46" t="s">
        <v>131</v>
      </c>
      <c r="B92" s="47">
        <v>6</v>
      </c>
      <c r="C92" s="47">
        <v>9</v>
      </c>
      <c r="D92" s="47">
        <v>6</v>
      </c>
      <c r="E92" s="47">
        <v>9</v>
      </c>
      <c r="F92" s="48">
        <f t="shared" si="2"/>
        <v>7.5</v>
      </c>
      <c r="G92" s="15" t="str">
        <f t="shared" si="3"/>
        <v>Aprovado</v>
      </c>
    </row>
    <row r="93" spans="1:7">
      <c r="A93" s="46" t="s">
        <v>132</v>
      </c>
      <c r="B93" s="47">
        <v>2</v>
      </c>
      <c r="C93" s="47">
        <v>1</v>
      </c>
      <c r="D93" s="47">
        <v>8</v>
      </c>
      <c r="E93" s="47">
        <v>7</v>
      </c>
      <c r="F93" s="48">
        <f t="shared" si="2"/>
        <v>4.5</v>
      </c>
      <c r="G93" s="15" t="str">
        <f t="shared" si="3"/>
        <v>Recuperação</v>
      </c>
    </row>
    <row r="94" spans="1:7">
      <c r="A94" s="46" t="s">
        <v>133</v>
      </c>
      <c r="B94" s="47">
        <v>9</v>
      </c>
      <c r="C94" s="47">
        <v>6</v>
      </c>
      <c r="D94" s="47">
        <v>8</v>
      </c>
      <c r="E94" s="47">
        <v>3</v>
      </c>
      <c r="F94" s="48">
        <f t="shared" si="2"/>
        <v>6.6</v>
      </c>
      <c r="G94" s="15" t="str">
        <f t="shared" si="3"/>
        <v>Aprovado</v>
      </c>
    </row>
    <row r="95" spans="1:7">
      <c r="A95" s="46" t="s">
        <v>134</v>
      </c>
      <c r="B95" s="47">
        <v>3</v>
      </c>
      <c r="C95" s="47">
        <v>0</v>
      </c>
      <c r="D95" s="47">
        <v>7</v>
      </c>
      <c r="E95" s="47">
        <v>2</v>
      </c>
      <c r="F95" s="48">
        <f t="shared" si="2"/>
        <v>3.1</v>
      </c>
      <c r="G95" s="15" t="str">
        <f t="shared" si="3"/>
        <v>Recuperação</v>
      </c>
    </row>
    <row r="96" spans="1:7">
      <c r="A96" s="46" t="s">
        <v>135</v>
      </c>
      <c r="B96" s="47">
        <v>6</v>
      </c>
      <c r="C96" s="47">
        <v>1</v>
      </c>
      <c r="D96" s="47">
        <v>1</v>
      </c>
      <c r="E96" s="47">
        <v>6</v>
      </c>
      <c r="F96" s="48">
        <f t="shared" si="2"/>
        <v>3</v>
      </c>
      <c r="G96" s="15" t="str">
        <f t="shared" si="3"/>
        <v>Recuperação</v>
      </c>
    </row>
    <row r="97" spans="1:7">
      <c r="A97" s="46" t="s">
        <v>136</v>
      </c>
      <c r="B97" s="47">
        <v>5</v>
      </c>
      <c r="C97" s="47">
        <v>2</v>
      </c>
      <c r="D97" s="47">
        <v>8</v>
      </c>
      <c r="E97" s="47">
        <v>9</v>
      </c>
      <c r="F97" s="48">
        <f t="shared" si="2"/>
        <v>5.8</v>
      </c>
      <c r="G97" s="15" t="str">
        <f t="shared" si="3"/>
        <v>Recuperação</v>
      </c>
    </row>
    <row r="98" spans="1:7">
      <c r="A98" s="46" t="s">
        <v>137</v>
      </c>
      <c r="B98" s="47">
        <v>5</v>
      </c>
      <c r="C98" s="47">
        <v>9</v>
      </c>
      <c r="D98" s="47">
        <v>4</v>
      </c>
      <c r="E98" s="47">
        <v>5</v>
      </c>
      <c r="F98" s="48">
        <f t="shared" si="2"/>
        <v>5.9</v>
      </c>
      <c r="G98" s="15" t="str">
        <f t="shared" si="3"/>
        <v>Recuperação</v>
      </c>
    </row>
    <row r="99" spans="1:7">
      <c r="A99" s="46" t="s">
        <v>138</v>
      </c>
      <c r="B99" s="47">
        <v>0</v>
      </c>
      <c r="C99" s="47">
        <v>3</v>
      </c>
      <c r="D99" s="47">
        <v>9</v>
      </c>
      <c r="E99" s="47">
        <v>5</v>
      </c>
      <c r="F99" s="48">
        <f t="shared" si="2"/>
        <v>4.5999999999999996</v>
      </c>
      <c r="G99" s="15" t="str">
        <f t="shared" si="3"/>
        <v>Recuperação</v>
      </c>
    </row>
    <row r="100" spans="1:7">
      <c r="A100" s="46" t="s">
        <v>139</v>
      </c>
      <c r="B100" s="47">
        <v>5</v>
      </c>
      <c r="C100" s="47"/>
      <c r="D100" s="47">
        <v>4</v>
      </c>
      <c r="E100" s="47">
        <v>0</v>
      </c>
      <c r="F100" s="48">
        <f t="shared" si="2"/>
        <v>2.2000000000000002</v>
      </c>
      <c r="G100" s="15" t="str">
        <f t="shared" si="3"/>
        <v>Recuperação</v>
      </c>
    </row>
    <row r="101" spans="1:7">
      <c r="A101" s="46" t="s">
        <v>140</v>
      </c>
      <c r="B101" s="47">
        <v>7</v>
      </c>
      <c r="C101" s="47">
        <v>4</v>
      </c>
      <c r="D101" s="47">
        <v>4</v>
      </c>
      <c r="E101" s="47">
        <v>6</v>
      </c>
      <c r="F101" s="48">
        <f t="shared" si="2"/>
        <v>5</v>
      </c>
      <c r="G101" s="15" t="str">
        <f t="shared" si="3"/>
        <v>Recuperação</v>
      </c>
    </row>
    <row r="102" spans="1:7">
      <c r="A102" s="50"/>
      <c r="B102" s="39"/>
      <c r="G102"/>
    </row>
    <row r="103" spans="1:7">
      <c r="G103"/>
    </row>
    <row r="104" spans="1:7">
      <c r="G104"/>
    </row>
    <row r="105" spans="1:7">
      <c r="G105"/>
    </row>
    <row r="106" spans="1:7">
      <c r="G106"/>
    </row>
    <row r="107" spans="1:7">
      <c r="G107"/>
    </row>
    <row r="108" spans="1:7">
      <c r="G108"/>
    </row>
    <row r="109" spans="1:7">
      <c r="G109"/>
    </row>
    <row r="110" spans="1:7">
      <c r="G110"/>
    </row>
    <row r="111" spans="1:7">
      <c r="G111"/>
    </row>
    <row r="112" spans="1:7">
      <c r="G112"/>
    </row>
    <row r="113" spans="7:7">
      <c r="G113"/>
    </row>
    <row r="114" spans="7:7">
      <c r="G114"/>
    </row>
    <row r="115" spans="7:7">
      <c r="G115"/>
    </row>
    <row r="116" spans="7:7">
      <c r="G116"/>
    </row>
    <row r="117" spans="7:7">
      <c r="G117"/>
    </row>
    <row r="118" spans="7:7">
      <c r="G118"/>
    </row>
    <row r="119" spans="7:7">
      <c r="G119"/>
    </row>
    <row r="120" spans="7:7">
      <c r="G120"/>
    </row>
    <row r="121" spans="7:7">
      <c r="G121"/>
    </row>
    <row r="122" spans="7:7">
      <c r="G122"/>
    </row>
    <row r="123" spans="7:7">
      <c r="G123"/>
    </row>
    <row r="124" spans="7:7">
      <c r="G124"/>
    </row>
    <row r="125" spans="7:7">
      <c r="G125"/>
    </row>
    <row r="126" spans="7:7">
      <c r="G126"/>
    </row>
    <row r="127" spans="7:7">
      <c r="G127"/>
    </row>
    <row r="128" spans="7:7">
      <c r="G128"/>
    </row>
    <row r="129" spans="7:7">
      <c r="G129"/>
    </row>
    <row r="130" spans="7:7">
      <c r="G130"/>
    </row>
    <row r="131" spans="7:7">
      <c r="G131"/>
    </row>
    <row r="132" spans="7:7">
      <c r="G132"/>
    </row>
    <row r="133" spans="7:7">
      <c r="G133"/>
    </row>
    <row r="134" spans="7:7">
      <c r="G134"/>
    </row>
    <row r="135" spans="7:7">
      <c r="G135"/>
    </row>
    <row r="136" spans="7:7">
      <c r="G136"/>
    </row>
    <row r="137" spans="7:7">
      <c r="G137"/>
    </row>
    <row r="138" spans="7:7">
      <c r="G138"/>
    </row>
    <row r="139" spans="7:7">
      <c r="G139"/>
    </row>
    <row r="140" spans="7:7">
      <c r="G140"/>
    </row>
    <row r="141" spans="7:7">
      <c r="G141"/>
    </row>
    <row r="142" spans="7:7">
      <c r="G142"/>
    </row>
    <row r="143" spans="7:7">
      <c r="G143"/>
    </row>
    <row r="144" spans="7:7">
      <c r="G144"/>
    </row>
    <row r="145" spans="7:7">
      <c r="G145"/>
    </row>
    <row r="146" spans="7:7">
      <c r="G146"/>
    </row>
    <row r="147" spans="7:7">
      <c r="G147"/>
    </row>
    <row r="148" spans="7:7">
      <c r="G148"/>
    </row>
    <row r="149" spans="7:7">
      <c r="G149"/>
    </row>
    <row r="150" spans="7:7">
      <c r="G150"/>
    </row>
    <row r="151" spans="7:7">
      <c r="G151"/>
    </row>
    <row r="152" spans="7:7">
      <c r="G152"/>
    </row>
    <row r="153" spans="7:7">
      <c r="G153"/>
    </row>
    <row r="154" spans="7:7">
      <c r="G154"/>
    </row>
    <row r="155" spans="7:7">
      <c r="G155"/>
    </row>
    <row r="156" spans="7:7">
      <c r="G156"/>
    </row>
    <row r="157" spans="7:7">
      <c r="G157"/>
    </row>
    <row r="158" spans="7:7">
      <c r="G158"/>
    </row>
    <row r="159" spans="7:7">
      <c r="G159"/>
    </row>
    <row r="160" spans="7:7">
      <c r="G160"/>
    </row>
    <row r="161" spans="7:7">
      <c r="G161"/>
    </row>
    <row r="162" spans="7:7">
      <c r="G162"/>
    </row>
    <row r="163" spans="7:7">
      <c r="G163"/>
    </row>
    <row r="164" spans="7:7">
      <c r="G164"/>
    </row>
    <row r="165" spans="7:7">
      <c r="G165"/>
    </row>
    <row r="166" spans="7:7">
      <c r="G166"/>
    </row>
    <row r="167" spans="7:7">
      <c r="G167"/>
    </row>
    <row r="168" spans="7:7">
      <c r="G168"/>
    </row>
    <row r="169" spans="7:7">
      <c r="G169"/>
    </row>
    <row r="170" spans="7:7">
      <c r="G170"/>
    </row>
    <row r="171" spans="7:7">
      <c r="G171"/>
    </row>
    <row r="172" spans="7:7">
      <c r="G172"/>
    </row>
    <row r="173" spans="7:7">
      <c r="G173"/>
    </row>
    <row r="174" spans="7:7">
      <c r="G174"/>
    </row>
    <row r="175" spans="7:7">
      <c r="G175"/>
    </row>
    <row r="176" spans="7:7">
      <c r="G176"/>
    </row>
    <row r="177" spans="7:7">
      <c r="G177"/>
    </row>
    <row r="178" spans="7:7">
      <c r="G178"/>
    </row>
    <row r="179" spans="7:7">
      <c r="G179"/>
    </row>
    <row r="180" spans="7:7">
      <c r="G180"/>
    </row>
    <row r="181" spans="7:7">
      <c r="G181"/>
    </row>
    <row r="182" spans="7:7">
      <c r="G182"/>
    </row>
    <row r="183" spans="7:7">
      <c r="G183"/>
    </row>
    <row r="184" spans="7:7">
      <c r="G184"/>
    </row>
    <row r="185" spans="7:7">
      <c r="G185"/>
    </row>
    <row r="186" spans="7:7">
      <c r="G186"/>
    </row>
    <row r="187" spans="7:7">
      <c r="G187"/>
    </row>
    <row r="188" spans="7:7">
      <c r="G188"/>
    </row>
    <row r="189" spans="7:7">
      <c r="G189"/>
    </row>
    <row r="190" spans="7:7">
      <c r="G190"/>
    </row>
    <row r="191" spans="7:7">
      <c r="G191"/>
    </row>
    <row r="192" spans="7:7">
      <c r="G192"/>
    </row>
    <row r="193" spans="7:7">
      <c r="G193"/>
    </row>
    <row r="194" spans="7:7">
      <c r="G194"/>
    </row>
    <row r="195" spans="7:7">
      <c r="G195"/>
    </row>
    <row r="196" spans="7:7">
      <c r="G196"/>
    </row>
    <row r="197" spans="7:7">
      <c r="G197"/>
    </row>
    <row r="198" spans="7:7">
      <c r="G198"/>
    </row>
    <row r="199" spans="7:7">
      <c r="G199"/>
    </row>
    <row r="200" spans="7:7">
      <c r="G200"/>
    </row>
    <row r="201" spans="7:7">
      <c r="G201"/>
    </row>
    <row r="202" spans="7:7">
      <c r="G202"/>
    </row>
    <row r="203" spans="7:7">
      <c r="G203"/>
    </row>
    <row r="204" spans="7:7">
      <c r="G204"/>
    </row>
    <row r="205" spans="7:7">
      <c r="G205"/>
    </row>
    <row r="206" spans="7:7">
      <c r="G206"/>
    </row>
    <row r="207" spans="7:7">
      <c r="G207"/>
    </row>
    <row r="208" spans="7:7">
      <c r="G208"/>
    </row>
    <row r="209" spans="7:7">
      <c r="G209"/>
    </row>
    <row r="210" spans="7:7">
      <c r="G210"/>
    </row>
    <row r="211" spans="7:7">
      <c r="G211"/>
    </row>
    <row r="212" spans="7:7">
      <c r="G212"/>
    </row>
    <row r="213" spans="7:7">
      <c r="G213"/>
    </row>
    <row r="214" spans="7:7">
      <c r="G214"/>
    </row>
    <row r="215" spans="7:7">
      <c r="G215"/>
    </row>
    <row r="216" spans="7:7">
      <c r="G216"/>
    </row>
    <row r="217" spans="7:7">
      <c r="G217"/>
    </row>
    <row r="218" spans="7:7">
      <c r="G218"/>
    </row>
    <row r="219" spans="7:7">
      <c r="G219"/>
    </row>
    <row r="220" spans="7:7">
      <c r="G220"/>
    </row>
    <row r="221" spans="7:7">
      <c r="G221"/>
    </row>
    <row r="222" spans="7:7">
      <c r="G222"/>
    </row>
    <row r="223" spans="7:7">
      <c r="G223"/>
    </row>
    <row r="224" spans="7:7">
      <c r="G224"/>
    </row>
    <row r="225" spans="7:7">
      <c r="G225"/>
    </row>
    <row r="226" spans="7:7">
      <c r="G226"/>
    </row>
    <row r="227" spans="7:7">
      <c r="G227"/>
    </row>
    <row r="228" spans="7:7">
      <c r="G228"/>
    </row>
    <row r="229" spans="7:7">
      <c r="G229"/>
    </row>
    <row r="230" spans="7:7">
      <c r="G230"/>
    </row>
    <row r="231" spans="7:7">
      <c r="G231"/>
    </row>
    <row r="232" spans="7:7">
      <c r="G232"/>
    </row>
    <row r="233" spans="7:7">
      <c r="G233"/>
    </row>
    <row r="234" spans="7:7">
      <c r="G234"/>
    </row>
    <row r="235" spans="7:7">
      <c r="G235"/>
    </row>
    <row r="236" spans="7:7">
      <c r="G236"/>
    </row>
    <row r="237" spans="7:7">
      <c r="G237"/>
    </row>
    <row r="238" spans="7:7">
      <c r="G238"/>
    </row>
    <row r="239" spans="7:7">
      <c r="G239"/>
    </row>
    <row r="240" spans="7:7">
      <c r="G240"/>
    </row>
    <row r="241" spans="7:7">
      <c r="G241"/>
    </row>
    <row r="242" spans="7:7">
      <c r="G242"/>
    </row>
    <row r="243" spans="7:7">
      <c r="G243"/>
    </row>
    <row r="244" spans="7:7">
      <c r="G244"/>
    </row>
    <row r="245" spans="7:7">
      <c r="G245"/>
    </row>
    <row r="246" spans="7:7">
      <c r="G246"/>
    </row>
    <row r="247" spans="7:7">
      <c r="G247"/>
    </row>
    <row r="248" spans="7:7">
      <c r="G248"/>
    </row>
    <row r="249" spans="7:7">
      <c r="G249"/>
    </row>
    <row r="250" spans="7:7">
      <c r="G250"/>
    </row>
    <row r="251" spans="7:7">
      <c r="G251"/>
    </row>
    <row r="252" spans="7:7">
      <c r="G252"/>
    </row>
    <row r="253" spans="7:7">
      <c r="G253"/>
    </row>
    <row r="254" spans="7:7">
      <c r="G254"/>
    </row>
    <row r="255" spans="7:7">
      <c r="G255"/>
    </row>
    <row r="256" spans="7:7">
      <c r="G256"/>
    </row>
    <row r="257" spans="7:7">
      <c r="G257"/>
    </row>
    <row r="258" spans="7:7">
      <c r="G258"/>
    </row>
    <row r="259" spans="7:7">
      <c r="G259"/>
    </row>
    <row r="260" spans="7:7">
      <c r="G260"/>
    </row>
    <row r="261" spans="7:7">
      <c r="G261"/>
    </row>
    <row r="262" spans="7:7">
      <c r="G262"/>
    </row>
    <row r="263" spans="7:7">
      <c r="G263"/>
    </row>
    <row r="264" spans="7:7">
      <c r="G264"/>
    </row>
    <row r="265" spans="7:7">
      <c r="G265"/>
    </row>
    <row r="266" spans="7:7">
      <c r="G266"/>
    </row>
    <row r="267" spans="7:7">
      <c r="G267"/>
    </row>
    <row r="268" spans="7:7">
      <c r="G268"/>
    </row>
    <row r="269" spans="7:7">
      <c r="G269"/>
    </row>
    <row r="270" spans="7:7">
      <c r="G270"/>
    </row>
    <row r="271" spans="7:7">
      <c r="G271"/>
    </row>
    <row r="272" spans="7:7">
      <c r="G272"/>
    </row>
    <row r="273" spans="7:7">
      <c r="G273"/>
    </row>
    <row r="274" spans="7:7">
      <c r="G274"/>
    </row>
    <row r="275" spans="7:7">
      <c r="G275"/>
    </row>
    <row r="276" spans="7:7">
      <c r="G276"/>
    </row>
    <row r="277" spans="7:7">
      <c r="G277"/>
    </row>
    <row r="278" spans="7:7">
      <c r="G278"/>
    </row>
    <row r="279" spans="7:7">
      <c r="G279"/>
    </row>
    <row r="280" spans="7:7">
      <c r="G280"/>
    </row>
    <row r="281" spans="7:7">
      <c r="G281"/>
    </row>
    <row r="282" spans="7:7">
      <c r="G282"/>
    </row>
    <row r="283" spans="7:7">
      <c r="G283"/>
    </row>
    <row r="284" spans="7:7">
      <c r="G284"/>
    </row>
    <row r="285" spans="7:7">
      <c r="G285"/>
    </row>
    <row r="286" spans="7:7">
      <c r="G286"/>
    </row>
    <row r="287" spans="7:7">
      <c r="G287"/>
    </row>
    <row r="288" spans="7:7">
      <c r="G288"/>
    </row>
    <row r="289" spans="7:7">
      <c r="G289"/>
    </row>
    <row r="290" spans="7:7">
      <c r="G290"/>
    </row>
    <row r="291" spans="7:7">
      <c r="G291"/>
    </row>
    <row r="292" spans="7:7">
      <c r="G292"/>
    </row>
    <row r="293" spans="7:7">
      <c r="G293"/>
    </row>
    <row r="294" spans="7:7">
      <c r="G294"/>
    </row>
    <row r="295" spans="7:7">
      <c r="G295"/>
    </row>
    <row r="296" spans="7:7">
      <c r="G296"/>
    </row>
    <row r="297" spans="7:7">
      <c r="G297"/>
    </row>
    <row r="298" spans="7:7">
      <c r="G298"/>
    </row>
    <row r="299" spans="7:7">
      <c r="G299"/>
    </row>
    <row r="300" spans="7:7">
      <c r="G300"/>
    </row>
    <row r="301" spans="7:7">
      <c r="G301"/>
    </row>
    <row r="302" spans="7:7">
      <c r="G302"/>
    </row>
    <row r="303" spans="7:7">
      <c r="G303"/>
    </row>
    <row r="304" spans="7:7">
      <c r="G304"/>
    </row>
    <row r="305" spans="7:7">
      <c r="G305"/>
    </row>
    <row r="306" spans="7:7">
      <c r="G306"/>
    </row>
    <row r="307" spans="7:7">
      <c r="G307"/>
    </row>
    <row r="308" spans="7:7">
      <c r="G308"/>
    </row>
    <row r="309" spans="7:7">
      <c r="G309"/>
    </row>
    <row r="310" spans="7:7">
      <c r="G310"/>
    </row>
    <row r="311" spans="7:7">
      <c r="G311"/>
    </row>
    <row r="312" spans="7:7">
      <c r="G312"/>
    </row>
    <row r="313" spans="7:7">
      <c r="G313"/>
    </row>
    <row r="314" spans="7:7">
      <c r="G314"/>
    </row>
    <row r="315" spans="7:7">
      <c r="G315"/>
    </row>
    <row r="316" spans="7:7">
      <c r="G316"/>
    </row>
    <row r="317" spans="7:7">
      <c r="G317"/>
    </row>
    <row r="318" spans="7:7">
      <c r="G318"/>
    </row>
    <row r="319" spans="7:7">
      <c r="G319"/>
    </row>
    <row r="320" spans="7:7">
      <c r="G320"/>
    </row>
    <row r="321" spans="7:7">
      <c r="G321"/>
    </row>
    <row r="322" spans="7:7">
      <c r="G322"/>
    </row>
    <row r="323" spans="7:7">
      <c r="G323"/>
    </row>
    <row r="324" spans="7:7">
      <c r="G324"/>
    </row>
    <row r="325" spans="7:7">
      <c r="G325"/>
    </row>
    <row r="326" spans="7:7">
      <c r="G326"/>
    </row>
    <row r="327" spans="7:7">
      <c r="G327"/>
    </row>
    <row r="328" spans="7:7">
      <c r="G328"/>
    </row>
    <row r="329" spans="7:7">
      <c r="G329"/>
    </row>
    <row r="330" spans="7:7">
      <c r="G330"/>
    </row>
    <row r="331" spans="7:7">
      <c r="G331"/>
    </row>
    <row r="332" spans="7:7">
      <c r="G332"/>
    </row>
    <row r="333" spans="7:7">
      <c r="G333"/>
    </row>
    <row r="334" spans="7:7">
      <c r="G334"/>
    </row>
    <row r="335" spans="7:7">
      <c r="G335"/>
    </row>
    <row r="336" spans="7:7">
      <c r="G336"/>
    </row>
    <row r="337" spans="7:7">
      <c r="G337"/>
    </row>
    <row r="338" spans="7:7">
      <c r="G338"/>
    </row>
    <row r="339" spans="7:7">
      <c r="G339"/>
    </row>
    <row r="340" spans="7:7">
      <c r="G340"/>
    </row>
    <row r="341" spans="7:7">
      <c r="G341"/>
    </row>
    <row r="342" spans="7:7">
      <c r="G342"/>
    </row>
    <row r="343" spans="7:7">
      <c r="G343"/>
    </row>
    <row r="344" spans="7:7">
      <c r="G344"/>
    </row>
    <row r="345" spans="7:7">
      <c r="G345"/>
    </row>
    <row r="346" spans="7:7">
      <c r="G346"/>
    </row>
    <row r="347" spans="7:7">
      <c r="G347"/>
    </row>
    <row r="348" spans="7:7">
      <c r="G348"/>
    </row>
    <row r="349" spans="7:7">
      <c r="G349"/>
    </row>
    <row r="350" spans="7:7">
      <c r="G350"/>
    </row>
    <row r="351" spans="7:7">
      <c r="G351"/>
    </row>
    <row r="352" spans="7:7">
      <c r="G352"/>
    </row>
    <row r="353" spans="7:7">
      <c r="G353"/>
    </row>
    <row r="354" spans="7:7">
      <c r="G354"/>
    </row>
    <row r="355" spans="7:7">
      <c r="G355"/>
    </row>
    <row r="356" spans="7:7">
      <c r="G356"/>
    </row>
    <row r="357" spans="7:7">
      <c r="G357"/>
    </row>
    <row r="358" spans="7:7">
      <c r="G358"/>
    </row>
    <row r="359" spans="7:7">
      <c r="G359"/>
    </row>
    <row r="360" spans="7:7">
      <c r="G360"/>
    </row>
    <row r="361" spans="7:7">
      <c r="G361"/>
    </row>
    <row r="362" spans="7:7">
      <c r="G362"/>
    </row>
    <row r="363" spans="7:7">
      <c r="G363"/>
    </row>
    <row r="364" spans="7:7">
      <c r="G364"/>
    </row>
    <row r="365" spans="7:7">
      <c r="G365"/>
    </row>
    <row r="366" spans="7:7">
      <c r="G366"/>
    </row>
    <row r="367" spans="7:7">
      <c r="G367"/>
    </row>
    <row r="368" spans="7:7">
      <c r="G368"/>
    </row>
    <row r="369" spans="7:7">
      <c r="G369"/>
    </row>
    <row r="370" spans="7:7">
      <c r="G370"/>
    </row>
    <row r="371" spans="7:7">
      <c r="G371"/>
    </row>
    <row r="372" spans="7:7">
      <c r="G372"/>
    </row>
    <row r="373" spans="7:7">
      <c r="G373"/>
    </row>
    <row r="374" spans="7:7">
      <c r="G374"/>
    </row>
    <row r="375" spans="7:7">
      <c r="G375"/>
    </row>
    <row r="376" spans="7:7">
      <c r="G376"/>
    </row>
    <row r="377" spans="7:7">
      <c r="G377"/>
    </row>
    <row r="378" spans="7:7">
      <c r="G378"/>
    </row>
    <row r="379" spans="7:7">
      <c r="G379"/>
    </row>
    <row r="380" spans="7:7">
      <c r="G380"/>
    </row>
    <row r="381" spans="7:7">
      <c r="G381"/>
    </row>
  </sheetData>
  <autoFilter ref="G1:G1000" xr:uid="{0F78DE90-84BB-4095-A895-F612E3B51104}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8C29FC6B-2BB1-4ABE-8A1F-F920CFDA4F1D}">
            <xm:f>NOT(ISERROR(SEARCH($K$2,G1)))</xm:f>
            <xm:f>$K$2</xm:f>
            <x14:dxf>
              <font>
                <color theme="0"/>
              </font>
              <fill>
                <patternFill>
                  <bgColor theme="5" tint="-0.499984740745262"/>
                </patternFill>
              </fill>
            </x14:dxf>
          </x14:cfRule>
          <x14:cfRule type="containsText" priority="2" operator="containsText" id="{60FE3535-0391-4DC4-B438-C1881CAF1585}">
            <xm:f>NOT(ISERROR(SEARCH($K$3,G1)))</xm:f>
            <xm:f>$K$3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5" operator="containsText" id="{F36E33BC-56D7-43DB-8A4A-205D0F6BC06E}">
            <xm:f>NOT(ISERROR(SEARCH($K$4,G1)))</xm:f>
            <xm:f>$K$4</xm:f>
            <x14:dxf>
              <fill>
                <patternFill>
                  <bgColor theme="9" tint="0.59996337778862885"/>
                </patternFill>
              </fill>
            </x14:dxf>
          </x14:cfRule>
          <xm:sqref>G1:G1048576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C586-B847-4930-9326-DF82D02DA749}">
  <dimension ref="E3:J27"/>
  <sheetViews>
    <sheetView topLeftCell="A4" workbookViewId="0">
      <selection activeCell="G13" sqref="G13"/>
    </sheetView>
  </sheetViews>
  <sheetFormatPr defaultRowHeight="14"/>
  <cols>
    <col min="7" max="7" width="47.9140625" bestFit="1" customWidth="1"/>
    <col min="8" max="8" width="11.9140625" bestFit="1" customWidth="1"/>
    <col min="9" max="9" width="17.08203125" bestFit="1" customWidth="1"/>
  </cols>
  <sheetData>
    <row r="3" spans="5:10">
      <c r="F3" s="66" t="s">
        <v>147</v>
      </c>
      <c r="G3" s="38" t="s">
        <v>149</v>
      </c>
      <c r="H3" s="38" t="s">
        <v>150</v>
      </c>
    </row>
    <row r="4" spans="5:10">
      <c r="F4" s="38">
        <v>4</v>
      </c>
      <c r="G4" s="15">
        <f>F4-$F$10</f>
        <v>-8</v>
      </c>
      <c r="H4" s="38">
        <f>ABS(G4)</f>
        <v>8</v>
      </c>
    </row>
    <row r="5" spans="5:10">
      <c r="F5" s="38">
        <v>6</v>
      </c>
      <c r="G5" s="15">
        <f t="shared" ref="G5:G9" si="0">F5-$F$10</f>
        <v>-6</v>
      </c>
      <c r="H5" s="38">
        <f t="shared" ref="H5:H9" si="1">ABS(G5)</f>
        <v>6</v>
      </c>
    </row>
    <row r="6" spans="5:10">
      <c r="F6" s="38">
        <v>12</v>
      </c>
      <c r="G6" s="15">
        <f t="shared" si="0"/>
        <v>0</v>
      </c>
      <c r="H6" s="38">
        <f t="shared" si="1"/>
        <v>0</v>
      </c>
    </row>
    <row r="7" spans="5:10">
      <c r="F7" s="38">
        <v>16</v>
      </c>
      <c r="G7" s="15">
        <f t="shared" si="0"/>
        <v>4</v>
      </c>
      <c r="H7" s="38">
        <f t="shared" si="1"/>
        <v>4</v>
      </c>
    </row>
    <row r="8" spans="5:10">
      <c r="F8" s="38">
        <v>22</v>
      </c>
      <c r="G8" s="15">
        <f t="shared" si="0"/>
        <v>10</v>
      </c>
      <c r="H8" s="38">
        <f t="shared" si="1"/>
        <v>10</v>
      </c>
    </row>
    <row r="9" spans="5:10">
      <c r="E9" s="66" t="s">
        <v>6</v>
      </c>
      <c r="F9" s="38">
        <v>60</v>
      </c>
      <c r="G9" s="38"/>
      <c r="H9" s="38">
        <v>28</v>
      </c>
      <c r="I9" s="65" t="s">
        <v>151</v>
      </c>
    </row>
    <row r="10" spans="5:10">
      <c r="E10" s="69" t="s">
        <v>148</v>
      </c>
      <c r="F10" s="69">
        <v>12</v>
      </c>
      <c r="G10" s="38"/>
      <c r="H10" s="68" t="s">
        <v>153</v>
      </c>
      <c r="I10" s="70" t="s">
        <v>155</v>
      </c>
      <c r="J10" s="70">
        <f>28/5</f>
        <v>5.6</v>
      </c>
    </row>
    <row r="13" spans="5:10">
      <c r="F13" s="66" t="s">
        <v>147</v>
      </c>
      <c r="G13" s="38" t="s">
        <v>193</v>
      </c>
      <c r="H13" s="38" t="s">
        <v>156</v>
      </c>
    </row>
    <row r="14" spans="5:10">
      <c r="F14" s="38">
        <v>4</v>
      </c>
      <c r="G14" s="15">
        <f>F14-$F$10</f>
        <v>-8</v>
      </c>
      <c r="H14" s="38">
        <f>G14^2</f>
        <v>64</v>
      </c>
    </row>
    <row r="15" spans="5:10">
      <c r="F15" s="38">
        <v>6</v>
      </c>
      <c r="G15" s="15">
        <f t="shared" ref="G15:G18" si="2">F15-$F$10</f>
        <v>-6</v>
      </c>
      <c r="H15" s="38">
        <f t="shared" ref="H15:H18" si="3">G15^2</f>
        <v>36</v>
      </c>
    </row>
    <row r="16" spans="5:10">
      <c r="F16" s="38">
        <v>12</v>
      </c>
      <c r="G16" s="15">
        <f t="shared" si="2"/>
        <v>0</v>
      </c>
      <c r="H16" s="38">
        <f t="shared" si="3"/>
        <v>0</v>
      </c>
    </row>
    <row r="17" spans="5:8">
      <c r="F17" s="38">
        <v>16</v>
      </c>
      <c r="G17" s="15">
        <f t="shared" si="2"/>
        <v>4</v>
      </c>
      <c r="H17" s="38">
        <f t="shared" si="3"/>
        <v>16</v>
      </c>
    </row>
    <row r="18" spans="5:8">
      <c r="F18" s="38">
        <v>22</v>
      </c>
      <c r="G18" s="15">
        <f t="shared" si="2"/>
        <v>10</v>
      </c>
      <c r="H18" s="38">
        <f t="shared" si="3"/>
        <v>100</v>
      </c>
    </row>
    <row r="19" spans="5:8">
      <c r="E19" s="69" t="s">
        <v>6</v>
      </c>
      <c r="F19" s="69">
        <v>60</v>
      </c>
      <c r="G19" s="38"/>
      <c r="H19" s="38">
        <f>SUM(H14:H18)</f>
        <v>216</v>
      </c>
    </row>
    <row r="20" spans="5:8">
      <c r="E20" s="66" t="s">
        <v>148</v>
      </c>
      <c r="F20" s="38">
        <v>12</v>
      </c>
      <c r="G20" s="38"/>
      <c r="H20" s="38"/>
    </row>
    <row r="22" spans="5:8">
      <c r="G22" t="s">
        <v>157</v>
      </c>
    </row>
    <row r="23" spans="5:8">
      <c r="G23" s="70" t="s">
        <v>158</v>
      </c>
      <c r="H23" s="70">
        <f>216/5</f>
        <v>43.2</v>
      </c>
    </row>
    <row r="24" spans="5:8">
      <c r="G24" t="s">
        <v>160</v>
      </c>
      <c r="H24" s="72">
        <f>SQRT(H23)</f>
        <v>6.5726706900619938</v>
      </c>
    </row>
    <row r="26" spans="5:8">
      <c r="G26" t="s">
        <v>161</v>
      </c>
    </row>
    <row r="27" spans="5:8">
      <c r="G27" s="70" t="s">
        <v>162</v>
      </c>
      <c r="H27" s="74">
        <f>H24/F20</f>
        <v>0.54772255750516619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3C40-078F-4F9F-83DF-190F6C39754C}">
  <dimension ref="E2:O18"/>
  <sheetViews>
    <sheetView topLeftCell="B1" workbookViewId="0">
      <selection activeCell="K21" sqref="K21"/>
    </sheetView>
  </sheetViews>
  <sheetFormatPr defaultRowHeight="14"/>
  <cols>
    <col min="6" max="6" width="13.1640625" customWidth="1"/>
    <col min="7" max="7" width="21.08203125" bestFit="1" customWidth="1"/>
    <col min="14" max="14" width="18.25" bestFit="1" customWidth="1"/>
  </cols>
  <sheetData>
    <row r="2" spans="5:15">
      <c r="E2" s="38" t="s">
        <v>163</v>
      </c>
      <c r="F2" s="38" t="s">
        <v>164</v>
      </c>
      <c r="G2" s="38" t="s">
        <v>166</v>
      </c>
      <c r="H2" s="54" t="s">
        <v>170</v>
      </c>
      <c r="I2" s="54" t="s">
        <v>171</v>
      </c>
      <c r="K2" s="38" t="s">
        <v>163</v>
      </c>
      <c r="L2" s="38" t="s">
        <v>164</v>
      </c>
      <c r="M2" s="54" t="s">
        <v>170</v>
      </c>
      <c r="N2" s="54" t="s">
        <v>173</v>
      </c>
      <c r="O2" s="54" t="s">
        <v>174</v>
      </c>
    </row>
    <row r="3" spans="5:15">
      <c r="E3" s="38">
        <v>12</v>
      </c>
      <c r="F3" s="38">
        <v>5</v>
      </c>
      <c r="G3" s="38">
        <f>E3*F3</f>
        <v>60</v>
      </c>
      <c r="H3" s="38">
        <f>ABS(E3-$F$11)</f>
        <v>7.0399999999999991</v>
      </c>
      <c r="I3">
        <f>H3*F3</f>
        <v>35.199999999999996</v>
      </c>
      <c r="K3" s="38">
        <v>12</v>
      </c>
      <c r="L3" s="38">
        <v>5</v>
      </c>
      <c r="M3" s="38">
        <f>ABS(E3-$F$11)</f>
        <v>7.0399999999999991</v>
      </c>
      <c r="N3" s="67">
        <f>M3^2</f>
        <v>49.561599999999991</v>
      </c>
      <c r="O3">
        <f>N3*L3</f>
        <v>247.80799999999996</v>
      </c>
    </row>
    <row r="4" spans="5:15">
      <c r="E4" s="38">
        <v>14</v>
      </c>
      <c r="F4" s="38">
        <v>4</v>
      </c>
      <c r="G4" s="38">
        <f t="shared" ref="G4:G7" si="0">E4*F4</f>
        <v>56</v>
      </c>
      <c r="H4" s="38">
        <f t="shared" ref="H4:H7" si="1">ABS(E4-$F$11)</f>
        <v>5.0399999999999991</v>
      </c>
      <c r="I4">
        <f t="shared" ref="I4:I8" si="2">H4*F4</f>
        <v>20.159999999999997</v>
      </c>
      <c r="K4" s="38">
        <v>14</v>
      </c>
      <c r="L4" s="38">
        <v>4</v>
      </c>
      <c r="M4" s="38">
        <f t="shared" ref="M4:M7" si="3">ABS(E4-$F$11)</f>
        <v>5.0399999999999991</v>
      </c>
      <c r="N4" s="67">
        <f t="shared" ref="N4:N7" si="4">M4^2</f>
        <v>25.401599999999991</v>
      </c>
      <c r="O4">
        <f t="shared" ref="O4:O7" si="5">N4*L4</f>
        <v>101.60639999999997</v>
      </c>
    </row>
    <row r="5" spans="5:15">
      <c r="E5" s="38">
        <v>18</v>
      </c>
      <c r="F5" s="38">
        <v>2</v>
      </c>
      <c r="G5" s="38">
        <f t="shared" si="0"/>
        <v>36</v>
      </c>
      <c r="H5" s="38">
        <f t="shared" si="1"/>
        <v>1.0399999999999991</v>
      </c>
      <c r="I5">
        <f t="shared" si="2"/>
        <v>2.0799999999999983</v>
      </c>
      <c r="K5" s="38">
        <v>18</v>
      </c>
      <c r="L5" s="38">
        <v>2</v>
      </c>
      <c r="M5" s="38">
        <f t="shared" si="3"/>
        <v>1.0399999999999991</v>
      </c>
      <c r="N5" s="67">
        <f t="shared" si="4"/>
        <v>1.0815999999999981</v>
      </c>
      <c r="O5">
        <f t="shared" si="5"/>
        <v>2.1631999999999962</v>
      </c>
    </row>
    <row r="6" spans="5:15">
      <c r="E6" s="38">
        <v>22</v>
      </c>
      <c r="F6" s="38">
        <v>10</v>
      </c>
      <c r="G6" s="38">
        <f t="shared" si="0"/>
        <v>220</v>
      </c>
      <c r="H6" s="38">
        <f t="shared" si="1"/>
        <v>2.9600000000000009</v>
      </c>
      <c r="I6">
        <f t="shared" si="2"/>
        <v>29.600000000000009</v>
      </c>
      <c r="K6" s="38">
        <v>22</v>
      </c>
      <c r="L6" s="38">
        <v>10</v>
      </c>
      <c r="M6" s="38">
        <f t="shared" si="3"/>
        <v>2.9600000000000009</v>
      </c>
      <c r="N6" s="67">
        <f t="shared" si="4"/>
        <v>8.7616000000000049</v>
      </c>
      <c r="O6">
        <f t="shared" si="5"/>
        <v>87.616000000000042</v>
      </c>
    </row>
    <row r="7" spans="5:15">
      <c r="E7" s="38">
        <v>26</v>
      </c>
      <c r="F7" s="38">
        <v>4</v>
      </c>
      <c r="G7" s="38">
        <f t="shared" si="0"/>
        <v>104</v>
      </c>
      <c r="H7" s="38">
        <f t="shared" si="1"/>
        <v>6.9600000000000009</v>
      </c>
      <c r="I7">
        <f t="shared" si="2"/>
        <v>27.840000000000003</v>
      </c>
      <c r="K7" s="38">
        <v>26</v>
      </c>
      <c r="L7" s="38">
        <v>4</v>
      </c>
      <c r="M7" s="38">
        <f t="shared" si="3"/>
        <v>6.9600000000000009</v>
      </c>
      <c r="N7" s="67">
        <f t="shared" si="4"/>
        <v>48.441600000000015</v>
      </c>
      <c r="O7">
        <f t="shared" si="5"/>
        <v>193.76640000000006</v>
      </c>
    </row>
    <row r="8" spans="5:15">
      <c r="E8" s="38" t="s">
        <v>165</v>
      </c>
      <c r="F8" s="38">
        <v>25</v>
      </c>
      <c r="G8">
        <v>476</v>
      </c>
      <c r="I8">
        <f>SUM(I3:I7)</f>
        <v>114.88</v>
      </c>
      <c r="K8" s="38" t="s">
        <v>165</v>
      </c>
      <c r="L8" s="38">
        <v>25</v>
      </c>
      <c r="O8">
        <f>SUM(O3:O7)</f>
        <v>632.96</v>
      </c>
    </row>
    <row r="10" spans="5:15">
      <c r="E10" t="s">
        <v>167</v>
      </c>
    </row>
    <row r="11" spans="5:15">
      <c r="E11" t="s">
        <v>168</v>
      </c>
      <c r="F11">
        <f>476/25</f>
        <v>19.04</v>
      </c>
    </row>
    <row r="13" spans="5:15">
      <c r="E13" t="s">
        <v>169</v>
      </c>
    </row>
    <row r="14" spans="5:15">
      <c r="E14" t="s">
        <v>152</v>
      </c>
      <c r="F14" t="s">
        <v>172</v>
      </c>
      <c r="G14" s="72">
        <f>114.88/25</f>
        <v>4.5952000000000002</v>
      </c>
    </row>
    <row r="15" spans="5:15">
      <c r="E15" t="s">
        <v>175</v>
      </c>
      <c r="F15" t="s">
        <v>176</v>
      </c>
      <c r="G15">
        <f>O8/F8</f>
        <v>25.3184</v>
      </c>
    </row>
    <row r="16" spans="5:15">
      <c r="E16" t="s">
        <v>159</v>
      </c>
      <c r="F16" t="s">
        <v>177</v>
      </c>
      <c r="G16" s="72">
        <f>SQRT(G15)</f>
        <v>5.0317392619252441</v>
      </c>
    </row>
    <row r="18" spans="5:9">
      <c r="E18" t="s">
        <v>178</v>
      </c>
      <c r="F18" t="s">
        <v>199</v>
      </c>
      <c r="G18" s="72">
        <f>G16/F11</f>
        <v>0.26427202005909894</v>
      </c>
      <c r="H18" t="s">
        <v>179</v>
      </c>
      <c r="I18" s="73">
        <f>G16/F11</f>
        <v>0.26427202005909894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026C-3532-4DDA-B407-81FFC3807C7B}">
  <dimension ref="D3:I14"/>
  <sheetViews>
    <sheetView workbookViewId="0">
      <selection activeCell="M10" sqref="M10"/>
    </sheetView>
  </sheetViews>
  <sheetFormatPr defaultRowHeight="14"/>
  <sheetData>
    <row r="3" spans="4:9">
      <c r="D3" s="38" t="s">
        <v>188</v>
      </c>
      <c r="E3" s="38" t="s">
        <v>164</v>
      </c>
      <c r="F3" s="38" t="s">
        <v>183</v>
      </c>
      <c r="G3" s="54" t="s">
        <v>191</v>
      </c>
      <c r="H3" s="54" t="s">
        <v>192</v>
      </c>
      <c r="I3" s="54" t="s">
        <v>194</v>
      </c>
    </row>
    <row r="4" spans="4:9">
      <c r="D4" s="38">
        <f>(5+15)/2</f>
        <v>10</v>
      </c>
      <c r="E4" s="38">
        <v>1</v>
      </c>
      <c r="F4" s="38">
        <f>D4*E4</f>
        <v>10</v>
      </c>
      <c r="G4">
        <f>D4-$F$11</f>
        <v>-23.75</v>
      </c>
      <c r="H4" s="72">
        <f>G4^2</f>
        <v>564.0625</v>
      </c>
      <c r="I4" s="72">
        <f>H4*E4</f>
        <v>564.0625</v>
      </c>
    </row>
    <row r="5" spans="4:9">
      <c r="D5" s="38">
        <v>20</v>
      </c>
      <c r="E5" s="38">
        <v>3</v>
      </c>
      <c r="F5" s="38">
        <f t="shared" ref="F5:F8" si="0">D5*E5</f>
        <v>60</v>
      </c>
      <c r="G5">
        <f t="shared" ref="G5:G8" si="1">D5-$F$11</f>
        <v>-13.75</v>
      </c>
      <c r="H5" s="72">
        <f t="shared" ref="H5:H8" si="2">G5^2</f>
        <v>189.0625</v>
      </c>
      <c r="I5" s="72">
        <f t="shared" ref="I5:I8" si="3">H5*E5</f>
        <v>567.1875</v>
      </c>
    </row>
    <row r="6" spans="4:9">
      <c r="D6" s="38">
        <v>30</v>
      </c>
      <c r="E6" s="38">
        <v>5</v>
      </c>
      <c r="F6" s="38">
        <f t="shared" si="0"/>
        <v>150</v>
      </c>
      <c r="G6">
        <f t="shared" si="1"/>
        <v>-3.75</v>
      </c>
      <c r="H6" s="72">
        <f t="shared" si="2"/>
        <v>14.0625</v>
      </c>
      <c r="I6" s="72">
        <f t="shared" si="3"/>
        <v>70.3125</v>
      </c>
    </row>
    <row r="7" spans="4:9">
      <c r="D7" s="38">
        <v>40</v>
      </c>
      <c r="E7" s="38">
        <v>3</v>
      </c>
      <c r="F7" s="38">
        <f t="shared" si="0"/>
        <v>120</v>
      </c>
      <c r="G7">
        <f t="shared" si="1"/>
        <v>6.25</v>
      </c>
      <c r="H7" s="72">
        <f t="shared" si="2"/>
        <v>39.0625</v>
      </c>
      <c r="I7" s="72">
        <f t="shared" si="3"/>
        <v>117.1875</v>
      </c>
    </row>
    <row r="8" spans="4:9">
      <c r="D8" s="38">
        <v>50</v>
      </c>
      <c r="E8" s="38">
        <v>4</v>
      </c>
      <c r="F8" s="38">
        <f t="shared" si="0"/>
        <v>200</v>
      </c>
      <c r="G8">
        <f t="shared" si="1"/>
        <v>16.25</v>
      </c>
      <c r="H8" s="72">
        <f t="shared" si="2"/>
        <v>264.0625</v>
      </c>
      <c r="I8" s="72">
        <f t="shared" si="3"/>
        <v>1056.25</v>
      </c>
    </row>
    <row r="9" spans="4:9">
      <c r="D9" s="38" t="s">
        <v>6</v>
      </c>
      <c r="E9" s="69">
        <f>SUM(E4:E8)</f>
        <v>16</v>
      </c>
      <c r="F9" s="69">
        <v>540</v>
      </c>
      <c r="I9" s="72">
        <f>SUM(I4:I8)</f>
        <v>2375</v>
      </c>
    </row>
    <row r="11" spans="4:9">
      <c r="D11" t="s">
        <v>189</v>
      </c>
      <c r="E11" t="s">
        <v>190</v>
      </c>
      <c r="F11">
        <f>F9/E9</f>
        <v>33.75</v>
      </c>
    </row>
    <row r="12" spans="4:9">
      <c r="H12" t="s">
        <v>195</v>
      </c>
      <c r="I12" t="s">
        <v>196</v>
      </c>
    </row>
    <row r="13" spans="4:9">
      <c r="H13" t="s">
        <v>195</v>
      </c>
      <c r="I13">
        <f>I9/E9</f>
        <v>148.4375</v>
      </c>
    </row>
    <row r="14" spans="4:9">
      <c r="D14" t="s">
        <v>198</v>
      </c>
      <c r="E14" s="73">
        <f>I14/F11</f>
        <v>0.36099238314107274</v>
      </c>
      <c r="H14" t="s">
        <v>197</v>
      </c>
      <c r="I14">
        <f>SQRT(I13)</f>
        <v>12.183492931011205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4A564-498A-4082-B189-959320DD5CC1}">
  <dimension ref="E3"/>
  <sheetViews>
    <sheetView tabSelected="1" workbookViewId="0">
      <selection activeCell="F4" sqref="F4"/>
    </sheetView>
  </sheetViews>
  <sheetFormatPr defaultRowHeight="14"/>
  <sheetData>
    <row r="3" spans="5:5">
      <c r="E3" t="s">
        <v>163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Energia</vt:lpstr>
      <vt:lpstr>Planilha4</vt:lpstr>
      <vt:lpstr>Planilha3</vt:lpstr>
      <vt:lpstr>Planilha5</vt:lpstr>
      <vt:lpstr>Notas</vt:lpstr>
      <vt:lpstr>Alunos</vt:lpstr>
      <vt:lpstr>Planilha1</vt:lpstr>
      <vt:lpstr>Planilha2</vt:lpstr>
      <vt:lpstr>Planilha6</vt:lpstr>
      <vt:lpstr>Planilha7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PARDINI CANSIAN</dc:creator>
  <cp:lastModifiedBy>Aluno</cp:lastModifiedBy>
  <dcterms:created xsi:type="dcterms:W3CDTF">2024-09-01T21:14:18Z</dcterms:created>
  <dcterms:modified xsi:type="dcterms:W3CDTF">2024-09-14T00:32:26Z</dcterms:modified>
</cp:coreProperties>
</file>