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Непонятное\"/>
    </mc:Choice>
  </mc:AlternateContent>
  <bookViews>
    <workbookView xWindow="0" yWindow="0" windowWidth="28800" windowHeight="11750" activeTab="3"/>
  </bookViews>
  <sheets>
    <sheet name="Модуль 1" sheetId="2" r:id="rId1"/>
    <sheet name="Модуль 2" sheetId="3" r:id="rId2"/>
    <sheet name="Модуль 3" sheetId="1" r:id="rId3"/>
    <sheet name="Модуль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2" i="4"/>
  <c r="B4" i="4"/>
  <c r="B3" i="4" l="1"/>
  <c r="B12" i="4"/>
  <c r="B11" i="4"/>
  <c r="B32" i="2"/>
  <c r="B31" i="2"/>
  <c r="C29" i="2"/>
  <c r="C28" i="2"/>
  <c r="B29" i="2"/>
  <c r="B28" i="2"/>
  <c r="C25" i="2"/>
  <c r="B25" i="2"/>
  <c r="C24" i="2"/>
  <c r="B24" i="2"/>
  <c r="F14" i="1"/>
  <c r="F5" i="1"/>
  <c r="E12" i="1"/>
  <c r="E11" i="1"/>
  <c r="E10" i="1"/>
  <c r="E9" i="1"/>
  <c r="E8" i="1"/>
  <c r="E7" i="1"/>
  <c r="E6" i="1"/>
  <c r="E5" i="1"/>
  <c r="B14" i="3"/>
  <c r="B13" i="3"/>
  <c r="B12" i="3"/>
  <c r="B11" i="3"/>
  <c r="B10" i="3"/>
  <c r="B9" i="3"/>
  <c r="B8" i="3"/>
  <c r="B7" i="3"/>
  <c r="B4" i="3"/>
  <c r="F6" i="1" l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<sst xmlns="http://schemas.openxmlformats.org/spreadsheetml/2006/main" count="69" uniqueCount="48">
  <si>
    <t>Период времени (лет)</t>
  </si>
  <si>
    <t>Денежный поток, тыс. руб. (PV)</t>
  </si>
  <si>
    <t>Фактор текущей стоимости, коэф.</t>
  </si>
  <si>
    <t>Текущая стоимость тыс. руб.</t>
  </si>
  <si>
    <t>Текущая стоимость нарастающим итогом</t>
  </si>
  <si>
    <t>Ликвидация</t>
  </si>
  <si>
    <t>Поставщик</t>
  </si>
  <si>
    <t>ООО "Астория"</t>
  </si>
  <si>
    <t>ООО "Вереск"</t>
  </si>
  <si>
    <t>Вывод:</t>
  </si>
  <si>
    <t>Показатель</t>
  </si>
  <si>
    <t>Значение</t>
  </si>
  <si>
    <t>1. Потребность, шт.</t>
  </si>
  <si>
    <t>2. Оптимальный размер заказа, шт.</t>
  </si>
  <si>
    <t>3. Время поставки, дни</t>
  </si>
  <si>
    <t>4. Возможная задержка поставки, дни</t>
  </si>
  <si>
    <t>5. Ожидаемое дневное потребление, шт./день</t>
  </si>
  <si>
    <t>6.Срок расходования заказа, дни</t>
  </si>
  <si>
    <t>7. Ожидаемое потребление за время поставки, шт.</t>
  </si>
  <si>
    <t>8. Максимальное потребление за время поставки, шт.</t>
  </si>
  <si>
    <t>9. Гарантийный запас, шт.</t>
  </si>
  <si>
    <t>10. Пороговый уровень запаса, шт.</t>
  </si>
  <si>
    <t>11. Максимальный желательный запас, шт.</t>
  </si>
  <si>
    <t>12. Срок расходования запаса до порогового уровня, дни, шт.</t>
  </si>
  <si>
    <t>Уровень безубыточности в стоимостном выражении (усл. ден. ед.)</t>
  </si>
  <si>
    <t>Объем производства в натуральном выражении, усл. ед.</t>
  </si>
  <si>
    <t>Рассчитать прибыль для этих условий</t>
  </si>
  <si>
    <t>Запас финансовой прочности (ЗФП)</t>
  </si>
  <si>
    <t>Вывод</t>
  </si>
  <si>
    <t>Тц</t>
  </si>
  <si>
    <t>Покупка павильонов целесообразна</t>
  </si>
  <si>
    <t>Итого</t>
  </si>
  <si>
    <t>Объем поставки, шт\квартал</t>
  </si>
  <si>
    <t>Цена за 1шт., руб.</t>
  </si>
  <si>
    <t>1 квартал</t>
  </si>
  <si>
    <t>2 квартал</t>
  </si>
  <si>
    <t>Товар А</t>
  </si>
  <si>
    <t>Товар В</t>
  </si>
  <si>
    <t>Товар Б</t>
  </si>
  <si>
    <t>Пост. 2</t>
  </si>
  <si>
    <t>Пост. 1</t>
  </si>
  <si>
    <t>Доля разновидности</t>
  </si>
  <si>
    <t>Тцi</t>
  </si>
  <si>
    <t>На основании полученных результатов средневзвешанный темп роста цент первого поставщика ООО Астория ниже, стоит принять решение о заключении договора с данным поставщиком.</t>
  </si>
  <si>
    <t>TR</t>
  </si>
  <si>
    <t>Qб</t>
  </si>
  <si>
    <t>Предприрятие убыточно не имеет запаса прочности</t>
  </si>
  <si>
    <t>при проведении анализа было выявлено что максимальный желательный запас комплектующих изделий составил 333, пороговый уровень 562 а страховой запас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</si>
</sst>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4" xfId="0" applyBorder="1"/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horizontal="left" vertical="center" readingOrder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readingOrder="1"/>
    </xf>
    <xf numFmtId="0" fontId="3" fillId="0" borderId="4" xfId="0" applyFont="1" applyBorder="1"/>
    <xf numFmtId="0" fontId="2" fillId="0" borderId="4" xfId="0" applyFont="1" applyFill="1" applyBorder="1" applyAlignment="1">
      <alignment horizontal="left" vertical="center" wrapText="1" readingOrder="1"/>
    </xf>
    <xf numFmtId="0" fontId="4" fillId="0" borderId="4" xfId="0" applyFont="1" applyBorder="1"/>
    <xf numFmtId="0" fontId="7" fillId="0" borderId="1" xfId="0" applyFont="1" applyBorder="1" applyAlignment="1">
      <alignment horizontal="center" vertical="center" wrapText="1" readingOrder="1"/>
    </xf>
    <xf numFmtId="2" fontId="8" fillId="0" borderId="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12" xfId="0" applyBorder="1"/>
    <xf numFmtId="0" fontId="6" fillId="0" borderId="15" xfId="0" applyFont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" xfId="0" applyBorder="1"/>
    <xf numFmtId="0" fontId="0" fillId="0" borderId="21" xfId="0" applyBorder="1"/>
    <xf numFmtId="0" fontId="1" fillId="0" borderId="15" xfId="0" applyFont="1" applyBorder="1"/>
    <xf numFmtId="0" fontId="0" fillId="0" borderId="0" xfId="0" applyBorder="1"/>
    <xf numFmtId="0" fontId="0" fillId="0" borderId="0" xfId="0" applyBorder="1" applyAlignment="1"/>
    <xf numFmtId="0" fontId="0" fillId="0" borderId="22" xfId="0" applyBorder="1"/>
    <xf numFmtId="0" fontId="0" fillId="0" borderId="23" xfId="0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38100</xdr:rowOff>
    </xdr:from>
    <xdr:to>
      <xdr:col>11</xdr:col>
      <xdr:colOff>123825</xdr:colOff>
      <xdr:row>19</xdr:row>
      <xdr:rowOff>104775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8F58703-0EF5-68FB-4A11-1C694F8B5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100"/>
          <a:ext cx="4371975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I28" sqref="I28"/>
    </sheetView>
  </sheetViews>
  <sheetFormatPr defaultRowHeight="14.5" x14ac:dyDescent="0.35"/>
  <cols>
    <col min="1" max="1" width="11.54296875" customWidth="1"/>
    <col min="2" max="3" width="11.453125" customWidth="1"/>
    <col min="13" max="13" width="9.1796875" customWidth="1"/>
  </cols>
  <sheetData>
    <row r="2" spans="1:9" ht="26.25" customHeight="1" x14ac:dyDescent="0.35">
      <c r="A2" s="43" t="s">
        <v>6</v>
      </c>
      <c r="B2" s="43"/>
      <c r="C2" s="8" t="s">
        <v>29</v>
      </c>
    </row>
    <row r="3" spans="1:9" ht="15.75" customHeight="1" x14ac:dyDescent="0.35">
      <c r="A3" s="44" t="s">
        <v>7</v>
      </c>
      <c r="B3" s="44"/>
      <c r="C3" s="5">
        <v>125.55555555555554</v>
      </c>
    </row>
    <row r="4" spans="1:9" ht="15.5" x14ac:dyDescent="0.35">
      <c r="A4" s="44" t="s">
        <v>8</v>
      </c>
      <c r="B4" s="44"/>
      <c r="C4" s="5">
        <v>153.94409937888202</v>
      </c>
    </row>
    <row r="6" spans="1:9" x14ac:dyDescent="0.35">
      <c r="A6" s="17" t="s">
        <v>9</v>
      </c>
      <c r="B6" s="1" t="s">
        <v>43</v>
      </c>
      <c r="C6" s="1"/>
      <c r="D6" s="1"/>
      <c r="E6" s="1"/>
      <c r="F6" s="1"/>
    </row>
    <row r="10" spans="1:9" ht="15" thickBot="1" x14ac:dyDescent="0.4"/>
    <row r="11" spans="1:9" ht="16" thickBot="1" x14ac:dyDescent="0.4">
      <c r="A11" s="45" t="s">
        <v>6</v>
      </c>
      <c r="B11" s="40" t="s">
        <v>32</v>
      </c>
      <c r="C11" s="41"/>
      <c r="D11" s="41"/>
      <c r="E11" s="42"/>
      <c r="F11" s="40" t="s">
        <v>33</v>
      </c>
      <c r="G11" s="41"/>
      <c r="H11" s="41"/>
      <c r="I11" s="42"/>
    </row>
    <row r="12" spans="1:9" ht="16" thickBot="1" x14ac:dyDescent="0.4">
      <c r="A12" s="46"/>
      <c r="B12" s="40" t="s">
        <v>34</v>
      </c>
      <c r="C12" s="42"/>
      <c r="D12" s="40" t="s">
        <v>35</v>
      </c>
      <c r="E12" s="42"/>
      <c r="F12" s="40" t="s">
        <v>34</v>
      </c>
      <c r="G12" s="42"/>
      <c r="H12" s="40" t="s">
        <v>35</v>
      </c>
      <c r="I12" s="42"/>
    </row>
    <row r="13" spans="1:9" ht="16" thickBot="1" x14ac:dyDescent="0.4">
      <c r="A13" s="47"/>
      <c r="B13" s="20" t="s">
        <v>36</v>
      </c>
      <c r="C13" s="20" t="s">
        <v>37</v>
      </c>
      <c r="D13" s="20" t="s">
        <v>36</v>
      </c>
      <c r="E13" s="20" t="s">
        <v>37</v>
      </c>
      <c r="F13" s="20" t="s">
        <v>36</v>
      </c>
      <c r="G13" s="20" t="s">
        <v>37</v>
      </c>
      <c r="H13" s="20" t="s">
        <v>36</v>
      </c>
      <c r="I13" s="20" t="s">
        <v>37</v>
      </c>
    </row>
    <row r="14" spans="1:9" ht="16" thickBot="1" x14ac:dyDescent="0.4">
      <c r="A14" s="21">
        <v>1</v>
      </c>
      <c r="B14" s="20">
        <v>520</v>
      </c>
      <c r="C14" s="20">
        <v>400</v>
      </c>
      <c r="D14" s="20">
        <v>600</v>
      </c>
      <c r="E14" s="20">
        <v>600</v>
      </c>
      <c r="F14" s="20">
        <v>60</v>
      </c>
      <c r="G14" s="20">
        <v>60</v>
      </c>
      <c r="H14" s="20">
        <v>80</v>
      </c>
      <c r="I14" s="20">
        <v>70</v>
      </c>
    </row>
    <row r="15" spans="1:9" ht="16" thickBot="1" x14ac:dyDescent="0.4">
      <c r="A15" s="21">
        <v>2</v>
      </c>
      <c r="B15" s="20">
        <v>1100</v>
      </c>
      <c r="C15" s="20">
        <v>500</v>
      </c>
      <c r="D15" s="20">
        <v>900</v>
      </c>
      <c r="E15" s="20">
        <v>600</v>
      </c>
      <c r="F15" s="20">
        <v>70</v>
      </c>
      <c r="G15" s="20">
        <v>50</v>
      </c>
      <c r="H15" s="20">
        <v>90</v>
      </c>
      <c r="I15" s="20">
        <v>95</v>
      </c>
    </row>
    <row r="21" spans="1:3" ht="15" thickBot="1" x14ac:dyDescent="0.4"/>
    <row r="22" spans="1:3" x14ac:dyDescent="0.35">
      <c r="A22" s="23"/>
      <c r="B22" s="38" t="s">
        <v>42</v>
      </c>
      <c r="C22" s="39"/>
    </row>
    <row r="23" spans="1:3" x14ac:dyDescent="0.35">
      <c r="A23" s="24"/>
      <c r="B23" s="22" t="s">
        <v>40</v>
      </c>
      <c r="C23" s="25" t="s">
        <v>39</v>
      </c>
    </row>
    <row r="24" spans="1:3" x14ac:dyDescent="0.35">
      <c r="A24" s="26" t="s">
        <v>36</v>
      </c>
      <c r="B24" s="22">
        <f>(H14/F14)*100</f>
        <v>133.33333333333331</v>
      </c>
      <c r="C24" s="25">
        <f>(H15/F15)*100</f>
        <v>128.57142857142858</v>
      </c>
    </row>
    <row r="25" spans="1:3" ht="15" thickBot="1" x14ac:dyDescent="0.4">
      <c r="A25" s="30" t="s">
        <v>38</v>
      </c>
      <c r="B25" s="31">
        <f>(I14/G14)*100</f>
        <v>116.66666666666667</v>
      </c>
      <c r="C25" s="32">
        <f>(I15/G15)*100</f>
        <v>190</v>
      </c>
    </row>
    <row r="26" spans="1:3" x14ac:dyDescent="0.35">
      <c r="A26" s="23"/>
      <c r="B26" s="38" t="s">
        <v>41</v>
      </c>
      <c r="C26" s="39"/>
    </row>
    <row r="27" spans="1:3" x14ac:dyDescent="0.35">
      <c r="A27" s="24"/>
      <c r="B27" s="22" t="s">
        <v>40</v>
      </c>
      <c r="C27" s="25" t="s">
        <v>39</v>
      </c>
    </row>
    <row r="28" spans="1:3" x14ac:dyDescent="0.35">
      <c r="A28" s="26" t="s">
        <v>36</v>
      </c>
      <c r="B28" s="22">
        <f>(H14*D14)/((H14*D14)+(I14*E14))</f>
        <v>0.53333333333333333</v>
      </c>
      <c r="C28" s="25">
        <f>(H15*D15)/((H15*D15)+(I15*E15))</f>
        <v>0.58695652173913049</v>
      </c>
    </row>
    <row r="29" spans="1:3" ht="15" thickBot="1" x14ac:dyDescent="0.4">
      <c r="A29" s="27" t="s">
        <v>38</v>
      </c>
      <c r="B29" s="28">
        <f>(I14*E14)/((H14*D14)+(I14*E14))</f>
        <v>0.46666666666666667</v>
      </c>
      <c r="C29" s="29">
        <f>(I15*E15)/((H15*D15)+(I15*E15))</f>
        <v>0.41304347826086957</v>
      </c>
    </row>
    <row r="30" spans="1:3" x14ac:dyDescent="0.35">
      <c r="A30" s="36"/>
      <c r="B30" s="37" t="s">
        <v>29</v>
      </c>
      <c r="C30" s="35"/>
    </row>
    <row r="31" spans="1:3" x14ac:dyDescent="0.35">
      <c r="A31" s="33" t="s">
        <v>40</v>
      </c>
      <c r="B31" s="25">
        <f>B24*B28+B25*B29</f>
        <v>125.55555555555554</v>
      </c>
      <c r="C31" s="34"/>
    </row>
    <row r="32" spans="1:3" ht="15" thickBot="1" x14ac:dyDescent="0.4">
      <c r="A32" s="27" t="s">
        <v>39</v>
      </c>
      <c r="B32" s="29">
        <f>C24*C28+C25*C29</f>
        <v>153.94409937888202</v>
      </c>
      <c r="C32" s="34"/>
    </row>
  </sheetData>
  <mergeCells count="12">
    <mergeCell ref="A2:B2"/>
    <mergeCell ref="A3:B3"/>
    <mergeCell ref="A4:B4"/>
    <mergeCell ref="A11:A13"/>
    <mergeCell ref="B11:E11"/>
    <mergeCell ref="B22:C22"/>
    <mergeCell ref="B26:C26"/>
    <mergeCell ref="F11:I11"/>
    <mergeCell ref="B12:C12"/>
    <mergeCell ref="D12:E12"/>
    <mergeCell ref="F12:G12"/>
    <mergeCell ref="H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55" sqref="A55"/>
    </sheetView>
  </sheetViews>
  <sheetFormatPr defaultRowHeight="14.5" x14ac:dyDescent="0.35"/>
  <cols>
    <col min="1" max="1" width="61.26953125" customWidth="1"/>
    <col min="2" max="2" width="19.54296875" customWidth="1"/>
  </cols>
  <sheetData>
    <row r="2" spans="1:4" ht="36" customHeight="1" x14ac:dyDescent="0.35">
      <c r="A2" s="9" t="s">
        <v>10</v>
      </c>
      <c r="B2" s="9" t="s">
        <v>11</v>
      </c>
    </row>
    <row r="3" spans="1:4" ht="16" customHeight="1" x14ac:dyDescent="0.35">
      <c r="A3" s="3" t="s">
        <v>12</v>
      </c>
      <c r="B3" s="2">
        <v>10568</v>
      </c>
      <c r="D3" s="6">
        <v>333</v>
      </c>
    </row>
    <row r="4" spans="1:4" ht="16" customHeight="1" x14ac:dyDescent="0.35">
      <c r="A4" s="3" t="s">
        <v>13</v>
      </c>
      <c r="B4" s="2">
        <f>SQRT(2*152*B3/(256*0.22))</f>
        <v>238.83714497159318</v>
      </c>
    </row>
    <row r="5" spans="1:4" ht="16" customHeight="1" x14ac:dyDescent="0.35">
      <c r="A5" s="3" t="s">
        <v>14</v>
      </c>
      <c r="B5" s="2">
        <v>10</v>
      </c>
    </row>
    <row r="6" spans="1:4" ht="16" customHeight="1" x14ac:dyDescent="0.35">
      <c r="A6" s="3" t="s">
        <v>15</v>
      </c>
      <c r="B6" s="2">
        <v>2</v>
      </c>
    </row>
    <row r="7" spans="1:4" ht="16" customHeight="1" x14ac:dyDescent="0.35">
      <c r="A7" s="3" t="s">
        <v>16</v>
      </c>
      <c r="B7" s="2">
        <f>B3/226</f>
        <v>46.761061946902657</v>
      </c>
      <c r="D7" s="6">
        <v>562</v>
      </c>
    </row>
    <row r="8" spans="1:4" ht="16" customHeight="1" x14ac:dyDescent="0.35">
      <c r="A8" s="3" t="s">
        <v>17</v>
      </c>
      <c r="B8" s="2">
        <f>B4/B7</f>
        <v>5.1076073773258948</v>
      </c>
    </row>
    <row r="9" spans="1:4" ht="16" customHeight="1" x14ac:dyDescent="0.35">
      <c r="A9" s="3" t="s">
        <v>18</v>
      </c>
      <c r="B9" s="2">
        <f>B5*B7</f>
        <v>467.61061946902657</v>
      </c>
    </row>
    <row r="10" spans="1:4" ht="16" customHeight="1" x14ac:dyDescent="0.35">
      <c r="A10" s="3" t="s">
        <v>19</v>
      </c>
      <c r="B10" s="2">
        <f>(B5+B6)*B7</f>
        <v>561.13274336283189</v>
      </c>
    </row>
    <row r="11" spans="1:4" ht="16" customHeight="1" x14ac:dyDescent="0.35">
      <c r="A11" s="3" t="s">
        <v>20</v>
      </c>
      <c r="B11" s="2">
        <f>B10-B9</f>
        <v>93.522123893805315</v>
      </c>
    </row>
    <row r="12" spans="1:4" ht="16" customHeight="1" x14ac:dyDescent="0.35">
      <c r="A12" s="3" t="s">
        <v>21</v>
      </c>
      <c r="B12" s="2">
        <f>B11+B9</f>
        <v>561.13274336283189</v>
      </c>
    </row>
    <row r="13" spans="1:4" ht="16" customHeight="1" x14ac:dyDescent="0.35">
      <c r="A13" s="3" t="s">
        <v>22</v>
      </c>
      <c r="B13" s="2">
        <f>B11+B4</f>
        <v>332.35926886539846</v>
      </c>
    </row>
    <row r="14" spans="1:4" ht="16" customHeight="1" x14ac:dyDescent="0.35">
      <c r="A14" s="3" t="s">
        <v>23</v>
      </c>
      <c r="B14" s="2">
        <f>(B12-B13)/B7</f>
        <v>4.8923926226741061</v>
      </c>
      <c r="D14" s="6">
        <v>94</v>
      </c>
    </row>
    <row r="16" spans="1:4" ht="15.5" x14ac:dyDescent="0.35">
      <c r="A16" s="16" t="s">
        <v>9</v>
      </c>
      <c r="B16" s="1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D56" sqref="D56"/>
    </sheetView>
  </sheetViews>
  <sheetFormatPr defaultRowHeight="14.5" x14ac:dyDescent="0.35"/>
  <cols>
    <col min="2" max="2" width="17.453125" customWidth="1"/>
    <col min="3" max="3" width="17.26953125" customWidth="1"/>
    <col min="4" max="4" width="17.54296875" customWidth="1"/>
    <col min="5" max="5" width="21.54296875" customWidth="1"/>
    <col min="6" max="6" width="20.54296875" customWidth="1"/>
  </cols>
  <sheetData>
    <row r="2" spans="2:6" ht="48.75" customHeight="1" x14ac:dyDescent="0.35">
      <c r="B2" s="48" t="s">
        <v>0</v>
      </c>
      <c r="C2" s="48" t="s">
        <v>1</v>
      </c>
      <c r="D2" s="51" t="s">
        <v>2</v>
      </c>
      <c r="E2" s="51" t="s">
        <v>3</v>
      </c>
      <c r="F2" s="49" t="s">
        <v>4</v>
      </c>
    </row>
    <row r="3" spans="2:6" ht="18.75" customHeight="1" x14ac:dyDescent="0.35">
      <c r="B3" s="48"/>
      <c r="C3" s="48"/>
      <c r="D3" s="52"/>
      <c r="E3" s="52"/>
      <c r="F3" s="50"/>
    </row>
    <row r="4" spans="2:6" ht="15.5" x14ac:dyDescent="0.35">
      <c r="B4" s="2">
        <v>0</v>
      </c>
      <c r="C4" s="2"/>
      <c r="E4" s="10"/>
      <c r="F4" s="4">
        <v>-432</v>
      </c>
    </row>
    <row r="5" spans="2:6" ht="15.5" x14ac:dyDescent="0.35">
      <c r="B5" s="2">
        <v>1</v>
      </c>
      <c r="C5" s="2">
        <v>103</v>
      </c>
      <c r="D5" s="10">
        <v>0.90910000000000002</v>
      </c>
      <c r="E5" s="2">
        <f>103/(1+0.1)^D5</f>
        <v>94.451124889387017</v>
      </c>
      <c r="F5" s="13">
        <f>F4+E5-216</f>
        <v>-553.54887511061293</v>
      </c>
    </row>
    <row r="6" spans="2:6" ht="15.5" x14ac:dyDescent="0.35">
      <c r="B6" s="2">
        <v>2</v>
      </c>
      <c r="C6" s="2">
        <v>103</v>
      </c>
      <c r="D6" s="11">
        <v>1.7355</v>
      </c>
      <c r="E6" s="2">
        <f t="shared" ref="E6:E12" si="0">103/(1+0.1)^D6</f>
        <v>87.297180983045308</v>
      </c>
      <c r="F6" s="13">
        <f>F5+E6</f>
        <v>-466.25169412756759</v>
      </c>
    </row>
    <row r="7" spans="2:6" ht="15.5" x14ac:dyDescent="0.35">
      <c r="B7" s="2">
        <v>3</v>
      </c>
      <c r="C7" s="2">
        <v>103</v>
      </c>
      <c r="D7" s="11">
        <v>2.4868999999999999</v>
      </c>
      <c r="E7" s="2">
        <f t="shared" si="0"/>
        <v>81.263917762122702</v>
      </c>
      <c r="F7" s="13">
        <f t="shared" ref="F7:F12" si="1">F6+E7</f>
        <v>-384.98777636544492</v>
      </c>
    </row>
    <row r="8" spans="2:6" ht="15.5" x14ac:dyDescent="0.35">
      <c r="B8" s="2">
        <v>4</v>
      </c>
      <c r="C8" s="2">
        <v>103</v>
      </c>
      <c r="D8" s="11">
        <v>3.1699000000000002</v>
      </c>
      <c r="E8" s="2">
        <f t="shared" si="0"/>
        <v>76.14239831936537</v>
      </c>
      <c r="F8" s="13">
        <f t="shared" si="1"/>
        <v>-308.84537804607953</v>
      </c>
    </row>
    <row r="9" spans="2:6" ht="15.5" x14ac:dyDescent="0.35">
      <c r="B9" s="2">
        <v>5</v>
      </c>
      <c r="C9" s="2">
        <v>103</v>
      </c>
      <c r="D9" s="11">
        <v>3.7907999999999999</v>
      </c>
      <c r="E9" s="2">
        <f t="shared" si="0"/>
        <v>71.767172115711276</v>
      </c>
      <c r="F9" s="13">
        <f t="shared" si="1"/>
        <v>-237.07820593036826</v>
      </c>
    </row>
    <row r="10" spans="2:6" ht="15.5" x14ac:dyDescent="0.35">
      <c r="B10" s="2">
        <v>6</v>
      </c>
      <c r="C10" s="2">
        <v>103</v>
      </c>
      <c r="D10" s="11">
        <v>4.3552999999999997</v>
      </c>
      <c r="E10" s="2">
        <f t="shared" si="0"/>
        <v>68.007946737025875</v>
      </c>
      <c r="F10" s="13">
        <f t="shared" si="1"/>
        <v>-169.07025919334239</v>
      </c>
    </row>
    <row r="11" spans="2:6" ht="15.5" x14ac:dyDescent="0.35">
      <c r="B11" s="2">
        <v>7</v>
      </c>
      <c r="C11" s="2">
        <v>103</v>
      </c>
      <c r="D11" s="11">
        <v>4.8663999999999996</v>
      </c>
      <c r="E11" s="2">
        <f t="shared" si="0"/>
        <v>64.774469027360567</v>
      </c>
      <c r="F11" s="13">
        <f t="shared" si="1"/>
        <v>-104.29579016598183</v>
      </c>
    </row>
    <row r="12" spans="2:6" ht="15.5" x14ac:dyDescent="0.35">
      <c r="B12" s="2">
        <v>8</v>
      </c>
      <c r="C12" s="2">
        <v>103</v>
      </c>
      <c r="D12" s="11">
        <v>5.3384</v>
      </c>
      <c r="E12" s="2">
        <f t="shared" si="0"/>
        <v>61.925071151048726</v>
      </c>
      <c r="F12" s="13">
        <f t="shared" si="1"/>
        <v>-42.370719014933101</v>
      </c>
    </row>
    <row r="13" spans="2:6" ht="17.25" customHeight="1" x14ac:dyDescent="0.35">
      <c r="B13" s="2" t="s">
        <v>5</v>
      </c>
      <c r="C13" s="10"/>
      <c r="D13" s="10"/>
      <c r="E13" s="12"/>
      <c r="F13" s="13">
        <v>320</v>
      </c>
    </row>
    <row r="14" spans="2:6" ht="17.25" customHeight="1" x14ac:dyDescent="0.35">
      <c r="B14" s="18" t="s">
        <v>31</v>
      </c>
      <c r="C14" s="10"/>
      <c r="D14" s="10"/>
      <c r="E14" s="12"/>
      <c r="F14" s="19">
        <f>F13+F12</f>
        <v>277.62928098506688</v>
      </c>
    </row>
    <row r="16" spans="2:6" ht="15.5" x14ac:dyDescent="0.35">
      <c r="B16" s="15" t="s">
        <v>28</v>
      </c>
      <c r="C16" s="1" t="s">
        <v>30</v>
      </c>
      <c r="D16" s="1"/>
      <c r="E16" s="1"/>
      <c r="F16" s="1"/>
    </row>
  </sheetData>
  <mergeCells count="5">
    <mergeCell ref="B2:B3"/>
    <mergeCell ref="C2:C3"/>
    <mergeCell ref="F2:F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2" sqref="B2"/>
    </sheetView>
  </sheetViews>
  <sheetFormatPr defaultRowHeight="14.5" x14ac:dyDescent="0.35"/>
  <cols>
    <col min="1" max="1" width="69.26953125" customWidth="1"/>
    <col min="2" max="2" width="18" customWidth="1"/>
  </cols>
  <sheetData>
    <row r="1" spans="1:3" ht="31.5" customHeight="1" x14ac:dyDescent="0.35">
      <c r="A1" s="8" t="s">
        <v>10</v>
      </c>
      <c r="B1" s="8" t="s">
        <v>11</v>
      </c>
    </row>
    <row r="2" spans="1:3" ht="15.5" x14ac:dyDescent="0.35">
      <c r="A2" s="7" t="s">
        <v>24</v>
      </c>
      <c r="B2" s="5">
        <f>4840000+2752000</f>
        <v>7592000</v>
      </c>
    </row>
    <row r="3" spans="1:3" ht="15.5" x14ac:dyDescent="0.35">
      <c r="A3" s="7" t="s">
        <v>25</v>
      </c>
      <c r="B3" s="5">
        <f>(2752000/(650-420))</f>
        <v>11965.217391304348</v>
      </c>
    </row>
    <row r="4" spans="1:3" ht="15.5" x14ac:dyDescent="0.35">
      <c r="A4" s="7" t="s">
        <v>26</v>
      </c>
      <c r="B4" s="5">
        <f>6500000-4840000-2752000</f>
        <v>-1092000</v>
      </c>
    </row>
    <row r="5" spans="1:3" ht="15.5" x14ac:dyDescent="0.35">
      <c r="A5" s="7" t="s">
        <v>27</v>
      </c>
      <c r="B5" s="5">
        <f>B4/B2</f>
        <v>-0.14383561643835616</v>
      </c>
    </row>
    <row r="7" spans="1:3" ht="15.5" x14ac:dyDescent="0.35">
      <c r="A7" s="14" t="s">
        <v>28</v>
      </c>
      <c r="B7" s="1" t="s">
        <v>46</v>
      </c>
      <c r="C7" s="1"/>
    </row>
    <row r="11" spans="1:3" x14ac:dyDescent="0.35">
      <c r="B11">
        <f>2752000/(1-4840000/6500000)</f>
        <v>10775903.614457829</v>
      </c>
      <c r="C11" t="s">
        <v>44</v>
      </c>
    </row>
    <row r="12" spans="1:3" x14ac:dyDescent="0.35">
      <c r="B12">
        <f>(2752000/(650-420))</f>
        <v>11965.217391304348</v>
      </c>
      <c r="C1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Модуль 1</vt:lpstr>
      <vt:lpstr>Модуль 2</vt:lpstr>
      <vt:lpstr>Модуль 3</vt:lpstr>
      <vt:lpstr>Модуль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2024-02-03T05:22:05Z</dcterms:modified>
</cp:coreProperties>
</file>