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schwarzrock\Desktop\D3\"/>
    </mc:Choice>
  </mc:AlternateContent>
  <xr:revisionPtr revIDLastSave="0" documentId="13_ncr:1_{C21DA67A-6197-42E1-9A43-BA5DCFD88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5" i="1" l="1"/>
  <c r="E163" i="1"/>
  <c r="AX79" i="1"/>
  <c r="AY79" i="1"/>
  <c r="AZ79" i="1"/>
  <c r="BA79" i="1"/>
  <c r="BA80" i="1" s="1"/>
  <c r="BA81" i="1" s="1"/>
  <c r="BA82" i="1" s="1"/>
  <c r="BA83" i="1" s="1"/>
  <c r="BA84" i="1" s="1"/>
  <c r="BB79" i="1"/>
  <c r="BB80" i="1" s="1"/>
  <c r="BB81" i="1" s="1"/>
  <c r="BB82" i="1" s="1"/>
  <c r="BC79" i="1"/>
  <c r="BC80" i="1" s="1"/>
  <c r="BC81" i="1" s="1"/>
  <c r="BC82" i="1" s="1"/>
  <c r="BD79" i="1"/>
  <c r="BD80" i="1" s="1"/>
  <c r="BD81" i="1" s="1"/>
  <c r="BD82" i="1" s="1"/>
  <c r="BE79" i="1"/>
  <c r="BE80" i="1" s="1"/>
  <c r="BF79" i="1"/>
  <c r="BG79" i="1"/>
  <c r="BH79" i="1"/>
  <c r="BI79" i="1"/>
  <c r="BI80" i="1" s="1"/>
  <c r="BI81" i="1" s="1"/>
  <c r="BI82" i="1" s="1"/>
  <c r="BI83" i="1" s="1"/>
  <c r="BI84" i="1" s="1"/>
  <c r="BI85" i="1" s="1"/>
  <c r="BI86" i="1" s="1"/>
  <c r="BJ79" i="1"/>
  <c r="BJ80" i="1" s="1"/>
  <c r="BJ81" i="1" s="1"/>
  <c r="BJ82" i="1" s="1"/>
  <c r="AX80" i="1"/>
  <c r="D110" i="1" s="1"/>
  <c r="AY80" i="1"/>
  <c r="AY81" i="1" s="1"/>
  <c r="AY82" i="1" s="1"/>
  <c r="AY83" i="1" s="1"/>
  <c r="AY84" i="1" s="1"/>
  <c r="AZ80" i="1"/>
  <c r="AZ81" i="1" s="1"/>
  <c r="AZ82" i="1" s="1"/>
  <c r="AZ83" i="1" s="1"/>
  <c r="AZ84" i="1" s="1"/>
  <c r="BF80" i="1"/>
  <c r="BF81" i="1" s="1"/>
  <c r="BF82" i="1" s="1"/>
  <c r="BG80" i="1"/>
  <c r="BG81" i="1" s="1"/>
  <c r="BG82" i="1" s="1"/>
  <c r="BG83" i="1" s="1"/>
  <c r="BG84" i="1" s="1"/>
  <c r="BH80" i="1"/>
  <c r="BH81" i="1" s="1"/>
  <c r="BH82" i="1" s="1"/>
  <c r="AW80" i="1"/>
  <c r="AW81" i="1" s="1"/>
  <c r="AW82" i="1" s="1"/>
  <c r="AW83" i="1" s="1"/>
  <c r="AW84" i="1" s="1"/>
  <c r="AW85" i="1" s="1"/>
  <c r="AW86" i="1" s="1"/>
  <c r="AW87" i="1" s="1"/>
  <c r="AW79" i="1"/>
  <c r="K17" i="2"/>
  <c r="K15" i="2"/>
  <c r="K14" i="2"/>
  <c r="K13" i="2"/>
  <c r="K12" i="2"/>
  <c r="K11" i="2"/>
  <c r="K10" i="2"/>
  <c r="K9" i="2"/>
  <c r="K7" i="2"/>
  <c r="K6" i="2"/>
  <c r="K5" i="2"/>
  <c r="K4" i="2"/>
  <c r="K3" i="2"/>
  <c r="K2" i="2"/>
  <c r="J17" i="2"/>
  <c r="J15" i="2"/>
  <c r="J14" i="2"/>
  <c r="J13" i="2"/>
  <c r="J12" i="2"/>
  <c r="J11" i="2"/>
  <c r="J10" i="2"/>
  <c r="J9" i="2"/>
  <c r="J7" i="2"/>
  <c r="J5" i="2"/>
  <c r="J4" i="2"/>
  <c r="J3" i="2"/>
  <c r="J2" i="2"/>
  <c r="I17" i="2"/>
  <c r="I14" i="2"/>
  <c r="I13" i="2"/>
  <c r="I11" i="2"/>
  <c r="I10" i="2"/>
  <c r="I9" i="2"/>
  <c r="I8" i="2"/>
  <c r="I7" i="2"/>
  <c r="I6" i="2"/>
  <c r="I5" i="2"/>
  <c r="I4" i="2"/>
  <c r="I3" i="2"/>
  <c r="I2" i="2"/>
  <c r="H17" i="2"/>
  <c r="H15" i="2"/>
  <c r="H14" i="2"/>
  <c r="H13" i="2"/>
  <c r="H12" i="2"/>
  <c r="H11" i="2"/>
  <c r="H9" i="2"/>
  <c r="H7" i="2"/>
  <c r="H6" i="2"/>
  <c r="H5" i="2"/>
  <c r="H4" i="2"/>
  <c r="H3" i="2"/>
  <c r="H2" i="2"/>
  <c r="G17" i="2"/>
  <c r="G15" i="2"/>
  <c r="G14" i="2"/>
  <c r="G13" i="2"/>
  <c r="G12" i="2"/>
  <c r="G11" i="2"/>
  <c r="G9" i="2"/>
  <c r="G8" i="2"/>
  <c r="G6" i="2"/>
  <c r="G5" i="2"/>
  <c r="G3" i="2"/>
  <c r="G2" i="2"/>
  <c r="F17" i="2"/>
  <c r="F15" i="2"/>
  <c r="F14" i="2"/>
  <c r="F13" i="2"/>
  <c r="F12" i="2"/>
  <c r="F11" i="2"/>
  <c r="F9" i="2"/>
  <c r="F8" i="2"/>
  <c r="F7" i="2"/>
  <c r="F6" i="2"/>
  <c r="F5" i="2"/>
  <c r="F4" i="2"/>
  <c r="F3" i="2"/>
  <c r="F2" i="2"/>
  <c r="C17" i="2"/>
  <c r="D17" i="2"/>
  <c r="E17" i="2"/>
  <c r="B17" i="2"/>
  <c r="D14" i="2"/>
  <c r="D12" i="2"/>
  <c r="D11" i="2"/>
  <c r="D10" i="2"/>
  <c r="D9" i="2"/>
  <c r="D8" i="2"/>
  <c r="D7" i="2"/>
  <c r="D6" i="2"/>
  <c r="D4" i="2"/>
  <c r="D3" i="2"/>
  <c r="D2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E149" i="1"/>
  <c r="C159" i="1"/>
  <c r="C151" i="1"/>
  <c r="C152" i="1"/>
  <c r="C153" i="1"/>
  <c r="C154" i="1"/>
  <c r="C155" i="1"/>
  <c r="C156" i="1"/>
  <c r="C157" i="1"/>
  <c r="C158" i="1"/>
  <c r="C150" i="1"/>
  <c r="D151" i="1"/>
  <c r="F151" i="1"/>
  <c r="H151" i="1"/>
  <c r="I151" i="1"/>
  <c r="J151" i="1"/>
  <c r="K151" i="1"/>
  <c r="L151" i="1"/>
  <c r="O151" i="1"/>
  <c r="P151" i="1"/>
  <c r="D155" i="1"/>
  <c r="E155" i="1"/>
  <c r="F155" i="1"/>
  <c r="G155" i="1"/>
  <c r="H155" i="1"/>
  <c r="I155" i="1"/>
  <c r="J155" i="1"/>
  <c r="K155" i="1"/>
  <c r="L155" i="1"/>
  <c r="M155" i="1"/>
  <c r="N155" i="1"/>
  <c r="P155" i="1"/>
  <c r="Q155" i="1"/>
  <c r="S155" i="1"/>
  <c r="C139" i="1"/>
  <c r="C140" i="1"/>
  <c r="C141" i="1"/>
  <c r="C142" i="1"/>
  <c r="C143" i="1"/>
  <c r="C144" i="1"/>
  <c r="C145" i="1"/>
  <c r="C146" i="1"/>
  <c r="C147" i="1"/>
  <c r="C138" i="1"/>
  <c r="E138" i="1"/>
  <c r="T127" i="1"/>
  <c r="T128" i="1"/>
  <c r="T129" i="1"/>
  <c r="T130" i="1"/>
  <c r="T131" i="1"/>
  <c r="T132" i="1"/>
  <c r="T133" i="1"/>
  <c r="T134" i="1"/>
  <c r="T135" i="1"/>
  <c r="T126" i="1"/>
  <c r="R127" i="1"/>
  <c r="R128" i="1"/>
  <c r="R129" i="1"/>
  <c r="R130" i="1"/>
  <c r="R131" i="1"/>
  <c r="R132" i="1"/>
  <c r="R133" i="1"/>
  <c r="R134" i="1"/>
  <c r="R135" i="1"/>
  <c r="R126" i="1"/>
  <c r="D126" i="1" a="1"/>
  <c r="D126" i="1" s="1"/>
  <c r="E126" i="1" a="1"/>
  <c r="E126" i="1" s="1"/>
  <c r="F126" i="1" a="1"/>
  <c r="F126" i="1"/>
  <c r="G126" i="1" a="1"/>
  <c r="G126" i="1" s="1"/>
  <c r="H126" i="1" a="1"/>
  <c r="H126" i="1" s="1"/>
  <c r="I126" i="1" a="1"/>
  <c r="I126" i="1" s="1"/>
  <c r="J126" i="1" a="1"/>
  <c r="J126" i="1"/>
  <c r="K126" i="1" a="1"/>
  <c r="K126" i="1"/>
  <c r="L126" i="1" a="1"/>
  <c r="L126" i="1" s="1"/>
  <c r="M126" i="1" a="1"/>
  <c r="M126" i="1" s="1"/>
  <c r="N126" i="1" a="1"/>
  <c r="N126" i="1"/>
  <c r="O126" i="1" a="1"/>
  <c r="O126" i="1" s="1"/>
  <c r="P126" i="1" a="1"/>
  <c r="P126" i="1" s="1"/>
  <c r="D127" i="1" a="1"/>
  <c r="D127" i="1" s="1"/>
  <c r="E127" i="1" a="1"/>
  <c r="E127" i="1"/>
  <c r="F127" i="1" a="1"/>
  <c r="F127" i="1"/>
  <c r="G127" i="1" a="1"/>
  <c r="G127" i="1" s="1"/>
  <c r="H127" i="1" a="1"/>
  <c r="H127" i="1" s="1"/>
  <c r="I127" i="1" a="1"/>
  <c r="I127" i="1"/>
  <c r="J127" i="1" a="1"/>
  <c r="J127" i="1" s="1"/>
  <c r="K127" i="1" a="1"/>
  <c r="K127" i="1" s="1"/>
  <c r="L127" i="1" a="1"/>
  <c r="L127" i="1" s="1"/>
  <c r="M127" i="1" a="1"/>
  <c r="M127" i="1"/>
  <c r="N127" i="1" a="1"/>
  <c r="N127" i="1"/>
  <c r="O127" i="1" a="1"/>
  <c r="O127" i="1" s="1"/>
  <c r="P127" i="1" a="1"/>
  <c r="P127" i="1" s="1"/>
  <c r="D128" i="1" a="1"/>
  <c r="D128" i="1"/>
  <c r="E128" i="1" a="1"/>
  <c r="E128" i="1" s="1"/>
  <c r="F128" i="1" a="1"/>
  <c r="F128" i="1" s="1"/>
  <c r="G128" i="1" a="1"/>
  <c r="G128" i="1" s="1"/>
  <c r="H128" i="1" a="1"/>
  <c r="H128" i="1"/>
  <c r="I128" i="1" a="1"/>
  <c r="I128" i="1"/>
  <c r="J128" i="1" a="1"/>
  <c r="J128" i="1" s="1"/>
  <c r="K128" i="1" a="1"/>
  <c r="K128" i="1" s="1"/>
  <c r="L128" i="1" a="1"/>
  <c r="L128" i="1"/>
  <c r="M128" i="1" a="1"/>
  <c r="M128" i="1" s="1"/>
  <c r="N128" i="1" a="1"/>
  <c r="N128" i="1" s="1"/>
  <c r="O128" i="1" a="1"/>
  <c r="O128" i="1" s="1"/>
  <c r="P128" i="1" a="1"/>
  <c r="P128" i="1"/>
  <c r="D129" i="1" a="1"/>
  <c r="D129" i="1"/>
  <c r="E129" i="1" a="1"/>
  <c r="E129" i="1" s="1"/>
  <c r="F129" i="1" a="1"/>
  <c r="F129" i="1" s="1"/>
  <c r="G129" i="1" a="1"/>
  <c r="G129" i="1"/>
  <c r="H129" i="1" a="1"/>
  <c r="H129" i="1" s="1"/>
  <c r="I129" i="1" a="1"/>
  <c r="I129" i="1" s="1"/>
  <c r="J129" i="1" a="1"/>
  <c r="J129" i="1" s="1"/>
  <c r="K129" i="1" a="1"/>
  <c r="K129" i="1"/>
  <c r="L129" i="1" a="1"/>
  <c r="L129" i="1"/>
  <c r="M129" i="1" a="1"/>
  <c r="M129" i="1" s="1"/>
  <c r="N129" i="1" a="1"/>
  <c r="N129" i="1" s="1"/>
  <c r="O129" i="1" a="1"/>
  <c r="O129" i="1"/>
  <c r="P129" i="1" a="1"/>
  <c r="P129" i="1" s="1"/>
  <c r="D130" i="1" a="1"/>
  <c r="D130" i="1" s="1"/>
  <c r="E130" i="1" a="1"/>
  <c r="E130" i="1" s="1"/>
  <c r="F130" i="1" a="1"/>
  <c r="F130" i="1"/>
  <c r="G130" i="1" a="1"/>
  <c r="G130" i="1"/>
  <c r="H130" i="1" a="1"/>
  <c r="H130" i="1" s="1"/>
  <c r="I130" i="1" a="1"/>
  <c r="I130" i="1" s="1"/>
  <c r="J130" i="1" a="1"/>
  <c r="J130" i="1"/>
  <c r="K130" i="1" a="1"/>
  <c r="K130" i="1" s="1"/>
  <c r="L130" i="1" a="1"/>
  <c r="L130" i="1" s="1"/>
  <c r="M130" i="1" a="1"/>
  <c r="M130" i="1" s="1"/>
  <c r="N130" i="1" a="1"/>
  <c r="N130" i="1"/>
  <c r="O130" i="1" a="1"/>
  <c r="O130" i="1"/>
  <c r="P130" i="1" a="1"/>
  <c r="P130" i="1" s="1"/>
  <c r="D131" i="1" a="1"/>
  <c r="D131" i="1" s="1"/>
  <c r="E131" i="1" a="1"/>
  <c r="E131" i="1"/>
  <c r="F131" i="1" a="1"/>
  <c r="F131" i="1" s="1"/>
  <c r="G131" i="1" a="1"/>
  <c r="G131" i="1" s="1"/>
  <c r="H131" i="1" a="1"/>
  <c r="H131" i="1" s="1"/>
  <c r="I131" i="1" a="1"/>
  <c r="I131" i="1"/>
  <c r="J131" i="1" a="1"/>
  <c r="J131" i="1"/>
  <c r="K131" i="1" a="1"/>
  <c r="K131" i="1" s="1"/>
  <c r="L131" i="1" a="1"/>
  <c r="L131" i="1" s="1"/>
  <c r="M131" i="1" a="1"/>
  <c r="M131" i="1"/>
  <c r="N131" i="1" a="1"/>
  <c r="N131" i="1" s="1"/>
  <c r="O131" i="1" a="1"/>
  <c r="O131" i="1" s="1"/>
  <c r="P131" i="1" a="1"/>
  <c r="P131" i="1" s="1"/>
  <c r="D132" i="1" a="1"/>
  <c r="D132" i="1"/>
  <c r="E132" i="1" a="1"/>
  <c r="E132" i="1"/>
  <c r="F132" i="1" a="1"/>
  <c r="F132" i="1" s="1"/>
  <c r="G132" i="1" a="1"/>
  <c r="G132" i="1" s="1"/>
  <c r="H132" i="1" a="1"/>
  <c r="H132" i="1"/>
  <c r="I132" i="1" a="1"/>
  <c r="I132" i="1" s="1"/>
  <c r="J132" i="1" a="1"/>
  <c r="J132" i="1" s="1"/>
  <c r="K132" i="1" a="1"/>
  <c r="K132" i="1" s="1"/>
  <c r="L132" i="1" a="1"/>
  <c r="L132" i="1"/>
  <c r="M132" i="1" a="1"/>
  <c r="M132" i="1"/>
  <c r="N132" i="1" a="1"/>
  <c r="N132" i="1" s="1"/>
  <c r="O132" i="1" a="1"/>
  <c r="O132" i="1" s="1"/>
  <c r="P132" i="1" a="1"/>
  <c r="P132" i="1"/>
  <c r="D133" i="1" a="1"/>
  <c r="D133" i="1" s="1"/>
  <c r="E133" i="1" a="1"/>
  <c r="E133" i="1" s="1"/>
  <c r="F133" i="1" a="1"/>
  <c r="F133" i="1" s="1"/>
  <c r="G133" i="1" a="1"/>
  <c r="G133" i="1"/>
  <c r="H133" i="1" a="1"/>
  <c r="H133" i="1"/>
  <c r="I133" i="1" a="1"/>
  <c r="I133" i="1" s="1"/>
  <c r="J133" i="1" a="1"/>
  <c r="J133" i="1" s="1"/>
  <c r="K133" i="1" a="1"/>
  <c r="K133" i="1"/>
  <c r="L133" i="1" a="1"/>
  <c r="L133" i="1" s="1"/>
  <c r="M133" i="1" a="1"/>
  <c r="M133" i="1" s="1"/>
  <c r="N133" i="1" a="1"/>
  <c r="N133" i="1" s="1"/>
  <c r="O133" i="1" a="1"/>
  <c r="O133" i="1"/>
  <c r="P133" i="1" a="1"/>
  <c r="P133" i="1"/>
  <c r="D134" i="1" a="1"/>
  <c r="D134" i="1" s="1"/>
  <c r="E134" i="1" a="1"/>
  <c r="E134" i="1" s="1"/>
  <c r="F134" i="1" a="1"/>
  <c r="F134" i="1"/>
  <c r="G134" i="1" a="1"/>
  <c r="G134" i="1" s="1"/>
  <c r="H134" i="1" a="1"/>
  <c r="H134" i="1" s="1"/>
  <c r="I134" i="1" a="1"/>
  <c r="I134" i="1" s="1"/>
  <c r="J134" i="1" a="1"/>
  <c r="J134" i="1"/>
  <c r="K134" i="1" a="1"/>
  <c r="K134" i="1"/>
  <c r="L134" i="1" a="1"/>
  <c r="L134" i="1" s="1"/>
  <c r="M134" i="1" a="1"/>
  <c r="M134" i="1" s="1"/>
  <c r="N134" i="1" a="1"/>
  <c r="N134" i="1"/>
  <c r="O134" i="1" a="1"/>
  <c r="O134" i="1" s="1"/>
  <c r="P134" i="1" a="1"/>
  <c r="P134" i="1" s="1"/>
  <c r="D135" i="1" a="1"/>
  <c r="D135" i="1" s="1"/>
  <c r="E135" i="1" a="1"/>
  <c r="E135" i="1"/>
  <c r="F135" i="1" a="1"/>
  <c r="F135" i="1"/>
  <c r="G135" i="1" a="1"/>
  <c r="G135" i="1" s="1"/>
  <c r="H135" i="1" a="1"/>
  <c r="H135" i="1" s="1"/>
  <c r="I135" i="1" a="1"/>
  <c r="I135" i="1"/>
  <c r="J135" i="1" a="1"/>
  <c r="J135" i="1" s="1"/>
  <c r="K135" i="1" a="1"/>
  <c r="K135" i="1" s="1"/>
  <c r="L135" i="1" a="1"/>
  <c r="L135" i="1" s="1"/>
  <c r="M135" i="1" a="1"/>
  <c r="M135" i="1"/>
  <c r="N135" i="1" a="1"/>
  <c r="N135" i="1"/>
  <c r="O135" i="1" a="1"/>
  <c r="O135" i="1" s="1"/>
  <c r="P135" i="1" a="1"/>
  <c r="P135" i="1" s="1"/>
  <c r="C127" i="1" a="1"/>
  <c r="C127" i="1" s="1"/>
  <c r="C128" i="1" a="1"/>
  <c r="C128" i="1" s="1"/>
  <c r="C129" i="1" a="1"/>
  <c r="C129" i="1"/>
  <c r="C130" i="1" a="1"/>
  <c r="C130" i="1" s="1"/>
  <c r="C131" i="1" a="1"/>
  <c r="C131" i="1"/>
  <c r="C132" i="1" a="1"/>
  <c r="C132" i="1" s="1"/>
  <c r="C133" i="1" a="1"/>
  <c r="C133" i="1" s="1"/>
  <c r="C134" i="1" a="1"/>
  <c r="C134" i="1"/>
  <c r="C135" i="1" a="1"/>
  <c r="C135" i="1" s="1"/>
  <c r="C126" i="1" a="1"/>
  <c r="C126" i="1"/>
  <c r="I115" i="1"/>
  <c r="I116" i="1"/>
  <c r="I117" i="1"/>
  <c r="I118" i="1"/>
  <c r="I119" i="1"/>
  <c r="I120" i="1"/>
  <c r="I121" i="1"/>
  <c r="I122" i="1"/>
  <c r="I123" i="1"/>
  <c r="I114" i="1"/>
  <c r="C115" i="1"/>
  <c r="C116" i="1"/>
  <c r="C117" i="1"/>
  <c r="C118" i="1"/>
  <c r="C119" i="1"/>
  <c r="C120" i="1"/>
  <c r="C121" i="1"/>
  <c r="C122" i="1"/>
  <c r="C123" i="1"/>
  <c r="C114" i="1"/>
  <c r="F115" i="1"/>
  <c r="F116" i="1"/>
  <c r="F117" i="1"/>
  <c r="F118" i="1"/>
  <c r="F119" i="1"/>
  <c r="F120" i="1"/>
  <c r="F121" i="1"/>
  <c r="F122" i="1"/>
  <c r="F123" i="1"/>
  <c r="F114" i="1"/>
  <c r="K106" i="1"/>
  <c r="L106" i="1"/>
  <c r="N106" i="1"/>
  <c r="O106" i="1"/>
  <c r="P106" i="1"/>
  <c r="D107" i="1"/>
  <c r="E107" i="1"/>
  <c r="G107" i="1"/>
  <c r="H107" i="1"/>
  <c r="I107" i="1"/>
  <c r="J107" i="1"/>
  <c r="K109" i="1"/>
  <c r="L109" i="1"/>
  <c r="M109" i="1"/>
  <c r="F110" i="1"/>
  <c r="C106" i="1"/>
  <c r="R91" i="1"/>
  <c r="R92" i="1"/>
  <c r="Y90" i="1" s="1"/>
  <c r="R93" i="1"/>
  <c r="R94" i="1"/>
  <c r="R95" i="1"/>
  <c r="R96" i="1"/>
  <c r="R97" i="1"/>
  <c r="R98" i="1"/>
  <c r="R99" i="1"/>
  <c r="R90" i="1"/>
  <c r="E110" i="1"/>
  <c r="F111" i="1"/>
  <c r="G110" i="1"/>
  <c r="I110" i="1"/>
  <c r="J106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H79" i="1"/>
  <c r="AF78" i="1"/>
  <c r="AF79" i="1"/>
  <c r="AF80" i="1"/>
  <c r="AF81" i="1"/>
  <c r="AF82" i="1"/>
  <c r="AF83" i="1"/>
  <c r="AF84" i="1"/>
  <c r="AF85" i="1"/>
  <c r="AF86" i="1"/>
  <c r="AF87" i="1"/>
  <c r="AE78" i="1"/>
  <c r="AE79" i="1"/>
  <c r="AE80" i="1"/>
  <c r="AE81" i="1"/>
  <c r="AE82" i="1"/>
  <c r="AE83" i="1"/>
  <c r="AE84" i="1"/>
  <c r="AE85" i="1"/>
  <c r="AE86" i="1"/>
  <c r="AE87" i="1"/>
  <c r="E66" i="1"/>
  <c r="F66" i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E68" i="1"/>
  <c r="F68" i="1"/>
  <c r="G68" i="1"/>
  <c r="H68" i="1"/>
  <c r="I68" i="1"/>
  <c r="J68" i="1"/>
  <c r="K68" i="1"/>
  <c r="L68" i="1"/>
  <c r="M68" i="1" s="1"/>
  <c r="N68" i="1" s="1"/>
  <c r="O68" i="1" s="1"/>
  <c r="P68" i="1" s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G71" i="1"/>
  <c r="H71" i="1"/>
  <c r="I71" i="1" s="1"/>
  <c r="J71" i="1" s="1"/>
  <c r="K71" i="1" s="1"/>
  <c r="L71" i="1" s="1"/>
  <c r="M71" i="1" s="1"/>
  <c r="N71" i="1" s="1"/>
  <c r="O71" i="1" s="1"/>
  <c r="P71" i="1" s="1"/>
  <c r="E72" i="1"/>
  <c r="F72" i="1"/>
  <c r="G72" i="1"/>
  <c r="H72" i="1" s="1"/>
  <c r="I72" i="1" s="1"/>
  <c r="J72" i="1" s="1"/>
  <c r="K72" i="1" s="1"/>
  <c r="L72" i="1" s="1"/>
  <c r="M72" i="1" s="1"/>
  <c r="N72" i="1" s="1"/>
  <c r="O72" i="1" s="1"/>
  <c r="P72" i="1" s="1"/>
  <c r="E73" i="1"/>
  <c r="F73" i="1" s="1"/>
  <c r="G73" i="1" s="1"/>
  <c r="H73" i="1" s="1"/>
  <c r="I73" i="1" s="1"/>
  <c r="J73" i="1" s="1"/>
  <c r="K73" i="1" s="1"/>
  <c r="L73" i="1" s="1"/>
  <c r="M73" i="1"/>
  <c r="N73" i="1"/>
  <c r="O73" i="1"/>
  <c r="P73" i="1"/>
  <c r="E74" i="1"/>
  <c r="F74" i="1"/>
  <c r="G74" i="1"/>
  <c r="H74" i="1"/>
  <c r="I74" i="1"/>
  <c r="J74" i="1"/>
  <c r="K74" i="1" s="1"/>
  <c r="L74" i="1" s="1"/>
  <c r="M74" i="1" s="1"/>
  <c r="N74" i="1" s="1"/>
  <c r="O74" i="1" s="1"/>
  <c r="P74" i="1" s="1"/>
  <c r="D68" i="1"/>
  <c r="D69" i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D71" i="1"/>
  <c r="E71" i="1" s="1"/>
  <c r="F71" i="1" s="1"/>
  <c r="D72" i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D66" i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C68" i="1"/>
  <c r="C69" i="1"/>
  <c r="C70" i="1"/>
  <c r="C71" i="1"/>
  <c r="C72" i="1"/>
  <c r="C73" i="1"/>
  <c r="D73" i="1" s="1"/>
  <c r="C74" i="1"/>
  <c r="D74" i="1" s="1"/>
  <c r="C75" i="1"/>
  <c r="C66" i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D59" i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D42" i="1"/>
  <c r="E42" i="1"/>
  <c r="G42" i="1"/>
  <c r="H42" i="1"/>
  <c r="I42" i="1"/>
  <c r="L42" i="1"/>
  <c r="M42" i="1"/>
  <c r="N42" i="1"/>
  <c r="G43" i="1"/>
  <c r="H43" i="1"/>
  <c r="J43" i="1"/>
  <c r="K43" i="1"/>
  <c r="L43" i="1"/>
  <c r="O43" i="1"/>
  <c r="J44" i="1"/>
  <c r="K44" i="1"/>
  <c r="M44" i="1"/>
  <c r="N44" i="1"/>
  <c r="O44" i="1"/>
  <c r="E45" i="1"/>
  <c r="M45" i="1"/>
  <c r="N45" i="1"/>
  <c r="P45" i="1"/>
  <c r="D46" i="1"/>
  <c r="E46" i="1"/>
  <c r="H46" i="1"/>
  <c r="I46" i="1"/>
  <c r="J46" i="1"/>
  <c r="K46" i="1"/>
  <c r="L46" i="1"/>
  <c r="P46" i="1"/>
  <c r="D47" i="1"/>
  <c r="H47" i="1"/>
  <c r="K47" i="1"/>
  <c r="L47" i="1"/>
  <c r="M47" i="1"/>
  <c r="N47" i="1"/>
  <c r="O47" i="1"/>
  <c r="P47" i="1"/>
  <c r="D48" i="1"/>
  <c r="E48" i="1"/>
  <c r="F48" i="1"/>
  <c r="G48" i="1"/>
  <c r="K48" i="1"/>
  <c r="I49" i="1"/>
  <c r="J49" i="1"/>
  <c r="L49" i="1"/>
  <c r="M49" i="1"/>
  <c r="G50" i="1"/>
  <c r="H50" i="1"/>
  <c r="L50" i="1"/>
  <c r="M50" i="1"/>
  <c r="O50" i="1"/>
  <c r="P50" i="1"/>
  <c r="D51" i="1"/>
  <c r="G51" i="1"/>
  <c r="O51" i="1"/>
  <c r="P51" i="1"/>
  <c r="C46" i="1"/>
  <c r="C58" i="1" s="1"/>
  <c r="C49" i="1"/>
  <c r="C61" i="1" s="1"/>
  <c r="D29" i="1"/>
  <c r="E29" i="1"/>
  <c r="F29" i="1"/>
  <c r="F42" i="1" s="1"/>
  <c r="G29" i="1"/>
  <c r="H29" i="1"/>
  <c r="I29" i="1"/>
  <c r="J29" i="1"/>
  <c r="J42" i="1" s="1"/>
  <c r="K29" i="1"/>
  <c r="K42" i="1" s="1"/>
  <c r="L29" i="1"/>
  <c r="M29" i="1"/>
  <c r="N29" i="1"/>
  <c r="O29" i="1"/>
  <c r="O42" i="1" s="1"/>
  <c r="P29" i="1"/>
  <c r="P42" i="1" s="1"/>
  <c r="D30" i="1"/>
  <c r="D43" i="1" s="1"/>
  <c r="E30" i="1"/>
  <c r="E43" i="1" s="1"/>
  <c r="F30" i="1"/>
  <c r="F43" i="1" s="1"/>
  <c r="G30" i="1"/>
  <c r="H30" i="1"/>
  <c r="I30" i="1"/>
  <c r="I43" i="1" s="1"/>
  <c r="J30" i="1"/>
  <c r="K30" i="1"/>
  <c r="L30" i="1"/>
  <c r="M30" i="1"/>
  <c r="M43" i="1" s="1"/>
  <c r="N30" i="1"/>
  <c r="N43" i="1" s="1"/>
  <c r="O30" i="1"/>
  <c r="P30" i="1"/>
  <c r="P43" i="1" s="1"/>
  <c r="D31" i="1"/>
  <c r="D44" i="1" s="1"/>
  <c r="E31" i="1"/>
  <c r="E44" i="1" s="1"/>
  <c r="F31" i="1"/>
  <c r="F44" i="1" s="1"/>
  <c r="G31" i="1"/>
  <c r="G44" i="1" s="1"/>
  <c r="H31" i="1"/>
  <c r="H44" i="1" s="1"/>
  <c r="I31" i="1"/>
  <c r="I44" i="1" s="1"/>
  <c r="J31" i="1"/>
  <c r="K31" i="1"/>
  <c r="L31" i="1"/>
  <c r="L44" i="1" s="1"/>
  <c r="M31" i="1"/>
  <c r="N31" i="1"/>
  <c r="O31" i="1"/>
  <c r="P31" i="1"/>
  <c r="P44" i="1" s="1"/>
  <c r="D32" i="1"/>
  <c r="D45" i="1" s="1"/>
  <c r="E32" i="1"/>
  <c r="F32" i="1"/>
  <c r="F45" i="1" s="1"/>
  <c r="G32" i="1"/>
  <c r="G45" i="1" s="1"/>
  <c r="H32" i="1"/>
  <c r="H45" i="1" s="1"/>
  <c r="I32" i="1"/>
  <c r="I45" i="1" s="1"/>
  <c r="J32" i="1"/>
  <c r="J45" i="1" s="1"/>
  <c r="K32" i="1"/>
  <c r="K45" i="1" s="1"/>
  <c r="L32" i="1"/>
  <c r="L45" i="1" s="1"/>
  <c r="M32" i="1"/>
  <c r="N32" i="1"/>
  <c r="O32" i="1"/>
  <c r="O45" i="1" s="1"/>
  <c r="P32" i="1"/>
  <c r="D33" i="1"/>
  <c r="E33" i="1"/>
  <c r="F33" i="1"/>
  <c r="F46" i="1" s="1"/>
  <c r="G33" i="1"/>
  <c r="G46" i="1" s="1"/>
  <c r="H33" i="1"/>
  <c r="I33" i="1"/>
  <c r="J33" i="1"/>
  <c r="K33" i="1"/>
  <c r="Q33" i="1" s="1"/>
  <c r="L33" i="1"/>
  <c r="M33" i="1"/>
  <c r="M46" i="1" s="1"/>
  <c r="N33" i="1"/>
  <c r="N46" i="1" s="1"/>
  <c r="O33" i="1"/>
  <c r="O46" i="1" s="1"/>
  <c r="P33" i="1"/>
  <c r="D34" i="1"/>
  <c r="E34" i="1"/>
  <c r="E47" i="1" s="1"/>
  <c r="F34" i="1"/>
  <c r="F47" i="1" s="1"/>
  <c r="G34" i="1"/>
  <c r="G47" i="1" s="1"/>
  <c r="H34" i="1"/>
  <c r="I34" i="1"/>
  <c r="I47" i="1" s="1"/>
  <c r="J34" i="1"/>
  <c r="J47" i="1" s="1"/>
  <c r="K34" i="1"/>
  <c r="L34" i="1"/>
  <c r="M34" i="1"/>
  <c r="N34" i="1"/>
  <c r="O34" i="1"/>
  <c r="P34" i="1"/>
  <c r="D35" i="1"/>
  <c r="Q35" i="1" s="1"/>
  <c r="E35" i="1"/>
  <c r="F35" i="1"/>
  <c r="G35" i="1"/>
  <c r="H35" i="1"/>
  <c r="H48" i="1" s="1"/>
  <c r="I35" i="1"/>
  <c r="I48" i="1" s="1"/>
  <c r="J35" i="1"/>
  <c r="J48" i="1" s="1"/>
  <c r="K35" i="1"/>
  <c r="L35" i="1"/>
  <c r="L48" i="1" s="1"/>
  <c r="M35" i="1"/>
  <c r="M48" i="1" s="1"/>
  <c r="N35" i="1"/>
  <c r="N48" i="1" s="1"/>
  <c r="O35" i="1"/>
  <c r="O48" i="1" s="1"/>
  <c r="P35" i="1"/>
  <c r="P48" i="1" s="1"/>
  <c r="D36" i="1"/>
  <c r="D49" i="1" s="1"/>
  <c r="D61" i="1" s="1"/>
  <c r="E36" i="1"/>
  <c r="E49" i="1" s="1"/>
  <c r="F36" i="1"/>
  <c r="F49" i="1" s="1"/>
  <c r="G36" i="1"/>
  <c r="G49" i="1" s="1"/>
  <c r="H36" i="1"/>
  <c r="H49" i="1" s="1"/>
  <c r="I36" i="1"/>
  <c r="J36" i="1"/>
  <c r="K36" i="1"/>
  <c r="K49" i="1" s="1"/>
  <c r="L36" i="1"/>
  <c r="M36" i="1"/>
  <c r="N36" i="1"/>
  <c r="N49" i="1" s="1"/>
  <c r="O36" i="1"/>
  <c r="O49" i="1" s="1"/>
  <c r="P36" i="1"/>
  <c r="P49" i="1" s="1"/>
  <c r="D37" i="1"/>
  <c r="D50" i="1" s="1"/>
  <c r="E37" i="1"/>
  <c r="E50" i="1" s="1"/>
  <c r="F37" i="1"/>
  <c r="F50" i="1" s="1"/>
  <c r="G37" i="1"/>
  <c r="H37" i="1"/>
  <c r="I37" i="1"/>
  <c r="I50" i="1" s="1"/>
  <c r="J37" i="1"/>
  <c r="J50" i="1" s="1"/>
  <c r="K37" i="1"/>
  <c r="K50" i="1" s="1"/>
  <c r="L37" i="1"/>
  <c r="M37" i="1"/>
  <c r="N37" i="1"/>
  <c r="N50" i="1" s="1"/>
  <c r="O37" i="1"/>
  <c r="P37" i="1"/>
  <c r="D38" i="1"/>
  <c r="E38" i="1"/>
  <c r="E51" i="1" s="1"/>
  <c r="F38" i="1"/>
  <c r="F51" i="1" s="1"/>
  <c r="G38" i="1"/>
  <c r="H38" i="1"/>
  <c r="H51" i="1" s="1"/>
  <c r="I38" i="1"/>
  <c r="I51" i="1" s="1"/>
  <c r="J38" i="1"/>
  <c r="J51" i="1" s="1"/>
  <c r="K38" i="1"/>
  <c r="K51" i="1" s="1"/>
  <c r="L38" i="1"/>
  <c r="L51" i="1" s="1"/>
  <c r="M38" i="1"/>
  <c r="M51" i="1" s="1"/>
  <c r="N38" i="1"/>
  <c r="N51" i="1" s="1"/>
  <c r="O38" i="1"/>
  <c r="P38" i="1"/>
  <c r="C30" i="1"/>
  <c r="Q30" i="1" s="1"/>
  <c r="C31" i="1"/>
  <c r="C44" i="1" s="1"/>
  <c r="C56" i="1" s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C32" i="1"/>
  <c r="C45" i="1" s="1"/>
  <c r="C57" i="1" s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C33" i="1"/>
  <c r="C34" i="1"/>
  <c r="C47" i="1" s="1"/>
  <c r="C59" i="1" s="1"/>
  <c r="C35" i="1"/>
  <c r="C48" i="1" s="1"/>
  <c r="C60" i="1" s="1"/>
  <c r="C36" i="1"/>
  <c r="C37" i="1"/>
  <c r="C38" i="1"/>
  <c r="C29" i="1"/>
  <c r="C42" i="1" s="1"/>
  <c r="C54" i="1" s="1"/>
  <c r="Q3" i="1"/>
  <c r="Q4" i="1"/>
  <c r="Q5" i="1"/>
  <c r="Q6" i="1"/>
  <c r="Q7" i="1"/>
  <c r="Q8" i="1"/>
  <c r="Q9" i="1"/>
  <c r="Q10" i="1"/>
  <c r="Q11" i="1"/>
  <c r="Q2" i="1"/>
  <c r="K26" i="1"/>
  <c r="L26" i="1"/>
  <c r="M26" i="1"/>
  <c r="N26" i="1"/>
  <c r="O26" i="1"/>
  <c r="P26" i="1"/>
  <c r="D26" i="1"/>
  <c r="E26" i="1"/>
  <c r="F26" i="1"/>
  <c r="G26" i="1"/>
  <c r="H26" i="1"/>
  <c r="I26" i="1"/>
  <c r="J26" i="1"/>
  <c r="C26" i="1"/>
  <c r="E106" i="1" l="1"/>
  <c r="AY85" i="1"/>
  <c r="BJ83" i="1"/>
  <c r="BJ84" i="1" s="1"/>
  <c r="BJ85" i="1" s="1"/>
  <c r="BJ86" i="1" s="1"/>
  <c r="P110" i="1"/>
  <c r="AZ85" i="1"/>
  <c r="F108" i="1"/>
  <c r="BE81" i="1"/>
  <c r="BE82" i="1" s="1"/>
  <c r="BE83" i="1" s="1"/>
  <c r="K107" i="1"/>
  <c r="I111" i="1"/>
  <c r="BC83" i="1"/>
  <c r="BC84" i="1" s="1"/>
  <c r="H110" i="1"/>
  <c r="BB83" i="1"/>
  <c r="N110" i="1"/>
  <c r="BH83" i="1"/>
  <c r="BH84" i="1" s="1"/>
  <c r="BH85" i="1" s="1"/>
  <c r="BH86" i="1" s="1"/>
  <c r="J111" i="1"/>
  <c r="BD83" i="1"/>
  <c r="BD84" i="1" s="1"/>
  <c r="BD85" i="1" s="1"/>
  <c r="BD86" i="1" s="1"/>
  <c r="BA85" i="1"/>
  <c r="BA86" i="1" s="1"/>
  <c r="G104" i="1"/>
  <c r="M110" i="1"/>
  <c r="BG85" i="1"/>
  <c r="BI87" i="1"/>
  <c r="O102" i="1" s="1"/>
  <c r="O103" i="1"/>
  <c r="L111" i="1"/>
  <c r="BF83" i="1"/>
  <c r="BF84" i="1" s="1"/>
  <c r="BF85" i="1" s="1"/>
  <c r="BF86" i="1" s="1"/>
  <c r="P107" i="1"/>
  <c r="AX81" i="1"/>
  <c r="O105" i="1"/>
  <c r="E109" i="1"/>
  <c r="P105" i="1"/>
  <c r="I108" i="1"/>
  <c r="N107" i="1"/>
  <c r="O107" i="1"/>
  <c r="M104" i="1"/>
  <c r="F107" i="1"/>
  <c r="E108" i="1"/>
  <c r="C108" i="1"/>
  <c r="L104" i="1"/>
  <c r="L107" i="1"/>
  <c r="O109" i="1"/>
  <c r="L105" i="1"/>
  <c r="F104" i="1"/>
  <c r="M111" i="1"/>
  <c r="G109" i="1"/>
  <c r="D108" i="1"/>
  <c r="H104" i="1"/>
  <c r="F109" i="1"/>
  <c r="M106" i="1"/>
  <c r="H111" i="1"/>
  <c r="I106" i="1"/>
  <c r="P103" i="1"/>
  <c r="G111" i="1"/>
  <c r="H106" i="1"/>
  <c r="P109" i="1"/>
  <c r="G106" i="1"/>
  <c r="C107" i="1"/>
  <c r="F106" i="1"/>
  <c r="P104" i="1"/>
  <c r="M107" i="1"/>
  <c r="N109" i="1"/>
  <c r="P111" i="1"/>
  <c r="G108" i="1"/>
  <c r="N105" i="1"/>
  <c r="K104" i="1"/>
  <c r="O111" i="1"/>
  <c r="I109" i="1"/>
  <c r="M105" i="1"/>
  <c r="G103" i="1"/>
  <c r="D54" i="1"/>
  <c r="E61" i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C43" i="1"/>
  <c r="C55" i="1" s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E59" i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32" i="1"/>
  <c r="Q38" i="1"/>
  <c r="Q34" i="1"/>
  <c r="Q37" i="1"/>
  <c r="Q36" i="1"/>
  <c r="C51" i="1"/>
  <c r="C63" i="1" s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29" i="1"/>
  <c r="Q31" i="1"/>
  <c r="C50" i="1"/>
  <c r="C62" i="1" s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N111" i="1" l="1"/>
  <c r="L108" i="1"/>
  <c r="AX82" i="1"/>
  <c r="D106" i="1"/>
  <c r="I104" i="1"/>
  <c r="BC85" i="1"/>
  <c r="L110" i="1"/>
  <c r="N104" i="1"/>
  <c r="BB84" i="1"/>
  <c r="H109" i="1"/>
  <c r="N108" i="1"/>
  <c r="BJ87" i="1"/>
  <c r="P102" i="1" s="1"/>
  <c r="P108" i="1"/>
  <c r="N103" i="1"/>
  <c r="BH87" i="1"/>
  <c r="N102" i="1" s="1"/>
  <c r="R107" i="1"/>
  <c r="E105" i="1"/>
  <c r="AY86" i="1"/>
  <c r="J103" i="1"/>
  <c r="BD87" i="1"/>
  <c r="J102" i="1" s="1"/>
  <c r="BF87" i="1"/>
  <c r="L102" i="1" s="1"/>
  <c r="L103" i="1"/>
  <c r="BE84" i="1"/>
  <c r="K110" i="1"/>
  <c r="F105" i="1"/>
  <c r="AZ86" i="1"/>
  <c r="BG86" i="1"/>
  <c r="M103" i="1"/>
  <c r="K111" i="1"/>
  <c r="G105" i="1"/>
  <c r="BA87" i="1"/>
  <c r="G102" i="1" s="1"/>
  <c r="R106" i="1"/>
  <c r="E104" i="1"/>
  <c r="E111" i="1"/>
  <c r="O104" i="1"/>
  <c r="J105" i="1"/>
  <c r="C111" i="1"/>
  <c r="J110" i="1"/>
  <c r="J109" i="1"/>
  <c r="E54" i="1"/>
  <c r="D78" i="1" a="1"/>
  <c r="C78" i="1" a="1"/>
  <c r="BG87" i="1" l="1"/>
  <c r="M102" i="1" s="1"/>
  <c r="M108" i="1"/>
  <c r="AZ87" i="1"/>
  <c r="F102" i="1" s="1"/>
  <c r="F103" i="1"/>
  <c r="BB85" i="1"/>
  <c r="H108" i="1"/>
  <c r="BE85" i="1"/>
  <c r="K105" i="1"/>
  <c r="BC86" i="1"/>
  <c r="I105" i="1"/>
  <c r="AX83" i="1"/>
  <c r="D109" i="1"/>
  <c r="AY87" i="1"/>
  <c r="E102" i="1" s="1"/>
  <c r="E103" i="1"/>
  <c r="C110" i="1"/>
  <c r="J104" i="1"/>
  <c r="J108" i="1"/>
  <c r="O110" i="1"/>
  <c r="O108" i="1"/>
  <c r="C78" i="1"/>
  <c r="S80" i="1"/>
  <c r="S81" i="1"/>
  <c r="S85" i="1"/>
  <c r="S87" i="1"/>
  <c r="S86" i="1"/>
  <c r="S83" i="1"/>
  <c r="S79" i="1"/>
  <c r="S84" i="1"/>
  <c r="S82" i="1"/>
  <c r="D78" i="1"/>
  <c r="T79" i="1"/>
  <c r="T80" i="1"/>
  <c r="T81" i="1"/>
  <c r="T82" i="1"/>
  <c r="T83" i="1"/>
  <c r="T84" i="1"/>
  <c r="T86" i="1"/>
  <c r="T85" i="1"/>
  <c r="T87" i="1"/>
  <c r="E78" i="1" a="1"/>
  <c r="F54" i="1"/>
  <c r="AX84" i="1" l="1"/>
  <c r="D104" i="1"/>
  <c r="K108" i="1"/>
  <c r="BE86" i="1"/>
  <c r="I103" i="1"/>
  <c r="BC87" i="1"/>
  <c r="I102" i="1" s="1"/>
  <c r="BB86" i="1"/>
  <c r="H105" i="1"/>
  <c r="R110" i="1"/>
  <c r="C109" i="1"/>
  <c r="R109" i="1" s="1"/>
  <c r="R108" i="1"/>
  <c r="D98" i="1"/>
  <c r="D90" i="1"/>
  <c r="D94" i="1"/>
  <c r="D97" i="1"/>
  <c r="D96" i="1"/>
  <c r="D99" i="1"/>
  <c r="D91" i="1"/>
  <c r="D92" i="1"/>
  <c r="D93" i="1"/>
  <c r="D95" i="1"/>
  <c r="T78" i="1"/>
  <c r="G54" i="1"/>
  <c r="F78" i="1" a="1"/>
  <c r="E78" i="1"/>
  <c r="U86" i="1"/>
  <c r="U83" i="1"/>
  <c r="U84" i="1"/>
  <c r="U87" i="1"/>
  <c r="U79" i="1"/>
  <c r="U82" i="1"/>
  <c r="U80" i="1"/>
  <c r="U81" i="1"/>
  <c r="U85" i="1"/>
  <c r="C97" i="1"/>
  <c r="C98" i="1"/>
  <c r="C92" i="1"/>
  <c r="C94" i="1"/>
  <c r="C95" i="1"/>
  <c r="C90" i="1"/>
  <c r="C91" i="1"/>
  <c r="C93" i="1"/>
  <c r="C96" i="1"/>
  <c r="C99" i="1"/>
  <c r="S78" i="1"/>
  <c r="BB87" i="1" l="1"/>
  <c r="H102" i="1" s="1"/>
  <c r="H103" i="1"/>
  <c r="BE87" i="1"/>
  <c r="K102" i="1" s="1"/>
  <c r="K103" i="1"/>
  <c r="D111" i="1"/>
  <c r="R111" i="1" s="1"/>
  <c r="AX85" i="1"/>
  <c r="C104" i="1"/>
  <c r="R104" i="1" s="1"/>
  <c r="U78" i="1"/>
  <c r="E93" i="1"/>
  <c r="E98" i="1"/>
  <c r="E90" i="1"/>
  <c r="E94" i="1"/>
  <c r="E97" i="1"/>
  <c r="E92" i="1"/>
  <c r="E95" i="1"/>
  <c r="E91" i="1"/>
  <c r="E96" i="1"/>
  <c r="E99" i="1"/>
  <c r="F78" i="1"/>
  <c r="V86" i="1"/>
  <c r="V82" i="1"/>
  <c r="V84" i="1"/>
  <c r="V79" i="1"/>
  <c r="V85" i="1"/>
  <c r="V80" i="1"/>
  <c r="V87" i="1"/>
  <c r="V83" i="1"/>
  <c r="V81" i="1"/>
  <c r="H54" i="1"/>
  <c r="G78" i="1" a="1"/>
  <c r="D103" i="1" l="1"/>
  <c r="AX86" i="1"/>
  <c r="C103" i="1"/>
  <c r="G78" i="1"/>
  <c r="W81" i="1"/>
  <c r="W80" i="1"/>
  <c r="W82" i="1"/>
  <c r="W86" i="1"/>
  <c r="W84" i="1"/>
  <c r="W87" i="1"/>
  <c r="W85" i="1"/>
  <c r="W79" i="1"/>
  <c r="W83" i="1"/>
  <c r="V78" i="1"/>
  <c r="F93" i="1"/>
  <c r="F91" i="1"/>
  <c r="F94" i="1"/>
  <c r="F97" i="1"/>
  <c r="F96" i="1"/>
  <c r="F92" i="1"/>
  <c r="F99" i="1"/>
  <c r="F95" i="1"/>
  <c r="F90" i="1"/>
  <c r="F98" i="1"/>
  <c r="H78" i="1" a="1"/>
  <c r="I54" i="1"/>
  <c r="R103" i="1" l="1"/>
  <c r="AX87" i="1"/>
  <c r="D102" i="1" s="1"/>
  <c r="D105" i="1"/>
  <c r="C102" i="1"/>
  <c r="R102" i="1" s="1"/>
  <c r="C105" i="1"/>
  <c r="R105" i="1" s="1"/>
  <c r="I78" i="1" a="1"/>
  <c r="J54" i="1"/>
  <c r="H78" i="1"/>
  <c r="X81" i="1"/>
  <c r="X82" i="1"/>
  <c r="X86" i="1"/>
  <c r="X80" i="1"/>
  <c r="X84" i="1"/>
  <c r="X87" i="1"/>
  <c r="X79" i="1"/>
  <c r="X85" i="1"/>
  <c r="X83" i="1"/>
  <c r="G99" i="1"/>
  <c r="W78" i="1"/>
  <c r="G98" i="1"/>
  <c r="G91" i="1"/>
  <c r="G94" i="1"/>
  <c r="G96" i="1"/>
  <c r="G93" i="1"/>
  <c r="G95" i="1"/>
  <c r="G90" i="1"/>
  <c r="G92" i="1"/>
  <c r="G97" i="1"/>
  <c r="Y102" i="1" l="1"/>
  <c r="H94" i="1"/>
  <c r="H99" i="1"/>
  <c r="X78" i="1"/>
  <c r="H95" i="1"/>
  <c r="H98" i="1"/>
  <c r="H91" i="1"/>
  <c r="H90" i="1"/>
  <c r="H97" i="1"/>
  <c r="H96" i="1"/>
  <c r="H92" i="1"/>
  <c r="H93" i="1"/>
  <c r="J78" i="1" a="1"/>
  <c r="K54" i="1"/>
  <c r="I78" i="1"/>
  <c r="Y84" i="1"/>
  <c r="Y81" i="1"/>
  <c r="Y80" i="1"/>
  <c r="Y82" i="1"/>
  <c r="Y86" i="1"/>
  <c r="Y79" i="1"/>
  <c r="Y83" i="1"/>
  <c r="Y87" i="1"/>
  <c r="Y85" i="1"/>
  <c r="J78" i="1" l="1"/>
  <c r="Z84" i="1"/>
  <c r="Z82" i="1"/>
  <c r="Z86" i="1"/>
  <c r="Z80" i="1"/>
  <c r="Z81" i="1"/>
  <c r="Z79" i="1"/>
  <c r="Z83" i="1"/>
  <c r="Z87" i="1"/>
  <c r="Z85" i="1"/>
  <c r="I94" i="1"/>
  <c r="I98" i="1"/>
  <c r="Y78" i="1"/>
  <c r="I95" i="1"/>
  <c r="I91" i="1"/>
  <c r="I90" i="1"/>
  <c r="I92" i="1"/>
  <c r="I99" i="1"/>
  <c r="I96" i="1"/>
  <c r="I97" i="1"/>
  <c r="I93" i="1"/>
  <c r="K78" i="1" a="1"/>
  <c r="L54" i="1"/>
  <c r="L78" i="1" l="1" a="1"/>
  <c r="M54" i="1"/>
  <c r="K78" i="1"/>
  <c r="AA79" i="1"/>
  <c r="AA87" i="1"/>
  <c r="AA84" i="1"/>
  <c r="AA80" i="1"/>
  <c r="AA85" i="1"/>
  <c r="AA86" i="1"/>
  <c r="AA83" i="1"/>
  <c r="AA81" i="1"/>
  <c r="AA82" i="1"/>
  <c r="J95" i="1"/>
  <c r="J98" i="1"/>
  <c r="Z78" i="1"/>
  <c r="J91" i="1"/>
  <c r="J96" i="1"/>
  <c r="J92" i="1"/>
  <c r="J99" i="1"/>
  <c r="J94" i="1"/>
  <c r="J90" i="1"/>
  <c r="J97" i="1"/>
  <c r="J93" i="1"/>
  <c r="K95" i="1" l="1"/>
  <c r="K92" i="1"/>
  <c r="AA78" i="1"/>
  <c r="K98" i="1"/>
  <c r="K94" i="1"/>
  <c r="K96" i="1"/>
  <c r="K91" i="1"/>
  <c r="K93" i="1"/>
  <c r="K90" i="1"/>
  <c r="K97" i="1"/>
  <c r="K99" i="1"/>
  <c r="N54" i="1"/>
  <c r="M78" i="1" a="1"/>
  <c r="L78" i="1"/>
  <c r="AB79" i="1"/>
  <c r="AB87" i="1"/>
  <c r="AB84" i="1"/>
  <c r="AB86" i="1"/>
  <c r="AB81" i="1"/>
  <c r="AB82" i="1"/>
  <c r="AB85" i="1"/>
  <c r="AB80" i="1"/>
  <c r="AB83" i="1"/>
  <c r="M78" i="1" l="1"/>
  <c r="AC82" i="1"/>
  <c r="AC79" i="1"/>
  <c r="AC87" i="1"/>
  <c r="AC85" i="1"/>
  <c r="AC83" i="1"/>
  <c r="AC84" i="1"/>
  <c r="AC81" i="1"/>
  <c r="AC80" i="1"/>
  <c r="AC86" i="1"/>
  <c r="L90" i="1"/>
  <c r="L95" i="1"/>
  <c r="L99" i="1"/>
  <c r="L92" i="1"/>
  <c r="AB78" i="1"/>
  <c r="L98" i="1"/>
  <c r="L94" i="1"/>
  <c r="L96" i="1"/>
  <c r="L97" i="1"/>
  <c r="L91" i="1"/>
  <c r="L93" i="1"/>
  <c r="O54" i="1"/>
  <c r="N78" i="1" a="1"/>
  <c r="N78" i="1" l="1"/>
  <c r="AD82" i="1"/>
  <c r="AD85" i="1"/>
  <c r="AD87" i="1"/>
  <c r="AD83" i="1"/>
  <c r="AD81" i="1"/>
  <c r="AD79" i="1"/>
  <c r="AD86" i="1"/>
  <c r="AD84" i="1"/>
  <c r="AD80" i="1"/>
  <c r="P54" i="1"/>
  <c r="P78" i="1" s="1" a="1"/>
  <c r="P78" i="1" s="1"/>
  <c r="O78" i="1" a="1"/>
  <c r="O78" i="1" s="1"/>
  <c r="M90" i="1"/>
  <c r="M96" i="1"/>
  <c r="M92" i="1"/>
  <c r="M95" i="1"/>
  <c r="M99" i="1"/>
  <c r="AC78" i="1"/>
  <c r="M93" i="1"/>
  <c r="M98" i="1"/>
  <c r="M91" i="1"/>
  <c r="M94" i="1"/>
  <c r="M97" i="1"/>
  <c r="P91" i="1" l="1"/>
  <c r="P93" i="1"/>
  <c r="P96" i="1"/>
  <c r="P99" i="1"/>
  <c r="P92" i="1"/>
  <c r="P94" i="1"/>
  <c r="P95" i="1"/>
  <c r="P97" i="1"/>
  <c r="P98" i="1"/>
  <c r="P90" i="1"/>
  <c r="O91" i="1"/>
  <c r="O96" i="1"/>
  <c r="O92" i="1"/>
  <c r="O99" i="1"/>
  <c r="O90" i="1"/>
  <c r="O97" i="1"/>
  <c r="O93" i="1"/>
  <c r="O98" i="1"/>
  <c r="O94" i="1"/>
  <c r="O95" i="1"/>
  <c r="N96" i="1"/>
  <c r="N92" i="1"/>
  <c r="N95" i="1"/>
  <c r="N99" i="1"/>
  <c r="N91" i="1"/>
  <c r="N97" i="1"/>
  <c r="AD78" i="1"/>
  <c r="N93" i="1"/>
  <c r="N98" i="1"/>
  <c r="N94" i="1"/>
  <c r="N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<sst xmlns="http://schemas.openxmlformats.org/spreadsheetml/2006/main" count="195" uniqueCount="52">
  <si>
    <t>Scores</t>
  </si>
  <si>
    <t>the hos</t>
  </si>
  <si>
    <t>merge</t>
  </si>
  <si>
    <t>ADCCD</t>
  </si>
  <si>
    <t>kamara</t>
  </si>
  <si>
    <t>Cook</t>
  </si>
  <si>
    <t>Prof</t>
  </si>
  <si>
    <t>Det</t>
  </si>
  <si>
    <t>Stroud</t>
  </si>
  <si>
    <t>Brills</t>
  </si>
  <si>
    <t>matchups</t>
  </si>
  <si>
    <t>MVP</t>
  </si>
  <si>
    <t>opponent score</t>
  </si>
  <si>
    <t>Won?</t>
  </si>
  <si>
    <t>wins</t>
  </si>
  <si>
    <t>standings</t>
  </si>
  <si>
    <t>points for</t>
  </si>
  <si>
    <t>Rank</t>
  </si>
  <si>
    <t>adj amount</t>
  </si>
  <si>
    <t>Rank Adj</t>
  </si>
  <si>
    <t>rank adj</t>
  </si>
  <si>
    <t>tied</t>
  </si>
  <si>
    <t>Array</t>
  </si>
  <si>
    <t>2DArray</t>
  </si>
  <si>
    <t>[[10, 10, 10, 10, 10, 10, 10, 10, 10, 10, 10, 10, 10, 10], [8, 8, 9, 9, 8, 9, 9, 9, 9, 9, 8, 9, 9, 7], [7, 6, 5, 4, 7, 4, 7, 8, 5, 4, 6, 7, 5, 4], [9, 9, 8, 8, 9, 8, 8, 6, 7, 6, 4, 4, 2, 3], [1, 4, 7, 6, 3, 2, 3, 2, 1, 2, 2, 1, 1, 1], [2, 1, 1, 3, 1, 1, 1, 1, 3, 3, 3, 3, 3, 2], [3, 2, 4, 7, 6, 7, 6, 7, 8, 7, 9, 8, 6, 9], [6, 5, 3, 5, 4, 6, 4, 3, 2, 1, 1, 2, 4, 6], [5, 3, 2, 1, 2, 5, 2, 4, 6, 8, 7, 5, 7, 5], [4, 7, 6, 2, 5, 3, 5, 5, 4, 5, 5, 6, 8, 8]]</t>
  </si>
  <si>
    <t>[[6.68, 8.34, 8.34, 9.17, 10, 10, 10, 10, 10, 10, 10, 10, 10, 10], [6.34, 8, 8.17, 9, 8, 9, 9, 9, 9, 9, 8, 9, 8.17, 6.17], [6.17, 4.34, 3.34, 2.34, 3.68, 2.34, 3.68, 5.51, 4.17, 2.34, 2.68, 6.17, 3.34, 1.51], [6.51, 8.17, 8, 8, 8.17, 8, 8, 5.17, 7, 5.17, 2.34, 1.51, 1.17, 1.34], [1, 4, 7, 5.17, 3, 2, 3, 2, 1, 2, 2, 1, 1, 1], [1.17, 1, 1, 2.17, 1, 1, 1, 1, 1.34, 2.17, 2.17, 1.34, 3, 1.17], [1.34, 1.17, 3.17, 5.34, 3.51, 6.17, 3.51, 5.34, 7.17, 5.34, 8.17, 6.34, 3.51, 6.51], [6, 4.17, 3, 5, 3.17, 6, 3.17, 2.17, 1.17, 1, 1, 1.17, 3.17, 6], [1.68, 1.34, 1.17, 1, 1.17, 2.51, 1.17, 2.34, 4.34, 5.51, 2.85, 1.68, 3.68, 1.68], [1.51, 4.51, 3.51, 2, 3.34, 2.17, 3.34, 5, 4, 5, 2.51, 6, 8, 6.34]]</t>
  </si>
  <si>
    <t>AVG PF</t>
  </si>
  <si>
    <t>PF</t>
  </si>
  <si>
    <t>PA</t>
  </si>
  <si>
    <t>Proj Against</t>
  </si>
  <si>
    <t>14AVG - x</t>
  </si>
  <si>
    <t>Expected PA</t>
  </si>
  <si>
    <t>Ex PA - Actual PA</t>
  </si>
  <si>
    <t>AVG Ex PA - Act PA</t>
  </si>
  <si>
    <t>[-3.54, 3.2, -2.57, -4.51, -4.02, 7.86, 6.83, -4.57, 0.24, 1.08];</t>
  </si>
  <si>
    <t>Best Draft</t>
  </si>
  <si>
    <t>Sums</t>
  </si>
  <si>
    <t>[1735.26, 1869.6, 1854.86, 1962.22, 2301.8, 1826.44, 2163.14, 1979.6, 1641.68, 2149.52];</t>
  </si>
  <si>
    <t>cook</t>
  </si>
  <si>
    <t>mvps</t>
  </si>
  <si>
    <t>total</t>
  </si>
  <si>
    <t>stroud</t>
  </si>
  <si>
    <t>det</t>
  </si>
  <si>
    <t>cd</t>
  </si>
  <si>
    <t>brills</t>
  </si>
  <si>
    <t>prof</t>
  </si>
  <si>
    <t>hosp</t>
  </si>
  <si>
    <t>[[2.68, 3.34, 3.34, 3.17, 4, 3, 3, 3, 4, 3, 3, 3, 4, 3], [2.34, 3, 3.17, 3, 3, 3, 3, 3, 4, 3, 2, 3, 3.17, 2.17], [2.17, 2.34, 2.34, 1.34, 2.68, 1.34, 2.68, 2.51, 2.17, 1.34, 1.68, 2.17, 2.34, 1.51], [2.51, 3.17, 3, 3, 3.17, 3, 3, 2.17, 3, 2.17, 1.34, 1.51, 1.17, 1.34], [1, 2, 3, 2.17, 2, 1, 2, 1, 1, 1, 1, 1, 1, 1], [1.17, 1, 1, 1.17, 1, 1, 1, 1, 1.34, 1.17, 1.17, 1.34, 2, 1.17], [1.34, 1.17, 2.17, 2.34, 2.51, 2.17, 2.51, 2.34, 3.17, 2.34, 2.17, 2.34, 2.51, 2.51], [2, 2.17, 2, 2, 2.17, 2, 2.17, 1.17, 1.17, 1, 1, 1.17, 2.17, 2], [1.68, 1.34, 1.17, 1, 1.17, 1.51, 1.17, 1.34, 2.34, 2.51, 1.85, 1.68, 2.68, 1.68], [1.51, 2.51, 2.51, 1, 2.34, 1.17, 2.34, 2, 2, 2, 1.51, 2, 3, 2.34]];</t>
  </si>
  <si>
    <t>Points off perfect</t>
  </si>
  <si>
    <t>[303.92, 203.7, 319.72, 150.7, 207.2, 235.64, 374.2, 162.3, 250.74, 239.8];</t>
  </si>
  <si>
    <t>Waiver Claims</t>
  </si>
  <si>
    <t>[17, 21, 19, 12, 16, 23, 1, 16, 29, 8];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</si>
</sst>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4"/>
  <sheetViews>
    <sheetView tabSelected="1" topLeftCell="A165" workbookViewId="0">
      <selection activeCell="E177" sqref="E177"/>
    </sheetView>
  </sheetViews>
  <sheetFormatPr defaultRowHeight="14.4" x14ac:dyDescent="0.3"/>
  <sheetData>
    <row r="1" spans="1:17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7" x14ac:dyDescent="0.3">
      <c r="A2" s="1">
        <v>1</v>
      </c>
      <c r="B2" t="s">
        <v>1</v>
      </c>
      <c r="C2">
        <v>55.52</v>
      </c>
      <c r="D2">
        <v>90.12</v>
      </c>
      <c r="E2">
        <v>80.540000000000006</v>
      </c>
      <c r="F2">
        <v>82.42</v>
      </c>
      <c r="G2">
        <v>96.68</v>
      </c>
      <c r="H2">
        <v>83.06</v>
      </c>
      <c r="I2">
        <v>108.86</v>
      </c>
      <c r="J2">
        <v>79.44</v>
      </c>
      <c r="K2">
        <v>100.4</v>
      </c>
      <c r="L2">
        <v>48.18</v>
      </c>
      <c r="M2">
        <v>110.94</v>
      </c>
      <c r="N2">
        <v>61.66</v>
      </c>
      <c r="O2">
        <v>72.22</v>
      </c>
      <c r="P2">
        <v>106.62</v>
      </c>
      <c r="Q2" s="1">
        <f>SUM(C2:P2)</f>
        <v>1176.6599999999999</v>
      </c>
    </row>
    <row r="3" spans="1:17" x14ac:dyDescent="0.3">
      <c r="A3" s="1">
        <v>2</v>
      </c>
      <c r="B3" t="s">
        <v>3</v>
      </c>
      <c r="C3">
        <v>93.54</v>
      </c>
      <c r="D3">
        <v>101.84</v>
      </c>
      <c r="E3">
        <v>73.180000000000007</v>
      </c>
      <c r="F3">
        <v>92.3</v>
      </c>
      <c r="G3">
        <v>135.54</v>
      </c>
      <c r="H3">
        <v>108.7</v>
      </c>
      <c r="I3">
        <v>112.36</v>
      </c>
      <c r="J3">
        <v>100.7</v>
      </c>
      <c r="K3">
        <v>115.2</v>
      </c>
      <c r="L3">
        <v>87.44</v>
      </c>
      <c r="M3">
        <v>126.34</v>
      </c>
      <c r="N3">
        <v>94.6</v>
      </c>
      <c r="O3">
        <v>117</v>
      </c>
      <c r="P3">
        <v>138.97999999999999</v>
      </c>
      <c r="Q3" s="1">
        <f t="shared" ref="Q3:Q11" si="0">SUM(C3:P3)</f>
        <v>1497.72</v>
      </c>
    </row>
    <row r="4" spans="1:17" x14ac:dyDescent="0.3">
      <c r="A4" s="1">
        <v>3</v>
      </c>
      <c r="B4" t="s">
        <v>2</v>
      </c>
      <c r="C4">
        <v>102.6</v>
      </c>
      <c r="D4">
        <v>103.62</v>
      </c>
      <c r="E4">
        <v>110.02</v>
      </c>
      <c r="F4">
        <v>89.42</v>
      </c>
      <c r="G4">
        <v>88.16</v>
      </c>
      <c r="H4">
        <v>132.30000000000001</v>
      </c>
      <c r="I4">
        <v>87.3</v>
      </c>
      <c r="J4">
        <v>106.5</v>
      </c>
      <c r="K4">
        <v>108.5</v>
      </c>
      <c r="L4">
        <v>93.44</v>
      </c>
      <c r="M4">
        <v>120.54</v>
      </c>
      <c r="N4">
        <v>81.96</v>
      </c>
      <c r="O4">
        <v>113.5</v>
      </c>
      <c r="P4">
        <v>116.7</v>
      </c>
      <c r="Q4" s="1">
        <f t="shared" si="0"/>
        <v>1454.5600000000002</v>
      </c>
    </row>
    <row r="5" spans="1:17" x14ac:dyDescent="0.3">
      <c r="A5" s="1">
        <v>4</v>
      </c>
      <c r="B5" t="s">
        <v>11</v>
      </c>
      <c r="C5">
        <v>81.44</v>
      </c>
      <c r="D5">
        <v>97.96</v>
      </c>
      <c r="E5">
        <v>94</v>
      </c>
      <c r="F5">
        <v>116.82</v>
      </c>
      <c r="G5">
        <v>84.56</v>
      </c>
      <c r="H5">
        <v>142.80000000000001</v>
      </c>
      <c r="I5">
        <v>93.08</v>
      </c>
      <c r="J5">
        <v>137.74</v>
      </c>
      <c r="K5">
        <v>94.38</v>
      </c>
      <c r="L5">
        <v>147.52000000000001</v>
      </c>
      <c r="M5">
        <v>125.56</v>
      </c>
      <c r="N5">
        <v>121.3</v>
      </c>
      <c r="O5">
        <v>103.26</v>
      </c>
      <c r="P5">
        <v>111.9</v>
      </c>
      <c r="Q5" s="1">
        <f t="shared" si="0"/>
        <v>1552.32</v>
      </c>
    </row>
    <row r="6" spans="1:17" x14ac:dyDescent="0.3">
      <c r="A6" s="1">
        <v>5</v>
      </c>
      <c r="B6" t="s">
        <v>4</v>
      </c>
      <c r="C6">
        <v>143.96</v>
      </c>
      <c r="D6">
        <v>110.64</v>
      </c>
      <c r="E6">
        <v>103.16</v>
      </c>
      <c r="F6">
        <v>111.22</v>
      </c>
      <c r="G6">
        <v>129.52000000000001</v>
      </c>
      <c r="H6">
        <v>110.26</v>
      </c>
      <c r="I6">
        <v>84.44</v>
      </c>
      <c r="J6">
        <v>128.02000000000001</v>
      </c>
      <c r="K6">
        <v>121.66</v>
      </c>
      <c r="L6">
        <v>86.28</v>
      </c>
      <c r="M6">
        <v>117.34</v>
      </c>
      <c r="N6">
        <v>134.4</v>
      </c>
      <c r="O6">
        <v>127.34</v>
      </c>
      <c r="P6">
        <v>112.8</v>
      </c>
      <c r="Q6" s="1">
        <f t="shared" si="0"/>
        <v>1621.04</v>
      </c>
    </row>
    <row r="7" spans="1:17" x14ac:dyDescent="0.3">
      <c r="A7" s="1">
        <v>6</v>
      </c>
      <c r="B7" t="s">
        <v>5</v>
      </c>
      <c r="C7">
        <v>129.47999999999999</v>
      </c>
      <c r="D7">
        <v>112.56</v>
      </c>
      <c r="E7">
        <v>98.58</v>
      </c>
      <c r="F7">
        <v>84.3</v>
      </c>
      <c r="G7">
        <v>115.16</v>
      </c>
      <c r="H7">
        <v>97.98</v>
      </c>
      <c r="I7">
        <v>105.98</v>
      </c>
      <c r="J7">
        <v>134.97999999999999</v>
      </c>
      <c r="K7">
        <v>101.62</v>
      </c>
      <c r="L7">
        <v>134.28</v>
      </c>
      <c r="M7">
        <v>101.4</v>
      </c>
      <c r="N7">
        <v>121.06</v>
      </c>
      <c r="O7">
        <v>122.14</v>
      </c>
      <c r="P7">
        <v>113.52</v>
      </c>
      <c r="Q7" s="1">
        <f t="shared" si="0"/>
        <v>1573.0400000000002</v>
      </c>
    </row>
    <row r="8" spans="1:17" x14ac:dyDescent="0.3">
      <c r="A8" s="1">
        <v>7</v>
      </c>
      <c r="B8" t="s">
        <v>6</v>
      </c>
      <c r="C8">
        <v>125.78</v>
      </c>
      <c r="D8">
        <v>113.74</v>
      </c>
      <c r="E8">
        <v>97.58</v>
      </c>
      <c r="F8">
        <v>94.28</v>
      </c>
      <c r="G8">
        <v>123.4</v>
      </c>
      <c r="H8">
        <v>83.26</v>
      </c>
      <c r="I8">
        <v>103.1</v>
      </c>
      <c r="J8">
        <v>81.28</v>
      </c>
      <c r="K8">
        <v>113.26</v>
      </c>
      <c r="L8">
        <v>105.14</v>
      </c>
      <c r="M8">
        <v>77.400000000000006</v>
      </c>
      <c r="N8">
        <v>98.1</v>
      </c>
      <c r="O8">
        <v>107.8</v>
      </c>
      <c r="P8">
        <v>46.56</v>
      </c>
      <c r="Q8" s="1">
        <f t="shared" si="0"/>
        <v>1370.6799999999998</v>
      </c>
    </row>
    <row r="9" spans="1:17" x14ac:dyDescent="0.3">
      <c r="A9" s="1">
        <v>8</v>
      </c>
      <c r="B9" t="s">
        <v>7</v>
      </c>
      <c r="C9">
        <v>122.82</v>
      </c>
      <c r="D9">
        <v>112.98</v>
      </c>
      <c r="E9">
        <v>142.08000000000001</v>
      </c>
      <c r="F9">
        <v>114.54</v>
      </c>
      <c r="G9">
        <v>86.12</v>
      </c>
      <c r="H9">
        <v>90.42</v>
      </c>
      <c r="I9">
        <v>119.84</v>
      </c>
      <c r="J9">
        <v>132.18</v>
      </c>
      <c r="K9">
        <v>119.78</v>
      </c>
      <c r="L9">
        <v>110.4</v>
      </c>
      <c r="M9">
        <v>107.78</v>
      </c>
      <c r="N9">
        <v>94.88</v>
      </c>
      <c r="O9">
        <v>96.88</v>
      </c>
      <c r="P9">
        <v>115.56</v>
      </c>
      <c r="Q9" s="1">
        <f t="shared" si="0"/>
        <v>1566.2600000000002</v>
      </c>
    </row>
    <row r="10" spans="1:17" x14ac:dyDescent="0.3">
      <c r="A10" s="1">
        <v>9</v>
      </c>
      <c r="B10" t="s">
        <v>8</v>
      </c>
      <c r="C10">
        <v>95.26</v>
      </c>
      <c r="D10">
        <v>135.4</v>
      </c>
      <c r="E10">
        <v>90.5</v>
      </c>
      <c r="F10">
        <v>103.1</v>
      </c>
      <c r="G10">
        <v>85.24</v>
      </c>
      <c r="H10">
        <v>102.18</v>
      </c>
      <c r="I10">
        <v>128.63999999999999</v>
      </c>
      <c r="J10">
        <v>87.7</v>
      </c>
      <c r="K10">
        <v>87.92</v>
      </c>
      <c r="L10">
        <v>69.38</v>
      </c>
      <c r="M10">
        <v>128.78</v>
      </c>
      <c r="N10">
        <v>102.32</v>
      </c>
      <c r="O10">
        <v>101.26</v>
      </c>
      <c r="P10">
        <v>132.34</v>
      </c>
      <c r="Q10" s="1">
        <f t="shared" si="0"/>
        <v>1450.02</v>
      </c>
    </row>
    <row r="11" spans="1:17" x14ac:dyDescent="0.3">
      <c r="A11" s="1">
        <v>10</v>
      </c>
      <c r="B11" t="s">
        <v>9</v>
      </c>
      <c r="C11">
        <v>103.78</v>
      </c>
      <c r="D11">
        <v>93.66</v>
      </c>
      <c r="E11">
        <v>114.32</v>
      </c>
      <c r="F11">
        <v>127.3</v>
      </c>
      <c r="G11">
        <v>122.84</v>
      </c>
      <c r="H11">
        <v>107.3</v>
      </c>
      <c r="I11">
        <v>99.62</v>
      </c>
      <c r="J11">
        <v>111.72</v>
      </c>
      <c r="K11">
        <v>125.2</v>
      </c>
      <c r="L11">
        <v>87.6</v>
      </c>
      <c r="M11">
        <v>106.48</v>
      </c>
      <c r="N11">
        <v>89.16</v>
      </c>
      <c r="O11">
        <v>90.72</v>
      </c>
      <c r="P11">
        <v>115.98</v>
      </c>
      <c r="Q11" s="1">
        <f t="shared" si="0"/>
        <v>1495.68</v>
      </c>
    </row>
    <row r="15" spans="1:17" x14ac:dyDescent="0.3">
      <c r="B15" t="s">
        <v>10</v>
      </c>
    </row>
    <row r="16" spans="1:17" x14ac:dyDescent="0.3">
      <c r="A16" s="1">
        <v>1</v>
      </c>
      <c r="B16" t="s">
        <v>1</v>
      </c>
      <c r="C16">
        <v>7</v>
      </c>
      <c r="D16">
        <v>8</v>
      </c>
      <c r="E16">
        <v>9</v>
      </c>
      <c r="F16">
        <v>3</v>
      </c>
      <c r="G16">
        <v>6</v>
      </c>
      <c r="H16">
        <v>10</v>
      </c>
      <c r="I16">
        <v>2</v>
      </c>
      <c r="J16">
        <v>5</v>
      </c>
      <c r="K16">
        <v>4</v>
      </c>
      <c r="L16">
        <v>7</v>
      </c>
      <c r="M16">
        <v>8</v>
      </c>
      <c r="N16">
        <v>9</v>
      </c>
      <c r="O16">
        <v>3</v>
      </c>
      <c r="P16">
        <v>9</v>
      </c>
    </row>
    <row r="17" spans="1:17" x14ac:dyDescent="0.3">
      <c r="A17" s="1">
        <v>2</v>
      </c>
      <c r="B17" t="s">
        <v>3</v>
      </c>
      <c r="C17">
        <v>9</v>
      </c>
      <c r="D17">
        <v>3</v>
      </c>
      <c r="E17">
        <v>6</v>
      </c>
      <c r="F17">
        <v>10</v>
      </c>
      <c r="G17">
        <v>4</v>
      </c>
      <c r="H17">
        <v>5</v>
      </c>
      <c r="I17">
        <v>1</v>
      </c>
      <c r="J17">
        <v>7</v>
      </c>
      <c r="K17">
        <v>8</v>
      </c>
      <c r="L17">
        <v>9</v>
      </c>
      <c r="M17">
        <v>3</v>
      </c>
      <c r="N17">
        <v>6</v>
      </c>
      <c r="O17">
        <v>10</v>
      </c>
      <c r="P17">
        <v>4</v>
      </c>
    </row>
    <row r="18" spans="1:17" x14ac:dyDescent="0.3">
      <c r="A18" s="1">
        <v>3</v>
      </c>
      <c r="B18" t="s">
        <v>2</v>
      </c>
      <c r="C18">
        <v>10</v>
      </c>
      <c r="D18">
        <v>2</v>
      </c>
      <c r="E18">
        <v>5</v>
      </c>
      <c r="F18">
        <v>1</v>
      </c>
      <c r="G18">
        <v>7</v>
      </c>
      <c r="H18">
        <v>8</v>
      </c>
      <c r="I18">
        <v>9</v>
      </c>
      <c r="J18">
        <v>4</v>
      </c>
      <c r="K18">
        <v>6</v>
      </c>
      <c r="L18">
        <v>10</v>
      </c>
      <c r="M18">
        <v>2</v>
      </c>
      <c r="N18">
        <v>5</v>
      </c>
      <c r="O18">
        <v>1</v>
      </c>
      <c r="P18">
        <v>8</v>
      </c>
    </row>
    <row r="19" spans="1:17" x14ac:dyDescent="0.3">
      <c r="A19" s="1">
        <v>4</v>
      </c>
      <c r="B19" t="s">
        <v>11</v>
      </c>
      <c r="C19">
        <v>6</v>
      </c>
      <c r="D19">
        <v>7</v>
      </c>
      <c r="E19">
        <v>10</v>
      </c>
      <c r="F19">
        <v>8</v>
      </c>
      <c r="G19">
        <v>2</v>
      </c>
      <c r="H19">
        <v>9</v>
      </c>
      <c r="I19">
        <v>5</v>
      </c>
      <c r="J19">
        <v>3</v>
      </c>
      <c r="K19">
        <v>1</v>
      </c>
      <c r="L19">
        <v>6</v>
      </c>
      <c r="M19">
        <v>7</v>
      </c>
      <c r="N19">
        <v>10</v>
      </c>
      <c r="O19">
        <v>8</v>
      </c>
      <c r="P19">
        <v>2</v>
      </c>
    </row>
    <row r="20" spans="1:17" x14ac:dyDescent="0.3">
      <c r="A20" s="1">
        <v>5</v>
      </c>
      <c r="B20" t="s">
        <v>4</v>
      </c>
      <c r="C20">
        <v>8</v>
      </c>
      <c r="D20">
        <v>9</v>
      </c>
      <c r="E20">
        <v>3</v>
      </c>
      <c r="F20">
        <v>6</v>
      </c>
      <c r="G20">
        <v>10</v>
      </c>
      <c r="H20">
        <v>2</v>
      </c>
      <c r="I20">
        <v>4</v>
      </c>
      <c r="J20">
        <v>1</v>
      </c>
      <c r="K20">
        <v>7</v>
      </c>
      <c r="L20">
        <v>8</v>
      </c>
      <c r="M20">
        <v>9</v>
      </c>
      <c r="N20">
        <v>3</v>
      </c>
      <c r="O20">
        <v>6</v>
      </c>
      <c r="P20">
        <v>10</v>
      </c>
    </row>
    <row r="21" spans="1:17" x14ac:dyDescent="0.3">
      <c r="A21" s="1">
        <v>6</v>
      </c>
      <c r="B21" t="s">
        <v>5</v>
      </c>
      <c r="C21">
        <v>4</v>
      </c>
      <c r="D21">
        <v>10</v>
      </c>
      <c r="E21">
        <v>2</v>
      </c>
      <c r="F21">
        <v>5</v>
      </c>
      <c r="G21">
        <v>1</v>
      </c>
      <c r="H21">
        <v>7</v>
      </c>
      <c r="I21">
        <v>8</v>
      </c>
      <c r="J21">
        <v>9</v>
      </c>
      <c r="K21">
        <v>3</v>
      </c>
      <c r="L21">
        <v>4</v>
      </c>
      <c r="M21">
        <v>10</v>
      </c>
      <c r="N21">
        <v>2</v>
      </c>
      <c r="O21">
        <v>5</v>
      </c>
      <c r="P21">
        <v>7</v>
      </c>
    </row>
    <row r="22" spans="1:17" x14ac:dyDescent="0.3">
      <c r="A22" s="1">
        <v>7</v>
      </c>
      <c r="B22" t="s">
        <v>6</v>
      </c>
      <c r="C22">
        <v>1</v>
      </c>
      <c r="D22">
        <v>4</v>
      </c>
      <c r="E22">
        <v>8</v>
      </c>
      <c r="F22">
        <v>9</v>
      </c>
      <c r="G22">
        <v>3</v>
      </c>
      <c r="H22">
        <v>6</v>
      </c>
      <c r="I22">
        <v>10</v>
      </c>
      <c r="J22">
        <v>2</v>
      </c>
      <c r="K22">
        <v>5</v>
      </c>
      <c r="L22">
        <v>1</v>
      </c>
      <c r="M22">
        <v>4</v>
      </c>
      <c r="N22">
        <v>8</v>
      </c>
      <c r="O22">
        <v>9</v>
      </c>
      <c r="P22">
        <v>6</v>
      </c>
    </row>
    <row r="23" spans="1:17" x14ac:dyDescent="0.3">
      <c r="A23" s="1">
        <v>8</v>
      </c>
      <c r="B23" t="s">
        <v>7</v>
      </c>
      <c r="C23">
        <v>5</v>
      </c>
      <c r="D23">
        <v>1</v>
      </c>
      <c r="E23">
        <v>7</v>
      </c>
      <c r="F23">
        <v>4</v>
      </c>
      <c r="G23">
        <v>9</v>
      </c>
      <c r="H23">
        <v>3</v>
      </c>
      <c r="I23">
        <v>6</v>
      </c>
      <c r="J23">
        <v>10</v>
      </c>
      <c r="K23">
        <v>2</v>
      </c>
      <c r="L23">
        <v>5</v>
      </c>
      <c r="M23">
        <v>1</v>
      </c>
      <c r="N23">
        <v>7</v>
      </c>
      <c r="O23">
        <v>4</v>
      </c>
      <c r="P23">
        <v>3</v>
      </c>
    </row>
    <row r="24" spans="1:17" x14ac:dyDescent="0.3">
      <c r="A24" s="1">
        <v>9</v>
      </c>
      <c r="B24" t="s">
        <v>8</v>
      </c>
      <c r="C24">
        <v>2</v>
      </c>
      <c r="D24">
        <v>5</v>
      </c>
      <c r="E24">
        <v>1</v>
      </c>
      <c r="F24">
        <v>7</v>
      </c>
      <c r="G24">
        <v>8</v>
      </c>
      <c r="H24">
        <v>4</v>
      </c>
      <c r="I24">
        <v>3</v>
      </c>
      <c r="J24">
        <v>6</v>
      </c>
      <c r="K24">
        <v>10</v>
      </c>
      <c r="L24">
        <v>2</v>
      </c>
      <c r="M24">
        <v>5</v>
      </c>
      <c r="N24">
        <v>1</v>
      </c>
      <c r="O24">
        <v>7</v>
      </c>
      <c r="P24">
        <v>1</v>
      </c>
    </row>
    <row r="25" spans="1:17" x14ac:dyDescent="0.3">
      <c r="A25" s="1">
        <v>10</v>
      </c>
      <c r="B25" t="s">
        <v>9</v>
      </c>
      <c r="C25">
        <v>3</v>
      </c>
      <c r="D25">
        <v>6</v>
      </c>
      <c r="E25">
        <v>4</v>
      </c>
      <c r="F25">
        <v>2</v>
      </c>
      <c r="G25">
        <v>5</v>
      </c>
      <c r="H25">
        <v>1</v>
      </c>
      <c r="I25">
        <v>7</v>
      </c>
      <c r="J25">
        <v>8</v>
      </c>
      <c r="K25">
        <v>9</v>
      </c>
      <c r="L25">
        <v>3</v>
      </c>
      <c r="M25">
        <v>6</v>
      </c>
      <c r="N25">
        <v>4</v>
      </c>
      <c r="O25">
        <v>2</v>
      </c>
      <c r="P25">
        <v>5</v>
      </c>
    </row>
    <row r="26" spans="1:17" x14ac:dyDescent="0.3">
      <c r="C26" s="1">
        <f>SUM(C16:C25)</f>
        <v>55</v>
      </c>
      <c r="D26" s="1">
        <f t="shared" ref="D26:J26" si="1">SUM(D16:D25)</f>
        <v>55</v>
      </c>
      <c r="E26" s="1">
        <f t="shared" si="1"/>
        <v>55</v>
      </c>
      <c r="F26" s="1">
        <f t="shared" si="1"/>
        <v>55</v>
      </c>
      <c r="G26" s="1">
        <f t="shared" si="1"/>
        <v>55</v>
      </c>
      <c r="H26" s="1">
        <f t="shared" si="1"/>
        <v>55</v>
      </c>
      <c r="I26" s="1">
        <f t="shared" si="1"/>
        <v>55</v>
      </c>
      <c r="J26" s="1">
        <f t="shared" si="1"/>
        <v>55</v>
      </c>
      <c r="K26" s="1">
        <f>SUM(K16:K25)</f>
        <v>55</v>
      </c>
      <c r="L26" s="1">
        <f t="shared" ref="L26" si="2">SUM(L16:L25)</f>
        <v>55</v>
      </c>
      <c r="M26" s="1">
        <f t="shared" ref="M26" si="3">SUM(M16:M25)</f>
        <v>55</v>
      </c>
      <c r="N26" s="1">
        <f t="shared" ref="N26" si="4">SUM(N16:N25)</f>
        <v>55</v>
      </c>
      <c r="O26" s="1">
        <f t="shared" ref="O26" si="5">SUM(O16:O25)</f>
        <v>55</v>
      </c>
      <c r="P26" s="1">
        <f t="shared" ref="P26" si="6">SUM(P16:P25)</f>
        <v>55</v>
      </c>
    </row>
    <row r="28" spans="1:17" x14ac:dyDescent="0.3">
      <c r="B28" t="s">
        <v>12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</row>
    <row r="29" spans="1:17" x14ac:dyDescent="0.3">
      <c r="B29" t="s">
        <v>1</v>
      </c>
      <c r="C29">
        <f>VLOOKUP(C16, $A$2:$P$11, C$28)</f>
        <v>125.78</v>
      </c>
      <c r="D29">
        <f t="shared" ref="D29:P29" si="7">VLOOKUP(D16, $A$2:$P$11, D$28)</f>
        <v>112.98</v>
      </c>
      <c r="E29">
        <f t="shared" si="7"/>
        <v>90.5</v>
      </c>
      <c r="F29">
        <f t="shared" si="7"/>
        <v>89.42</v>
      </c>
      <c r="G29">
        <f t="shared" si="7"/>
        <v>115.16</v>
      </c>
      <c r="H29">
        <f t="shared" si="7"/>
        <v>107.3</v>
      </c>
      <c r="I29">
        <f t="shared" si="7"/>
        <v>112.36</v>
      </c>
      <c r="J29">
        <f t="shared" si="7"/>
        <v>128.02000000000001</v>
      </c>
      <c r="K29">
        <f t="shared" si="7"/>
        <v>94.38</v>
      </c>
      <c r="L29">
        <f t="shared" si="7"/>
        <v>105.14</v>
      </c>
      <c r="M29">
        <f t="shared" si="7"/>
        <v>107.78</v>
      </c>
      <c r="N29">
        <f t="shared" si="7"/>
        <v>102.32</v>
      </c>
      <c r="O29">
        <f t="shared" si="7"/>
        <v>113.5</v>
      </c>
      <c r="P29">
        <f t="shared" si="7"/>
        <v>132.34</v>
      </c>
      <c r="Q29" s="1">
        <f>SUM(C29:P29)</f>
        <v>1536.9799999999998</v>
      </c>
    </row>
    <row r="30" spans="1:17" x14ac:dyDescent="0.3">
      <c r="B30" t="s">
        <v>3</v>
      </c>
      <c r="C30">
        <f t="shared" ref="C30:P38" si="8">VLOOKUP(C17, $A$2:$P$11, C$28)</f>
        <v>95.26</v>
      </c>
      <c r="D30">
        <f t="shared" si="8"/>
        <v>103.62</v>
      </c>
      <c r="E30">
        <f t="shared" si="8"/>
        <v>98.58</v>
      </c>
      <c r="F30">
        <f t="shared" si="8"/>
        <v>127.3</v>
      </c>
      <c r="G30">
        <f t="shared" si="8"/>
        <v>84.56</v>
      </c>
      <c r="H30">
        <f t="shared" si="8"/>
        <v>110.26</v>
      </c>
      <c r="I30">
        <f t="shared" si="8"/>
        <v>108.86</v>
      </c>
      <c r="J30">
        <f t="shared" si="8"/>
        <v>81.28</v>
      </c>
      <c r="K30">
        <f t="shared" si="8"/>
        <v>119.78</v>
      </c>
      <c r="L30">
        <f t="shared" si="8"/>
        <v>69.38</v>
      </c>
      <c r="M30">
        <f t="shared" si="8"/>
        <v>120.54</v>
      </c>
      <c r="N30">
        <f t="shared" si="8"/>
        <v>121.06</v>
      </c>
      <c r="O30">
        <f t="shared" si="8"/>
        <v>90.72</v>
      </c>
      <c r="P30">
        <f t="shared" si="8"/>
        <v>111.9</v>
      </c>
      <c r="Q30" s="1">
        <f t="shared" ref="Q30:Q38" si="9">SUM(C30:P30)</f>
        <v>1443.1000000000001</v>
      </c>
    </row>
    <row r="31" spans="1:17" x14ac:dyDescent="0.3">
      <c r="B31" t="s">
        <v>2</v>
      </c>
      <c r="C31">
        <f t="shared" si="8"/>
        <v>103.78</v>
      </c>
      <c r="D31">
        <f t="shared" si="8"/>
        <v>101.84</v>
      </c>
      <c r="E31">
        <f t="shared" si="8"/>
        <v>103.16</v>
      </c>
      <c r="F31">
        <f t="shared" si="8"/>
        <v>82.42</v>
      </c>
      <c r="G31">
        <f t="shared" si="8"/>
        <v>123.4</v>
      </c>
      <c r="H31">
        <f t="shared" si="8"/>
        <v>90.42</v>
      </c>
      <c r="I31">
        <f t="shared" si="8"/>
        <v>128.63999999999999</v>
      </c>
      <c r="J31">
        <f t="shared" si="8"/>
        <v>137.74</v>
      </c>
      <c r="K31">
        <f t="shared" si="8"/>
        <v>101.62</v>
      </c>
      <c r="L31">
        <f t="shared" si="8"/>
        <v>87.6</v>
      </c>
      <c r="M31">
        <f t="shared" si="8"/>
        <v>126.34</v>
      </c>
      <c r="N31">
        <f t="shared" si="8"/>
        <v>134.4</v>
      </c>
      <c r="O31">
        <f t="shared" si="8"/>
        <v>72.22</v>
      </c>
      <c r="P31">
        <f t="shared" si="8"/>
        <v>115.56</v>
      </c>
      <c r="Q31" s="1">
        <f t="shared" si="9"/>
        <v>1509.1399999999999</v>
      </c>
    </row>
    <row r="32" spans="1:17" x14ac:dyDescent="0.3">
      <c r="B32" t="s">
        <v>11</v>
      </c>
      <c r="C32">
        <f t="shared" si="8"/>
        <v>129.47999999999999</v>
      </c>
      <c r="D32">
        <f t="shared" si="8"/>
        <v>113.74</v>
      </c>
      <c r="E32">
        <f t="shared" si="8"/>
        <v>114.32</v>
      </c>
      <c r="F32">
        <f t="shared" si="8"/>
        <v>114.54</v>
      </c>
      <c r="G32">
        <f t="shared" si="8"/>
        <v>135.54</v>
      </c>
      <c r="H32">
        <f t="shared" si="8"/>
        <v>102.18</v>
      </c>
      <c r="I32">
        <f t="shared" si="8"/>
        <v>84.44</v>
      </c>
      <c r="J32">
        <f t="shared" si="8"/>
        <v>106.5</v>
      </c>
      <c r="K32">
        <f t="shared" si="8"/>
        <v>100.4</v>
      </c>
      <c r="L32">
        <f t="shared" si="8"/>
        <v>134.28</v>
      </c>
      <c r="M32">
        <f t="shared" si="8"/>
        <v>77.400000000000006</v>
      </c>
      <c r="N32">
        <f t="shared" si="8"/>
        <v>89.16</v>
      </c>
      <c r="O32">
        <f t="shared" si="8"/>
        <v>96.88</v>
      </c>
      <c r="P32">
        <f t="shared" si="8"/>
        <v>138.97999999999999</v>
      </c>
      <c r="Q32" s="1">
        <f t="shared" si="9"/>
        <v>1537.8400000000001</v>
      </c>
    </row>
    <row r="33" spans="2:17" x14ac:dyDescent="0.3">
      <c r="B33" t="s">
        <v>4</v>
      </c>
      <c r="C33">
        <f t="shared" si="8"/>
        <v>122.82</v>
      </c>
      <c r="D33">
        <f t="shared" si="8"/>
        <v>135.4</v>
      </c>
      <c r="E33">
        <f t="shared" si="8"/>
        <v>110.02</v>
      </c>
      <c r="F33">
        <f t="shared" si="8"/>
        <v>84.3</v>
      </c>
      <c r="G33">
        <f t="shared" si="8"/>
        <v>122.84</v>
      </c>
      <c r="H33">
        <f t="shared" si="8"/>
        <v>108.7</v>
      </c>
      <c r="I33">
        <f t="shared" si="8"/>
        <v>93.08</v>
      </c>
      <c r="J33">
        <f t="shared" si="8"/>
        <v>79.44</v>
      </c>
      <c r="K33">
        <f t="shared" si="8"/>
        <v>113.26</v>
      </c>
      <c r="L33">
        <f t="shared" si="8"/>
        <v>110.4</v>
      </c>
      <c r="M33">
        <f t="shared" si="8"/>
        <v>128.78</v>
      </c>
      <c r="N33">
        <f t="shared" si="8"/>
        <v>81.96</v>
      </c>
      <c r="O33">
        <f t="shared" si="8"/>
        <v>122.14</v>
      </c>
      <c r="P33">
        <f t="shared" si="8"/>
        <v>115.98</v>
      </c>
      <c r="Q33" s="1">
        <f t="shared" si="9"/>
        <v>1529.1200000000003</v>
      </c>
    </row>
    <row r="34" spans="2:17" x14ac:dyDescent="0.3">
      <c r="B34" t="s">
        <v>5</v>
      </c>
      <c r="C34">
        <f t="shared" si="8"/>
        <v>81.44</v>
      </c>
      <c r="D34">
        <f t="shared" si="8"/>
        <v>93.66</v>
      </c>
      <c r="E34">
        <f t="shared" si="8"/>
        <v>73.180000000000007</v>
      </c>
      <c r="F34">
        <f t="shared" si="8"/>
        <v>111.22</v>
      </c>
      <c r="G34">
        <f t="shared" si="8"/>
        <v>96.68</v>
      </c>
      <c r="H34">
        <f t="shared" si="8"/>
        <v>83.26</v>
      </c>
      <c r="I34">
        <f t="shared" si="8"/>
        <v>119.84</v>
      </c>
      <c r="J34">
        <f t="shared" si="8"/>
        <v>87.7</v>
      </c>
      <c r="K34">
        <f t="shared" si="8"/>
        <v>108.5</v>
      </c>
      <c r="L34">
        <f t="shared" si="8"/>
        <v>147.52000000000001</v>
      </c>
      <c r="M34">
        <f t="shared" si="8"/>
        <v>106.48</v>
      </c>
      <c r="N34">
        <f t="shared" si="8"/>
        <v>94.6</v>
      </c>
      <c r="O34">
        <f t="shared" si="8"/>
        <v>127.34</v>
      </c>
      <c r="P34">
        <f t="shared" si="8"/>
        <v>46.56</v>
      </c>
      <c r="Q34" s="1">
        <f t="shared" si="9"/>
        <v>1377.9799999999998</v>
      </c>
    </row>
    <row r="35" spans="2:17" x14ac:dyDescent="0.3">
      <c r="B35" t="s">
        <v>6</v>
      </c>
      <c r="C35">
        <f t="shared" si="8"/>
        <v>55.52</v>
      </c>
      <c r="D35">
        <f t="shared" si="8"/>
        <v>97.96</v>
      </c>
      <c r="E35">
        <f t="shared" si="8"/>
        <v>142.08000000000001</v>
      </c>
      <c r="F35">
        <f t="shared" si="8"/>
        <v>103.1</v>
      </c>
      <c r="G35">
        <f t="shared" si="8"/>
        <v>88.16</v>
      </c>
      <c r="H35">
        <f t="shared" si="8"/>
        <v>97.98</v>
      </c>
      <c r="I35">
        <f t="shared" si="8"/>
        <v>99.62</v>
      </c>
      <c r="J35">
        <f t="shared" si="8"/>
        <v>100.7</v>
      </c>
      <c r="K35">
        <f t="shared" si="8"/>
        <v>121.66</v>
      </c>
      <c r="L35">
        <f t="shared" si="8"/>
        <v>48.18</v>
      </c>
      <c r="M35">
        <f t="shared" si="8"/>
        <v>125.56</v>
      </c>
      <c r="N35">
        <f t="shared" si="8"/>
        <v>94.88</v>
      </c>
      <c r="O35">
        <f t="shared" si="8"/>
        <v>101.26</v>
      </c>
      <c r="P35">
        <f t="shared" si="8"/>
        <v>113.52</v>
      </c>
      <c r="Q35" s="1">
        <f t="shared" si="9"/>
        <v>1390.18</v>
      </c>
    </row>
    <row r="36" spans="2:17" x14ac:dyDescent="0.3">
      <c r="B36" t="s">
        <v>7</v>
      </c>
      <c r="C36">
        <f t="shared" si="8"/>
        <v>143.96</v>
      </c>
      <c r="D36">
        <f t="shared" si="8"/>
        <v>90.12</v>
      </c>
      <c r="E36">
        <f t="shared" si="8"/>
        <v>97.58</v>
      </c>
      <c r="F36">
        <f t="shared" si="8"/>
        <v>116.82</v>
      </c>
      <c r="G36">
        <f t="shared" si="8"/>
        <v>85.24</v>
      </c>
      <c r="H36">
        <f t="shared" si="8"/>
        <v>132.30000000000001</v>
      </c>
      <c r="I36">
        <f t="shared" si="8"/>
        <v>105.98</v>
      </c>
      <c r="J36">
        <f t="shared" si="8"/>
        <v>111.72</v>
      </c>
      <c r="K36">
        <f t="shared" si="8"/>
        <v>115.2</v>
      </c>
      <c r="L36">
        <f t="shared" si="8"/>
        <v>86.28</v>
      </c>
      <c r="M36">
        <f t="shared" si="8"/>
        <v>110.94</v>
      </c>
      <c r="N36">
        <f t="shared" si="8"/>
        <v>98.1</v>
      </c>
      <c r="O36">
        <f t="shared" si="8"/>
        <v>103.26</v>
      </c>
      <c r="P36">
        <f t="shared" si="8"/>
        <v>116.7</v>
      </c>
      <c r="Q36" s="1">
        <f t="shared" si="9"/>
        <v>1514.2</v>
      </c>
    </row>
    <row r="37" spans="2:17" x14ac:dyDescent="0.3">
      <c r="B37" t="s">
        <v>8</v>
      </c>
      <c r="C37">
        <f t="shared" si="8"/>
        <v>93.54</v>
      </c>
      <c r="D37">
        <f t="shared" si="8"/>
        <v>110.64</v>
      </c>
      <c r="E37">
        <f t="shared" si="8"/>
        <v>80.540000000000006</v>
      </c>
      <c r="F37">
        <f t="shared" si="8"/>
        <v>94.28</v>
      </c>
      <c r="G37">
        <f t="shared" si="8"/>
        <v>86.12</v>
      </c>
      <c r="H37">
        <f t="shared" si="8"/>
        <v>142.80000000000001</v>
      </c>
      <c r="I37">
        <f t="shared" si="8"/>
        <v>87.3</v>
      </c>
      <c r="J37">
        <f t="shared" si="8"/>
        <v>134.97999999999999</v>
      </c>
      <c r="K37">
        <f t="shared" si="8"/>
        <v>125.2</v>
      </c>
      <c r="L37">
        <f t="shared" si="8"/>
        <v>87.44</v>
      </c>
      <c r="M37">
        <f t="shared" si="8"/>
        <v>117.34</v>
      </c>
      <c r="N37">
        <f t="shared" si="8"/>
        <v>61.66</v>
      </c>
      <c r="O37">
        <f t="shared" si="8"/>
        <v>107.8</v>
      </c>
      <c r="P37">
        <f t="shared" si="8"/>
        <v>106.62</v>
      </c>
      <c r="Q37" s="1">
        <f t="shared" si="9"/>
        <v>1436.2600000000002</v>
      </c>
    </row>
    <row r="38" spans="2:17" x14ac:dyDescent="0.3">
      <c r="B38" t="s">
        <v>9</v>
      </c>
      <c r="C38">
        <f t="shared" si="8"/>
        <v>102.6</v>
      </c>
      <c r="D38">
        <f t="shared" si="8"/>
        <v>112.56</v>
      </c>
      <c r="E38">
        <f t="shared" si="8"/>
        <v>94</v>
      </c>
      <c r="F38">
        <f t="shared" si="8"/>
        <v>92.3</v>
      </c>
      <c r="G38">
        <f t="shared" si="8"/>
        <v>129.52000000000001</v>
      </c>
      <c r="H38">
        <f t="shared" si="8"/>
        <v>83.06</v>
      </c>
      <c r="I38">
        <f t="shared" si="8"/>
        <v>103.1</v>
      </c>
      <c r="J38">
        <f t="shared" si="8"/>
        <v>132.18</v>
      </c>
      <c r="K38">
        <f t="shared" si="8"/>
        <v>87.92</v>
      </c>
      <c r="L38">
        <f t="shared" si="8"/>
        <v>93.44</v>
      </c>
      <c r="M38">
        <f t="shared" si="8"/>
        <v>101.4</v>
      </c>
      <c r="N38">
        <f t="shared" si="8"/>
        <v>121.3</v>
      </c>
      <c r="O38">
        <f t="shared" si="8"/>
        <v>117</v>
      </c>
      <c r="P38">
        <f t="shared" si="8"/>
        <v>112.8</v>
      </c>
      <c r="Q38" s="1">
        <f t="shared" si="9"/>
        <v>1483.1799999999998</v>
      </c>
    </row>
    <row r="41" spans="2:17" x14ac:dyDescent="0.3">
      <c r="B41" t="s">
        <v>13</v>
      </c>
    </row>
    <row r="42" spans="2:17" x14ac:dyDescent="0.3">
      <c r="B42" t="s">
        <v>1</v>
      </c>
      <c r="C42">
        <f>IF(C2&gt;C29,1,0)</f>
        <v>0</v>
      </c>
      <c r="D42">
        <f t="shared" ref="D42:P42" si="10">IF(D2&gt;D29,1,0)</f>
        <v>0</v>
      </c>
      <c r="E42">
        <f t="shared" si="10"/>
        <v>0</v>
      </c>
      <c r="F42">
        <f t="shared" si="10"/>
        <v>0</v>
      </c>
      <c r="G42">
        <f t="shared" si="10"/>
        <v>0</v>
      </c>
      <c r="H42">
        <f t="shared" si="10"/>
        <v>0</v>
      </c>
      <c r="I42">
        <f t="shared" si="10"/>
        <v>0</v>
      </c>
      <c r="J42">
        <f t="shared" si="10"/>
        <v>0</v>
      </c>
      <c r="K42">
        <f t="shared" si="10"/>
        <v>1</v>
      </c>
      <c r="L42">
        <f t="shared" si="10"/>
        <v>0</v>
      </c>
      <c r="M42">
        <f t="shared" si="10"/>
        <v>1</v>
      </c>
      <c r="N42">
        <f t="shared" si="10"/>
        <v>0</v>
      </c>
      <c r="O42">
        <f t="shared" si="10"/>
        <v>0</v>
      </c>
      <c r="P42">
        <f t="shared" si="10"/>
        <v>0</v>
      </c>
    </row>
    <row r="43" spans="2:17" x14ac:dyDescent="0.3">
      <c r="B43" t="s">
        <v>3</v>
      </c>
      <c r="C43">
        <f t="shared" ref="C43:P51" si="11">IF(C3&gt;C30,1,0)</f>
        <v>0</v>
      </c>
      <c r="D43">
        <f t="shared" si="11"/>
        <v>0</v>
      </c>
      <c r="E43">
        <f t="shared" si="11"/>
        <v>0</v>
      </c>
      <c r="F43">
        <f t="shared" si="11"/>
        <v>0</v>
      </c>
      <c r="G43">
        <f t="shared" si="11"/>
        <v>1</v>
      </c>
      <c r="H43">
        <f t="shared" si="11"/>
        <v>0</v>
      </c>
      <c r="I43">
        <f t="shared" si="11"/>
        <v>1</v>
      </c>
      <c r="J43">
        <f t="shared" si="11"/>
        <v>1</v>
      </c>
      <c r="K43">
        <f t="shared" si="11"/>
        <v>0</v>
      </c>
      <c r="L43">
        <f t="shared" si="11"/>
        <v>1</v>
      </c>
      <c r="M43">
        <f t="shared" si="11"/>
        <v>1</v>
      </c>
      <c r="N43">
        <f t="shared" si="11"/>
        <v>0</v>
      </c>
      <c r="O43">
        <f t="shared" si="11"/>
        <v>1</v>
      </c>
      <c r="P43">
        <f t="shared" si="11"/>
        <v>1</v>
      </c>
    </row>
    <row r="44" spans="2:17" x14ac:dyDescent="0.3">
      <c r="B44" t="s">
        <v>2</v>
      </c>
      <c r="C44">
        <f t="shared" si="11"/>
        <v>0</v>
      </c>
      <c r="D44">
        <f t="shared" si="11"/>
        <v>1</v>
      </c>
      <c r="E44">
        <f t="shared" si="11"/>
        <v>1</v>
      </c>
      <c r="F44">
        <f t="shared" si="11"/>
        <v>1</v>
      </c>
      <c r="G44">
        <f t="shared" si="11"/>
        <v>0</v>
      </c>
      <c r="H44">
        <f t="shared" si="11"/>
        <v>1</v>
      </c>
      <c r="I44">
        <f t="shared" si="11"/>
        <v>0</v>
      </c>
      <c r="J44">
        <f t="shared" si="11"/>
        <v>0</v>
      </c>
      <c r="K44">
        <f t="shared" si="11"/>
        <v>1</v>
      </c>
      <c r="L44">
        <f t="shared" si="11"/>
        <v>1</v>
      </c>
      <c r="M44">
        <f t="shared" si="11"/>
        <v>0</v>
      </c>
      <c r="N44">
        <f t="shared" si="11"/>
        <v>0</v>
      </c>
      <c r="O44">
        <f t="shared" si="11"/>
        <v>1</v>
      </c>
      <c r="P44">
        <f t="shared" si="11"/>
        <v>1</v>
      </c>
    </row>
    <row r="45" spans="2:17" x14ac:dyDescent="0.3">
      <c r="B45" t="s">
        <v>11</v>
      </c>
      <c r="C45">
        <f t="shared" si="11"/>
        <v>0</v>
      </c>
      <c r="D45">
        <f t="shared" si="11"/>
        <v>0</v>
      </c>
      <c r="E45">
        <f t="shared" si="11"/>
        <v>0</v>
      </c>
      <c r="F45">
        <f t="shared" si="11"/>
        <v>1</v>
      </c>
      <c r="G45">
        <f t="shared" si="11"/>
        <v>0</v>
      </c>
      <c r="H45">
        <f t="shared" si="11"/>
        <v>1</v>
      </c>
      <c r="I45">
        <f t="shared" si="11"/>
        <v>1</v>
      </c>
      <c r="J45">
        <f t="shared" si="11"/>
        <v>1</v>
      </c>
      <c r="K45">
        <f t="shared" si="11"/>
        <v>0</v>
      </c>
      <c r="L45">
        <f t="shared" si="11"/>
        <v>1</v>
      </c>
      <c r="M45">
        <f t="shared" si="11"/>
        <v>1</v>
      </c>
      <c r="N45">
        <f t="shared" si="11"/>
        <v>1</v>
      </c>
      <c r="O45">
        <f t="shared" si="11"/>
        <v>1</v>
      </c>
      <c r="P45">
        <f t="shared" si="11"/>
        <v>0</v>
      </c>
    </row>
    <row r="46" spans="2:17" x14ac:dyDescent="0.3">
      <c r="B46" t="s">
        <v>4</v>
      </c>
      <c r="C46">
        <f t="shared" si="11"/>
        <v>1</v>
      </c>
      <c r="D46">
        <f t="shared" si="11"/>
        <v>0</v>
      </c>
      <c r="E46">
        <f t="shared" si="11"/>
        <v>0</v>
      </c>
      <c r="F46">
        <f t="shared" si="11"/>
        <v>1</v>
      </c>
      <c r="G46">
        <f t="shared" si="11"/>
        <v>1</v>
      </c>
      <c r="H46">
        <f t="shared" si="11"/>
        <v>1</v>
      </c>
      <c r="I46">
        <f t="shared" si="11"/>
        <v>0</v>
      </c>
      <c r="J46">
        <f t="shared" si="11"/>
        <v>1</v>
      </c>
      <c r="K46">
        <f t="shared" si="11"/>
        <v>1</v>
      </c>
      <c r="L46">
        <f t="shared" si="11"/>
        <v>0</v>
      </c>
      <c r="M46">
        <f t="shared" si="11"/>
        <v>0</v>
      </c>
      <c r="N46">
        <f t="shared" si="11"/>
        <v>1</v>
      </c>
      <c r="O46">
        <f t="shared" si="11"/>
        <v>1</v>
      </c>
      <c r="P46">
        <f t="shared" si="11"/>
        <v>0</v>
      </c>
    </row>
    <row r="47" spans="2:17" x14ac:dyDescent="0.3">
      <c r="B47" t="s">
        <v>5</v>
      </c>
      <c r="C47">
        <f t="shared" si="11"/>
        <v>1</v>
      </c>
      <c r="D47">
        <f t="shared" si="11"/>
        <v>1</v>
      </c>
      <c r="E47">
        <f t="shared" si="11"/>
        <v>1</v>
      </c>
      <c r="F47">
        <f t="shared" si="11"/>
        <v>0</v>
      </c>
      <c r="G47">
        <f t="shared" si="11"/>
        <v>1</v>
      </c>
      <c r="H47">
        <f t="shared" si="11"/>
        <v>1</v>
      </c>
      <c r="I47">
        <f t="shared" si="11"/>
        <v>0</v>
      </c>
      <c r="J47">
        <f t="shared" si="11"/>
        <v>1</v>
      </c>
      <c r="K47">
        <f t="shared" si="11"/>
        <v>0</v>
      </c>
      <c r="L47">
        <f t="shared" si="11"/>
        <v>0</v>
      </c>
      <c r="M47">
        <f t="shared" si="11"/>
        <v>0</v>
      </c>
      <c r="N47">
        <f t="shared" si="11"/>
        <v>1</v>
      </c>
      <c r="O47">
        <f t="shared" si="11"/>
        <v>0</v>
      </c>
      <c r="P47">
        <f t="shared" si="11"/>
        <v>1</v>
      </c>
    </row>
    <row r="48" spans="2:17" x14ac:dyDescent="0.3">
      <c r="B48" t="s">
        <v>6</v>
      </c>
      <c r="C48">
        <f t="shared" si="11"/>
        <v>1</v>
      </c>
      <c r="D48">
        <f t="shared" si="11"/>
        <v>1</v>
      </c>
      <c r="E48">
        <f t="shared" si="11"/>
        <v>0</v>
      </c>
      <c r="F48">
        <f t="shared" si="11"/>
        <v>0</v>
      </c>
      <c r="G48">
        <f t="shared" si="11"/>
        <v>1</v>
      </c>
      <c r="H48">
        <f t="shared" si="11"/>
        <v>0</v>
      </c>
      <c r="I48">
        <f t="shared" si="11"/>
        <v>1</v>
      </c>
      <c r="J48">
        <f t="shared" si="11"/>
        <v>0</v>
      </c>
      <c r="K48">
        <f t="shared" si="11"/>
        <v>0</v>
      </c>
      <c r="L48">
        <f t="shared" si="11"/>
        <v>1</v>
      </c>
      <c r="M48">
        <f t="shared" si="11"/>
        <v>0</v>
      </c>
      <c r="N48">
        <f t="shared" si="11"/>
        <v>1</v>
      </c>
      <c r="O48">
        <f t="shared" si="11"/>
        <v>1</v>
      </c>
      <c r="P48">
        <f t="shared" si="11"/>
        <v>0</v>
      </c>
    </row>
    <row r="49" spans="2:16" x14ac:dyDescent="0.3">
      <c r="B49" t="s">
        <v>7</v>
      </c>
      <c r="C49">
        <f t="shared" si="11"/>
        <v>0</v>
      </c>
      <c r="D49">
        <f t="shared" si="11"/>
        <v>1</v>
      </c>
      <c r="E49">
        <f t="shared" si="11"/>
        <v>1</v>
      </c>
      <c r="F49">
        <f t="shared" si="11"/>
        <v>0</v>
      </c>
      <c r="G49">
        <f t="shared" si="11"/>
        <v>1</v>
      </c>
      <c r="H49">
        <f t="shared" si="11"/>
        <v>0</v>
      </c>
      <c r="I49">
        <f t="shared" si="11"/>
        <v>1</v>
      </c>
      <c r="J49">
        <f t="shared" si="11"/>
        <v>1</v>
      </c>
      <c r="K49">
        <f t="shared" si="11"/>
        <v>1</v>
      </c>
      <c r="L49">
        <f t="shared" si="11"/>
        <v>1</v>
      </c>
      <c r="M49">
        <f t="shared" si="11"/>
        <v>0</v>
      </c>
      <c r="N49">
        <f t="shared" si="11"/>
        <v>0</v>
      </c>
      <c r="O49">
        <f t="shared" si="11"/>
        <v>0</v>
      </c>
      <c r="P49">
        <f t="shared" si="11"/>
        <v>0</v>
      </c>
    </row>
    <row r="50" spans="2:16" x14ac:dyDescent="0.3">
      <c r="B50" t="s">
        <v>8</v>
      </c>
      <c r="C50">
        <f t="shared" si="11"/>
        <v>1</v>
      </c>
      <c r="D50">
        <f t="shared" si="11"/>
        <v>1</v>
      </c>
      <c r="E50">
        <f t="shared" si="11"/>
        <v>1</v>
      </c>
      <c r="F50">
        <f t="shared" si="11"/>
        <v>1</v>
      </c>
      <c r="G50">
        <f t="shared" si="11"/>
        <v>0</v>
      </c>
      <c r="H50">
        <f t="shared" si="11"/>
        <v>0</v>
      </c>
      <c r="I50">
        <f t="shared" si="11"/>
        <v>1</v>
      </c>
      <c r="J50">
        <f t="shared" si="11"/>
        <v>0</v>
      </c>
      <c r="K50">
        <f t="shared" si="11"/>
        <v>0</v>
      </c>
      <c r="L50">
        <f t="shared" si="11"/>
        <v>0</v>
      </c>
      <c r="M50">
        <f t="shared" si="11"/>
        <v>1</v>
      </c>
      <c r="N50">
        <f t="shared" si="11"/>
        <v>1</v>
      </c>
      <c r="O50">
        <f t="shared" si="11"/>
        <v>0</v>
      </c>
      <c r="P50">
        <f t="shared" si="11"/>
        <v>1</v>
      </c>
    </row>
    <row r="51" spans="2:16" x14ac:dyDescent="0.3">
      <c r="B51" t="s">
        <v>9</v>
      </c>
      <c r="C51">
        <f t="shared" si="11"/>
        <v>1</v>
      </c>
      <c r="D51">
        <f t="shared" si="11"/>
        <v>0</v>
      </c>
      <c r="E51">
        <f t="shared" si="11"/>
        <v>1</v>
      </c>
      <c r="F51">
        <f t="shared" si="11"/>
        <v>1</v>
      </c>
      <c r="G51">
        <f t="shared" si="11"/>
        <v>0</v>
      </c>
      <c r="H51">
        <f t="shared" si="11"/>
        <v>1</v>
      </c>
      <c r="I51">
        <f t="shared" si="11"/>
        <v>0</v>
      </c>
      <c r="J51">
        <f t="shared" si="11"/>
        <v>0</v>
      </c>
      <c r="K51">
        <f t="shared" si="11"/>
        <v>1</v>
      </c>
      <c r="L51">
        <f t="shared" si="11"/>
        <v>0</v>
      </c>
      <c r="M51">
        <f t="shared" si="11"/>
        <v>1</v>
      </c>
      <c r="N51">
        <f t="shared" si="11"/>
        <v>0</v>
      </c>
      <c r="O51">
        <f t="shared" si="11"/>
        <v>0</v>
      </c>
      <c r="P51">
        <f t="shared" si="11"/>
        <v>1</v>
      </c>
    </row>
    <row r="53" spans="2:16" x14ac:dyDescent="0.3">
      <c r="B53" t="s">
        <v>14</v>
      </c>
    </row>
    <row r="54" spans="2:16" x14ac:dyDescent="0.3">
      <c r="B54" t="s">
        <v>1</v>
      </c>
      <c r="C54">
        <f>C42</f>
        <v>0</v>
      </c>
      <c r="D54">
        <f>C54+D42</f>
        <v>0</v>
      </c>
      <c r="E54">
        <f t="shared" ref="E54:P54" si="12">D54+E42</f>
        <v>0</v>
      </c>
      <c r="F54">
        <f t="shared" si="12"/>
        <v>0</v>
      </c>
      <c r="G54">
        <f t="shared" si="12"/>
        <v>0</v>
      </c>
      <c r="H54">
        <f t="shared" si="12"/>
        <v>0</v>
      </c>
      <c r="I54">
        <f t="shared" si="12"/>
        <v>0</v>
      </c>
      <c r="J54">
        <f t="shared" si="12"/>
        <v>0</v>
      </c>
      <c r="K54">
        <f t="shared" si="12"/>
        <v>1</v>
      </c>
      <c r="L54">
        <f t="shared" si="12"/>
        <v>1</v>
      </c>
      <c r="M54">
        <f t="shared" si="12"/>
        <v>2</v>
      </c>
      <c r="N54">
        <f t="shared" si="12"/>
        <v>2</v>
      </c>
      <c r="O54">
        <f t="shared" si="12"/>
        <v>2</v>
      </c>
      <c r="P54">
        <f t="shared" si="12"/>
        <v>2</v>
      </c>
    </row>
    <row r="55" spans="2:16" x14ac:dyDescent="0.3">
      <c r="B55" t="s">
        <v>3</v>
      </c>
      <c r="C55">
        <f t="shared" ref="C55:C63" si="13">C43</f>
        <v>0</v>
      </c>
      <c r="D55">
        <f t="shared" ref="D55:P63" si="14">C55+D43</f>
        <v>0</v>
      </c>
      <c r="E55">
        <f t="shared" si="14"/>
        <v>0</v>
      </c>
      <c r="F55">
        <f t="shared" si="14"/>
        <v>0</v>
      </c>
      <c r="G55">
        <f t="shared" si="14"/>
        <v>1</v>
      </c>
      <c r="H55">
        <f t="shared" si="14"/>
        <v>1</v>
      </c>
      <c r="I55">
        <f t="shared" si="14"/>
        <v>2</v>
      </c>
      <c r="J55">
        <f t="shared" si="14"/>
        <v>3</v>
      </c>
      <c r="K55">
        <f t="shared" si="14"/>
        <v>3</v>
      </c>
      <c r="L55">
        <f t="shared" si="14"/>
        <v>4</v>
      </c>
      <c r="M55">
        <f t="shared" si="14"/>
        <v>5</v>
      </c>
      <c r="N55">
        <f t="shared" si="14"/>
        <v>5</v>
      </c>
      <c r="O55">
        <f t="shared" si="14"/>
        <v>6</v>
      </c>
      <c r="P55">
        <f t="shared" si="14"/>
        <v>7</v>
      </c>
    </row>
    <row r="56" spans="2:16" x14ac:dyDescent="0.3">
      <c r="B56" t="s">
        <v>2</v>
      </c>
      <c r="C56">
        <f t="shared" si="13"/>
        <v>0</v>
      </c>
      <c r="D56">
        <f t="shared" si="14"/>
        <v>1</v>
      </c>
      <c r="E56">
        <f t="shared" si="14"/>
        <v>2</v>
      </c>
      <c r="F56">
        <f t="shared" si="14"/>
        <v>3</v>
      </c>
      <c r="G56">
        <f t="shared" si="14"/>
        <v>3</v>
      </c>
      <c r="H56">
        <f t="shared" si="14"/>
        <v>4</v>
      </c>
      <c r="I56">
        <f t="shared" si="14"/>
        <v>4</v>
      </c>
      <c r="J56">
        <f t="shared" si="14"/>
        <v>4</v>
      </c>
      <c r="K56">
        <f t="shared" si="14"/>
        <v>5</v>
      </c>
      <c r="L56">
        <f t="shared" si="14"/>
        <v>6</v>
      </c>
      <c r="M56">
        <f t="shared" si="14"/>
        <v>6</v>
      </c>
      <c r="N56">
        <f t="shared" si="14"/>
        <v>6</v>
      </c>
      <c r="O56">
        <f t="shared" si="14"/>
        <v>7</v>
      </c>
      <c r="P56">
        <f t="shared" si="14"/>
        <v>8</v>
      </c>
    </row>
    <row r="57" spans="2:16" x14ac:dyDescent="0.3">
      <c r="B57" t="s">
        <v>11</v>
      </c>
      <c r="C57">
        <f t="shared" si="13"/>
        <v>0</v>
      </c>
      <c r="D57">
        <f t="shared" si="14"/>
        <v>0</v>
      </c>
      <c r="E57">
        <f t="shared" si="14"/>
        <v>0</v>
      </c>
      <c r="F57">
        <f t="shared" si="14"/>
        <v>1</v>
      </c>
      <c r="G57">
        <f t="shared" si="14"/>
        <v>1</v>
      </c>
      <c r="H57">
        <f t="shared" si="14"/>
        <v>2</v>
      </c>
      <c r="I57">
        <f t="shared" si="14"/>
        <v>3</v>
      </c>
      <c r="J57">
        <f t="shared" si="14"/>
        <v>4</v>
      </c>
      <c r="K57">
        <f t="shared" si="14"/>
        <v>4</v>
      </c>
      <c r="L57">
        <f t="shared" si="14"/>
        <v>5</v>
      </c>
      <c r="M57">
        <f t="shared" si="14"/>
        <v>6</v>
      </c>
      <c r="N57">
        <f t="shared" si="14"/>
        <v>7</v>
      </c>
      <c r="O57">
        <f t="shared" si="14"/>
        <v>8</v>
      </c>
      <c r="P57">
        <f t="shared" si="14"/>
        <v>8</v>
      </c>
    </row>
    <row r="58" spans="2:16" x14ac:dyDescent="0.3">
      <c r="B58" t="s">
        <v>4</v>
      </c>
      <c r="C58">
        <f t="shared" si="13"/>
        <v>1</v>
      </c>
      <c r="D58">
        <f t="shared" si="14"/>
        <v>1</v>
      </c>
      <c r="E58">
        <f t="shared" si="14"/>
        <v>1</v>
      </c>
      <c r="F58">
        <f t="shared" si="14"/>
        <v>2</v>
      </c>
      <c r="G58">
        <f t="shared" si="14"/>
        <v>3</v>
      </c>
      <c r="H58">
        <f t="shared" si="14"/>
        <v>4</v>
      </c>
      <c r="I58">
        <f t="shared" si="14"/>
        <v>4</v>
      </c>
      <c r="J58">
        <f t="shared" si="14"/>
        <v>5</v>
      </c>
      <c r="K58">
        <f t="shared" si="14"/>
        <v>6</v>
      </c>
      <c r="L58">
        <f t="shared" si="14"/>
        <v>6</v>
      </c>
      <c r="M58">
        <f t="shared" si="14"/>
        <v>6</v>
      </c>
      <c r="N58">
        <f t="shared" si="14"/>
        <v>7</v>
      </c>
      <c r="O58">
        <f t="shared" si="14"/>
        <v>8</v>
      </c>
      <c r="P58">
        <f t="shared" si="14"/>
        <v>8</v>
      </c>
    </row>
    <row r="59" spans="2:16" x14ac:dyDescent="0.3">
      <c r="B59" t="s">
        <v>5</v>
      </c>
      <c r="C59">
        <f t="shared" si="13"/>
        <v>1</v>
      </c>
      <c r="D59">
        <f t="shared" si="14"/>
        <v>2</v>
      </c>
      <c r="E59">
        <f t="shared" si="14"/>
        <v>3</v>
      </c>
      <c r="F59">
        <f t="shared" si="14"/>
        <v>3</v>
      </c>
      <c r="G59">
        <f t="shared" si="14"/>
        <v>4</v>
      </c>
      <c r="H59">
        <f t="shared" si="14"/>
        <v>5</v>
      </c>
      <c r="I59">
        <f t="shared" si="14"/>
        <v>5</v>
      </c>
      <c r="J59">
        <f t="shared" si="14"/>
        <v>6</v>
      </c>
      <c r="K59">
        <f t="shared" si="14"/>
        <v>6</v>
      </c>
      <c r="L59">
        <f t="shared" si="14"/>
        <v>6</v>
      </c>
      <c r="M59">
        <f t="shared" si="14"/>
        <v>6</v>
      </c>
      <c r="N59">
        <f t="shared" si="14"/>
        <v>7</v>
      </c>
      <c r="O59">
        <f t="shared" si="14"/>
        <v>7</v>
      </c>
      <c r="P59">
        <f t="shared" si="14"/>
        <v>8</v>
      </c>
    </row>
    <row r="60" spans="2:16" x14ac:dyDescent="0.3">
      <c r="B60" t="s">
        <v>6</v>
      </c>
      <c r="C60">
        <f t="shared" si="13"/>
        <v>1</v>
      </c>
      <c r="D60">
        <f t="shared" si="14"/>
        <v>2</v>
      </c>
      <c r="E60">
        <f t="shared" si="14"/>
        <v>2</v>
      </c>
      <c r="F60">
        <f t="shared" si="14"/>
        <v>2</v>
      </c>
      <c r="G60">
        <f t="shared" si="14"/>
        <v>3</v>
      </c>
      <c r="H60">
        <f t="shared" si="14"/>
        <v>3</v>
      </c>
      <c r="I60">
        <f t="shared" si="14"/>
        <v>4</v>
      </c>
      <c r="J60">
        <f t="shared" si="14"/>
        <v>4</v>
      </c>
      <c r="K60">
        <f t="shared" si="14"/>
        <v>4</v>
      </c>
      <c r="L60">
        <f t="shared" si="14"/>
        <v>5</v>
      </c>
      <c r="M60">
        <f t="shared" si="14"/>
        <v>5</v>
      </c>
      <c r="N60">
        <f t="shared" si="14"/>
        <v>6</v>
      </c>
      <c r="O60">
        <f t="shared" si="14"/>
        <v>7</v>
      </c>
      <c r="P60">
        <f t="shared" si="14"/>
        <v>7</v>
      </c>
    </row>
    <row r="61" spans="2:16" x14ac:dyDescent="0.3">
      <c r="B61" t="s">
        <v>7</v>
      </c>
      <c r="C61">
        <f t="shared" si="13"/>
        <v>0</v>
      </c>
      <c r="D61">
        <f t="shared" si="14"/>
        <v>1</v>
      </c>
      <c r="E61">
        <f t="shared" si="14"/>
        <v>2</v>
      </c>
      <c r="F61">
        <f t="shared" si="14"/>
        <v>2</v>
      </c>
      <c r="G61">
        <f t="shared" si="14"/>
        <v>3</v>
      </c>
      <c r="H61">
        <f t="shared" si="14"/>
        <v>3</v>
      </c>
      <c r="I61">
        <f t="shared" si="14"/>
        <v>4</v>
      </c>
      <c r="J61">
        <f t="shared" si="14"/>
        <v>5</v>
      </c>
      <c r="K61">
        <f t="shared" si="14"/>
        <v>6</v>
      </c>
      <c r="L61">
        <f t="shared" si="14"/>
        <v>7</v>
      </c>
      <c r="M61">
        <f t="shared" si="14"/>
        <v>7</v>
      </c>
      <c r="N61">
        <f t="shared" si="14"/>
        <v>7</v>
      </c>
      <c r="O61">
        <f t="shared" si="14"/>
        <v>7</v>
      </c>
      <c r="P61">
        <f t="shared" si="14"/>
        <v>7</v>
      </c>
    </row>
    <row r="62" spans="2:16" x14ac:dyDescent="0.3">
      <c r="B62" t="s">
        <v>8</v>
      </c>
      <c r="C62">
        <f t="shared" si="13"/>
        <v>1</v>
      </c>
      <c r="D62">
        <f t="shared" si="14"/>
        <v>2</v>
      </c>
      <c r="E62">
        <f t="shared" si="14"/>
        <v>3</v>
      </c>
      <c r="F62">
        <f t="shared" si="14"/>
        <v>4</v>
      </c>
      <c r="G62">
        <f t="shared" si="14"/>
        <v>4</v>
      </c>
      <c r="H62">
        <f t="shared" si="14"/>
        <v>4</v>
      </c>
      <c r="I62">
        <f t="shared" si="14"/>
        <v>5</v>
      </c>
      <c r="J62">
        <f t="shared" si="14"/>
        <v>5</v>
      </c>
      <c r="K62">
        <f t="shared" si="14"/>
        <v>5</v>
      </c>
      <c r="L62">
        <f t="shared" si="14"/>
        <v>5</v>
      </c>
      <c r="M62">
        <f t="shared" si="14"/>
        <v>6</v>
      </c>
      <c r="N62">
        <f t="shared" si="14"/>
        <v>7</v>
      </c>
      <c r="O62">
        <f t="shared" si="14"/>
        <v>7</v>
      </c>
      <c r="P62">
        <f t="shared" si="14"/>
        <v>8</v>
      </c>
    </row>
    <row r="63" spans="2:16" x14ac:dyDescent="0.3">
      <c r="B63" t="s">
        <v>9</v>
      </c>
      <c r="C63">
        <f t="shared" si="13"/>
        <v>1</v>
      </c>
      <c r="D63">
        <f t="shared" si="14"/>
        <v>1</v>
      </c>
      <c r="E63">
        <f t="shared" si="14"/>
        <v>2</v>
      </c>
      <c r="F63">
        <f t="shared" si="14"/>
        <v>3</v>
      </c>
      <c r="G63">
        <f t="shared" si="14"/>
        <v>3</v>
      </c>
      <c r="H63">
        <f t="shared" si="14"/>
        <v>4</v>
      </c>
      <c r="I63">
        <f t="shared" si="14"/>
        <v>4</v>
      </c>
      <c r="J63">
        <f t="shared" si="14"/>
        <v>4</v>
      </c>
      <c r="K63">
        <f t="shared" si="14"/>
        <v>5</v>
      </c>
      <c r="L63">
        <f t="shared" si="14"/>
        <v>5</v>
      </c>
      <c r="M63">
        <f t="shared" si="14"/>
        <v>6</v>
      </c>
      <c r="N63">
        <f t="shared" si="14"/>
        <v>6</v>
      </c>
      <c r="O63">
        <f t="shared" si="14"/>
        <v>6</v>
      </c>
      <c r="P63">
        <f t="shared" si="14"/>
        <v>7</v>
      </c>
    </row>
    <row r="65" spans="2:62" x14ac:dyDescent="0.3">
      <c r="B65" t="s">
        <v>16</v>
      </c>
    </row>
    <row r="66" spans="2:62" x14ac:dyDescent="0.3">
      <c r="B66" t="s">
        <v>1</v>
      </c>
      <c r="C66">
        <f>C2</f>
        <v>55.52</v>
      </c>
      <c r="D66">
        <f>C66+D2</f>
        <v>145.64000000000001</v>
      </c>
      <c r="E66">
        <f t="shared" ref="E66:P66" si="15">D66+E2</f>
        <v>226.18</v>
      </c>
      <c r="F66">
        <f t="shared" si="15"/>
        <v>308.60000000000002</v>
      </c>
      <c r="G66">
        <f t="shared" si="15"/>
        <v>405.28000000000003</v>
      </c>
      <c r="H66">
        <f t="shared" si="15"/>
        <v>488.34000000000003</v>
      </c>
      <c r="I66">
        <f t="shared" si="15"/>
        <v>597.20000000000005</v>
      </c>
      <c r="J66">
        <f t="shared" si="15"/>
        <v>676.6400000000001</v>
      </c>
      <c r="K66">
        <f t="shared" si="15"/>
        <v>777.04000000000008</v>
      </c>
      <c r="L66">
        <f t="shared" si="15"/>
        <v>825.22</v>
      </c>
      <c r="M66">
        <f t="shared" si="15"/>
        <v>936.16000000000008</v>
      </c>
      <c r="N66">
        <f t="shared" si="15"/>
        <v>997.82</v>
      </c>
      <c r="O66">
        <f t="shared" si="15"/>
        <v>1070.04</v>
      </c>
      <c r="P66">
        <f t="shared" si="15"/>
        <v>1176.6599999999999</v>
      </c>
    </row>
    <row r="67" spans="2:62" x14ac:dyDescent="0.3">
      <c r="B67" t="s">
        <v>3</v>
      </c>
      <c r="C67">
        <f t="shared" ref="C67:C75" si="16">C3</f>
        <v>93.54</v>
      </c>
      <c r="D67">
        <f t="shared" ref="D67:P75" si="17">C67+D3</f>
        <v>195.38</v>
      </c>
      <c r="E67">
        <f t="shared" si="17"/>
        <v>268.56</v>
      </c>
      <c r="F67">
        <f t="shared" si="17"/>
        <v>360.86</v>
      </c>
      <c r="G67">
        <f t="shared" si="17"/>
        <v>496.4</v>
      </c>
      <c r="H67">
        <f t="shared" si="17"/>
        <v>605.1</v>
      </c>
      <c r="I67">
        <f t="shared" si="17"/>
        <v>717.46</v>
      </c>
      <c r="J67">
        <f t="shared" si="17"/>
        <v>818.16000000000008</v>
      </c>
      <c r="K67">
        <f t="shared" si="17"/>
        <v>933.36000000000013</v>
      </c>
      <c r="L67">
        <f t="shared" si="17"/>
        <v>1020.8000000000002</v>
      </c>
      <c r="M67">
        <f t="shared" si="17"/>
        <v>1147.1400000000001</v>
      </c>
      <c r="N67">
        <f t="shared" si="17"/>
        <v>1241.74</v>
      </c>
      <c r="O67">
        <f t="shared" si="17"/>
        <v>1358.74</v>
      </c>
      <c r="P67">
        <f t="shared" si="17"/>
        <v>1497.72</v>
      </c>
    </row>
    <row r="68" spans="2:62" x14ac:dyDescent="0.3">
      <c r="B68" t="s">
        <v>2</v>
      </c>
      <c r="C68">
        <f t="shared" si="16"/>
        <v>102.6</v>
      </c>
      <c r="D68">
        <f t="shared" si="17"/>
        <v>206.22</v>
      </c>
      <c r="E68">
        <f t="shared" si="17"/>
        <v>316.24</v>
      </c>
      <c r="F68">
        <f t="shared" si="17"/>
        <v>405.66</v>
      </c>
      <c r="G68">
        <f t="shared" si="17"/>
        <v>493.82000000000005</v>
      </c>
      <c r="H68">
        <f t="shared" si="17"/>
        <v>626.12000000000012</v>
      </c>
      <c r="I68">
        <f t="shared" si="17"/>
        <v>713.42000000000007</v>
      </c>
      <c r="J68">
        <f t="shared" si="17"/>
        <v>819.92000000000007</v>
      </c>
      <c r="K68">
        <f t="shared" si="17"/>
        <v>928.42000000000007</v>
      </c>
      <c r="L68">
        <f t="shared" si="17"/>
        <v>1021.8600000000001</v>
      </c>
      <c r="M68">
        <f t="shared" si="17"/>
        <v>1142.4000000000001</v>
      </c>
      <c r="N68">
        <f t="shared" si="17"/>
        <v>1224.3600000000001</v>
      </c>
      <c r="O68">
        <f t="shared" si="17"/>
        <v>1337.8600000000001</v>
      </c>
      <c r="P68">
        <f t="shared" si="17"/>
        <v>1454.5600000000002</v>
      </c>
    </row>
    <row r="69" spans="2:62" x14ac:dyDescent="0.3">
      <c r="B69" t="s">
        <v>11</v>
      </c>
      <c r="C69">
        <f t="shared" si="16"/>
        <v>81.44</v>
      </c>
      <c r="D69">
        <f t="shared" si="17"/>
        <v>179.39999999999998</v>
      </c>
      <c r="E69">
        <f t="shared" si="17"/>
        <v>273.39999999999998</v>
      </c>
      <c r="F69">
        <f t="shared" si="17"/>
        <v>390.21999999999997</v>
      </c>
      <c r="G69">
        <f t="shared" si="17"/>
        <v>474.78</v>
      </c>
      <c r="H69">
        <f t="shared" si="17"/>
        <v>617.57999999999993</v>
      </c>
      <c r="I69">
        <f t="shared" si="17"/>
        <v>710.66</v>
      </c>
      <c r="J69">
        <f t="shared" si="17"/>
        <v>848.4</v>
      </c>
      <c r="K69">
        <f t="shared" si="17"/>
        <v>942.78</v>
      </c>
      <c r="L69">
        <f t="shared" si="17"/>
        <v>1090.3</v>
      </c>
      <c r="M69">
        <f t="shared" si="17"/>
        <v>1215.8599999999999</v>
      </c>
      <c r="N69">
        <f t="shared" si="17"/>
        <v>1337.1599999999999</v>
      </c>
      <c r="O69">
        <f t="shared" si="17"/>
        <v>1440.4199999999998</v>
      </c>
      <c r="P69">
        <f t="shared" si="17"/>
        <v>1552.32</v>
      </c>
    </row>
    <row r="70" spans="2:62" x14ac:dyDescent="0.3">
      <c r="B70" t="s">
        <v>4</v>
      </c>
      <c r="C70">
        <f t="shared" si="16"/>
        <v>143.96</v>
      </c>
      <c r="D70">
        <f t="shared" si="17"/>
        <v>254.60000000000002</v>
      </c>
      <c r="E70">
        <f t="shared" si="17"/>
        <v>357.76</v>
      </c>
      <c r="F70">
        <f t="shared" si="17"/>
        <v>468.98</v>
      </c>
      <c r="G70">
        <f t="shared" si="17"/>
        <v>598.5</v>
      </c>
      <c r="H70">
        <f t="shared" si="17"/>
        <v>708.76</v>
      </c>
      <c r="I70">
        <f t="shared" si="17"/>
        <v>793.2</v>
      </c>
      <c r="J70">
        <f t="shared" si="17"/>
        <v>921.22</v>
      </c>
      <c r="K70">
        <f t="shared" si="17"/>
        <v>1042.8800000000001</v>
      </c>
      <c r="L70">
        <f t="shared" si="17"/>
        <v>1129.1600000000001</v>
      </c>
      <c r="M70">
        <f t="shared" si="17"/>
        <v>1246.5</v>
      </c>
      <c r="N70">
        <f t="shared" si="17"/>
        <v>1380.9</v>
      </c>
      <c r="O70">
        <f t="shared" si="17"/>
        <v>1508.24</v>
      </c>
      <c r="P70">
        <f t="shared" si="17"/>
        <v>1621.04</v>
      </c>
    </row>
    <row r="71" spans="2:62" x14ac:dyDescent="0.3">
      <c r="B71" t="s">
        <v>5</v>
      </c>
      <c r="C71">
        <f t="shared" si="16"/>
        <v>129.47999999999999</v>
      </c>
      <c r="D71">
        <f t="shared" si="17"/>
        <v>242.04</v>
      </c>
      <c r="E71">
        <f t="shared" si="17"/>
        <v>340.62</v>
      </c>
      <c r="F71">
        <f t="shared" si="17"/>
        <v>424.92</v>
      </c>
      <c r="G71">
        <f t="shared" si="17"/>
        <v>540.08000000000004</v>
      </c>
      <c r="H71">
        <f t="shared" si="17"/>
        <v>638.06000000000006</v>
      </c>
      <c r="I71">
        <f t="shared" si="17"/>
        <v>744.04000000000008</v>
      </c>
      <c r="J71">
        <f t="shared" si="17"/>
        <v>879.0200000000001</v>
      </c>
      <c r="K71">
        <f t="shared" si="17"/>
        <v>980.6400000000001</v>
      </c>
      <c r="L71">
        <f t="shared" si="17"/>
        <v>1114.92</v>
      </c>
      <c r="M71">
        <f t="shared" si="17"/>
        <v>1216.3200000000002</v>
      </c>
      <c r="N71">
        <f t="shared" si="17"/>
        <v>1337.38</v>
      </c>
      <c r="O71">
        <f t="shared" si="17"/>
        <v>1459.5200000000002</v>
      </c>
      <c r="P71">
        <f t="shared" si="17"/>
        <v>1573.0400000000002</v>
      </c>
    </row>
    <row r="72" spans="2:62" x14ac:dyDescent="0.3">
      <c r="B72" t="s">
        <v>6</v>
      </c>
      <c r="C72">
        <f t="shared" si="16"/>
        <v>125.78</v>
      </c>
      <c r="D72">
        <f t="shared" si="17"/>
        <v>239.51999999999998</v>
      </c>
      <c r="E72">
        <f t="shared" si="17"/>
        <v>337.09999999999997</v>
      </c>
      <c r="F72">
        <f t="shared" si="17"/>
        <v>431.38</v>
      </c>
      <c r="G72">
        <f t="shared" si="17"/>
        <v>554.78</v>
      </c>
      <c r="H72">
        <f t="shared" si="17"/>
        <v>638.04</v>
      </c>
      <c r="I72">
        <f t="shared" si="17"/>
        <v>741.14</v>
      </c>
      <c r="J72">
        <f t="shared" si="17"/>
        <v>822.42</v>
      </c>
      <c r="K72">
        <f t="shared" si="17"/>
        <v>935.68</v>
      </c>
      <c r="L72">
        <f t="shared" si="17"/>
        <v>1040.82</v>
      </c>
      <c r="M72">
        <f t="shared" si="17"/>
        <v>1118.22</v>
      </c>
      <c r="N72">
        <f t="shared" si="17"/>
        <v>1216.32</v>
      </c>
      <c r="O72">
        <f t="shared" si="17"/>
        <v>1324.12</v>
      </c>
      <c r="P72">
        <f t="shared" si="17"/>
        <v>1370.6799999999998</v>
      </c>
    </row>
    <row r="73" spans="2:62" x14ac:dyDescent="0.3">
      <c r="B73" t="s">
        <v>7</v>
      </c>
      <c r="C73">
        <f t="shared" si="16"/>
        <v>122.82</v>
      </c>
      <c r="D73">
        <f t="shared" si="17"/>
        <v>235.8</v>
      </c>
      <c r="E73">
        <f t="shared" si="17"/>
        <v>377.88</v>
      </c>
      <c r="F73">
        <f t="shared" si="17"/>
        <v>492.42</v>
      </c>
      <c r="G73">
        <f t="shared" si="17"/>
        <v>578.54</v>
      </c>
      <c r="H73">
        <f t="shared" si="17"/>
        <v>668.95999999999992</v>
      </c>
      <c r="I73">
        <f t="shared" si="17"/>
        <v>788.8</v>
      </c>
      <c r="J73">
        <f t="shared" si="17"/>
        <v>920.98</v>
      </c>
      <c r="K73">
        <f t="shared" si="17"/>
        <v>1040.76</v>
      </c>
      <c r="L73">
        <f t="shared" si="17"/>
        <v>1151.1600000000001</v>
      </c>
      <c r="M73">
        <f t="shared" si="17"/>
        <v>1258.94</v>
      </c>
      <c r="N73">
        <f t="shared" si="17"/>
        <v>1353.8200000000002</v>
      </c>
      <c r="O73">
        <f t="shared" si="17"/>
        <v>1450.7000000000003</v>
      </c>
      <c r="P73">
        <f t="shared" si="17"/>
        <v>1566.2600000000002</v>
      </c>
    </row>
    <row r="74" spans="2:62" x14ac:dyDescent="0.3">
      <c r="B74" t="s">
        <v>8</v>
      </c>
      <c r="C74">
        <f t="shared" si="16"/>
        <v>95.26</v>
      </c>
      <c r="D74">
        <f t="shared" si="17"/>
        <v>230.66000000000003</v>
      </c>
      <c r="E74">
        <f t="shared" si="17"/>
        <v>321.16000000000003</v>
      </c>
      <c r="F74">
        <f t="shared" si="17"/>
        <v>424.26</v>
      </c>
      <c r="G74">
        <f t="shared" si="17"/>
        <v>509.5</v>
      </c>
      <c r="H74">
        <f t="shared" si="17"/>
        <v>611.68000000000006</v>
      </c>
      <c r="I74">
        <f t="shared" si="17"/>
        <v>740.32</v>
      </c>
      <c r="J74">
        <f t="shared" si="17"/>
        <v>828.0200000000001</v>
      </c>
      <c r="K74">
        <f t="shared" si="17"/>
        <v>915.94</v>
      </c>
      <c r="L74">
        <f t="shared" si="17"/>
        <v>985.32</v>
      </c>
      <c r="M74">
        <f t="shared" si="17"/>
        <v>1114.1000000000001</v>
      </c>
      <c r="N74">
        <f t="shared" si="17"/>
        <v>1216.42</v>
      </c>
      <c r="O74">
        <f t="shared" si="17"/>
        <v>1317.68</v>
      </c>
      <c r="P74">
        <f t="shared" si="17"/>
        <v>1450.02</v>
      </c>
      <c r="AH74" t="s">
        <v>18</v>
      </c>
      <c r="AI74">
        <v>0.17</v>
      </c>
    </row>
    <row r="75" spans="2:62" x14ac:dyDescent="0.3">
      <c r="B75" t="s">
        <v>9</v>
      </c>
      <c r="C75">
        <f t="shared" si="16"/>
        <v>103.78</v>
      </c>
      <c r="D75">
        <f t="shared" si="17"/>
        <v>197.44</v>
      </c>
      <c r="E75">
        <f t="shared" si="17"/>
        <v>311.76</v>
      </c>
      <c r="F75">
        <f t="shared" si="17"/>
        <v>439.06</v>
      </c>
      <c r="G75">
        <f t="shared" si="17"/>
        <v>561.9</v>
      </c>
      <c r="H75">
        <f t="shared" si="17"/>
        <v>669.19999999999993</v>
      </c>
      <c r="I75">
        <f t="shared" si="17"/>
        <v>768.81999999999994</v>
      </c>
      <c r="J75">
        <f t="shared" si="17"/>
        <v>880.54</v>
      </c>
      <c r="K75">
        <f t="shared" si="17"/>
        <v>1005.74</v>
      </c>
      <c r="L75">
        <f t="shared" si="17"/>
        <v>1093.3399999999999</v>
      </c>
      <c r="M75">
        <f t="shared" si="17"/>
        <v>1199.82</v>
      </c>
      <c r="N75">
        <f t="shared" si="17"/>
        <v>1288.98</v>
      </c>
      <c r="O75">
        <f t="shared" si="17"/>
        <v>1379.7</v>
      </c>
      <c r="P75">
        <f t="shared" si="17"/>
        <v>1495.68</v>
      </c>
    </row>
    <row r="77" spans="2:62" x14ac:dyDescent="0.3">
      <c r="B77" t="s">
        <v>15</v>
      </c>
      <c r="S77" t="s">
        <v>14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  <c r="AB77">
        <v>11</v>
      </c>
      <c r="AC77">
        <v>12</v>
      </c>
      <c r="AD77">
        <v>13</v>
      </c>
      <c r="AE77">
        <v>14</v>
      </c>
      <c r="AF77">
        <v>15</v>
      </c>
      <c r="AH77" t="s">
        <v>21</v>
      </c>
      <c r="AI77">
        <v>3</v>
      </c>
      <c r="AJ77">
        <v>4</v>
      </c>
      <c r="AK77">
        <v>5</v>
      </c>
      <c r="AL77">
        <v>6</v>
      </c>
      <c r="AM77">
        <v>7</v>
      </c>
      <c r="AN77">
        <v>8</v>
      </c>
      <c r="AO77">
        <v>9</v>
      </c>
      <c r="AP77">
        <v>10</v>
      </c>
      <c r="AQ77">
        <v>11</v>
      </c>
      <c r="AR77">
        <v>12</v>
      </c>
      <c r="AS77">
        <v>13</v>
      </c>
      <c r="AT77">
        <v>14</v>
      </c>
      <c r="AU77">
        <v>15</v>
      </c>
      <c r="AW77" t="s">
        <v>20</v>
      </c>
      <c r="AX77">
        <v>3</v>
      </c>
      <c r="AY77">
        <v>4</v>
      </c>
      <c r="AZ77">
        <v>5</v>
      </c>
      <c r="BA77">
        <v>6</v>
      </c>
      <c r="BB77">
        <v>7</v>
      </c>
      <c r="BC77">
        <v>8</v>
      </c>
      <c r="BD77">
        <v>9</v>
      </c>
      <c r="BE77">
        <v>10</v>
      </c>
      <c r="BF77">
        <v>11</v>
      </c>
      <c r="BG77">
        <v>12</v>
      </c>
      <c r="BH77">
        <v>13</v>
      </c>
      <c r="BI77">
        <v>14</v>
      </c>
      <c r="BJ77">
        <v>15</v>
      </c>
    </row>
    <row r="78" spans="2:62" x14ac:dyDescent="0.3">
      <c r="B78" s="1">
        <v>1</v>
      </c>
      <c r="C78" t="str" cm="1">
        <f t="array" ref="C78:C87">_xlfn.SORTBY($B66:$B75, C54:C63,-1,C66:C75, -1)</f>
        <v>kamara</v>
      </c>
      <c r="D78" t="str" cm="1">
        <f t="array" ref="D78:D87">_xlfn.SORTBY($B66:$B75, D54:D63,-1,D66:D75, -1)</f>
        <v>Cook</v>
      </c>
      <c r="E78" t="str" cm="1">
        <f t="array" ref="E78:E87">_xlfn.SORTBY($B66:$B75, E54:E63,-1,E66:E75, -1)</f>
        <v>Cook</v>
      </c>
      <c r="F78" t="str" cm="1">
        <f t="array" ref="F78:F87">_xlfn.SORTBY($B66:$B75, F54:F63,-1,F66:F75, -1)</f>
        <v>Stroud</v>
      </c>
      <c r="G78" t="str" cm="1">
        <f t="array" ref="G78:G87">_xlfn.SORTBY($B66:$B75, G54:G63,-1,G66:G75, -1)</f>
        <v>Cook</v>
      </c>
      <c r="H78" t="str" cm="1">
        <f t="array" ref="H78:H87">_xlfn.SORTBY($B66:$B75, H54:H63,-1,H66:H75, -1)</f>
        <v>Cook</v>
      </c>
      <c r="I78" t="str" cm="1">
        <f t="array" ref="I78:I87">_xlfn.SORTBY($B66:$B75, I54:I63,-1,I66:I75, -1)</f>
        <v>Cook</v>
      </c>
      <c r="J78" t="str" cm="1">
        <f t="array" ref="J78:J87">_xlfn.SORTBY($B66:$B75, J54:J63,-1,J66:J75, -1)</f>
        <v>Cook</v>
      </c>
      <c r="K78" t="str" cm="1">
        <f t="array" ref="K78:K87">_xlfn.SORTBY($B66:$B75, K54:K63,-1,K66:K75, -1)</f>
        <v>kamara</v>
      </c>
      <c r="L78" t="str" cm="1">
        <f t="array" ref="L78:L87">_xlfn.SORTBY($B66:$B75, L54:L63,-1,L66:L75, -1)</f>
        <v>Det</v>
      </c>
      <c r="M78" t="str" cm="1">
        <f t="array" ref="M78:M87">_xlfn.SORTBY($B66:$B75, M54:M63,-1,M66:M75, -1)</f>
        <v>Det</v>
      </c>
      <c r="N78" t="str" cm="1">
        <f t="array" ref="N78:N87">_xlfn.SORTBY($B66:$B75, N54:N63,-1,N66:N75, -1)</f>
        <v>kamara</v>
      </c>
      <c r="O78" t="str" cm="1">
        <f t="array" ref="O78:O87">_xlfn.SORTBY($B66:$B75, O54:O63,-1,O66:O75, -1)</f>
        <v>kamara</v>
      </c>
      <c r="P78" t="str" cm="1">
        <f t="array" ref="P78:P87">_xlfn.SORTBY($B66:$B75, P54:P63,-1,P66:P75, -1)</f>
        <v>kamara</v>
      </c>
      <c r="Q78" s="1">
        <v>1</v>
      </c>
      <c r="S78">
        <f>VLOOKUP(C78,$B$54:$P$63, 2, FALSE)</f>
        <v>1</v>
      </c>
      <c r="T78">
        <f t="shared" ref="T78:T87" si="18">VLOOKUP(D78,$B$54:$P$63, T$77, FALSE)</f>
        <v>2</v>
      </c>
      <c r="U78">
        <f t="shared" ref="U78:U87" si="19">VLOOKUP(E78,$B$54:$P$63, U$77, FALSE)</f>
        <v>3</v>
      </c>
      <c r="V78">
        <f t="shared" ref="V78:V87" si="20">VLOOKUP(F78,$B$54:$P$63, V$77, FALSE)</f>
        <v>4</v>
      </c>
      <c r="W78">
        <f t="shared" ref="W78:W87" si="21">VLOOKUP(G78,$B$54:$P$63, W$77, FALSE)</f>
        <v>4</v>
      </c>
      <c r="X78">
        <f t="shared" ref="X78:X87" si="22">VLOOKUP(H78,$B$54:$P$63, X$77, FALSE)</f>
        <v>5</v>
      </c>
      <c r="Y78">
        <f t="shared" ref="Y78:Y87" si="23">VLOOKUP(I78,$B$54:$P$63, Y$77, FALSE)</f>
        <v>5</v>
      </c>
      <c r="Z78">
        <f t="shared" ref="Z78:Z87" si="24">VLOOKUP(J78,$B$54:$P$63, Z$77, FALSE)</f>
        <v>6</v>
      </c>
      <c r="AA78">
        <f t="shared" ref="AA78:AA87" si="25">VLOOKUP(K78,$B$54:$P$63, AA$77, FALSE)</f>
        <v>6</v>
      </c>
      <c r="AB78">
        <f t="shared" ref="AB78:AB87" si="26">VLOOKUP(L78,$B$54:$P$63, AB$77, FALSE)</f>
        <v>7</v>
      </c>
      <c r="AC78">
        <f t="shared" ref="AC78:AC87" si="27">VLOOKUP(M78,$B$54:$P$63, AC$77, FALSE)</f>
        <v>7</v>
      </c>
      <c r="AD78">
        <f t="shared" ref="AD78:AD87" si="28">VLOOKUP(N78,$B$54:$P$63, AD$77, FALSE)</f>
        <v>7</v>
      </c>
      <c r="AE78">
        <f t="shared" ref="AE78:AE87" si="29">VLOOKUP(O78,$B$54:$P$63, AE$77, FALSE)</f>
        <v>8</v>
      </c>
      <c r="AF78">
        <f t="shared" ref="AF78:AF87" si="30">VLOOKUP(P78,$B$54:$P$63, AF$77, FALSE)</f>
        <v>8</v>
      </c>
      <c r="AV78" s="1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</row>
    <row r="79" spans="2:62" x14ac:dyDescent="0.3">
      <c r="B79" s="1">
        <v>2</v>
      </c>
      <c r="C79" t="str">
        <v>Cook</v>
      </c>
      <c r="D79" t="str">
        <v>Prof</v>
      </c>
      <c r="E79" t="str">
        <v>Stroud</v>
      </c>
      <c r="F79" t="str">
        <v>Brills</v>
      </c>
      <c r="G79" t="str">
        <v>Stroud</v>
      </c>
      <c r="H79" t="str">
        <v>kamara</v>
      </c>
      <c r="I79" t="str">
        <v>Stroud</v>
      </c>
      <c r="J79" t="str">
        <v>kamara</v>
      </c>
      <c r="K79" t="str">
        <v>Det</v>
      </c>
      <c r="L79" t="str">
        <v>kamara</v>
      </c>
      <c r="M79" t="str">
        <v>kamara</v>
      </c>
      <c r="N79" t="str">
        <v>Det</v>
      </c>
      <c r="O79" t="str">
        <v>MVP</v>
      </c>
      <c r="P79" t="str">
        <v>Cook</v>
      </c>
      <c r="Q79" s="1">
        <v>2</v>
      </c>
      <c r="S79">
        <f t="shared" ref="S79:S87" si="31">VLOOKUP(C79,B$54:P$63, 2, FALSE)</f>
        <v>1</v>
      </c>
      <c r="T79">
        <f t="shared" si="18"/>
        <v>2</v>
      </c>
      <c r="U79">
        <f t="shared" si="19"/>
        <v>3</v>
      </c>
      <c r="V79">
        <f t="shared" si="20"/>
        <v>3</v>
      </c>
      <c r="W79">
        <f t="shared" si="21"/>
        <v>4</v>
      </c>
      <c r="X79">
        <f t="shared" si="22"/>
        <v>4</v>
      </c>
      <c r="Y79">
        <f t="shared" si="23"/>
        <v>5</v>
      </c>
      <c r="Z79">
        <f t="shared" si="24"/>
        <v>5</v>
      </c>
      <c r="AA79">
        <f t="shared" si="25"/>
        <v>6</v>
      </c>
      <c r="AB79">
        <f t="shared" si="26"/>
        <v>6</v>
      </c>
      <c r="AC79">
        <f t="shared" si="27"/>
        <v>6</v>
      </c>
      <c r="AD79">
        <f t="shared" si="28"/>
        <v>7</v>
      </c>
      <c r="AE79">
        <f t="shared" si="29"/>
        <v>8</v>
      </c>
      <c r="AF79">
        <f t="shared" si="30"/>
        <v>8</v>
      </c>
      <c r="AH79">
        <f>IF(S79=S78, 1, 0)</f>
        <v>1</v>
      </c>
      <c r="AI79">
        <f t="shared" ref="AI79:AU79" si="32">IF(T79=T78, 1, 0)</f>
        <v>1</v>
      </c>
      <c r="AJ79">
        <f t="shared" si="32"/>
        <v>1</v>
      </c>
      <c r="AK79">
        <f t="shared" si="32"/>
        <v>0</v>
      </c>
      <c r="AL79">
        <f t="shared" si="32"/>
        <v>1</v>
      </c>
      <c r="AM79">
        <f t="shared" si="32"/>
        <v>0</v>
      </c>
      <c r="AN79">
        <f t="shared" si="32"/>
        <v>1</v>
      </c>
      <c r="AO79">
        <f t="shared" si="32"/>
        <v>0</v>
      </c>
      <c r="AP79">
        <f t="shared" si="32"/>
        <v>1</v>
      </c>
      <c r="AQ79">
        <f t="shared" si="32"/>
        <v>0</v>
      </c>
      <c r="AR79">
        <f t="shared" si="32"/>
        <v>0</v>
      </c>
      <c r="AS79">
        <f t="shared" si="32"/>
        <v>1</v>
      </c>
      <c r="AT79">
        <f t="shared" si="32"/>
        <v>1</v>
      </c>
      <c r="AU79">
        <f t="shared" si="32"/>
        <v>1</v>
      </c>
      <c r="AV79" s="1">
        <v>2</v>
      </c>
      <c r="AW79">
        <f>IF(AH79=0, _xlfn.CEILING.MATH(AW78), AW78+$AI$74)</f>
        <v>1.17</v>
      </c>
      <c r="AX79">
        <f t="shared" ref="AX79:BJ87" si="33">IF(AI79=0, _xlfn.CEILING.MATH(AX78), AX78+$AI$74)</f>
        <v>1.17</v>
      </c>
      <c r="AY79">
        <f t="shared" si="33"/>
        <v>1.17</v>
      </c>
      <c r="AZ79">
        <f t="shared" si="33"/>
        <v>1</v>
      </c>
      <c r="BA79">
        <f t="shared" si="33"/>
        <v>1.17</v>
      </c>
      <c r="BB79">
        <f t="shared" si="33"/>
        <v>1</v>
      </c>
      <c r="BC79">
        <f t="shared" si="33"/>
        <v>1.17</v>
      </c>
      <c r="BD79">
        <f t="shared" si="33"/>
        <v>1</v>
      </c>
      <c r="BE79">
        <f t="shared" si="33"/>
        <v>1.17</v>
      </c>
      <c r="BF79">
        <f t="shared" si="33"/>
        <v>1</v>
      </c>
      <c r="BG79">
        <f t="shared" si="33"/>
        <v>1</v>
      </c>
      <c r="BH79">
        <f t="shared" si="33"/>
        <v>1.17</v>
      </c>
      <c r="BI79">
        <f t="shared" si="33"/>
        <v>1.17</v>
      </c>
      <c r="BJ79">
        <f t="shared" si="33"/>
        <v>1.17</v>
      </c>
    </row>
    <row r="80" spans="2:62" x14ac:dyDescent="0.3">
      <c r="B80" s="1">
        <v>3</v>
      </c>
      <c r="C80" t="str">
        <v>Prof</v>
      </c>
      <c r="D80" t="str">
        <v>Stroud</v>
      </c>
      <c r="E80" t="str">
        <v>Det</v>
      </c>
      <c r="F80" t="str">
        <v>Cook</v>
      </c>
      <c r="G80" t="str">
        <v>kamara</v>
      </c>
      <c r="H80" t="str">
        <v>Brills</v>
      </c>
      <c r="I80" t="str">
        <v>kamara</v>
      </c>
      <c r="J80" t="str">
        <v>Det</v>
      </c>
      <c r="K80" t="str">
        <v>Cook</v>
      </c>
      <c r="L80" t="str">
        <v>Cook</v>
      </c>
      <c r="M80" t="str">
        <v>Cook</v>
      </c>
      <c r="N80" t="str">
        <v>Cook</v>
      </c>
      <c r="O80" t="str">
        <v>Cook</v>
      </c>
      <c r="P80" t="str">
        <v>MVP</v>
      </c>
      <c r="Q80" s="1">
        <v>3</v>
      </c>
      <c r="S80">
        <f t="shared" si="31"/>
        <v>1</v>
      </c>
      <c r="T80">
        <f t="shared" si="18"/>
        <v>2</v>
      </c>
      <c r="U80">
        <f t="shared" si="19"/>
        <v>2</v>
      </c>
      <c r="V80">
        <f t="shared" si="20"/>
        <v>3</v>
      </c>
      <c r="W80">
        <f t="shared" si="21"/>
        <v>3</v>
      </c>
      <c r="X80">
        <f t="shared" si="22"/>
        <v>4</v>
      </c>
      <c r="Y80">
        <f t="shared" si="23"/>
        <v>4</v>
      </c>
      <c r="Z80">
        <f t="shared" si="24"/>
        <v>5</v>
      </c>
      <c r="AA80">
        <f t="shared" si="25"/>
        <v>6</v>
      </c>
      <c r="AB80">
        <f t="shared" si="26"/>
        <v>6</v>
      </c>
      <c r="AC80">
        <f t="shared" si="27"/>
        <v>6</v>
      </c>
      <c r="AD80">
        <f t="shared" si="28"/>
        <v>7</v>
      </c>
      <c r="AE80">
        <f t="shared" si="29"/>
        <v>7</v>
      </c>
      <c r="AF80">
        <f t="shared" si="30"/>
        <v>8</v>
      </c>
      <c r="AH80">
        <f t="shared" ref="AH80:AH87" si="34">IF(S80=S79, 1, 0)</f>
        <v>1</v>
      </c>
      <c r="AI80">
        <f t="shared" ref="AI80:AI87" si="35">IF(T80=T79, 1, 0)</f>
        <v>1</v>
      </c>
      <c r="AJ80">
        <f t="shared" ref="AJ80:AJ87" si="36">IF(U80=U79, 1, 0)</f>
        <v>0</v>
      </c>
      <c r="AK80">
        <f t="shared" ref="AK80:AK87" si="37">IF(V80=V79, 1, 0)</f>
        <v>1</v>
      </c>
      <c r="AL80">
        <f t="shared" ref="AL80:AL87" si="38">IF(W80=W79, 1, 0)</f>
        <v>0</v>
      </c>
      <c r="AM80">
        <f t="shared" ref="AM80:AM87" si="39">IF(X80=X79, 1, 0)</f>
        <v>1</v>
      </c>
      <c r="AN80">
        <f t="shared" ref="AN80:AN87" si="40">IF(Y80=Y79, 1, 0)</f>
        <v>0</v>
      </c>
      <c r="AO80">
        <f t="shared" ref="AO80:AO87" si="41">IF(Z80=Z79, 1, 0)</f>
        <v>1</v>
      </c>
      <c r="AP80">
        <f t="shared" ref="AP80:AP87" si="42">IF(AA80=AA79, 1, 0)</f>
        <v>1</v>
      </c>
      <c r="AQ80">
        <f t="shared" ref="AQ80:AQ87" si="43">IF(AB80=AB79, 1, 0)</f>
        <v>1</v>
      </c>
      <c r="AR80">
        <f t="shared" ref="AR80:AR87" si="44">IF(AC80=AC79, 1, 0)</f>
        <v>1</v>
      </c>
      <c r="AS80">
        <f t="shared" ref="AS80:AS87" si="45">IF(AD80=AD79, 1, 0)</f>
        <v>1</v>
      </c>
      <c r="AT80">
        <f t="shared" ref="AT80:AT87" si="46">IF(AE80=AE79, 1, 0)</f>
        <v>0</v>
      </c>
      <c r="AU80">
        <f t="shared" ref="AU80:AU87" si="47">IF(AF80=AF79, 1, 0)</f>
        <v>1</v>
      </c>
      <c r="AV80" s="1">
        <v>3</v>
      </c>
      <c r="AW80">
        <f t="shared" ref="AW80:AW87" si="48">IF(AH80=0, _xlfn.CEILING.MATH(AW79), AW79+$AI$74)</f>
        <v>1.3399999999999999</v>
      </c>
      <c r="AX80">
        <f t="shared" si="33"/>
        <v>1.3399999999999999</v>
      </c>
      <c r="AY80">
        <f t="shared" si="33"/>
        <v>2</v>
      </c>
      <c r="AZ80">
        <f t="shared" si="33"/>
        <v>1.17</v>
      </c>
      <c r="BA80">
        <f t="shared" si="33"/>
        <v>2</v>
      </c>
      <c r="BB80">
        <f t="shared" si="33"/>
        <v>1.17</v>
      </c>
      <c r="BC80">
        <f t="shared" si="33"/>
        <v>2</v>
      </c>
      <c r="BD80">
        <f t="shared" si="33"/>
        <v>1.17</v>
      </c>
      <c r="BE80">
        <f t="shared" si="33"/>
        <v>1.3399999999999999</v>
      </c>
      <c r="BF80">
        <f t="shared" si="33"/>
        <v>1.17</v>
      </c>
      <c r="BG80">
        <f t="shared" si="33"/>
        <v>1.17</v>
      </c>
      <c r="BH80">
        <f t="shared" si="33"/>
        <v>1.3399999999999999</v>
      </c>
      <c r="BI80">
        <f t="shared" si="33"/>
        <v>2</v>
      </c>
      <c r="BJ80">
        <f t="shared" si="33"/>
        <v>1.3399999999999999</v>
      </c>
    </row>
    <row r="81" spans="2:62" x14ac:dyDescent="0.3">
      <c r="B81" s="1">
        <v>4</v>
      </c>
      <c r="C81" t="str">
        <v>Brills</v>
      </c>
      <c r="D81" t="str">
        <v>kamara</v>
      </c>
      <c r="E81" t="str">
        <v>Prof</v>
      </c>
      <c r="F81" t="str">
        <v>merge</v>
      </c>
      <c r="G81" t="str">
        <v>Det</v>
      </c>
      <c r="H81" t="str">
        <v>merge</v>
      </c>
      <c r="I81" t="str">
        <v>Det</v>
      </c>
      <c r="J81" t="str">
        <v>Stroud</v>
      </c>
      <c r="K81" t="str">
        <v>Brills</v>
      </c>
      <c r="L81" t="str">
        <v>merge</v>
      </c>
      <c r="M81" t="str">
        <v>MVP</v>
      </c>
      <c r="N81" t="str">
        <v>MVP</v>
      </c>
      <c r="O81" t="str">
        <v>Det</v>
      </c>
      <c r="P81" t="str">
        <v>merge</v>
      </c>
      <c r="Q81" s="1">
        <v>4</v>
      </c>
      <c r="S81">
        <f t="shared" si="31"/>
        <v>1</v>
      </c>
      <c r="T81">
        <f t="shared" si="18"/>
        <v>1</v>
      </c>
      <c r="U81">
        <f t="shared" si="19"/>
        <v>2</v>
      </c>
      <c r="V81">
        <f t="shared" si="20"/>
        <v>3</v>
      </c>
      <c r="W81">
        <f t="shared" si="21"/>
        <v>3</v>
      </c>
      <c r="X81">
        <f t="shared" si="22"/>
        <v>4</v>
      </c>
      <c r="Y81">
        <f t="shared" si="23"/>
        <v>4</v>
      </c>
      <c r="Z81">
        <f t="shared" si="24"/>
        <v>5</v>
      </c>
      <c r="AA81">
        <f t="shared" si="25"/>
        <v>5</v>
      </c>
      <c r="AB81">
        <f t="shared" si="26"/>
        <v>6</v>
      </c>
      <c r="AC81">
        <f t="shared" si="27"/>
        <v>6</v>
      </c>
      <c r="AD81">
        <f t="shared" si="28"/>
        <v>7</v>
      </c>
      <c r="AE81">
        <f t="shared" si="29"/>
        <v>7</v>
      </c>
      <c r="AF81">
        <f t="shared" si="30"/>
        <v>8</v>
      </c>
      <c r="AH81">
        <f t="shared" si="34"/>
        <v>1</v>
      </c>
      <c r="AI81">
        <f t="shared" si="35"/>
        <v>0</v>
      </c>
      <c r="AJ81">
        <f t="shared" si="36"/>
        <v>1</v>
      </c>
      <c r="AK81">
        <f t="shared" si="37"/>
        <v>1</v>
      </c>
      <c r="AL81">
        <f t="shared" si="38"/>
        <v>1</v>
      </c>
      <c r="AM81">
        <f t="shared" si="39"/>
        <v>1</v>
      </c>
      <c r="AN81">
        <f t="shared" si="40"/>
        <v>1</v>
      </c>
      <c r="AO81">
        <f t="shared" si="41"/>
        <v>1</v>
      </c>
      <c r="AP81">
        <f t="shared" si="42"/>
        <v>0</v>
      </c>
      <c r="AQ81">
        <f t="shared" si="43"/>
        <v>1</v>
      </c>
      <c r="AR81">
        <f t="shared" si="44"/>
        <v>1</v>
      </c>
      <c r="AS81">
        <f t="shared" si="45"/>
        <v>1</v>
      </c>
      <c r="AT81">
        <f t="shared" si="46"/>
        <v>1</v>
      </c>
      <c r="AU81">
        <f t="shared" si="47"/>
        <v>1</v>
      </c>
      <c r="AV81" s="1">
        <v>4</v>
      </c>
      <c r="AW81">
        <f t="shared" si="48"/>
        <v>1.5099999999999998</v>
      </c>
      <c r="AX81">
        <f t="shared" si="33"/>
        <v>2</v>
      </c>
      <c r="AY81">
        <f t="shared" si="33"/>
        <v>2.17</v>
      </c>
      <c r="AZ81">
        <f t="shared" si="33"/>
        <v>1.3399999999999999</v>
      </c>
      <c r="BA81">
        <f t="shared" si="33"/>
        <v>2.17</v>
      </c>
      <c r="BB81">
        <f t="shared" si="33"/>
        <v>1.3399999999999999</v>
      </c>
      <c r="BC81">
        <f t="shared" si="33"/>
        <v>2.17</v>
      </c>
      <c r="BD81">
        <f t="shared" si="33"/>
        <v>1.3399999999999999</v>
      </c>
      <c r="BE81">
        <f t="shared" si="33"/>
        <v>2</v>
      </c>
      <c r="BF81">
        <f t="shared" si="33"/>
        <v>1.3399999999999999</v>
      </c>
      <c r="BG81">
        <f t="shared" si="33"/>
        <v>1.3399999999999999</v>
      </c>
      <c r="BH81">
        <f t="shared" si="33"/>
        <v>1.5099999999999998</v>
      </c>
      <c r="BI81">
        <f t="shared" si="33"/>
        <v>2.17</v>
      </c>
      <c r="BJ81">
        <f t="shared" si="33"/>
        <v>1.5099999999999998</v>
      </c>
    </row>
    <row r="82" spans="2:62" x14ac:dyDescent="0.3">
      <c r="B82" s="1">
        <v>5</v>
      </c>
      <c r="C82" t="str">
        <v>Stroud</v>
      </c>
      <c r="D82" t="str">
        <v>Det</v>
      </c>
      <c r="E82" t="str">
        <v>merge</v>
      </c>
      <c r="F82" t="str">
        <v>Det</v>
      </c>
      <c r="G82" t="str">
        <v>Brills</v>
      </c>
      <c r="H82" t="str">
        <v>Stroud</v>
      </c>
      <c r="I82" t="str">
        <v>Brills</v>
      </c>
      <c r="J82" t="str">
        <v>Brills</v>
      </c>
      <c r="K82" t="str">
        <v>merge</v>
      </c>
      <c r="L82" t="str">
        <v>Brills</v>
      </c>
      <c r="M82" t="str">
        <v>Brills</v>
      </c>
      <c r="N82" t="str">
        <v>Stroud</v>
      </c>
      <c r="O82" t="str">
        <v>merge</v>
      </c>
      <c r="P82" t="str">
        <v>Stroud</v>
      </c>
      <c r="Q82" s="1">
        <v>5</v>
      </c>
      <c r="S82">
        <f t="shared" si="31"/>
        <v>1</v>
      </c>
      <c r="T82">
        <f t="shared" si="18"/>
        <v>1</v>
      </c>
      <c r="U82">
        <f t="shared" si="19"/>
        <v>2</v>
      </c>
      <c r="V82">
        <f t="shared" si="20"/>
        <v>2</v>
      </c>
      <c r="W82">
        <f t="shared" si="21"/>
        <v>3</v>
      </c>
      <c r="X82">
        <f t="shared" si="22"/>
        <v>4</v>
      </c>
      <c r="Y82">
        <f t="shared" si="23"/>
        <v>4</v>
      </c>
      <c r="Z82">
        <f t="shared" si="24"/>
        <v>4</v>
      </c>
      <c r="AA82">
        <f t="shared" si="25"/>
        <v>5</v>
      </c>
      <c r="AB82">
        <f t="shared" si="26"/>
        <v>5</v>
      </c>
      <c r="AC82">
        <f t="shared" si="27"/>
        <v>6</v>
      </c>
      <c r="AD82">
        <f t="shared" si="28"/>
        <v>7</v>
      </c>
      <c r="AE82">
        <f t="shared" si="29"/>
        <v>7</v>
      </c>
      <c r="AF82">
        <f t="shared" si="30"/>
        <v>8</v>
      </c>
      <c r="AH82">
        <f t="shared" si="34"/>
        <v>1</v>
      </c>
      <c r="AI82">
        <f t="shared" si="35"/>
        <v>1</v>
      </c>
      <c r="AJ82">
        <f t="shared" si="36"/>
        <v>1</v>
      </c>
      <c r="AK82">
        <f t="shared" si="37"/>
        <v>0</v>
      </c>
      <c r="AL82">
        <f t="shared" si="38"/>
        <v>1</v>
      </c>
      <c r="AM82">
        <f t="shared" si="39"/>
        <v>1</v>
      </c>
      <c r="AN82">
        <f t="shared" si="40"/>
        <v>1</v>
      </c>
      <c r="AO82">
        <f t="shared" si="41"/>
        <v>0</v>
      </c>
      <c r="AP82">
        <f t="shared" si="42"/>
        <v>1</v>
      </c>
      <c r="AQ82">
        <f t="shared" si="43"/>
        <v>0</v>
      </c>
      <c r="AR82">
        <f t="shared" si="44"/>
        <v>1</v>
      </c>
      <c r="AS82">
        <f t="shared" si="45"/>
        <v>1</v>
      </c>
      <c r="AT82">
        <f t="shared" si="46"/>
        <v>1</v>
      </c>
      <c r="AU82">
        <f t="shared" si="47"/>
        <v>1</v>
      </c>
      <c r="AV82" s="1">
        <v>5</v>
      </c>
      <c r="AW82">
        <f t="shared" si="48"/>
        <v>1.6799999999999997</v>
      </c>
      <c r="AX82">
        <f t="shared" si="33"/>
        <v>2.17</v>
      </c>
      <c r="AY82">
        <f t="shared" si="33"/>
        <v>2.34</v>
      </c>
      <c r="AZ82">
        <f t="shared" si="33"/>
        <v>2</v>
      </c>
      <c r="BA82">
        <f t="shared" si="33"/>
        <v>2.34</v>
      </c>
      <c r="BB82">
        <f t="shared" si="33"/>
        <v>1.5099999999999998</v>
      </c>
      <c r="BC82">
        <f t="shared" si="33"/>
        <v>2.34</v>
      </c>
      <c r="BD82">
        <f t="shared" si="33"/>
        <v>2</v>
      </c>
      <c r="BE82">
        <f t="shared" si="33"/>
        <v>2.17</v>
      </c>
      <c r="BF82">
        <f t="shared" si="33"/>
        <v>2</v>
      </c>
      <c r="BG82">
        <f t="shared" si="33"/>
        <v>1.5099999999999998</v>
      </c>
      <c r="BH82">
        <f t="shared" si="33"/>
        <v>1.6799999999999997</v>
      </c>
      <c r="BI82">
        <f t="shared" si="33"/>
        <v>2.34</v>
      </c>
      <c r="BJ82">
        <f t="shared" si="33"/>
        <v>1.6799999999999997</v>
      </c>
    </row>
    <row r="83" spans="2:62" x14ac:dyDescent="0.3">
      <c r="B83" s="1">
        <v>6</v>
      </c>
      <c r="C83" t="str">
        <v>Det</v>
      </c>
      <c r="D83" t="str">
        <v>merge</v>
      </c>
      <c r="E83" t="str">
        <v>Brills</v>
      </c>
      <c r="F83" t="str">
        <v>kamara</v>
      </c>
      <c r="G83" t="str">
        <v>Prof</v>
      </c>
      <c r="H83" t="str">
        <v>Det</v>
      </c>
      <c r="I83" t="str">
        <v>Prof</v>
      </c>
      <c r="J83" t="str">
        <v>MVP</v>
      </c>
      <c r="K83" t="str">
        <v>Stroud</v>
      </c>
      <c r="L83" t="str">
        <v>MVP</v>
      </c>
      <c r="M83" t="str">
        <v>merge</v>
      </c>
      <c r="N83" t="str">
        <v>Brills</v>
      </c>
      <c r="O83" t="str">
        <v>Prof</v>
      </c>
      <c r="P83" t="str">
        <v>Det</v>
      </c>
      <c r="Q83" s="1">
        <v>6</v>
      </c>
      <c r="S83">
        <f t="shared" si="31"/>
        <v>0</v>
      </c>
      <c r="T83">
        <f t="shared" si="18"/>
        <v>1</v>
      </c>
      <c r="U83">
        <f t="shared" si="19"/>
        <v>2</v>
      </c>
      <c r="V83">
        <f t="shared" si="20"/>
        <v>2</v>
      </c>
      <c r="W83">
        <f t="shared" si="21"/>
        <v>3</v>
      </c>
      <c r="X83">
        <f t="shared" si="22"/>
        <v>3</v>
      </c>
      <c r="Y83">
        <f t="shared" si="23"/>
        <v>4</v>
      </c>
      <c r="Z83">
        <f t="shared" si="24"/>
        <v>4</v>
      </c>
      <c r="AA83">
        <f t="shared" si="25"/>
        <v>5</v>
      </c>
      <c r="AB83">
        <f t="shared" si="26"/>
        <v>5</v>
      </c>
      <c r="AC83">
        <f t="shared" si="27"/>
        <v>6</v>
      </c>
      <c r="AD83">
        <f t="shared" si="28"/>
        <v>6</v>
      </c>
      <c r="AE83">
        <f t="shared" si="29"/>
        <v>7</v>
      </c>
      <c r="AF83">
        <f t="shared" si="30"/>
        <v>7</v>
      </c>
      <c r="AH83">
        <f t="shared" si="34"/>
        <v>0</v>
      </c>
      <c r="AI83">
        <f t="shared" si="35"/>
        <v>1</v>
      </c>
      <c r="AJ83">
        <f t="shared" si="36"/>
        <v>1</v>
      </c>
      <c r="AK83">
        <f t="shared" si="37"/>
        <v>1</v>
      </c>
      <c r="AL83">
        <f t="shared" si="38"/>
        <v>1</v>
      </c>
      <c r="AM83">
        <f t="shared" si="39"/>
        <v>0</v>
      </c>
      <c r="AN83">
        <f t="shared" si="40"/>
        <v>1</v>
      </c>
      <c r="AO83">
        <f t="shared" si="41"/>
        <v>1</v>
      </c>
      <c r="AP83">
        <f t="shared" si="42"/>
        <v>1</v>
      </c>
      <c r="AQ83">
        <f t="shared" si="43"/>
        <v>1</v>
      </c>
      <c r="AR83">
        <f t="shared" si="44"/>
        <v>1</v>
      </c>
      <c r="AS83">
        <f t="shared" si="45"/>
        <v>0</v>
      </c>
      <c r="AT83">
        <f t="shared" si="46"/>
        <v>1</v>
      </c>
      <c r="AU83">
        <f t="shared" si="47"/>
        <v>0</v>
      </c>
      <c r="AV83" s="1">
        <v>6</v>
      </c>
      <c r="AW83">
        <f t="shared" si="48"/>
        <v>2</v>
      </c>
      <c r="AX83">
        <f t="shared" si="33"/>
        <v>2.34</v>
      </c>
      <c r="AY83">
        <f t="shared" si="33"/>
        <v>2.5099999999999998</v>
      </c>
      <c r="AZ83">
        <f t="shared" si="33"/>
        <v>2.17</v>
      </c>
      <c r="BA83">
        <f t="shared" si="33"/>
        <v>2.5099999999999998</v>
      </c>
      <c r="BB83">
        <f t="shared" si="33"/>
        <v>2</v>
      </c>
      <c r="BC83">
        <f t="shared" si="33"/>
        <v>2.5099999999999998</v>
      </c>
      <c r="BD83">
        <f t="shared" si="33"/>
        <v>2.17</v>
      </c>
      <c r="BE83">
        <f t="shared" si="33"/>
        <v>2.34</v>
      </c>
      <c r="BF83">
        <f t="shared" si="33"/>
        <v>2.17</v>
      </c>
      <c r="BG83">
        <f t="shared" si="33"/>
        <v>1.6799999999999997</v>
      </c>
      <c r="BH83">
        <f t="shared" si="33"/>
        <v>2</v>
      </c>
      <c r="BI83">
        <f t="shared" si="33"/>
        <v>2.5099999999999998</v>
      </c>
      <c r="BJ83">
        <f t="shared" si="33"/>
        <v>2</v>
      </c>
    </row>
    <row r="84" spans="2:62" x14ac:dyDescent="0.3">
      <c r="B84" s="1">
        <v>7</v>
      </c>
      <c r="C84" t="str">
        <v>merge</v>
      </c>
      <c r="D84" t="str">
        <v>Brills</v>
      </c>
      <c r="E84" t="str">
        <v>kamara</v>
      </c>
      <c r="F84" t="str">
        <v>Prof</v>
      </c>
      <c r="G84" t="str">
        <v>merge</v>
      </c>
      <c r="H84" t="str">
        <v>Prof</v>
      </c>
      <c r="I84" t="str">
        <v>merge</v>
      </c>
      <c r="J84" t="str">
        <v>Prof</v>
      </c>
      <c r="K84" t="str">
        <v>MVP</v>
      </c>
      <c r="L84" t="str">
        <v>Prof</v>
      </c>
      <c r="M84" t="str">
        <v>Stroud</v>
      </c>
      <c r="N84" t="str">
        <v>merge</v>
      </c>
      <c r="O84" t="str">
        <v>Stroud</v>
      </c>
      <c r="P84" t="str">
        <v>ADCCD</v>
      </c>
      <c r="Q84" s="1">
        <v>7</v>
      </c>
      <c r="S84">
        <f t="shared" si="31"/>
        <v>0</v>
      </c>
      <c r="T84">
        <f t="shared" si="18"/>
        <v>1</v>
      </c>
      <c r="U84">
        <f t="shared" si="19"/>
        <v>1</v>
      </c>
      <c r="V84">
        <f t="shared" si="20"/>
        <v>2</v>
      </c>
      <c r="W84">
        <f t="shared" si="21"/>
        <v>3</v>
      </c>
      <c r="X84">
        <f t="shared" si="22"/>
        <v>3</v>
      </c>
      <c r="Y84">
        <f t="shared" si="23"/>
        <v>4</v>
      </c>
      <c r="Z84">
        <f t="shared" si="24"/>
        <v>4</v>
      </c>
      <c r="AA84">
        <f t="shared" si="25"/>
        <v>4</v>
      </c>
      <c r="AB84">
        <f t="shared" si="26"/>
        <v>5</v>
      </c>
      <c r="AC84">
        <f t="shared" si="27"/>
        <v>6</v>
      </c>
      <c r="AD84">
        <f t="shared" si="28"/>
        <v>6</v>
      </c>
      <c r="AE84">
        <f t="shared" si="29"/>
        <v>7</v>
      </c>
      <c r="AF84">
        <f t="shared" si="30"/>
        <v>7</v>
      </c>
      <c r="AH84">
        <f t="shared" si="34"/>
        <v>1</v>
      </c>
      <c r="AI84">
        <f t="shared" si="35"/>
        <v>1</v>
      </c>
      <c r="AJ84">
        <f t="shared" si="36"/>
        <v>0</v>
      </c>
      <c r="AK84">
        <f t="shared" si="37"/>
        <v>1</v>
      </c>
      <c r="AL84">
        <f t="shared" si="38"/>
        <v>1</v>
      </c>
      <c r="AM84">
        <f t="shared" si="39"/>
        <v>1</v>
      </c>
      <c r="AN84">
        <f t="shared" si="40"/>
        <v>1</v>
      </c>
      <c r="AO84">
        <f t="shared" si="41"/>
        <v>1</v>
      </c>
      <c r="AP84">
        <f t="shared" si="42"/>
        <v>0</v>
      </c>
      <c r="AQ84">
        <f t="shared" si="43"/>
        <v>1</v>
      </c>
      <c r="AR84">
        <f t="shared" si="44"/>
        <v>1</v>
      </c>
      <c r="AS84">
        <f t="shared" si="45"/>
        <v>1</v>
      </c>
      <c r="AT84">
        <f t="shared" si="46"/>
        <v>1</v>
      </c>
      <c r="AU84">
        <f t="shared" si="47"/>
        <v>1</v>
      </c>
      <c r="AV84" s="1">
        <v>7</v>
      </c>
      <c r="AW84">
        <f t="shared" si="48"/>
        <v>2.17</v>
      </c>
      <c r="AX84">
        <f t="shared" si="33"/>
        <v>2.5099999999999998</v>
      </c>
      <c r="AY84">
        <f t="shared" si="33"/>
        <v>3</v>
      </c>
      <c r="AZ84">
        <f t="shared" si="33"/>
        <v>2.34</v>
      </c>
      <c r="BA84">
        <f t="shared" si="33"/>
        <v>2.6799999999999997</v>
      </c>
      <c r="BB84">
        <f t="shared" si="33"/>
        <v>2.17</v>
      </c>
      <c r="BC84">
        <f t="shared" si="33"/>
        <v>2.6799999999999997</v>
      </c>
      <c r="BD84">
        <f t="shared" si="33"/>
        <v>2.34</v>
      </c>
      <c r="BE84">
        <f t="shared" si="33"/>
        <v>3</v>
      </c>
      <c r="BF84">
        <f t="shared" si="33"/>
        <v>2.34</v>
      </c>
      <c r="BG84">
        <f t="shared" si="33"/>
        <v>1.8499999999999996</v>
      </c>
      <c r="BH84">
        <f t="shared" si="33"/>
        <v>2.17</v>
      </c>
      <c r="BI84">
        <f t="shared" si="33"/>
        <v>2.6799999999999997</v>
      </c>
      <c r="BJ84">
        <f t="shared" si="33"/>
        <v>2.17</v>
      </c>
    </row>
    <row r="85" spans="2:62" x14ac:dyDescent="0.3">
      <c r="B85" s="1">
        <v>8</v>
      </c>
      <c r="C85" t="str">
        <v>ADCCD</v>
      </c>
      <c r="D85" t="str">
        <v>ADCCD</v>
      </c>
      <c r="E85" t="str">
        <v>MVP</v>
      </c>
      <c r="F85" t="str">
        <v>MVP</v>
      </c>
      <c r="G85" t="str">
        <v>ADCCD</v>
      </c>
      <c r="H85" t="str">
        <v>MVP</v>
      </c>
      <c r="I85" t="str">
        <v>MVP</v>
      </c>
      <c r="J85" t="str">
        <v>merge</v>
      </c>
      <c r="K85" t="str">
        <v>Prof</v>
      </c>
      <c r="L85" t="str">
        <v>Stroud</v>
      </c>
      <c r="M85" t="str">
        <v>ADCCD</v>
      </c>
      <c r="N85" t="str">
        <v>Prof</v>
      </c>
      <c r="O85" t="str">
        <v>Brills</v>
      </c>
      <c r="P85" t="str">
        <v>Brills</v>
      </c>
      <c r="Q85" s="1">
        <v>8</v>
      </c>
      <c r="S85">
        <f t="shared" si="31"/>
        <v>0</v>
      </c>
      <c r="T85">
        <f t="shared" si="18"/>
        <v>0</v>
      </c>
      <c r="U85">
        <f t="shared" si="19"/>
        <v>0</v>
      </c>
      <c r="V85">
        <f t="shared" si="20"/>
        <v>1</v>
      </c>
      <c r="W85">
        <f t="shared" si="21"/>
        <v>1</v>
      </c>
      <c r="X85">
        <f t="shared" si="22"/>
        <v>2</v>
      </c>
      <c r="Y85">
        <f t="shared" si="23"/>
        <v>3</v>
      </c>
      <c r="Z85">
        <f t="shared" si="24"/>
        <v>4</v>
      </c>
      <c r="AA85">
        <f t="shared" si="25"/>
        <v>4</v>
      </c>
      <c r="AB85">
        <f t="shared" si="26"/>
        <v>5</v>
      </c>
      <c r="AC85">
        <f t="shared" si="27"/>
        <v>5</v>
      </c>
      <c r="AD85">
        <f t="shared" si="28"/>
        <v>6</v>
      </c>
      <c r="AE85">
        <f t="shared" si="29"/>
        <v>6</v>
      </c>
      <c r="AF85">
        <f t="shared" si="30"/>
        <v>7</v>
      </c>
      <c r="AH85">
        <f t="shared" si="34"/>
        <v>1</v>
      </c>
      <c r="AI85">
        <f t="shared" si="35"/>
        <v>0</v>
      </c>
      <c r="AJ85">
        <f t="shared" si="36"/>
        <v>0</v>
      </c>
      <c r="AK85">
        <f t="shared" si="37"/>
        <v>0</v>
      </c>
      <c r="AL85">
        <f t="shared" si="38"/>
        <v>0</v>
      </c>
      <c r="AM85">
        <f t="shared" si="39"/>
        <v>0</v>
      </c>
      <c r="AN85">
        <f t="shared" si="40"/>
        <v>0</v>
      </c>
      <c r="AO85">
        <f t="shared" si="41"/>
        <v>1</v>
      </c>
      <c r="AP85">
        <f t="shared" si="42"/>
        <v>1</v>
      </c>
      <c r="AQ85">
        <f t="shared" si="43"/>
        <v>1</v>
      </c>
      <c r="AR85">
        <f t="shared" si="44"/>
        <v>0</v>
      </c>
      <c r="AS85">
        <f t="shared" si="45"/>
        <v>1</v>
      </c>
      <c r="AT85">
        <f t="shared" si="46"/>
        <v>0</v>
      </c>
      <c r="AU85">
        <f t="shared" si="47"/>
        <v>1</v>
      </c>
      <c r="AV85" s="1">
        <v>8</v>
      </c>
      <c r="AW85">
        <f t="shared" si="48"/>
        <v>2.34</v>
      </c>
      <c r="AX85">
        <f t="shared" si="33"/>
        <v>3</v>
      </c>
      <c r="AY85">
        <f t="shared" si="33"/>
        <v>3</v>
      </c>
      <c r="AZ85">
        <f t="shared" si="33"/>
        <v>3</v>
      </c>
      <c r="BA85">
        <f t="shared" si="33"/>
        <v>3</v>
      </c>
      <c r="BB85">
        <f t="shared" si="33"/>
        <v>3</v>
      </c>
      <c r="BC85">
        <f t="shared" si="33"/>
        <v>3</v>
      </c>
      <c r="BD85">
        <f t="shared" si="33"/>
        <v>2.5099999999999998</v>
      </c>
      <c r="BE85">
        <f t="shared" si="33"/>
        <v>3.17</v>
      </c>
      <c r="BF85">
        <f t="shared" si="33"/>
        <v>2.5099999999999998</v>
      </c>
      <c r="BG85">
        <f t="shared" si="33"/>
        <v>2</v>
      </c>
      <c r="BH85">
        <f t="shared" si="33"/>
        <v>2.34</v>
      </c>
      <c r="BI85">
        <f t="shared" si="33"/>
        <v>3</v>
      </c>
      <c r="BJ85">
        <f t="shared" si="33"/>
        <v>2.34</v>
      </c>
    </row>
    <row r="86" spans="2:62" x14ac:dyDescent="0.3">
      <c r="B86" s="1">
        <v>9</v>
      </c>
      <c r="C86" t="str">
        <v>MVP</v>
      </c>
      <c r="D86" t="str">
        <v>MVP</v>
      </c>
      <c r="E86" t="str">
        <v>ADCCD</v>
      </c>
      <c r="F86" t="str">
        <v>ADCCD</v>
      </c>
      <c r="G86" t="str">
        <v>MVP</v>
      </c>
      <c r="H86" t="str">
        <v>ADCCD</v>
      </c>
      <c r="I86" t="str">
        <v>ADCCD</v>
      </c>
      <c r="J86" t="str">
        <v>ADCCD</v>
      </c>
      <c r="K86" t="str">
        <v>ADCCD</v>
      </c>
      <c r="L86" t="str">
        <v>ADCCD</v>
      </c>
      <c r="M86" t="str">
        <v>Prof</v>
      </c>
      <c r="N86" t="str">
        <v>ADCCD</v>
      </c>
      <c r="O86" t="str">
        <v>ADCCD</v>
      </c>
      <c r="P86" t="str">
        <v>Prof</v>
      </c>
      <c r="Q86" s="1">
        <v>9</v>
      </c>
      <c r="S86">
        <f t="shared" si="31"/>
        <v>0</v>
      </c>
      <c r="T86">
        <f t="shared" si="18"/>
        <v>0</v>
      </c>
      <c r="U86">
        <f t="shared" si="19"/>
        <v>0</v>
      </c>
      <c r="V86">
        <f t="shared" si="20"/>
        <v>0</v>
      </c>
      <c r="W86">
        <f t="shared" si="21"/>
        <v>1</v>
      </c>
      <c r="X86">
        <f t="shared" si="22"/>
        <v>1</v>
      </c>
      <c r="Y86">
        <f t="shared" si="23"/>
        <v>2</v>
      </c>
      <c r="Z86">
        <f t="shared" si="24"/>
        <v>3</v>
      </c>
      <c r="AA86">
        <f t="shared" si="25"/>
        <v>3</v>
      </c>
      <c r="AB86">
        <f t="shared" si="26"/>
        <v>4</v>
      </c>
      <c r="AC86">
        <f t="shared" si="27"/>
        <v>5</v>
      </c>
      <c r="AD86">
        <f t="shared" si="28"/>
        <v>5</v>
      </c>
      <c r="AE86">
        <f t="shared" si="29"/>
        <v>6</v>
      </c>
      <c r="AF86">
        <f t="shared" si="30"/>
        <v>7</v>
      </c>
      <c r="AH86">
        <f t="shared" si="34"/>
        <v>1</v>
      </c>
      <c r="AI86">
        <f t="shared" si="35"/>
        <v>1</v>
      </c>
      <c r="AJ86">
        <f t="shared" si="36"/>
        <v>1</v>
      </c>
      <c r="AK86">
        <f t="shared" si="37"/>
        <v>0</v>
      </c>
      <c r="AL86">
        <f t="shared" si="38"/>
        <v>1</v>
      </c>
      <c r="AM86">
        <f t="shared" si="39"/>
        <v>0</v>
      </c>
      <c r="AN86">
        <f t="shared" si="40"/>
        <v>0</v>
      </c>
      <c r="AO86">
        <f t="shared" si="41"/>
        <v>0</v>
      </c>
      <c r="AP86">
        <f t="shared" si="42"/>
        <v>0</v>
      </c>
      <c r="AQ86">
        <f t="shared" si="43"/>
        <v>0</v>
      </c>
      <c r="AR86">
        <f t="shared" si="44"/>
        <v>1</v>
      </c>
      <c r="AS86">
        <f t="shared" si="45"/>
        <v>0</v>
      </c>
      <c r="AT86">
        <f t="shared" si="46"/>
        <v>1</v>
      </c>
      <c r="AU86">
        <f t="shared" si="47"/>
        <v>1</v>
      </c>
      <c r="AV86" s="1">
        <v>9</v>
      </c>
      <c r="AW86">
        <f t="shared" si="48"/>
        <v>2.5099999999999998</v>
      </c>
      <c r="AX86">
        <f t="shared" si="33"/>
        <v>3.17</v>
      </c>
      <c r="AY86">
        <f t="shared" si="33"/>
        <v>3.17</v>
      </c>
      <c r="AZ86">
        <f t="shared" si="33"/>
        <v>3</v>
      </c>
      <c r="BA86">
        <f t="shared" si="33"/>
        <v>3.17</v>
      </c>
      <c r="BB86">
        <f t="shared" si="33"/>
        <v>3</v>
      </c>
      <c r="BC86">
        <f t="shared" si="33"/>
        <v>3</v>
      </c>
      <c r="BD86">
        <f t="shared" si="33"/>
        <v>3</v>
      </c>
      <c r="BE86">
        <f t="shared" si="33"/>
        <v>4</v>
      </c>
      <c r="BF86">
        <f t="shared" si="33"/>
        <v>3</v>
      </c>
      <c r="BG86">
        <f t="shared" si="33"/>
        <v>2.17</v>
      </c>
      <c r="BH86">
        <f t="shared" si="33"/>
        <v>3</v>
      </c>
      <c r="BI86">
        <f t="shared" si="33"/>
        <v>3.17</v>
      </c>
      <c r="BJ86">
        <f t="shared" si="33"/>
        <v>2.5099999999999998</v>
      </c>
    </row>
    <row r="87" spans="2:62" x14ac:dyDescent="0.3">
      <c r="B87" s="1">
        <v>10</v>
      </c>
      <c r="C87" t="str">
        <v>the hos</v>
      </c>
      <c r="D87" t="str">
        <v>the hos</v>
      </c>
      <c r="E87" t="str">
        <v>the hos</v>
      </c>
      <c r="F87" t="str">
        <v>the hos</v>
      </c>
      <c r="G87" t="str">
        <v>the hos</v>
      </c>
      <c r="H87" t="str">
        <v>the hos</v>
      </c>
      <c r="I87" t="str">
        <v>the hos</v>
      </c>
      <c r="J87" t="str">
        <v>the hos</v>
      </c>
      <c r="K87" t="str">
        <v>the hos</v>
      </c>
      <c r="L87" t="str">
        <v>the hos</v>
      </c>
      <c r="M87" t="str">
        <v>the hos</v>
      </c>
      <c r="N87" t="str">
        <v>the hos</v>
      </c>
      <c r="O87" t="str">
        <v>the hos</v>
      </c>
      <c r="P87" t="str">
        <v>the hos</v>
      </c>
      <c r="Q87" s="1">
        <v>10</v>
      </c>
      <c r="S87">
        <f t="shared" si="31"/>
        <v>0</v>
      </c>
      <c r="T87">
        <f t="shared" si="18"/>
        <v>0</v>
      </c>
      <c r="U87">
        <f t="shared" si="19"/>
        <v>0</v>
      </c>
      <c r="V87">
        <f t="shared" si="20"/>
        <v>0</v>
      </c>
      <c r="W87">
        <f t="shared" si="21"/>
        <v>0</v>
      </c>
      <c r="X87">
        <f t="shared" si="22"/>
        <v>0</v>
      </c>
      <c r="Y87">
        <f t="shared" si="23"/>
        <v>0</v>
      </c>
      <c r="Z87">
        <f t="shared" si="24"/>
        <v>0</v>
      </c>
      <c r="AA87">
        <f t="shared" si="25"/>
        <v>1</v>
      </c>
      <c r="AB87">
        <f t="shared" si="26"/>
        <v>1</v>
      </c>
      <c r="AC87">
        <f t="shared" si="27"/>
        <v>2</v>
      </c>
      <c r="AD87">
        <f t="shared" si="28"/>
        <v>2</v>
      </c>
      <c r="AE87">
        <f t="shared" si="29"/>
        <v>2</v>
      </c>
      <c r="AF87">
        <f t="shared" si="30"/>
        <v>2</v>
      </c>
      <c r="AH87">
        <f t="shared" si="34"/>
        <v>1</v>
      </c>
      <c r="AI87">
        <f t="shared" si="35"/>
        <v>1</v>
      </c>
      <c r="AJ87">
        <f t="shared" si="36"/>
        <v>1</v>
      </c>
      <c r="AK87">
        <f t="shared" si="37"/>
        <v>1</v>
      </c>
      <c r="AL87">
        <f t="shared" si="38"/>
        <v>0</v>
      </c>
      <c r="AM87">
        <f t="shared" si="39"/>
        <v>0</v>
      </c>
      <c r="AN87">
        <f t="shared" si="40"/>
        <v>0</v>
      </c>
      <c r="AO87">
        <f t="shared" si="41"/>
        <v>0</v>
      </c>
      <c r="AP87">
        <f t="shared" si="42"/>
        <v>0</v>
      </c>
      <c r="AQ87">
        <f t="shared" si="43"/>
        <v>0</v>
      </c>
      <c r="AR87">
        <f t="shared" si="44"/>
        <v>0</v>
      </c>
      <c r="AS87">
        <f t="shared" si="45"/>
        <v>0</v>
      </c>
      <c r="AT87">
        <f t="shared" si="46"/>
        <v>0</v>
      </c>
      <c r="AU87">
        <f t="shared" si="47"/>
        <v>0</v>
      </c>
      <c r="AV87" s="1">
        <v>10</v>
      </c>
      <c r="AW87">
        <f t="shared" si="48"/>
        <v>2.6799999999999997</v>
      </c>
      <c r="AX87">
        <f t="shared" si="33"/>
        <v>3.34</v>
      </c>
      <c r="AY87">
        <f t="shared" si="33"/>
        <v>3.34</v>
      </c>
      <c r="AZ87">
        <f t="shared" si="33"/>
        <v>3.17</v>
      </c>
      <c r="BA87">
        <f t="shared" si="33"/>
        <v>4</v>
      </c>
      <c r="BB87">
        <f t="shared" si="33"/>
        <v>3</v>
      </c>
      <c r="BC87">
        <f t="shared" si="33"/>
        <v>3</v>
      </c>
      <c r="BD87">
        <f t="shared" si="33"/>
        <v>3</v>
      </c>
      <c r="BE87">
        <f t="shared" si="33"/>
        <v>4</v>
      </c>
      <c r="BF87">
        <f t="shared" si="33"/>
        <v>3</v>
      </c>
      <c r="BG87">
        <f t="shared" si="33"/>
        <v>3</v>
      </c>
      <c r="BH87">
        <f t="shared" si="33"/>
        <v>3</v>
      </c>
      <c r="BI87">
        <f t="shared" si="33"/>
        <v>4</v>
      </c>
      <c r="BJ87">
        <f t="shared" si="33"/>
        <v>3</v>
      </c>
    </row>
    <row r="89" spans="2:62" x14ac:dyDescent="0.3">
      <c r="B89" t="s">
        <v>17</v>
      </c>
      <c r="C89" s="1">
        <v>15</v>
      </c>
      <c r="D89" s="1">
        <v>14</v>
      </c>
      <c r="E89" s="1">
        <v>13</v>
      </c>
      <c r="F89" s="1">
        <v>12</v>
      </c>
      <c r="G89" s="1">
        <v>11</v>
      </c>
      <c r="H89" s="1">
        <v>10</v>
      </c>
      <c r="I89" s="1">
        <v>9</v>
      </c>
      <c r="J89" s="1">
        <v>8</v>
      </c>
      <c r="K89" s="1">
        <v>7</v>
      </c>
      <c r="L89" s="1">
        <v>6</v>
      </c>
      <c r="M89" s="1">
        <v>5</v>
      </c>
      <c r="N89" s="1">
        <v>4</v>
      </c>
      <c r="O89" s="1">
        <v>3</v>
      </c>
      <c r="P89" s="1">
        <v>2</v>
      </c>
      <c r="R89" t="s">
        <v>22</v>
      </c>
      <c r="Y89" t="s">
        <v>23</v>
      </c>
    </row>
    <row r="90" spans="2:62" x14ac:dyDescent="0.3">
      <c r="B90" t="s">
        <v>1</v>
      </c>
      <c r="C90" s="2">
        <f>VLOOKUP($B90,C$78:$Q$87,C$89,FALSE)</f>
        <v>10</v>
      </c>
      <c r="D90" s="2">
        <f>VLOOKUP($B90,D$78:$Q$87,D$89,FALSE)</f>
        <v>10</v>
      </c>
      <c r="E90" s="2">
        <f>VLOOKUP($B90,E$78:$Q$87,E$89,FALSE)</f>
        <v>10</v>
      </c>
      <c r="F90" s="2">
        <f>VLOOKUP($B90,F$78:$Q$87,F$89,FALSE)</f>
        <v>10</v>
      </c>
      <c r="G90" s="2">
        <f>VLOOKUP($B90,G$78:$Q$87,G$89,FALSE)</f>
        <v>10</v>
      </c>
      <c r="H90" s="2">
        <f>VLOOKUP($B90,H$78:$Q$87,H$89,FALSE)</f>
        <v>10</v>
      </c>
      <c r="I90" s="2">
        <f>VLOOKUP($B90,I$78:$Q$87,I$89,FALSE)</f>
        <v>10</v>
      </c>
      <c r="J90" s="2">
        <f>VLOOKUP($B90,J$78:$Q$87,J$89,FALSE)</f>
        <v>10</v>
      </c>
      <c r="K90" s="2">
        <f>VLOOKUP($B90,K$78:$Q$87,K$89,FALSE)</f>
        <v>10</v>
      </c>
      <c r="L90" s="2">
        <f>VLOOKUP($B90,L$78:$Q$87,L$89,FALSE)</f>
        <v>10</v>
      </c>
      <c r="M90" s="2">
        <f>VLOOKUP($B90,M$78:$Q$87,M$89,FALSE)</f>
        <v>10</v>
      </c>
      <c r="N90" s="2">
        <f>VLOOKUP($B90,N$78:$Q$87,N$89,FALSE)</f>
        <v>10</v>
      </c>
      <c r="O90" s="2">
        <f>VLOOKUP($B90,O$78:$Q$87,O$89,FALSE)</f>
        <v>10</v>
      </c>
      <c r="P90" s="2">
        <f>VLOOKUP($B90,P$78:$Q$87,P$89,FALSE)</f>
        <v>10</v>
      </c>
      <c r="R90" s="2" t="str">
        <f>_xlfn.CONCAT("[",_xlfn.TEXTJOIN(", ",TRUE, C90:P90), "]")</f>
        <v>[10, 10, 10, 10, 10, 10, 10, 10, 10, 10, 10, 10, 10, 10]</v>
      </c>
      <c r="Y90" t="str">
        <f>_xlfn.CONCAT("[",_xlfn.TEXTJOIN(", ",TRUE, R90:R99), "]")</f>
        <v>[[10, 10, 10, 10, 10, 10, 10, 10, 10, 10, 10, 10, 10, 10], [8, 8, 9, 9, 8, 9, 9, 9, 9, 9, 8, 9, 9, 7], [7, 6, 5, 4, 7, 4, 7, 8, 5, 4, 6, 7, 5, 4], [9, 9, 8, 8, 9, 8, 8, 6, 7, 6, 4, 4, 2, 3], [1, 4, 7, 6, 3, 2, 3, 2, 1, 2, 2, 1, 1, 1], [2, 1, 1, 3, 1, 1, 1, 1, 3, 3, 3, 3, 3, 2], [3, 2, 4, 7, 6, 7, 6, 7, 8, 7, 9, 8, 6, 9], [6, 5, 3, 5, 4, 6, 4, 3, 2, 1, 1, 2, 4, 6], [5, 3, 2, 1, 2, 5, 2, 4, 6, 8, 7, 5, 7, 5], [4, 7, 6, 2, 5, 3, 5, 5, 4, 5, 5, 6, 8, 8]]</v>
      </c>
    </row>
    <row r="91" spans="2:62" x14ac:dyDescent="0.3">
      <c r="B91" t="s">
        <v>3</v>
      </c>
      <c r="C91" s="2">
        <f>VLOOKUP($B91,C$78:$Q$87,C$89,FALSE)</f>
        <v>8</v>
      </c>
      <c r="D91" s="2">
        <f>VLOOKUP($B91,D$78:$Q$87,D$89,FALSE)</f>
        <v>8</v>
      </c>
      <c r="E91" s="2">
        <f>VLOOKUP($B91,E$78:$Q$87,E$89,FALSE)</f>
        <v>9</v>
      </c>
      <c r="F91" s="2">
        <f>VLOOKUP($B91,F$78:$Q$87,F$89,FALSE)</f>
        <v>9</v>
      </c>
      <c r="G91" s="2">
        <f>VLOOKUP($B91,G$78:$Q$87,G$89,FALSE)</f>
        <v>8</v>
      </c>
      <c r="H91" s="2">
        <f>VLOOKUP($B91,H$78:$Q$87,H$89,FALSE)</f>
        <v>9</v>
      </c>
      <c r="I91" s="2">
        <f>VLOOKUP($B91,I$78:$Q$87,I$89,FALSE)</f>
        <v>9</v>
      </c>
      <c r="J91" s="2">
        <f>VLOOKUP($B91,J$78:$Q$87,J$89,FALSE)</f>
        <v>9</v>
      </c>
      <c r="K91" s="2">
        <f>VLOOKUP($B91,K$78:$Q$87,K$89,FALSE)</f>
        <v>9</v>
      </c>
      <c r="L91" s="2">
        <f>VLOOKUP($B91,L$78:$Q$87,L$89,FALSE)</f>
        <v>9</v>
      </c>
      <c r="M91" s="2">
        <f>VLOOKUP($B91,M$78:$Q$87,M$89,FALSE)</f>
        <v>8</v>
      </c>
      <c r="N91" s="2">
        <f>VLOOKUP($B91,N$78:$Q$87,N$89,FALSE)</f>
        <v>9</v>
      </c>
      <c r="O91" s="2">
        <f>VLOOKUP($B91,O$78:$Q$87,O$89,FALSE)</f>
        <v>9</v>
      </c>
      <c r="P91" s="2">
        <f>VLOOKUP($B91,P$78:$Q$87,P$89,FALSE)</f>
        <v>7</v>
      </c>
      <c r="R91" s="2" t="str">
        <f t="shared" ref="R91:R111" si="49">_xlfn.CONCAT("[",_xlfn.TEXTJOIN(", ",TRUE, C91:P91), "]")</f>
        <v>[8, 8, 9, 9, 8, 9, 9, 9, 9, 9, 8, 9, 9, 7]</v>
      </c>
    </row>
    <row r="92" spans="2:62" x14ac:dyDescent="0.3">
      <c r="B92" t="s">
        <v>2</v>
      </c>
      <c r="C92" s="2">
        <f>VLOOKUP($B92,C$78:$Q$87,C$89,FALSE)</f>
        <v>7</v>
      </c>
      <c r="D92" s="2">
        <f>VLOOKUP($B92,D$78:$Q$87,D$89,FALSE)</f>
        <v>6</v>
      </c>
      <c r="E92" s="2">
        <f>VLOOKUP($B92,E$78:$Q$87,E$89,FALSE)</f>
        <v>5</v>
      </c>
      <c r="F92" s="2">
        <f>VLOOKUP($B92,F$78:$Q$87,F$89,FALSE)</f>
        <v>4</v>
      </c>
      <c r="G92" s="2">
        <f>VLOOKUP($B92,G$78:$Q$87,G$89,FALSE)</f>
        <v>7</v>
      </c>
      <c r="H92" s="2">
        <f>VLOOKUP($B92,H$78:$Q$87,H$89,FALSE)</f>
        <v>4</v>
      </c>
      <c r="I92" s="2">
        <f>VLOOKUP($B92,I$78:$Q$87,I$89,FALSE)</f>
        <v>7</v>
      </c>
      <c r="J92" s="2">
        <f>VLOOKUP($B92,J$78:$Q$87,J$89,FALSE)</f>
        <v>8</v>
      </c>
      <c r="K92" s="2">
        <f>VLOOKUP($B92,K$78:$Q$87,K$89,FALSE)</f>
        <v>5</v>
      </c>
      <c r="L92" s="2">
        <f>VLOOKUP($B92,L$78:$Q$87,L$89,FALSE)</f>
        <v>4</v>
      </c>
      <c r="M92" s="2">
        <f>VLOOKUP($B92,M$78:$Q$87,M$89,FALSE)</f>
        <v>6</v>
      </c>
      <c r="N92" s="2">
        <f>VLOOKUP($B92,N$78:$Q$87,N$89,FALSE)</f>
        <v>7</v>
      </c>
      <c r="O92" s="2">
        <f>VLOOKUP($B92,O$78:$Q$87,O$89,FALSE)</f>
        <v>5</v>
      </c>
      <c r="P92" s="2">
        <f>VLOOKUP($B92,P$78:$Q$87,P$89,FALSE)</f>
        <v>4</v>
      </c>
      <c r="R92" s="2" t="str">
        <f t="shared" si="49"/>
        <v>[7, 6, 5, 4, 7, 4, 7, 8, 5, 4, 6, 7, 5, 4]</v>
      </c>
    </row>
    <row r="93" spans="2:62" x14ac:dyDescent="0.3">
      <c r="B93" t="s">
        <v>11</v>
      </c>
      <c r="C93" s="2">
        <f>VLOOKUP($B93,C$78:$Q$87,C$89,FALSE)</f>
        <v>9</v>
      </c>
      <c r="D93" s="2">
        <f>VLOOKUP($B93,D$78:$Q$87,D$89,FALSE)</f>
        <v>9</v>
      </c>
      <c r="E93" s="2">
        <f>VLOOKUP($B93,E$78:$Q$87,E$89,FALSE)</f>
        <v>8</v>
      </c>
      <c r="F93" s="2">
        <f>VLOOKUP($B93,F$78:$Q$87,F$89,FALSE)</f>
        <v>8</v>
      </c>
      <c r="G93" s="2">
        <f>VLOOKUP($B93,G$78:$Q$87,G$89,FALSE)</f>
        <v>9</v>
      </c>
      <c r="H93" s="2">
        <f>VLOOKUP($B93,H$78:$Q$87,H$89,FALSE)</f>
        <v>8</v>
      </c>
      <c r="I93" s="2">
        <f>VLOOKUP($B93,I$78:$Q$87,I$89,FALSE)</f>
        <v>8</v>
      </c>
      <c r="J93" s="2">
        <f>VLOOKUP($B93,J$78:$Q$87,J$89,FALSE)</f>
        <v>6</v>
      </c>
      <c r="K93" s="2">
        <f>VLOOKUP($B93,K$78:$Q$87,K$89,FALSE)</f>
        <v>7</v>
      </c>
      <c r="L93" s="2">
        <f>VLOOKUP($B93,L$78:$Q$87,L$89,FALSE)</f>
        <v>6</v>
      </c>
      <c r="M93" s="2">
        <f>VLOOKUP($B93,M$78:$Q$87,M$89,FALSE)</f>
        <v>4</v>
      </c>
      <c r="N93" s="2">
        <f>VLOOKUP($B93,N$78:$Q$87,N$89,FALSE)</f>
        <v>4</v>
      </c>
      <c r="O93" s="2">
        <f>VLOOKUP($B93,O$78:$Q$87,O$89,FALSE)</f>
        <v>2</v>
      </c>
      <c r="P93" s="2">
        <f>VLOOKUP($B93,P$78:$Q$87,P$89,FALSE)</f>
        <v>3</v>
      </c>
      <c r="R93" s="2" t="str">
        <f t="shared" si="49"/>
        <v>[9, 9, 8, 8, 9, 8, 8, 6, 7, 6, 4, 4, 2, 3]</v>
      </c>
    </row>
    <row r="94" spans="2:62" x14ac:dyDescent="0.3">
      <c r="B94" t="s">
        <v>4</v>
      </c>
      <c r="C94" s="2">
        <f>VLOOKUP($B94,C$78:$Q$87,C$89,FALSE)</f>
        <v>1</v>
      </c>
      <c r="D94" s="2">
        <f>VLOOKUP($B94,D$78:$Q$87,D$89,FALSE)</f>
        <v>4</v>
      </c>
      <c r="E94" s="2">
        <f>VLOOKUP($B94,E$78:$Q$87,E$89,FALSE)</f>
        <v>7</v>
      </c>
      <c r="F94" s="2">
        <f>VLOOKUP($B94,F$78:$Q$87,F$89,FALSE)</f>
        <v>6</v>
      </c>
      <c r="G94" s="2">
        <f>VLOOKUP($B94,G$78:$Q$87,G$89,FALSE)</f>
        <v>3</v>
      </c>
      <c r="H94" s="2">
        <f>VLOOKUP($B94,H$78:$Q$87,H$89,FALSE)</f>
        <v>2</v>
      </c>
      <c r="I94" s="2">
        <f>VLOOKUP($B94,I$78:$Q$87,I$89,FALSE)</f>
        <v>3</v>
      </c>
      <c r="J94" s="2">
        <f>VLOOKUP($B94,J$78:$Q$87,J$89,FALSE)</f>
        <v>2</v>
      </c>
      <c r="K94" s="2">
        <f>VLOOKUP($B94,K$78:$Q$87,K$89,FALSE)</f>
        <v>1</v>
      </c>
      <c r="L94" s="2">
        <f>VLOOKUP($B94,L$78:$Q$87,L$89,FALSE)</f>
        <v>2</v>
      </c>
      <c r="M94" s="2">
        <f>VLOOKUP($B94,M$78:$Q$87,M$89,FALSE)</f>
        <v>2</v>
      </c>
      <c r="N94" s="2">
        <f>VLOOKUP($B94,N$78:$Q$87,N$89,FALSE)</f>
        <v>1</v>
      </c>
      <c r="O94" s="2">
        <f>VLOOKUP($B94,O$78:$Q$87,O$89,FALSE)</f>
        <v>1</v>
      </c>
      <c r="P94" s="2">
        <f>VLOOKUP($B94,P$78:$Q$87,P$89,FALSE)</f>
        <v>1</v>
      </c>
      <c r="R94" s="2" t="str">
        <f t="shared" si="49"/>
        <v>[1, 4, 7, 6, 3, 2, 3, 2, 1, 2, 2, 1, 1, 1]</v>
      </c>
      <c r="Y94" t="s">
        <v>24</v>
      </c>
    </row>
    <row r="95" spans="2:62" x14ac:dyDescent="0.3">
      <c r="B95" t="s">
        <v>5</v>
      </c>
      <c r="C95" s="2">
        <f>VLOOKUP($B95,C$78:$Q$87,C$89,FALSE)</f>
        <v>2</v>
      </c>
      <c r="D95" s="2">
        <f>VLOOKUP($B95,D$78:$Q$87,D$89,FALSE)</f>
        <v>1</v>
      </c>
      <c r="E95" s="2">
        <f>VLOOKUP($B95,E$78:$Q$87,E$89,FALSE)</f>
        <v>1</v>
      </c>
      <c r="F95" s="2">
        <f>VLOOKUP($B95,F$78:$Q$87,F$89,FALSE)</f>
        <v>3</v>
      </c>
      <c r="G95" s="2">
        <f>VLOOKUP($B95,G$78:$Q$87,G$89,FALSE)</f>
        <v>1</v>
      </c>
      <c r="H95" s="2">
        <f>VLOOKUP($B95,H$78:$Q$87,H$89,FALSE)</f>
        <v>1</v>
      </c>
      <c r="I95" s="2">
        <f>VLOOKUP($B95,I$78:$Q$87,I$89,FALSE)</f>
        <v>1</v>
      </c>
      <c r="J95" s="2">
        <f>VLOOKUP($B95,J$78:$Q$87,J$89,FALSE)</f>
        <v>1</v>
      </c>
      <c r="K95" s="2">
        <f>VLOOKUP($B95,K$78:$Q$87,K$89,FALSE)</f>
        <v>3</v>
      </c>
      <c r="L95" s="2">
        <f>VLOOKUP($B95,L$78:$Q$87,L$89,FALSE)</f>
        <v>3</v>
      </c>
      <c r="M95" s="2">
        <f>VLOOKUP($B95,M$78:$Q$87,M$89,FALSE)</f>
        <v>3</v>
      </c>
      <c r="N95" s="2">
        <f>VLOOKUP($B95,N$78:$Q$87,N$89,FALSE)</f>
        <v>3</v>
      </c>
      <c r="O95" s="2">
        <f>VLOOKUP($B95,O$78:$Q$87,O$89,FALSE)</f>
        <v>3</v>
      </c>
      <c r="P95" s="2">
        <f>VLOOKUP($B95,P$78:$Q$87,P$89,FALSE)</f>
        <v>2</v>
      </c>
      <c r="R95" s="2" t="str">
        <f t="shared" si="49"/>
        <v>[2, 1, 1, 3, 1, 1, 1, 1, 3, 3, 3, 3, 3, 2]</v>
      </c>
    </row>
    <row r="96" spans="2:62" x14ac:dyDescent="0.3">
      <c r="B96" t="s">
        <v>6</v>
      </c>
      <c r="C96" s="2">
        <f>VLOOKUP($B96,C$78:$Q$87,C$89,FALSE)</f>
        <v>3</v>
      </c>
      <c r="D96" s="2">
        <f>VLOOKUP($B96,D$78:$Q$87,D$89,FALSE)</f>
        <v>2</v>
      </c>
      <c r="E96" s="2">
        <f>VLOOKUP($B96,E$78:$Q$87,E$89,FALSE)</f>
        <v>4</v>
      </c>
      <c r="F96" s="2">
        <f>VLOOKUP($B96,F$78:$Q$87,F$89,FALSE)</f>
        <v>7</v>
      </c>
      <c r="G96" s="2">
        <f>VLOOKUP($B96,G$78:$Q$87,G$89,FALSE)</f>
        <v>6</v>
      </c>
      <c r="H96" s="2">
        <f>VLOOKUP($B96,H$78:$Q$87,H$89,FALSE)</f>
        <v>7</v>
      </c>
      <c r="I96" s="2">
        <f>VLOOKUP($B96,I$78:$Q$87,I$89,FALSE)</f>
        <v>6</v>
      </c>
      <c r="J96" s="2">
        <f>VLOOKUP($B96,J$78:$Q$87,J$89,FALSE)</f>
        <v>7</v>
      </c>
      <c r="K96" s="2">
        <f>VLOOKUP($B96,K$78:$Q$87,K$89,FALSE)</f>
        <v>8</v>
      </c>
      <c r="L96" s="2">
        <f>VLOOKUP($B96,L$78:$Q$87,L$89,FALSE)</f>
        <v>7</v>
      </c>
      <c r="M96" s="2">
        <f>VLOOKUP($B96,M$78:$Q$87,M$89,FALSE)</f>
        <v>9</v>
      </c>
      <c r="N96" s="2">
        <f>VLOOKUP($B96,N$78:$Q$87,N$89,FALSE)</f>
        <v>8</v>
      </c>
      <c r="O96" s="2">
        <f>VLOOKUP($B96,O$78:$Q$87,O$89,FALSE)</f>
        <v>6</v>
      </c>
      <c r="P96" s="2">
        <f>VLOOKUP($B96,P$78:$Q$87,P$89,FALSE)</f>
        <v>9</v>
      </c>
      <c r="R96" s="2" t="str">
        <f t="shared" si="49"/>
        <v>[3, 2, 4, 7, 6, 7, 6, 7, 8, 7, 9, 8, 6, 9]</v>
      </c>
    </row>
    <row r="97" spans="2:25" x14ac:dyDescent="0.3">
      <c r="B97" t="s">
        <v>7</v>
      </c>
      <c r="C97" s="2">
        <f>VLOOKUP($B97,C$78:$Q$87,C$89,FALSE)</f>
        <v>6</v>
      </c>
      <c r="D97" s="2">
        <f>VLOOKUP($B97,D$78:$Q$87,D$89,FALSE)</f>
        <v>5</v>
      </c>
      <c r="E97" s="2">
        <f>VLOOKUP($B97,E$78:$Q$87,E$89,FALSE)</f>
        <v>3</v>
      </c>
      <c r="F97" s="2">
        <f>VLOOKUP($B97,F$78:$Q$87,F$89,FALSE)</f>
        <v>5</v>
      </c>
      <c r="G97" s="2">
        <f>VLOOKUP($B97,G$78:$Q$87,G$89,FALSE)</f>
        <v>4</v>
      </c>
      <c r="H97" s="2">
        <f>VLOOKUP($B97,H$78:$Q$87,H$89,FALSE)</f>
        <v>6</v>
      </c>
      <c r="I97" s="2">
        <f>VLOOKUP($B97,I$78:$Q$87,I$89,FALSE)</f>
        <v>4</v>
      </c>
      <c r="J97" s="2">
        <f>VLOOKUP($B97,J$78:$Q$87,J$89,FALSE)</f>
        <v>3</v>
      </c>
      <c r="K97" s="2">
        <f>VLOOKUP($B97,K$78:$Q$87,K$89,FALSE)</f>
        <v>2</v>
      </c>
      <c r="L97" s="2">
        <f>VLOOKUP($B97,L$78:$Q$87,L$89,FALSE)</f>
        <v>1</v>
      </c>
      <c r="M97" s="2">
        <f>VLOOKUP($B97,M$78:$Q$87,M$89,FALSE)</f>
        <v>1</v>
      </c>
      <c r="N97" s="2">
        <f>VLOOKUP($B97,N$78:$Q$87,N$89,FALSE)</f>
        <v>2</v>
      </c>
      <c r="O97" s="2">
        <f>VLOOKUP($B97,O$78:$Q$87,O$89,FALSE)</f>
        <v>4</v>
      </c>
      <c r="P97" s="2">
        <f>VLOOKUP($B97,P$78:$Q$87,P$89,FALSE)</f>
        <v>6</v>
      </c>
      <c r="R97" s="2" t="str">
        <f t="shared" si="49"/>
        <v>[6, 5, 3, 5, 4, 6, 4, 3, 2, 1, 1, 2, 4, 6]</v>
      </c>
    </row>
    <row r="98" spans="2:25" x14ac:dyDescent="0.3">
      <c r="B98" t="s">
        <v>8</v>
      </c>
      <c r="C98" s="2">
        <f>VLOOKUP($B98,C$78:$Q$87,C$89,FALSE)</f>
        <v>5</v>
      </c>
      <c r="D98" s="2">
        <f>VLOOKUP($B98,D$78:$Q$87,D$89,FALSE)</f>
        <v>3</v>
      </c>
      <c r="E98" s="2">
        <f>VLOOKUP($B98,E$78:$Q$87,E$89,FALSE)</f>
        <v>2</v>
      </c>
      <c r="F98" s="2">
        <f>VLOOKUP($B98,F$78:$Q$87,F$89,FALSE)</f>
        <v>1</v>
      </c>
      <c r="G98" s="2">
        <f>VLOOKUP($B98,G$78:$Q$87,G$89,FALSE)</f>
        <v>2</v>
      </c>
      <c r="H98" s="2">
        <f>VLOOKUP($B98,H$78:$Q$87,H$89,FALSE)</f>
        <v>5</v>
      </c>
      <c r="I98" s="2">
        <f>VLOOKUP($B98,I$78:$Q$87,I$89,FALSE)</f>
        <v>2</v>
      </c>
      <c r="J98" s="2">
        <f>VLOOKUP($B98,J$78:$Q$87,J$89,FALSE)</f>
        <v>4</v>
      </c>
      <c r="K98" s="2">
        <f>VLOOKUP($B98,K$78:$Q$87,K$89,FALSE)</f>
        <v>6</v>
      </c>
      <c r="L98" s="2">
        <f>VLOOKUP($B98,L$78:$Q$87,L$89,FALSE)</f>
        <v>8</v>
      </c>
      <c r="M98" s="2">
        <f>VLOOKUP($B98,M$78:$Q$87,M$89,FALSE)</f>
        <v>7</v>
      </c>
      <c r="N98" s="2">
        <f>VLOOKUP($B98,N$78:$Q$87,N$89,FALSE)</f>
        <v>5</v>
      </c>
      <c r="O98" s="2">
        <f>VLOOKUP($B98,O$78:$Q$87,O$89,FALSE)</f>
        <v>7</v>
      </c>
      <c r="P98" s="2">
        <f>VLOOKUP($B98,P$78:$Q$87,P$89,FALSE)</f>
        <v>5</v>
      </c>
      <c r="R98" s="2" t="str">
        <f t="shared" si="49"/>
        <v>[5, 3, 2, 1, 2, 5, 2, 4, 6, 8, 7, 5, 7, 5]</v>
      </c>
    </row>
    <row r="99" spans="2:25" x14ac:dyDescent="0.3">
      <c r="B99" t="s">
        <v>9</v>
      </c>
      <c r="C99" s="2">
        <f>VLOOKUP($B99,C$78:$Q$87,C$89,FALSE)</f>
        <v>4</v>
      </c>
      <c r="D99" s="2">
        <f>VLOOKUP($B99,D$78:$Q$87,D$89,FALSE)</f>
        <v>7</v>
      </c>
      <c r="E99" s="2">
        <f>VLOOKUP($B99,E$78:$Q$87,E$89,FALSE)</f>
        <v>6</v>
      </c>
      <c r="F99" s="2">
        <f>VLOOKUP($B99,F$78:$Q$87,F$89,FALSE)</f>
        <v>2</v>
      </c>
      <c r="G99" s="2">
        <f>VLOOKUP($B99,G$78:$Q$87,G$89,FALSE)</f>
        <v>5</v>
      </c>
      <c r="H99" s="2">
        <f>VLOOKUP($B99,H$78:$Q$87,H$89,FALSE)</f>
        <v>3</v>
      </c>
      <c r="I99" s="2">
        <f>VLOOKUP($B99,I$78:$Q$87,I$89,FALSE)</f>
        <v>5</v>
      </c>
      <c r="J99" s="2">
        <f>VLOOKUP($B99,J$78:$Q$87,J$89,FALSE)</f>
        <v>5</v>
      </c>
      <c r="K99" s="2">
        <f>VLOOKUP($B99,K$78:$Q$87,K$89,FALSE)</f>
        <v>4</v>
      </c>
      <c r="L99" s="2">
        <f>VLOOKUP($B99,L$78:$Q$87,L$89,FALSE)</f>
        <v>5</v>
      </c>
      <c r="M99" s="2">
        <f>VLOOKUP($B99,M$78:$Q$87,M$89,FALSE)</f>
        <v>5</v>
      </c>
      <c r="N99" s="2">
        <f>VLOOKUP($B99,N$78:$Q$87,N$89,FALSE)</f>
        <v>6</v>
      </c>
      <c r="O99" s="2">
        <f>VLOOKUP($B99,O$78:$Q$87,O$89,FALSE)</f>
        <v>8</v>
      </c>
      <c r="P99" s="2">
        <f>VLOOKUP($B99,P$78:$Q$87,P$89,FALSE)</f>
        <v>8</v>
      </c>
      <c r="R99" s="2" t="str">
        <f t="shared" si="49"/>
        <v>[4, 7, 6, 2, 5, 3, 5, 5, 4, 5, 5, 6, 8, 8]</v>
      </c>
    </row>
    <row r="100" spans="2:25" x14ac:dyDescent="0.3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R100" s="2"/>
    </row>
    <row r="101" spans="2:25" x14ac:dyDescent="0.3">
      <c r="B101" t="s">
        <v>19</v>
      </c>
      <c r="R101" s="2"/>
    </row>
    <row r="102" spans="2:25" x14ac:dyDescent="0.3">
      <c r="B102" t="s">
        <v>1</v>
      </c>
      <c r="C102" s="2">
        <f>VLOOKUP($B102,C$78:$BJ$87,47,FALSE)</f>
        <v>2.6799999999999997</v>
      </c>
      <c r="D102" s="2">
        <f>VLOOKUP($B102,D$78:$BJ$87,47,FALSE)</f>
        <v>3.34</v>
      </c>
      <c r="E102" s="2">
        <f>VLOOKUP($B102,E$78:$BJ$87,47,FALSE)</f>
        <v>3.34</v>
      </c>
      <c r="F102" s="2">
        <f>VLOOKUP($B102,F$78:$BJ$87,47,FALSE)</f>
        <v>3.17</v>
      </c>
      <c r="G102" s="2">
        <f>VLOOKUP($B102,G$78:$BJ$87,47,FALSE)</f>
        <v>4</v>
      </c>
      <c r="H102" s="2">
        <f>VLOOKUP($B102,H$78:$BJ$87,47,FALSE)</f>
        <v>3</v>
      </c>
      <c r="I102" s="2">
        <f>VLOOKUP($B102,I$78:$BJ$87,47,FALSE)</f>
        <v>3</v>
      </c>
      <c r="J102" s="2">
        <f>VLOOKUP($B102,J$78:$BJ$87,47,FALSE)</f>
        <v>3</v>
      </c>
      <c r="K102" s="2">
        <f>VLOOKUP($B102,K$78:$BJ$87,47,FALSE)</f>
        <v>4</v>
      </c>
      <c r="L102" s="2">
        <f>VLOOKUP($B102,L$78:$BJ$87,47,FALSE)</f>
        <v>3</v>
      </c>
      <c r="M102" s="2">
        <f>VLOOKUP($B102,M$78:$BJ$87,47,FALSE)</f>
        <v>3</v>
      </c>
      <c r="N102" s="2">
        <f>VLOOKUP($B102,N$78:$BJ$87,47,FALSE)</f>
        <v>3</v>
      </c>
      <c r="O102" s="2">
        <f>VLOOKUP($B102,O$78:$BJ$87,47,FALSE)</f>
        <v>4</v>
      </c>
      <c r="P102" s="2">
        <f>VLOOKUP($B102,P$78:$BJ$87,47,FALSE)</f>
        <v>3</v>
      </c>
      <c r="R102" s="2" t="str">
        <f t="shared" si="49"/>
        <v>[2.68, 3.34, 3.34, 3.17, 4, 3, 3, 3, 4, 3, 3, 3, 4, 3]</v>
      </c>
      <c r="Y102" t="str">
        <f>_xlfn.CONCAT("[",_xlfn.TEXTJOIN(", ",TRUE, R102:R111), "];")</f>
        <v>[[2.68, 3.34, 3.34, 3.17, 4, 3, 3, 3, 4, 3, 3, 3, 4, 3], [2.34, 3, 3.17, 3, 3, 3, 3, 3, 4, 3, 2, 3, 3.17, 2.17], [2.17, 2.34, 2.34, 1.34, 2.68, 1.34, 2.68, 2.51, 2.17, 1.34, 1.68, 2.17, 2.34, 1.51], [2.51, 3.17, 3, 3, 3.17, 3, 3, 2.17, 3, 2.17, 1.34, 1.51, 1.17, 1.34], [1, 2, 3, 2.17, 2, 1, 2, 1, 1, 1, 1, 1, 1, 1], [1.17, 1, 1, 1.17, 1, 1, 1, 1, 1.34, 1.17, 1.17, 1.34, 2, 1.17], [1.34, 1.17, 2.17, 2.34, 2.51, 2.17, 2.51, 2.34, 3.17, 2.34, 2.17, 2.34, 2.51, 2.51], [2, 2.17, 2, 2, 2.17, 2, 2.17, 1.17, 1.17, 1, 1, 1.17, 2.17, 2], [1.68, 1.34, 1.17, 1, 1.17, 1.51, 1.17, 1.34, 2.34, 2.51, 1.85, 1.68, 2.68, 1.68], [1.51, 2.51, 2.51, 1, 2.34, 1.17, 2.34, 2, 2, 2, 1.51, 2, 3, 2.34]];</v>
      </c>
    </row>
    <row r="103" spans="2:25" x14ac:dyDescent="0.3">
      <c r="B103" t="s">
        <v>3</v>
      </c>
      <c r="C103" s="2">
        <f>VLOOKUP($B103,C$78:$BJ$87,47,FALSE)</f>
        <v>2.34</v>
      </c>
      <c r="D103" s="2">
        <f>VLOOKUP($B103,D$78:$BJ$87,47,FALSE)</f>
        <v>3</v>
      </c>
      <c r="E103" s="2">
        <f>VLOOKUP($B103,E$78:$BJ$87,47,FALSE)</f>
        <v>3.17</v>
      </c>
      <c r="F103" s="2">
        <f>VLOOKUP($B103,F$78:$BJ$87,47,FALSE)</f>
        <v>3</v>
      </c>
      <c r="G103" s="2">
        <f>VLOOKUP($B103,G$78:$BJ$87,47,FALSE)</f>
        <v>3</v>
      </c>
      <c r="H103" s="2">
        <f>VLOOKUP($B103,H$78:$BJ$87,47,FALSE)</f>
        <v>3</v>
      </c>
      <c r="I103" s="2">
        <f>VLOOKUP($B103,I$78:$BJ$87,47,FALSE)</f>
        <v>3</v>
      </c>
      <c r="J103" s="2">
        <f>VLOOKUP($B103,J$78:$BJ$87,47,FALSE)</f>
        <v>3</v>
      </c>
      <c r="K103" s="2">
        <f>VLOOKUP($B103,K$78:$BJ$87,47,FALSE)</f>
        <v>4</v>
      </c>
      <c r="L103" s="2">
        <f>VLOOKUP($B103,L$78:$BJ$87,47,FALSE)</f>
        <v>3</v>
      </c>
      <c r="M103" s="2">
        <f>VLOOKUP($B103,M$78:$BJ$87,47,FALSE)</f>
        <v>2</v>
      </c>
      <c r="N103" s="2">
        <f>VLOOKUP($B103,N$78:$BJ$87,47,FALSE)</f>
        <v>3</v>
      </c>
      <c r="O103" s="2">
        <f>VLOOKUP($B103,O$78:$BJ$87,47,FALSE)</f>
        <v>3.17</v>
      </c>
      <c r="P103" s="2">
        <f>VLOOKUP($B103,P$78:$BJ$87,47,FALSE)</f>
        <v>2.17</v>
      </c>
      <c r="R103" s="2" t="str">
        <f t="shared" si="49"/>
        <v>[2.34, 3, 3.17, 3, 3, 3, 3, 3, 4, 3, 2, 3, 3.17, 2.17]</v>
      </c>
    </row>
    <row r="104" spans="2:25" x14ac:dyDescent="0.3">
      <c r="B104" t="s">
        <v>2</v>
      </c>
      <c r="C104" s="2">
        <f>VLOOKUP($B104,C$78:$BJ$87,47,FALSE)</f>
        <v>2.17</v>
      </c>
      <c r="D104" s="2">
        <f>VLOOKUP($B104,D$78:$BJ$87,47,FALSE)</f>
        <v>2.34</v>
      </c>
      <c r="E104" s="2">
        <f>VLOOKUP($B104,E$78:$BJ$87,47,FALSE)</f>
        <v>2.34</v>
      </c>
      <c r="F104" s="2">
        <f>VLOOKUP($B104,F$78:$BJ$87,47,FALSE)</f>
        <v>1.3399999999999999</v>
      </c>
      <c r="G104" s="2">
        <f>VLOOKUP($B104,G$78:$BJ$87,47,FALSE)</f>
        <v>2.6799999999999997</v>
      </c>
      <c r="H104" s="2">
        <f>VLOOKUP($B104,H$78:$BJ$87,47,FALSE)</f>
        <v>1.3399999999999999</v>
      </c>
      <c r="I104" s="2">
        <f>VLOOKUP($B104,I$78:$BJ$87,47,FALSE)</f>
        <v>2.6799999999999997</v>
      </c>
      <c r="J104" s="2">
        <f>VLOOKUP($B104,J$78:$BJ$87,47,FALSE)</f>
        <v>2.5099999999999998</v>
      </c>
      <c r="K104" s="2">
        <f>VLOOKUP($B104,K$78:$BJ$87,47,FALSE)</f>
        <v>2.17</v>
      </c>
      <c r="L104" s="2">
        <f>VLOOKUP($B104,L$78:$BJ$87,47,FALSE)</f>
        <v>1.3399999999999999</v>
      </c>
      <c r="M104" s="2">
        <f>VLOOKUP($B104,M$78:$BJ$87,47,FALSE)</f>
        <v>1.6799999999999997</v>
      </c>
      <c r="N104" s="2">
        <f>VLOOKUP($B104,N$78:$BJ$87,47,FALSE)</f>
        <v>2.17</v>
      </c>
      <c r="O104" s="2">
        <f>VLOOKUP($B104,O$78:$BJ$87,47,FALSE)</f>
        <v>2.34</v>
      </c>
      <c r="P104" s="2">
        <f>VLOOKUP($B104,P$78:$BJ$87,47,FALSE)</f>
        <v>1.5099999999999998</v>
      </c>
      <c r="R104" s="2" t="str">
        <f t="shared" si="49"/>
        <v>[2.17, 2.34, 2.34, 1.34, 2.68, 1.34, 2.68, 2.51, 2.17, 1.34, 1.68, 2.17, 2.34, 1.51]</v>
      </c>
    </row>
    <row r="105" spans="2:25" x14ac:dyDescent="0.3">
      <c r="B105" t="s">
        <v>11</v>
      </c>
      <c r="C105" s="2">
        <f>VLOOKUP($B105,C$78:$BJ$87,47,FALSE)</f>
        <v>2.5099999999999998</v>
      </c>
      <c r="D105" s="2">
        <f>VLOOKUP($B105,D$78:$BJ$87,47,FALSE)</f>
        <v>3.17</v>
      </c>
      <c r="E105" s="2">
        <f>VLOOKUP($B105,E$78:$BJ$87,47,FALSE)</f>
        <v>3</v>
      </c>
      <c r="F105" s="2">
        <f>VLOOKUP($B105,F$78:$BJ$87,47,FALSE)</f>
        <v>3</v>
      </c>
      <c r="G105" s="2">
        <f>VLOOKUP($B105,G$78:$BJ$87,47,FALSE)</f>
        <v>3.17</v>
      </c>
      <c r="H105" s="2">
        <f>VLOOKUP($B105,H$78:$BJ$87,47,FALSE)</f>
        <v>3</v>
      </c>
      <c r="I105" s="2">
        <f>VLOOKUP($B105,I$78:$BJ$87,47,FALSE)</f>
        <v>3</v>
      </c>
      <c r="J105" s="2">
        <f>VLOOKUP($B105,J$78:$BJ$87,47,FALSE)</f>
        <v>2.17</v>
      </c>
      <c r="K105" s="2">
        <f>VLOOKUP($B105,K$78:$BJ$87,47,FALSE)</f>
        <v>3</v>
      </c>
      <c r="L105" s="2">
        <f>VLOOKUP($B105,L$78:$BJ$87,47,FALSE)</f>
        <v>2.17</v>
      </c>
      <c r="M105" s="2">
        <f>VLOOKUP($B105,M$78:$BJ$87,47,FALSE)</f>
        <v>1.3399999999999999</v>
      </c>
      <c r="N105" s="2">
        <f>VLOOKUP($B105,N$78:$BJ$87,47,FALSE)</f>
        <v>1.5099999999999998</v>
      </c>
      <c r="O105" s="2">
        <f>VLOOKUP($B105,O$78:$BJ$87,47,FALSE)</f>
        <v>1.17</v>
      </c>
      <c r="P105" s="2">
        <f>VLOOKUP($B105,P$78:$BJ$87,47,FALSE)</f>
        <v>1.3399999999999999</v>
      </c>
      <c r="R105" s="2" t="str">
        <f t="shared" si="49"/>
        <v>[2.51, 3.17, 3, 3, 3.17, 3, 3, 2.17, 3, 2.17, 1.34, 1.51, 1.17, 1.34]</v>
      </c>
      <c r="Y105" t="s">
        <v>25</v>
      </c>
    </row>
    <row r="106" spans="2:25" x14ac:dyDescent="0.3">
      <c r="B106" t="s">
        <v>4</v>
      </c>
      <c r="C106" s="2">
        <f>VLOOKUP($B106,C$78:$BJ$87,47,FALSE)</f>
        <v>1</v>
      </c>
      <c r="D106" s="2">
        <f>VLOOKUP($B106,D$78:$BJ$87,47,FALSE)</f>
        <v>2</v>
      </c>
      <c r="E106" s="2">
        <f>VLOOKUP($B106,E$78:$BJ$87,47,FALSE)</f>
        <v>3</v>
      </c>
      <c r="F106" s="2">
        <f>VLOOKUP($B106,F$78:$BJ$87,47,FALSE)</f>
        <v>2.17</v>
      </c>
      <c r="G106" s="2">
        <f>VLOOKUP($B106,G$78:$BJ$87,47,FALSE)</f>
        <v>2</v>
      </c>
      <c r="H106" s="2">
        <f>VLOOKUP($B106,H$78:$BJ$87,47,FALSE)</f>
        <v>1</v>
      </c>
      <c r="I106" s="2">
        <f>VLOOKUP($B106,I$78:$BJ$87,47,FALSE)</f>
        <v>2</v>
      </c>
      <c r="J106" s="2">
        <f>VLOOKUP($B106,J$78:$BJ$87,47,FALSE)</f>
        <v>1</v>
      </c>
      <c r="K106" s="2">
        <f>VLOOKUP($B106,K$78:$BJ$87,47,FALSE)</f>
        <v>1</v>
      </c>
      <c r="L106" s="2">
        <f>VLOOKUP($B106,L$78:$BJ$87,47,FALSE)</f>
        <v>1</v>
      </c>
      <c r="M106" s="2">
        <f>VLOOKUP($B106,M$78:$BJ$87,47,FALSE)</f>
        <v>1</v>
      </c>
      <c r="N106" s="2">
        <f>VLOOKUP($B106,N$78:$BJ$87,47,FALSE)</f>
        <v>1</v>
      </c>
      <c r="O106" s="2">
        <f>VLOOKUP($B106,O$78:$BJ$87,47,FALSE)</f>
        <v>1</v>
      </c>
      <c r="P106" s="2">
        <f>VLOOKUP($B106,P$78:$BJ$87,47,FALSE)</f>
        <v>1</v>
      </c>
      <c r="R106" s="2" t="str">
        <f t="shared" si="49"/>
        <v>[1, 2, 3, 2.17, 2, 1, 2, 1, 1, 1, 1, 1, 1, 1]</v>
      </c>
    </row>
    <row r="107" spans="2:25" x14ac:dyDescent="0.3">
      <c r="B107" t="s">
        <v>5</v>
      </c>
      <c r="C107" s="2">
        <f>VLOOKUP($B107,C$78:$BJ$87,47,FALSE)</f>
        <v>1.17</v>
      </c>
      <c r="D107" s="2">
        <f>VLOOKUP($B107,D$78:$BJ$87,47,FALSE)</f>
        <v>1</v>
      </c>
      <c r="E107" s="2">
        <f>VLOOKUP($B107,E$78:$BJ$87,47,FALSE)</f>
        <v>1</v>
      </c>
      <c r="F107" s="2">
        <f>VLOOKUP($B107,F$78:$BJ$87,47,FALSE)</f>
        <v>1.17</v>
      </c>
      <c r="G107" s="2">
        <f>VLOOKUP($B107,G$78:$BJ$87,47,FALSE)</f>
        <v>1</v>
      </c>
      <c r="H107" s="2">
        <f>VLOOKUP($B107,H$78:$BJ$87,47,FALSE)</f>
        <v>1</v>
      </c>
      <c r="I107" s="2">
        <f>VLOOKUP($B107,I$78:$BJ$87,47,FALSE)</f>
        <v>1</v>
      </c>
      <c r="J107" s="2">
        <f>VLOOKUP($B107,J$78:$BJ$87,47,FALSE)</f>
        <v>1</v>
      </c>
      <c r="K107" s="2">
        <f>VLOOKUP($B107,K$78:$BJ$87,47,FALSE)</f>
        <v>1.3399999999999999</v>
      </c>
      <c r="L107" s="2">
        <f>VLOOKUP($B107,L$78:$BJ$87,47,FALSE)</f>
        <v>1.17</v>
      </c>
      <c r="M107" s="2">
        <f>VLOOKUP($B107,M$78:$BJ$87,47,FALSE)</f>
        <v>1.17</v>
      </c>
      <c r="N107" s="2">
        <f>VLOOKUP($B107,N$78:$BJ$87,47,FALSE)</f>
        <v>1.3399999999999999</v>
      </c>
      <c r="O107" s="2">
        <f>VLOOKUP($B107,O$78:$BJ$87,47,FALSE)</f>
        <v>2</v>
      </c>
      <c r="P107" s="2">
        <f>VLOOKUP($B107,P$78:$BJ$87,47,FALSE)</f>
        <v>1.17</v>
      </c>
      <c r="R107" s="2" t="str">
        <f t="shared" si="49"/>
        <v>[1.17, 1, 1, 1.17, 1, 1, 1, 1, 1.34, 1.17, 1.17, 1.34, 2, 1.17]</v>
      </c>
      <c r="Y107" t="s">
        <v>47</v>
      </c>
    </row>
    <row r="108" spans="2:25" x14ac:dyDescent="0.3">
      <c r="B108" t="s">
        <v>6</v>
      </c>
      <c r="C108" s="2">
        <f>VLOOKUP($B108,C$78:$BJ$87,47,FALSE)</f>
        <v>1.3399999999999999</v>
      </c>
      <c r="D108" s="2">
        <f>VLOOKUP($B108,D$78:$BJ$87,47,FALSE)</f>
        <v>1.17</v>
      </c>
      <c r="E108" s="2">
        <f>VLOOKUP($B108,E$78:$BJ$87,47,FALSE)</f>
        <v>2.17</v>
      </c>
      <c r="F108" s="2">
        <f>VLOOKUP($B108,F$78:$BJ$87,47,FALSE)</f>
        <v>2.34</v>
      </c>
      <c r="G108" s="2">
        <f>VLOOKUP($B108,G$78:$BJ$87,47,FALSE)</f>
        <v>2.5099999999999998</v>
      </c>
      <c r="H108" s="2">
        <f>VLOOKUP($B108,H$78:$BJ$87,47,FALSE)</f>
        <v>2.17</v>
      </c>
      <c r="I108" s="2">
        <f>VLOOKUP($B108,I$78:$BJ$87,47,FALSE)</f>
        <v>2.5099999999999998</v>
      </c>
      <c r="J108" s="2">
        <f>VLOOKUP($B108,J$78:$BJ$87,47,FALSE)</f>
        <v>2.34</v>
      </c>
      <c r="K108" s="2">
        <f>VLOOKUP($B108,K$78:$BJ$87,47,FALSE)</f>
        <v>3.17</v>
      </c>
      <c r="L108" s="2">
        <f>VLOOKUP($B108,L$78:$BJ$87,47,FALSE)</f>
        <v>2.34</v>
      </c>
      <c r="M108" s="2">
        <f>VLOOKUP($B108,M$78:$BJ$87,47,FALSE)</f>
        <v>2.17</v>
      </c>
      <c r="N108" s="2">
        <f>VLOOKUP($B108,N$78:$BJ$87,47,FALSE)</f>
        <v>2.34</v>
      </c>
      <c r="O108" s="2">
        <f>VLOOKUP($B108,O$78:$BJ$87,47,FALSE)</f>
        <v>2.5099999999999998</v>
      </c>
      <c r="P108" s="2">
        <f>VLOOKUP($B108,P$78:$BJ$87,47,FALSE)</f>
        <v>2.5099999999999998</v>
      </c>
      <c r="R108" s="2" t="str">
        <f t="shared" si="49"/>
        <v>[1.34, 1.17, 2.17, 2.34, 2.51, 2.17, 2.51, 2.34, 3.17, 2.34, 2.17, 2.34, 2.51, 2.51]</v>
      </c>
    </row>
    <row r="109" spans="2:25" x14ac:dyDescent="0.3">
      <c r="B109" t="s">
        <v>7</v>
      </c>
      <c r="C109" s="2">
        <f>VLOOKUP($B109,C$78:$BJ$87,47,FALSE)</f>
        <v>2</v>
      </c>
      <c r="D109" s="2">
        <f>VLOOKUP($B109,D$78:$BJ$87,47,FALSE)</f>
        <v>2.17</v>
      </c>
      <c r="E109" s="2">
        <f>VLOOKUP($B109,E$78:$BJ$87,47,FALSE)</f>
        <v>2</v>
      </c>
      <c r="F109" s="2">
        <f>VLOOKUP($B109,F$78:$BJ$87,47,FALSE)</f>
        <v>2</v>
      </c>
      <c r="G109" s="2">
        <f>VLOOKUP($B109,G$78:$BJ$87,47,FALSE)</f>
        <v>2.17</v>
      </c>
      <c r="H109" s="2">
        <f>VLOOKUP($B109,H$78:$BJ$87,47,FALSE)</f>
        <v>2</v>
      </c>
      <c r="I109" s="2">
        <f>VLOOKUP($B109,I$78:$BJ$87,47,FALSE)</f>
        <v>2.17</v>
      </c>
      <c r="J109" s="2">
        <f>VLOOKUP($B109,J$78:$BJ$87,47,FALSE)</f>
        <v>1.17</v>
      </c>
      <c r="K109" s="2">
        <f>VLOOKUP($B109,K$78:$BJ$87,47,FALSE)</f>
        <v>1.17</v>
      </c>
      <c r="L109" s="2">
        <f>VLOOKUP($B109,L$78:$BJ$87,47,FALSE)</f>
        <v>1</v>
      </c>
      <c r="M109" s="2">
        <f>VLOOKUP($B109,M$78:$BJ$87,47,FALSE)</f>
        <v>1</v>
      </c>
      <c r="N109" s="2">
        <f>VLOOKUP($B109,N$78:$BJ$87,47,FALSE)</f>
        <v>1.17</v>
      </c>
      <c r="O109" s="2">
        <f>VLOOKUP($B109,O$78:$BJ$87,47,FALSE)</f>
        <v>2.17</v>
      </c>
      <c r="P109" s="2">
        <f>VLOOKUP($B109,P$78:$BJ$87,47,FALSE)</f>
        <v>2</v>
      </c>
      <c r="R109" s="2" t="str">
        <f t="shared" si="49"/>
        <v>[2, 2.17, 2, 2, 2.17, 2, 2.17, 1.17, 1.17, 1, 1, 1.17, 2.17, 2]</v>
      </c>
    </row>
    <row r="110" spans="2:25" x14ac:dyDescent="0.3">
      <c r="B110" t="s">
        <v>8</v>
      </c>
      <c r="C110" s="2">
        <f>VLOOKUP($B110,C$78:$BJ$87,47,FALSE)</f>
        <v>1.6799999999999997</v>
      </c>
      <c r="D110" s="2">
        <f>VLOOKUP($B110,D$78:$BJ$87,47,FALSE)</f>
        <v>1.3399999999999999</v>
      </c>
      <c r="E110" s="2">
        <f>VLOOKUP($B110,E$78:$BJ$87,47,FALSE)</f>
        <v>1.17</v>
      </c>
      <c r="F110" s="2">
        <f>VLOOKUP($B110,F$78:$BJ$87,47,FALSE)</f>
        <v>1</v>
      </c>
      <c r="G110" s="2">
        <f>VLOOKUP($B110,G$78:$BJ$87,47,FALSE)</f>
        <v>1.17</v>
      </c>
      <c r="H110" s="2">
        <f>VLOOKUP($B110,H$78:$BJ$87,47,FALSE)</f>
        <v>1.5099999999999998</v>
      </c>
      <c r="I110" s="2">
        <f>VLOOKUP($B110,I$78:$BJ$87,47,FALSE)</f>
        <v>1.17</v>
      </c>
      <c r="J110" s="2">
        <f>VLOOKUP($B110,J$78:$BJ$87,47,FALSE)</f>
        <v>1.3399999999999999</v>
      </c>
      <c r="K110" s="2">
        <f>VLOOKUP($B110,K$78:$BJ$87,47,FALSE)</f>
        <v>2.34</v>
      </c>
      <c r="L110" s="2">
        <f>VLOOKUP($B110,L$78:$BJ$87,47,FALSE)</f>
        <v>2.5099999999999998</v>
      </c>
      <c r="M110" s="2">
        <f>VLOOKUP($B110,M$78:$BJ$87,47,FALSE)</f>
        <v>1.8499999999999996</v>
      </c>
      <c r="N110" s="2">
        <f>VLOOKUP($B110,N$78:$BJ$87,47,FALSE)</f>
        <v>1.6799999999999997</v>
      </c>
      <c r="O110" s="2">
        <f>VLOOKUP($B110,O$78:$BJ$87,47,FALSE)</f>
        <v>2.6799999999999997</v>
      </c>
      <c r="P110" s="2">
        <f>VLOOKUP($B110,P$78:$BJ$87,47,FALSE)</f>
        <v>1.6799999999999997</v>
      </c>
      <c r="R110" s="2" t="str">
        <f t="shared" si="49"/>
        <v>[1.68, 1.34, 1.17, 1, 1.17, 1.51, 1.17, 1.34, 2.34, 2.51, 1.85, 1.68, 2.68, 1.68]</v>
      </c>
    </row>
    <row r="111" spans="2:25" x14ac:dyDescent="0.3">
      <c r="B111" t="s">
        <v>9</v>
      </c>
      <c r="C111" s="2">
        <f>VLOOKUP($B111,C$78:$BJ$87,47,FALSE)</f>
        <v>1.5099999999999998</v>
      </c>
      <c r="D111" s="2">
        <f>VLOOKUP($B111,D$78:$BJ$87,47,FALSE)</f>
        <v>2.5099999999999998</v>
      </c>
      <c r="E111" s="2">
        <f>VLOOKUP($B111,E$78:$BJ$87,47,FALSE)</f>
        <v>2.5099999999999998</v>
      </c>
      <c r="F111" s="2">
        <f>VLOOKUP($B111,F$78:$BJ$87,47,FALSE)</f>
        <v>1</v>
      </c>
      <c r="G111" s="2">
        <f>VLOOKUP($B111,G$78:$BJ$87,47,FALSE)</f>
        <v>2.34</v>
      </c>
      <c r="H111" s="2">
        <f>VLOOKUP($B111,H$78:$BJ$87,47,FALSE)</f>
        <v>1.17</v>
      </c>
      <c r="I111" s="2">
        <f>VLOOKUP($B111,I$78:$BJ$87,47,FALSE)</f>
        <v>2.34</v>
      </c>
      <c r="J111" s="2">
        <f>VLOOKUP($B111,J$78:$BJ$87,47,FALSE)</f>
        <v>2</v>
      </c>
      <c r="K111" s="2">
        <f>VLOOKUP($B111,K$78:$BJ$87,47,FALSE)</f>
        <v>2</v>
      </c>
      <c r="L111" s="2">
        <f>VLOOKUP($B111,L$78:$BJ$87,47,FALSE)</f>
        <v>2</v>
      </c>
      <c r="M111" s="2">
        <f>VLOOKUP($B111,M$78:$BJ$87,47,FALSE)</f>
        <v>1.5099999999999998</v>
      </c>
      <c r="N111" s="2">
        <f>VLOOKUP($B111,N$78:$BJ$87,47,FALSE)</f>
        <v>2</v>
      </c>
      <c r="O111" s="2">
        <f>VLOOKUP($B111,O$78:$BJ$87,47,FALSE)</f>
        <v>3</v>
      </c>
      <c r="P111" s="2">
        <f>VLOOKUP($B111,P$78:$BJ$87,47,FALSE)</f>
        <v>2.34</v>
      </c>
      <c r="R111" s="2" t="str">
        <f t="shared" si="49"/>
        <v>[1.51, 2.51, 2.51, 1, 2.34, 1.17, 2.34, 2, 2, 2, 1.51, 2, 3, 2.34]</v>
      </c>
    </row>
    <row r="113" spans="1:20" x14ac:dyDescent="0.3">
      <c r="B113" t="s">
        <v>26</v>
      </c>
      <c r="F113" t="s">
        <v>27</v>
      </c>
      <c r="I113" t="s">
        <v>28</v>
      </c>
    </row>
    <row r="114" spans="1:20" x14ac:dyDescent="0.3">
      <c r="A114">
        <v>1</v>
      </c>
      <c r="B114" t="s">
        <v>1</v>
      </c>
      <c r="C114">
        <f>F114/14</f>
        <v>84.047142857142845</v>
      </c>
      <c r="F114">
        <f>P66</f>
        <v>1176.6599999999999</v>
      </c>
      <c r="I114">
        <f>SUM(C29:P29)</f>
        <v>1536.9799999999998</v>
      </c>
    </row>
    <row r="115" spans="1:20" x14ac:dyDescent="0.3">
      <c r="A115">
        <v>2</v>
      </c>
      <c r="B115" t="s">
        <v>3</v>
      </c>
      <c r="C115">
        <f t="shared" ref="C115:C123" si="50">F115/14</f>
        <v>106.98</v>
      </c>
      <c r="F115">
        <f t="shared" ref="F115:F123" si="51">P67</f>
        <v>1497.72</v>
      </c>
      <c r="I115">
        <f t="shared" ref="I115:I123" si="52">SUM(C30:P30)</f>
        <v>1443.1000000000001</v>
      </c>
    </row>
    <row r="116" spans="1:20" x14ac:dyDescent="0.3">
      <c r="A116">
        <v>3</v>
      </c>
      <c r="B116" t="s">
        <v>2</v>
      </c>
      <c r="C116">
        <f t="shared" si="50"/>
        <v>103.89714285714287</v>
      </c>
      <c r="F116">
        <f t="shared" si="51"/>
        <v>1454.5600000000002</v>
      </c>
      <c r="I116">
        <f t="shared" si="52"/>
        <v>1509.1399999999999</v>
      </c>
    </row>
    <row r="117" spans="1:20" x14ac:dyDescent="0.3">
      <c r="A117">
        <v>4</v>
      </c>
      <c r="B117" t="s">
        <v>11</v>
      </c>
      <c r="C117">
        <f t="shared" si="50"/>
        <v>110.88</v>
      </c>
      <c r="F117">
        <f t="shared" si="51"/>
        <v>1552.32</v>
      </c>
      <c r="I117">
        <f t="shared" si="52"/>
        <v>1537.8400000000001</v>
      </c>
    </row>
    <row r="118" spans="1:20" x14ac:dyDescent="0.3">
      <c r="A118">
        <v>5</v>
      </c>
      <c r="B118" t="s">
        <v>4</v>
      </c>
      <c r="C118">
        <f t="shared" si="50"/>
        <v>115.78857142857143</v>
      </c>
      <c r="F118">
        <f t="shared" si="51"/>
        <v>1621.04</v>
      </c>
      <c r="I118">
        <f t="shared" si="52"/>
        <v>1529.1200000000003</v>
      </c>
    </row>
    <row r="119" spans="1:20" x14ac:dyDescent="0.3">
      <c r="A119">
        <v>6</v>
      </c>
      <c r="B119" t="s">
        <v>5</v>
      </c>
      <c r="C119">
        <f t="shared" si="50"/>
        <v>112.36000000000001</v>
      </c>
      <c r="F119">
        <f t="shared" si="51"/>
        <v>1573.0400000000002</v>
      </c>
      <c r="I119">
        <f t="shared" si="52"/>
        <v>1377.9799999999998</v>
      </c>
    </row>
    <row r="120" spans="1:20" x14ac:dyDescent="0.3">
      <c r="A120">
        <v>7</v>
      </c>
      <c r="B120" t="s">
        <v>6</v>
      </c>
      <c r="C120">
        <f t="shared" si="50"/>
        <v>97.905714285714268</v>
      </c>
      <c r="F120">
        <f t="shared" si="51"/>
        <v>1370.6799999999998</v>
      </c>
      <c r="I120">
        <f t="shared" si="52"/>
        <v>1390.18</v>
      </c>
    </row>
    <row r="121" spans="1:20" x14ac:dyDescent="0.3">
      <c r="A121">
        <v>8</v>
      </c>
      <c r="B121" t="s">
        <v>7</v>
      </c>
      <c r="C121">
        <f t="shared" si="50"/>
        <v>111.8757142857143</v>
      </c>
      <c r="F121">
        <f t="shared" si="51"/>
        <v>1566.2600000000002</v>
      </c>
      <c r="I121">
        <f t="shared" si="52"/>
        <v>1514.2</v>
      </c>
    </row>
    <row r="122" spans="1:20" x14ac:dyDescent="0.3">
      <c r="A122">
        <v>9</v>
      </c>
      <c r="B122" t="s">
        <v>8</v>
      </c>
      <c r="C122">
        <f t="shared" si="50"/>
        <v>103.57285714285715</v>
      </c>
      <c r="F122">
        <f t="shared" si="51"/>
        <v>1450.02</v>
      </c>
      <c r="H122" t="s">
        <v>30</v>
      </c>
      <c r="I122">
        <f t="shared" si="52"/>
        <v>1436.2600000000002</v>
      </c>
    </row>
    <row r="123" spans="1:20" x14ac:dyDescent="0.3">
      <c r="A123">
        <v>10</v>
      </c>
      <c r="B123" t="s">
        <v>9</v>
      </c>
      <c r="C123">
        <f t="shared" si="50"/>
        <v>106.83428571428571</v>
      </c>
      <c r="F123">
        <f t="shared" si="51"/>
        <v>1495.68</v>
      </c>
      <c r="H123">
        <v>13</v>
      </c>
      <c r="I123">
        <f t="shared" si="52"/>
        <v>1483.1799999999998</v>
      </c>
    </row>
    <row r="125" spans="1:20" x14ac:dyDescent="0.3">
      <c r="B125" t="s">
        <v>29</v>
      </c>
      <c r="R125" t="s">
        <v>31</v>
      </c>
      <c r="T125" t="s">
        <v>32</v>
      </c>
    </row>
    <row r="126" spans="1:20" x14ac:dyDescent="0.3">
      <c r="B126" t="s">
        <v>1</v>
      </c>
      <c r="C126" cm="1">
        <f t="array" ref="C126">(14*INDEX($C$114:$C$123, C16) - C29)/13</f>
        <v>95.76153846153845</v>
      </c>
      <c r="D126" cm="1">
        <f t="array" ref="D126">(14*INDEX($C$114:$C$123, D16) - D29)/13</f>
        <v>111.79076923076924</v>
      </c>
      <c r="E126" cm="1">
        <f t="array" ref="E126">(14*INDEX($C$114:$C$123, E16) - E29)/13</f>
        <v>104.57846153846154</v>
      </c>
      <c r="F126" cm="1">
        <f t="array" ref="F126">(14*INDEX($C$114:$C$123, F16) - F29)/13</f>
        <v>105.01076923076924</v>
      </c>
      <c r="G126" cm="1">
        <f t="array" ref="G126">(14*INDEX($C$114:$C$123, G16) - G29)/13</f>
        <v>112.14461538461539</v>
      </c>
      <c r="H126" cm="1">
        <f t="array" ref="H126">(14*INDEX($C$114:$C$123, H16) - H29)/13</f>
        <v>106.79846153846155</v>
      </c>
      <c r="I126" cm="1">
        <f t="array" ref="I126">(14*INDEX($C$114:$C$123, I16) - I29)/13</f>
        <v>106.56615384615385</v>
      </c>
      <c r="J126" cm="1">
        <f t="array" ref="J126">(14*INDEX($C$114:$C$123, J16) - J29)/13</f>
        <v>114.84769230769231</v>
      </c>
      <c r="K126" cm="1">
        <f t="array" ref="K126">(14*INDEX($C$114:$C$123, K16) - K29)/13</f>
        <v>112.14923076923077</v>
      </c>
      <c r="L126" cm="1">
        <f t="array" ref="L126">(14*INDEX($C$114:$C$123, L16) - L29)/13</f>
        <v>97.349230769230743</v>
      </c>
      <c r="M126" cm="1">
        <f t="array" ref="M126">(14*INDEX($C$114:$C$123, M16) - M29)/13</f>
        <v>112.19076923076925</v>
      </c>
      <c r="N126" cm="1">
        <f t="array" ref="N126">(14*INDEX($C$114:$C$123, N16) - N29)/13</f>
        <v>103.66923076923078</v>
      </c>
      <c r="O126" cm="1">
        <f t="array" ref="O126">(14*INDEX($C$114:$C$123, O16) - O29)/13</f>
        <v>103.15846153846155</v>
      </c>
      <c r="P126" cm="1">
        <f t="array" ref="P126">(14*INDEX($C$114:$C$123, P16) - P29)/13</f>
        <v>101.36</v>
      </c>
      <c r="R126">
        <f>SUM(C126:P126)</f>
        <v>1487.3753846153845</v>
      </c>
      <c r="T126">
        <f>R126-I114</f>
        <v>-49.604615384615272</v>
      </c>
    </row>
    <row r="127" spans="1:20" x14ac:dyDescent="0.3">
      <c r="B127" t="s">
        <v>3</v>
      </c>
      <c r="C127" cm="1">
        <f t="array" ref="C127">(14*INDEX($C$114:$C$123, C17) - C30)/13</f>
        <v>104.21230769230769</v>
      </c>
      <c r="D127" cm="1">
        <f t="array" ref="D127">(14*INDEX($C$114:$C$123, D17) - D30)/13</f>
        <v>103.91846153846154</v>
      </c>
      <c r="E127" cm="1">
        <f t="array" ref="E127">(14*INDEX($C$114:$C$123, E17) - E30)/13</f>
        <v>113.42000000000002</v>
      </c>
      <c r="F127" cm="1">
        <f t="array" ref="F127">(14*INDEX($C$114:$C$123, F17) - F30)/13</f>
        <v>105.26</v>
      </c>
      <c r="G127" cm="1">
        <f t="array" ref="G127">(14*INDEX($C$114:$C$123, G17) - G30)/13</f>
        <v>112.90461538461538</v>
      </c>
      <c r="H127" cm="1">
        <f t="array" ref="H127">(14*INDEX($C$114:$C$123, H17) - H30)/13</f>
        <v>116.21384615384615</v>
      </c>
      <c r="I127" cm="1">
        <f t="array" ref="I127">(14*INDEX($C$114:$C$123, I17) - I30)/13</f>
        <v>82.138461538461542</v>
      </c>
      <c r="J127" cm="1">
        <f t="array" ref="J127">(14*INDEX($C$114:$C$123, J17) - J30)/13</f>
        <v>99.18461538461537</v>
      </c>
      <c r="K127" cm="1">
        <f t="array" ref="K127">(14*INDEX($C$114:$C$123, K17) - K30)/13</f>
        <v>111.26769230769233</v>
      </c>
      <c r="L127" cm="1">
        <f t="array" ref="L127">(14*INDEX($C$114:$C$123, L17) - L30)/13</f>
        <v>106.20307692307691</v>
      </c>
      <c r="M127" cm="1">
        <f t="array" ref="M127">(14*INDEX($C$114:$C$123, M17) - M30)/13</f>
        <v>102.61692307692309</v>
      </c>
      <c r="N127" cm="1">
        <f t="array" ref="N127">(14*INDEX($C$114:$C$123, N17) - N30)/13</f>
        <v>111.69076923076925</v>
      </c>
      <c r="O127" cm="1">
        <f t="array" ref="O127">(14*INDEX($C$114:$C$123, O17) - O30)/13</f>
        <v>108.07384615384616</v>
      </c>
      <c r="P127" cm="1">
        <f t="array" ref="P127">(14*INDEX($C$114:$C$123, P17) - P30)/13</f>
        <v>110.80153846153846</v>
      </c>
      <c r="R127">
        <f t="shared" ref="R127:R135" si="53">SUM(C127:P127)</f>
        <v>1487.906153846154</v>
      </c>
      <c r="T127">
        <f t="shared" ref="T127:T135" si="54">R127-I115</f>
        <v>44.806153846153848</v>
      </c>
    </row>
    <row r="128" spans="1:20" x14ac:dyDescent="0.3">
      <c r="B128" t="s">
        <v>2</v>
      </c>
      <c r="C128" cm="1">
        <f t="array" ref="C128">(14*INDEX($C$114:$C$123, C18) - C31)/13</f>
        <v>107.06923076923077</v>
      </c>
      <c r="D128" cm="1">
        <f t="array" ref="D128">(14*INDEX($C$114:$C$123, D18) - D31)/13</f>
        <v>107.37538461538462</v>
      </c>
      <c r="E128" cm="1">
        <f t="array" ref="E128">(14*INDEX($C$114:$C$123, E18) - E31)/13</f>
        <v>116.75999999999999</v>
      </c>
      <c r="F128" cm="1">
        <f t="array" ref="F128">(14*INDEX($C$114:$C$123, F18) - F31)/13</f>
        <v>84.172307692307669</v>
      </c>
      <c r="G128" cm="1">
        <f t="array" ref="G128">(14*INDEX($C$114:$C$123, G18) - G31)/13</f>
        <v>95.944615384615361</v>
      </c>
      <c r="H128" cm="1">
        <f t="array" ref="H128">(14*INDEX($C$114:$C$123, H18) - H31)/13</f>
        <v>113.52615384615386</v>
      </c>
      <c r="I128" cm="1">
        <f t="array" ref="I128">(14*INDEX($C$114:$C$123, I18) - I31)/13</f>
        <v>101.64461538461539</v>
      </c>
      <c r="J128" cm="1">
        <f t="array" ref="J128">(14*INDEX($C$114:$C$123, J18) - J31)/13</f>
        <v>108.81384615384614</v>
      </c>
      <c r="K128" cm="1">
        <f t="array" ref="K128">(14*INDEX($C$114:$C$123, K18) - K31)/13</f>
        <v>113.18615384615386</v>
      </c>
      <c r="L128" cm="1">
        <f t="array" ref="L128">(14*INDEX($C$114:$C$123, L18) - L31)/13</f>
        <v>108.31384615384617</v>
      </c>
      <c r="M128" cm="1">
        <f t="array" ref="M128">(14*INDEX($C$114:$C$123, M18) - M31)/13</f>
        <v>105.49076923076925</v>
      </c>
      <c r="N128" cm="1">
        <f t="array" ref="N128">(14*INDEX($C$114:$C$123, N18) - N31)/13</f>
        <v>114.35692307692307</v>
      </c>
      <c r="O128" cm="1">
        <f t="array" ref="O128">(14*INDEX($C$114:$C$123, O18) - O31)/13</f>
        <v>84.956923076923061</v>
      </c>
      <c r="P128" cm="1">
        <f t="array" ref="P128">(14*INDEX($C$114:$C$123, P18) - P31)/13</f>
        <v>111.59230769230771</v>
      </c>
      <c r="R128">
        <f t="shared" si="53"/>
        <v>1473.2030769230769</v>
      </c>
      <c r="T128">
        <f t="shared" si="54"/>
        <v>-35.936923076922994</v>
      </c>
    </row>
    <row r="129" spans="2:20" x14ac:dyDescent="0.3">
      <c r="B129" t="s">
        <v>11</v>
      </c>
      <c r="C129" cm="1">
        <f t="array" ref="C129">(14*INDEX($C$114:$C$123, C19) - C32)/13</f>
        <v>111.04307692307694</v>
      </c>
      <c r="D129" cm="1">
        <f t="array" ref="D129">(14*INDEX($C$114:$C$123, D19) - D32)/13</f>
        <v>96.687692307692288</v>
      </c>
      <c r="E129" cm="1">
        <f t="array" ref="E129">(14*INDEX($C$114:$C$123, E19) - E32)/13</f>
        <v>106.25846153846155</v>
      </c>
      <c r="F129" cm="1">
        <f t="array" ref="F129">(14*INDEX($C$114:$C$123, F19) - F32)/13</f>
        <v>111.67076923076925</v>
      </c>
      <c r="G129" cm="1">
        <f t="array" ref="G129">(14*INDEX($C$114:$C$123, G19) - G32)/13</f>
        <v>104.78307692307693</v>
      </c>
      <c r="H129" cm="1">
        <f t="array" ref="H129">(14*INDEX($C$114:$C$123, H19) - H32)/13</f>
        <v>103.67999999999999</v>
      </c>
      <c r="I129" cm="1">
        <f t="array" ref="I129">(14*INDEX($C$114:$C$123, I19) - I32)/13</f>
        <v>118.19999999999999</v>
      </c>
      <c r="J129" cm="1">
        <f t="array" ref="J129">(14*INDEX($C$114:$C$123, J19) - J32)/13</f>
        <v>103.69692307692308</v>
      </c>
      <c r="K129" cm="1">
        <f t="array" ref="K129">(14*INDEX($C$114:$C$123, K19) - K32)/13</f>
        <v>82.789230769230755</v>
      </c>
      <c r="L129" cm="1">
        <f t="array" ref="L129">(14*INDEX($C$114:$C$123, L19) - L32)/13</f>
        <v>110.67384615384617</v>
      </c>
      <c r="M129" cm="1">
        <f t="array" ref="M129">(14*INDEX($C$114:$C$123, M19) - M32)/13</f>
        <v>99.483076923076908</v>
      </c>
      <c r="N129" cm="1">
        <f t="array" ref="N129">(14*INDEX($C$114:$C$123, N19) - N32)/13</f>
        <v>108.19384615384615</v>
      </c>
      <c r="O129" cm="1">
        <f t="array" ref="O129">(14*INDEX($C$114:$C$123, O19) - O32)/13</f>
        <v>113.02923076923078</v>
      </c>
      <c r="P129" cm="1">
        <f t="array" ref="P129">(14*INDEX($C$114:$C$123, P19) - P32)/13</f>
        <v>104.51846153846154</v>
      </c>
      <c r="R129">
        <f t="shared" si="53"/>
        <v>1474.707692307692</v>
      </c>
      <c r="T129">
        <f t="shared" si="54"/>
        <v>-63.132307692308132</v>
      </c>
    </row>
    <row r="130" spans="2:20" x14ac:dyDescent="0.3">
      <c r="B130" t="s">
        <v>4</v>
      </c>
      <c r="C130" cm="1">
        <f t="array" ref="C130">(14*INDEX($C$114:$C$123, C20) - C33)/13</f>
        <v>111.03384615384617</v>
      </c>
      <c r="D130" cm="1">
        <f t="array" ref="D130">(14*INDEX($C$114:$C$123, D20) - D33)/13</f>
        <v>101.12461538461538</v>
      </c>
      <c r="E130" cm="1">
        <f t="array" ref="E130">(14*INDEX($C$114:$C$123, E20) - E33)/13</f>
        <v>103.42615384615387</v>
      </c>
      <c r="F130" cm="1">
        <f t="array" ref="F130">(14*INDEX($C$114:$C$123, F20) - F33)/13</f>
        <v>114.51846153846155</v>
      </c>
      <c r="G130" cm="1">
        <f t="array" ref="G130">(14*INDEX($C$114:$C$123, G20) - G33)/13</f>
        <v>105.60307692307694</v>
      </c>
      <c r="H130" cm="1">
        <f t="array" ref="H130">(14*INDEX($C$114:$C$123, H20) - H33)/13</f>
        <v>106.84769230769231</v>
      </c>
      <c r="I130" cm="1">
        <f t="array" ref="I130">(14*INDEX($C$114:$C$123, I20) - I33)/13</f>
        <v>112.24923076923076</v>
      </c>
      <c r="J130" cm="1">
        <f t="array" ref="J130">(14*INDEX($C$114:$C$123, J20) - J33)/13</f>
        <v>84.401538461538451</v>
      </c>
      <c r="K130" cm="1">
        <f t="array" ref="K130">(14*INDEX($C$114:$C$123, K20) - K33)/13</f>
        <v>96.724615384615376</v>
      </c>
      <c r="L130" cm="1">
        <f t="array" ref="L130">(14*INDEX($C$114:$C$123, L20) - L33)/13</f>
        <v>111.98923076923077</v>
      </c>
      <c r="M130" cm="1">
        <f t="array" ref="M130">(14*INDEX($C$114:$C$123, M20) - M33)/13</f>
        <v>101.63384615384615</v>
      </c>
      <c r="N130" cm="1">
        <f t="array" ref="N130">(14*INDEX($C$114:$C$123, N20) - N33)/13</f>
        <v>105.58461538461539</v>
      </c>
      <c r="O130" cm="1">
        <f t="array" ref="O130">(14*INDEX($C$114:$C$123, O20) - O33)/13</f>
        <v>111.60769230769232</v>
      </c>
      <c r="P130" cm="1">
        <f t="array" ref="P130">(14*INDEX($C$114:$C$123, P20) - P33)/13</f>
        <v>106.13076923076923</v>
      </c>
      <c r="R130">
        <f t="shared" si="53"/>
        <v>1472.8753846153845</v>
      </c>
      <c r="T130">
        <f t="shared" si="54"/>
        <v>-56.244615384615827</v>
      </c>
    </row>
    <row r="131" spans="2:20" x14ac:dyDescent="0.3">
      <c r="B131" t="s">
        <v>5</v>
      </c>
      <c r="C131" cm="1">
        <f t="array" ref="C131">(14*INDEX($C$114:$C$123, C21) - C34)/13</f>
        <v>113.14461538461538</v>
      </c>
      <c r="D131" cm="1">
        <f t="array" ref="D131">(14*INDEX($C$114:$C$123, D21) - D34)/13</f>
        <v>107.84769230769231</v>
      </c>
      <c r="E131" cm="1">
        <f t="array" ref="E131">(14*INDEX($C$114:$C$123, E21) - E34)/13</f>
        <v>109.58</v>
      </c>
      <c r="F131" cm="1">
        <f t="array" ref="F131">(14*INDEX($C$114:$C$123, F21) - F34)/13</f>
        <v>116.14</v>
      </c>
      <c r="G131" cm="1">
        <f t="array" ref="G131">(14*INDEX($C$114:$C$123, G21) - G34)/13</f>
        <v>83.075384615384593</v>
      </c>
      <c r="H131" cm="1">
        <f t="array" ref="H131">(14*INDEX($C$114:$C$123, H21) - H34)/13</f>
        <v>99.032307692307683</v>
      </c>
      <c r="I131" cm="1">
        <f t="array" ref="I131">(14*INDEX($C$114:$C$123, I21) - I34)/13</f>
        <v>111.26307692307695</v>
      </c>
      <c r="J131" cm="1">
        <f t="array" ref="J131">(14*INDEX($C$114:$C$123, J21) - J34)/13</f>
        <v>104.79384615384615</v>
      </c>
      <c r="K131" cm="1">
        <f t="array" ref="K131">(14*INDEX($C$114:$C$123, K21) - K34)/13</f>
        <v>103.54307692307694</v>
      </c>
      <c r="L131" cm="1">
        <f t="array" ref="L131">(14*INDEX($C$114:$C$123, L21) - L34)/13</f>
        <v>108.06153846153846</v>
      </c>
      <c r="M131" cm="1">
        <f t="array" ref="M131">(14*INDEX($C$114:$C$123, M21) - M34)/13</f>
        <v>106.86153846153846</v>
      </c>
      <c r="N131" cm="1">
        <f t="array" ref="N131">(14*INDEX($C$114:$C$123, N21) - N34)/13</f>
        <v>107.9323076923077</v>
      </c>
      <c r="O131" cm="1">
        <f t="array" ref="O131">(14*INDEX($C$114:$C$123, O21) - O34)/13</f>
        <v>114.9</v>
      </c>
      <c r="P131" cm="1">
        <f t="array" ref="P131">(14*INDEX($C$114:$C$123, P21) - P34)/13</f>
        <v>101.85538461538461</v>
      </c>
      <c r="R131">
        <f t="shared" si="53"/>
        <v>1488.030769230769</v>
      </c>
      <c r="T131">
        <f t="shared" si="54"/>
        <v>110.05076923076922</v>
      </c>
    </row>
    <row r="132" spans="2:20" x14ac:dyDescent="0.3">
      <c r="B132" t="s">
        <v>6</v>
      </c>
      <c r="C132" cm="1">
        <f t="array" ref="C132">(14*INDEX($C$114:$C$123, C22) - C35)/13</f>
        <v>86.241538461538454</v>
      </c>
      <c r="D132" cm="1">
        <f t="array" ref="D132">(14*INDEX($C$114:$C$123, D22) - D35)/13</f>
        <v>111.87384615384615</v>
      </c>
      <c r="E132" cm="1">
        <f t="array" ref="E132">(14*INDEX($C$114:$C$123, E22) - E35)/13</f>
        <v>109.55230769230772</v>
      </c>
      <c r="F132" cm="1">
        <f t="array" ref="F132">(14*INDEX($C$114:$C$123, F22) - F35)/13</f>
        <v>103.60923076923078</v>
      </c>
      <c r="G132" cm="1">
        <f t="array" ref="G132">(14*INDEX($C$114:$C$123, G22) - G35)/13</f>
        <v>105.10769230769232</v>
      </c>
      <c r="H132" cm="1">
        <f t="array" ref="H132">(14*INDEX($C$114:$C$123, H22) - H35)/13</f>
        <v>113.46615384615386</v>
      </c>
      <c r="I132" cm="1">
        <f t="array" ref="I132">(14*INDEX($C$114:$C$123, I22) - I35)/13</f>
        <v>107.38923076923076</v>
      </c>
      <c r="J132" cm="1">
        <f t="array" ref="J132">(14*INDEX($C$114:$C$123, J22) - J35)/13</f>
        <v>107.46307692307693</v>
      </c>
      <c r="K132" cm="1">
        <f t="array" ref="K132">(14*INDEX($C$114:$C$123, K22) - K35)/13</f>
        <v>115.33692307692307</v>
      </c>
      <c r="L132" cm="1">
        <f t="array" ref="L132">(14*INDEX($C$114:$C$123, L22) - L35)/13</f>
        <v>86.806153846153833</v>
      </c>
      <c r="M132" cm="1">
        <f t="array" ref="M132">(14*INDEX($C$114:$C$123, M22) - M35)/13</f>
        <v>109.75076923076924</v>
      </c>
      <c r="N132" cm="1">
        <f t="array" ref="N132">(14*INDEX($C$114:$C$123, N22) - N35)/13</f>
        <v>113.18307692307692</v>
      </c>
      <c r="O132" cm="1">
        <f t="array" ref="O132">(14*INDEX($C$114:$C$123, O22) - O35)/13</f>
        <v>103.75076923076924</v>
      </c>
      <c r="P132" cm="1">
        <f t="array" ref="P132">(14*INDEX($C$114:$C$123, P22) - P35)/13</f>
        <v>112.27076923076925</v>
      </c>
      <c r="R132">
        <f t="shared" si="53"/>
        <v>1485.8015384615385</v>
      </c>
      <c r="T132">
        <f t="shared" si="54"/>
        <v>95.621538461538421</v>
      </c>
    </row>
    <row r="133" spans="2:20" x14ac:dyDescent="0.3">
      <c r="B133" t="s">
        <v>7</v>
      </c>
      <c r="C133" cm="1">
        <f t="array" ref="C133">(14*INDEX($C$114:$C$123, C23) - C36)/13</f>
        <v>113.62153846153845</v>
      </c>
      <c r="D133" cm="1">
        <f t="array" ref="D133">(14*INDEX($C$114:$C$123, D23) - D36)/13</f>
        <v>83.58</v>
      </c>
      <c r="E133" cm="1">
        <f t="array" ref="E133">(14*INDEX($C$114:$C$123, E23) - E36)/13</f>
        <v>97.930769230769229</v>
      </c>
      <c r="F133" cm="1">
        <f t="array" ref="F133">(14*INDEX($C$114:$C$123, F23) - F36)/13</f>
        <v>110.42307692307692</v>
      </c>
      <c r="G133" cm="1">
        <f t="array" ref="G133">(14*INDEX($C$114:$C$123, G23) - G36)/13</f>
        <v>104.98307692307692</v>
      </c>
      <c r="H133" cm="1">
        <f t="array" ref="H133">(14*INDEX($C$114:$C$123, H23) - H36)/13</f>
        <v>101.7123076923077</v>
      </c>
      <c r="I133" cm="1">
        <f t="array" ref="I133">(14*INDEX($C$114:$C$123, I23) - I36)/13</f>
        <v>112.85076923076925</v>
      </c>
      <c r="J133" cm="1">
        <f t="array" ref="J133">(14*INDEX($C$114:$C$123, J23) - J36)/13</f>
        <v>106.45846153846153</v>
      </c>
      <c r="K133" cm="1">
        <f t="array" ref="K133">(14*INDEX($C$114:$C$123, K23) - K36)/13</f>
        <v>106.34769230769231</v>
      </c>
      <c r="L133" cm="1">
        <f t="array" ref="L133">(14*INDEX($C$114:$C$123, L23) - L36)/13</f>
        <v>118.05846153846154</v>
      </c>
      <c r="M133" cm="1">
        <f t="array" ref="M133">(14*INDEX($C$114:$C$123, M23) - M36)/13</f>
        <v>81.978461538461517</v>
      </c>
      <c r="N133" cm="1">
        <f t="array" ref="N133">(14*INDEX($C$114:$C$123, N23) - N36)/13</f>
        <v>97.890769230769223</v>
      </c>
      <c r="O133" cm="1">
        <f t="array" ref="O133">(14*INDEX($C$114:$C$123, O23) - O36)/13</f>
        <v>111.46615384615384</v>
      </c>
      <c r="P133" cm="1">
        <f t="array" ref="P133">(14*INDEX($C$114:$C$123, P23) - P36)/13</f>
        <v>102.91230769230771</v>
      </c>
      <c r="R133">
        <f t="shared" si="53"/>
        <v>1450.2138461538461</v>
      </c>
      <c r="T133">
        <f t="shared" si="54"/>
        <v>-63.986153846153911</v>
      </c>
    </row>
    <row r="134" spans="2:20" x14ac:dyDescent="0.3">
      <c r="B134" t="s">
        <v>8</v>
      </c>
      <c r="C134" cm="1">
        <f t="array" ref="C134">(14*INDEX($C$114:$C$123, C24) - C37)/13</f>
        <v>108.01384615384616</v>
      </c>
      <c r="D134" cm="1">
        <f t="array" ref="D134">(14*INDEX($C$114:$C$123, D24) - D37)/13</f>
        <v>116.18461538461537</v>
      </c>
      <c r="E134" cm="1">
        <f t="array" ref="E134">(14*INDEX($C$114:$C$123, E24) - E37)/13</f>
        <v>84.316923076923075</v>
      </c>
      <c r="F134" cm="1">
        <f t="array" ref="F134">(14*INDEX($C$114:$C$123, F24) - F37)/13</f>
        <v>98.18461538461537</v>
      </c>
      <c r="G134" cm="1">
        <f t="array" ref="G134">(14*INDEX($C$114:$C$123, G24) - G37)/13</f>
        <v>113.8569230769231</v>
      </c>
      <c r="H134" cm="1">
        <f t="array" ref="H134">(14*INDEX($C$114:$C$123, H24) - H37)/13</f>
        <v>108.42461538461538</v>
      </c>
      <c r="I134" cm="1">
        <f t="array" ref="I134">(14*INDEX($C$114:$C$123, I24) - I37)/13</f>
        <v>105.17384615384617</v>
      </c>
      <c r="J134" cm="1">
        <f t="array" ref="J134">(14*INDEX($C$114:$C$123, J24) - J37)/13</f>
        <v>110.62000000000002</v>
      </c>
      <c r="K134" cm="1">
        <f t="array" ref="K134">(14*INDEX($C$114:$C$123, K24) - K37)/13</f>
        <v>105.42153846153846</v>
      </c>
      <c r="L134" cm="1">
        <f t="array" ref="L134">(14*INDEX($C$114:$C$123, L24) - L37)/13</f>
        <v>108.48307692307692</v>
      </c>
      <c r="M134" cm="1">
        <f t="array" ref="M134">(14*INDEX($C$114:$C$123, M24) - M37)/13</f>
        <v>115.66923076923078</v>
      </c>
      <c r="N134" cm="1">
        <f t="array" ref="N134">(14*INDEX($C$114:$C$123, N24) - N37)/13</f>
        <v>85.769230769230745</v>
      </c>
      <c r="O134" cm="1">
        <f t="array" ref="O134">(14*INDEX($C$114:$C$123, O24) - O37)/13</f>
        <v>97.144615384615378</v>
      </c>
      <c r="P134" cm="1">
        <f t="array" ref="P134">(14*INDEX($C$114:$C$123, P24) - P37)/13</f>
        <v>82.310769230769225</v>
      </c>
      <c r="R134">
        <f t="shared" si="53"/>
        <v>1439.5738461538463</v>
      </c>
      <c r="T134">
        <f t="shared" si="54"/>
        <v>3.3138461538460433</v>
      </c>
    </row>
    <row r="135" spans="2:20" x14ac:dyDescent="0.3">
      <c r="B135" t="s">
        <v>9</v>
      </c>
      <c r="C135" cm="1">
        <f t="array" ref="C135">(14*INDEX($C$114:$C$123, C25) - C38)/13</f>
        <v>103.9969230769231</v>
      </c>
      <c r="D135" cm="1">
        <f t="array" ref="D135">(14*INDEX($C$114:$C$123, D25) - D38)/13</f>
        <v>112.34461538461541</v>
      </c>
      <c r="E135" cm="1">
        <f t="array" ref="E135">(14*INDEX($C$114:$C$123, E25) - E38)/13</f>
        <v>112.17846153846153</v>
      </c>
      <c r="F135" cm="1">
        <f t="array" ref="F135">(14*INDEX($C$114:$C$123, F25) - F38)/13</f>
        <v>108.10923076923078</v>
      </c>
      <c r="G135" cm="1">
        <f t="array" ref="G135">(14*INDEX($C$114:$C$123, G25) - G38)/13</f>
        <v>114.73230769230769</v>
      </c>
      <c r="H135" cm="1">
        <f t="array" ref="H135">(14*INDEX($C$114:$C$123, H25) - H38)/13</f>
        <v>84.123076923076923</v>
      </c>
      <c r="I135" cm="1">
        <f t="array" ref="I135">(14*INDEX($C$114:$C$123, I25) - I38)/13</f>
        <v>97.506153846153836</v>
      </c>
      <c r="J135" cm="1">
        <f t="array" ref="J135">(14*INDEX($C$114:$C$123, J25) - J38)/13</f>
        <v>110.31384615384617</v>
      </c>
      <c r="K135" cm="1">
        <f t="array" ref="K135">(14*INDEX($C$114:$C$123, K25) - K38)/13</f>
        <v>104.77692307692307</v>
      </c>
      <c r="L135" cm="1">
        <f t="array" ref="L135">(14*INDEX($C$114:$C$123, L25) - L38)/13</f>
        <v>104.70153846153848</v>
      </c>
      <c r="M135" cm="1">
        <f t="array" ref="M135">(14*INDEX($C$114:$C$123, M25) - M38)/13</f>
        <v>113.20307692307694</v>
      </c>
      <c r="N135" cm="1">
        <f t="array" ref="N135">(14*INDEX($C$114:$C$123, N25) - N38)/13</f>
        <v>110.07846153846154</v>
      </c>
      <c r="O135" cm="1">
        <f t="array" ref="O135">(14*INDEX($C$114:$C$123, O25) - O38)/13</f>
        <v>106.20923076923077</v>
      </c>
      <c r="P135" cm="1">
        <f t="array" ref="P135">(14*INDEX($C$114:$C$123, P25) - P38)/13</f>
        <v>116.01846153846154</v>
      </c>
      <c r="R135">
        <f t="shared" si="53"/>
        <v>1498.2923076923078</v>
      </c>
      <c r="T135">
        <f t="shared" si="54"/>
        <v>15.112307692307922</v>
      </c>
    </row>
    <row r="137" spans="2:20" x14ac:dyDescent="0.3">
      <c r="B137" t="s">
        <v>33</v>
      </c>
    </row>
    <row r="138" spans="2:20" x14ac:dyDescent="0.3">
      <c r="B138" s="2" t="s">
        <v>1</v>
      </c>
      <c r="C138" s="2">
        <f>ROUND(T126/14, 2)</f>
        <v>-3.54</v>
      </c>
      <c r="E138" t="str">
        <f>_xlfn.CONCAT("[",_xlfn.TEXTJOIN(", ",TRUE, C138:C147), "];")</f>
        <v>[-3.54, 3.2, -2.57, -4.51, -4.02, 7.86, 6.83, -4.57, 0.24, 1.08];</v>
      </c>
    </row>
    <row r="139" spans="2:20" x14ac:dyDescent="0.3">
      <c r="B139" s="2" t="s">
        <v>3</v>
      </c>
      <c r="C139" s="2">
        <f t="shared" ref="C139:C147" si="55">ROUND(T127/14, 2)</f>
        <v>3.2</v>
      </c>
    </row>
    <row r="140" spans="2:20" x14ac:dyDescent="0.3">
      <c r="B140" s="2" t="s">
        <v>2</v>
      </c>
      <c r="C140" s="2">
        <f t="shared" si="55"/>
        <v>-2.57</v>
      </c>
      <c r="E140" t="s">
        <v>34</v>
      </c>
    </row>
    <row r="141" spans="2:20" x14ac:dyDescent="0.3">
      <c r="B141" s="2" t="s">
        <v>11</v>
      </c>
      <c r="C141" s="2">
        <f t="shared" si="55"/>
        <v>-4.51</v>
      </c>
    </row>
    <row r="142" spans="2:20" x14ac:dyDescent="0.3">
      <c r="B142" s="2" t="s">
        <v>4</v>
      </c>
      <c r="C142" s="2">
        <f t="shared" si="55"/>
        <v>-4.0199999999999996</v>
      </c>
    </row>
    <row r="143" spans="2:20" x14ac:dyDescent="0.3">
      <c r="B143" s="2" t="s">
        <v>5</v>
      </c>
      <c r="C143" s="2">
        <f t="shared" si="55"/>
        <v>7.86</v>
      </c>
    </row>
    <row r="144" spans="2:20" x14ac:dyDescent="0.3">
      <c r="B144" s="2" t="s">
        <v>6</v>
      </c>
      <c r="C144" s="2">
        <f t="shared" si="55"/>
        <v>6.83</v>
      </c>
    </row>
    <row r="145" spans="2:19" x14ac:dyDescent="0.3">
      <c r="B145" s="2" t="s">
        <v>7</v>
      </c>
      <c r="C145" s="2">
        <f t="shared" si="55"/>
        <v>-4.57</v>
      </c>
    </row>
    <row r="146" spans="2:19" x14ac:dyDescent="0.3">
      <c r="B146" s="2" t="s">
        <v>8</v>
      </c>
      <c r="C146" s="2">
        <f t="shared" si="55"/>
        <v>0.24</v>
      </c>
    </row>
    <row r="147" spans="2:19" x14ac:dyDescent="0.3">
      <c r="B147" s="2" t="s">
        <v>9</v>
      </c>
      <c r="C147" s="2">
        <f t="shared" si="55"/>
        <v>1.08</v>
      </c>
    </row>
    <row r="149" spans="2:19" x14ac:dyDescent="0.3">
      <c r="B149" s="3" t="s">
        <v>35</v>
      </c>
      <c r="C149" t="s">
        <v>36</v>
      </c>
      <c r="E149" t="str">
        <f>_xlfn.CONCAT("[",_xlfn.TEXTJOIN(", ",TRUE, C150:C159), "];")</f>
        <v>[1735.26, 1869.6, 1854.86, 1962.22, 2301.8, 1826.44, 2163.14, 1979.6, 1641.68, 2149.52];</v>
      </c>
      <c r="N149" t="s">
        <v>37</v>
      </c>
    </row>
    <row r="150" spans="2:19" x14ac:dyDescent="0.3">
      <c r="B150" s="2" t="s">
        <v>1</v>
      </c>
      <c r="C150">
        <f>SUM(D150:S150)</f>
        <v>1735.2599999999998</v>
      </c>
      <c r="D150">
        <v>40.299999999999997</v>
      </c>
      <c r="E150">
        <v>40.9</v>
      </c>
      <c r="F150">
        <v>122.2</v>
      </c>
      <c r="G150">
        <v>90</v>
      </c>
      <c r="H150">
        <v>282.48</v>
      </c>
      <c r="I150">
        <v>66</v>
      </c>
      <c r="J150">
        <v>284.04000000000002</v>
      </c>
      <c r="K150">
        <v>109.5</v>
      </c>
      <c r="L150">
        <v>100.6</v>
      </c>
      <c r="M150">
        <v>40.6</v>
      </c>
      <c r="N150">
        <v>142.80000000000001</v>
      </c>
      <c r="O150">
        <v>62</v>
      </c>
      <c r="P150">
        <v>90.84</v>
      </c>
      <c r="Q150">
        <v>132.30000000000001</v>
      </c>
      <c r="R150">
        <v>104</v>
      </c>
      <c r="S150">
        <v>26.7</v>
      </c>
    </row>
    <row r="151" spans="2:19" x14ac:dyDescent="0.3">
      <c r="B151" s="2" t="s">
        <v>3</v>
      </c>
      <c r="C151">
        <f t="shared" ref="C151:C158" si="56">SUM(D151:S151)</f>
        <v>1869.6</v>
      </c>
      <c r="D151">
        <f>198.9-22.1</f>
        <v>176.8</v>
      </c>
      <c r="E151">
        <v>80</v>
      </c>
      <c r="F151">
        <f>157.5-38.3</f>
        <v>119.2</v>
      </c>
      <c r="G151">
        <v>140.80000000000001</v>
      </c>
      <c r="H151">
        <f>256.52-23.7-15.76</f>
        <v>217.06</v>
      </c>
      <c r="I151">
        <f>185.6-17.6</f>
        <v>168</v>
      </c>
      <c r="J151">
        <f>127.9-17.3</f>
        <v>110.60000000000001</v>
      </c>
      <c r="K151">
        <f>91.6-4.8</f>
        <v>86.8</v>
      </c>
      <c r="L151">
        <f>52.9-3.6</f>
        <v>49.3</v>
      </c>
      <c r="M151">
        <v>58.7</v>
      </c>
      <c r="N151">
        <v>162.19999999999999</v>
      </c>
      <c r="O151">
        <f>214.28-9.94</f>
        <v>204.34</v>
      </c>
      <c r="P151">
        <f>131.3-11.2</f>
        <v>120.10000000000001</v>
      </c>
      <c r="Q151">
        <v>53</v>
      </c>
      <c r="R151">
        <v>87</v>
      </c>
      <c r="S151">
        <v>35.700000000000003</v>
      </c>
    </row>
    <row r="152" spans="2:19" x14ac:dyDescent="0.3">
      <c r="B152" s="2" t="s">
        <v>2</v>
      </c>
      <c r="C152">
        <f t="shared" si="56"/>
        <v>1854.86</v>
      </c>
      <c r="D152">
        <v>185.68</v>
      </c>
      <c r="E152">
        <v>208.8</v>
      </c>
      <c r="F152">
        <v>149.6</v>
      </c>
      <c r="G152">
        <v>94.5</v>
      </c>
      <c r="H152">
        <v>113.6</v>
      </c>
      <c r="I152">
        <v>112.9</v>
      </c>
      <c r="J152">
        <v>112.8</v>
      </c>
      <c r="K152">
        <v>116.52</v>
      </c>
      <c r="L152">
        <v>110.6</v>
      </c>
      <c r="M152">
        <v>188.06</v>
      </c>
      <c r="N152">
        <v>105.5</v>
      </c>
      <c r="O152">
        <v>75.099999999999994</v>
      </c>
      <c r="P152">
        <v>62.7</v>
      </c>
      <c r="Q152">
        <v>80</v>
      </c>
      <c r="R152">
        <v>73</v>
      </c>
      <c r="S152">
        <v>65.5</v>
      </c>
    </row>
    <row r="153" spans="2:19" x14ac:dyDescent="0.3">
      <c r="B153" s="2" t="s">
        <v>11</v>
      </c>
      <c r="C153">
        <f t="shared" si="56"/>
        <v>1962.22</v>
      </c>
      <c r="D153">
        <v>220.3</v>
      </c>
      <c r="E153">
        <v>125.3</v>
      </c>
      <c r="F153">
        <v>60.7</v>
      </c>
      <c r="G153">
        <v>198.6</v>
      </c>
      <c r="H153">
        <v>98.42</v>
      </c>
      <c r="I153">
        <v>156</v>
      </c>
      <c r="J153">
        <v>127.9</v>
      </c>
      <c r="K153">
        <v>70.400000000000006</v>
      </c>
      <c r="L153">
        <v>158.5</v>
      </c>
      <c r="M153">
        <v>211.48</v>
      </c>
      <c r="N153">
        <v>179.7</v>
      </c>
      <c r="O153">
        <v>151.9</v>
      </c>
      <c r="P153">
        <v>76.72</v>
      </c>
      <c r="Q153">
        <v>24.3</v>
      </c>
      <c r="R153">
        <v>35</v>
      </c>
      <c r="S153">
        <v>67</v>
      </c>
    </row>
    <row r="154" spans="2:19" x14ac:dyDescent="0.3">
      <c r="B154" s="2" t="s">
        <v>4</v>
      </c>
      <c r="C154">
        <f t="shared" si="56"/>
        <v>2301.8000000000002</v>
      </c>
      <c r="D154">
        <v>144.69999999999999</v>
      </c>
      <c r="E154">
        <v>158.69999999999999</v>
      </c>
      <c r="F154">
        <v>216.3</v>
      </c>
      <c r="G154">
        <v>214.8</v>
      </c>
      <c r="H154">
        <v>134.19999999999999</v>
      </c>
      <c r="I154">
        <v>154.69999999999999</v>
      </c>
      <c r="J154">
        <v>86.1</v>
      </c>
      <c r="K154">
        <v>105.9</v>
      </c>
      <c r="L154">
        <v>161.69999999999999</v>
      </c>
      <c r="M154">
        <v>188.24</v>
      </c>
      <c r="N154">
        <v>261.76</v>
      </c>
      <c r="O154">
        <v>124.4</v>
      </c>
      <c r="P154">
        <v>132.1</v>
      </c>
      <c r="Q154">
        <v>72.2</v>
      </c>
      <c r="R154">
        <v>88</v>
      </c>
      <c r="S154">
        <v>58</v>
      </c>
    </row>
    <row r="155" spans="2:19" x14ac:dyDescent="0.3">
      <c r="B155" s="2" t="s">
        <v>5</v>
      </c>
      <c r="C155">
        <f t="shared" si="56"/>
        <v>1826.44</v>
      </c>
      <c r="D155">
        <f>284.8-13.9</f>
        <v>270.90000000000003</v>
      </c>
      <c r="E155">
        <f>152.6-21</f>
        <v>131.6</v>
      </c>
      <c r="F155">
        <f>204.5-25.8</f>
        <v>178.7</v>
      </c>
      <c r="G155">
        <f>210-11.1</f>
        <v>198.9</v>
      </c>
      <c r="H155">
        <f>130.3-22.5</f>
        <v>107.80000000000001</v>
      </c>
      <c r="I155">
        <f>114.5-5.1-18.8</f>
        <v>90.600000000000009</v>
      </c>
      <c r="J155">
        <f>142.62-13.88</f>
        <v>128.74</v>
      </c>
      <c r="K155">
        <f>71.9-7.3</f>
        <v>64.600000000000009</v>
      </c>
      <c r="L155">
        <f>88.5-7.1</f>
        <v>81.400000000000006</v>
      </c>
      <c r="M155">
        <f>167.5-7.5-10.7</f>
        <v>149.30000000000001</v>
      </c>
      <c r="N155">
        <f>132-8.4</f>
        <v>123.6</v>
      </c>
      <c r="O155">
        <v>0</v>
      </c>
      <c r="P155">
        <f>86.3-4.3</f>
        <v>82</v>
      </c>
      <c r="Q155">
        <f>152-15</f>
        <v>137</v>
      </c>
      <c r="R155">
        <v>23.3</v>
      </c>
      <c r="S155">
        <f>67-9</f>
        <v>58</v>
      </c>
    </row>
    <row r="156" spans="2:19" x14ac:dyDescent="0.3">
      <c r="B156" s="2" t="s">
        <v>6</v>
      </c>
      <c r="C156">
        <f t="shared" si="56"/>
        <v>2163.14</v>
      </c>
      <c r="D156">
        <v>135.19999999999999</v>
      </c>
      <c r="E156">
        <v>285.5</v>
      </c>
      <c r="F156">
        <v>122.5</v>
      </c>
      <c r="G156">
        <v>159.80000000000001</v>
      </c>
      <c r="H156">
        <v>124</v>
      </c>
      <c r="I156">
        <v>138.5</v>
      </c>
      <c r="J156">
        <v>172.3</v>
      </c>
      <c r="K156">
        <v>42.5</v>
      </c>
      <c r="L156">
        <v>222.88</v>
      </c>
      <c r="M156">
        <v>61.1</v>
      </c>
      <c r="N156">
        <v>196.96</v>
      </c>
      <c r="O156">
        <v>152</v>
      </c>
      <c r="P156">
        <v>43.9</v>
      </c>
      <c r="Q156">
        <v>64</v>
      </c>
      <c r="R156">
        <v>145</v>
      </c>
      <c r="S156">
        <v>97</v>
      </c>
    </row>
    <row r="157" spans="2:19" x14ac:dyDescent="0.3">
      <c r="B157" s="2" t="s">
        <v>7</v>
      </c>
      <c r="C157">
        <f t="shared" si="56"/>
        <v>1979.6000000000001</v>
      </c>
      <c r="D157">
        <v>197.68</v>
      </c>
      <c r="E157">
        <v>219.8</v>
      </c>
      <c r="F157">
        <v>142.1</v>
      </c>
      <c r="G157">
        <v>92.5</v>
      </c>
      <c r="H157">
        <v>321.39999999999998</v>
      </c>
      <c r="I157">
        <v>26.3</v>
      </c>
      <c r="J157">
        <v>198.22</v>
      </c>
      <c r="K157">
        <v>57.4</v>
      </c>
      <c r="L157">
        <v>67.599999999999994</v>
      </c>
      <c r="M157">
        <v>105</v>
      </c>
      <c r="N157">
        <v>70.400000000000006</v>
      </c>
      <c r="O157">
        <v>145.80000000000001</v>
      </c>
      <c r="P157">
        <v>40.700000000000003</v>
      </c>
      <c r="Q157">
        <v>82.7</v>
      </c>
      <c r="R157">
        <v>126</v>
      </c>
      <c r="S157">
        <v>86</v>
      </c>
    </row>
    <row r="158" spans="2:19" x14ac:dyDescent="0.3">
      <c r="B158" s="2" t="s">
        <v>8</v>
      </c>
      <c r="C158">
        <f t="shared" si="56"/>
        <v>1641.6799999999998</v>
      </c>
      <c r="D158">
        <v>166.3</v>
      </c>
      <c r="E158">
        <v>128</v>
      </c>
      <c r="F158">
        <v>131.69999999999999</v>
      </c>
      <c r="G158">
        <v>148.30000000000001</v>
      </c>
      <c r="H158">
        <v>137.30000000000001</v>
      </c>
      <c r="I158">
        <v>52.9</v>
      </c>
      <c r="J158">
        <v>180.58</v>
      </c>
      <c r="K158">
        <v>128.5</v>
      </c>
      <c r="L158">
        <v>100.5</v>
      </c>
      <c r="M158">
        <v>6</v>
      </c>
      <c r="N158">
        <v>155.1</v>
      </c>
      <c r="O158">
        <v>74.3</v>
      </c>
      <c r="P158">
        <v>43.4</v>
      </c>
      <c r="Q158">
        <v>41.8</v>
      </c>
      <c r="R158">
        <v>44</v>
      </c>
      <c r="S158">
        <v>103</v>
      </c>
    </row>
    <row r="159" spans="2:19" x14ac:dyDescent="0.3">
      <c r="B159" s="2" t="s">
        <v>9</v>
      </c>
      <c r="C159">
        <f>SUM(D159:S159)</f>
        <v>2149.5199999999995</v>
      </c>
      <c r="D159">
        <v>303.62</v>
      </c>
      <c r="E159">
        <v>247.7</v>
      </c>
      <c r="F159">
        <v>118.3</v>
      </c>
      <c r="G159">
        <v>49.9</v>
      </c>
      <c r="H159">
        <v>144.69999999999999</v>
      </c>
      <c r="I159">
        <v>157.1</v>
      </c>
      <c r="J159">
        <v>175.6</v>
      </c>
      <c r="K159">
        <v>72.7</v>
      </c>
      <c r="L159">
        <v>75.599999999999994</v>
      </c>
      <c r="M159">
        <v>146.1</v>
      </c>
      <c r="N159">
        <v>134.5</v>
      </c>
      <c r="O159">
        <v>37.4</v>
      </c>
      <c r="P159">
        <v>83.6</v>
      </c>
      <c r="Q159">
        <v>182.7</v>
      </c>
      <c r="R159">
        <v>91</v>
      </c>
      <c r="S159">
        <v>129</v>
      </c>
    </row>
    <row r="162" spans="2:5" x14ac:dyDescent="0.3">
      <c r="B162" s="2" t="s">
        <v>48</v>
      </c>
    </row>
    <row r="163" spans="2:5" x14ac:dyDescent="0.3">
      <c r="B163" s="2" t="s">
        <v>1</v>
      </c>
      <c r="C163">
        <v>303.92</v>
      </c>
      <c r="E163" t="str">
        <f>_xlfn.CONCAT("[",_xlfn.TEXTJOIN(", ",TRUE, C163:C172), "];")</f>
        <v>[303.92, 203.7, 319.72, 150.7, 207.2, 235.64, 374.2, 162.3, 250.74, 239.8];</v>
      </c>
    </row>
    <row r="164" spans="2:5" x14ac:dyDescent="0.3">
      <c r="B164" s="2" t="s">
        <v>3</v>
      </c>
      <c r="C164">
        <v>203.7</v>
      </c>
    </row>
    <row r="165" spans="2:5" x14ac:dyDescent="0.3">
      <c r="B165" s="2" t="s">
        <v>2</v>
      </c>
      <c r="C165">
        <v>319.72000000000003</v>
      </c>
      <c r="E165" t="s">
        <v>49</v>
      </c>
    </row>
    <row r="166" spans="2:5" x14ac:dyDescent="0.3">
      <c r="B166" s="2" t="s">
        <v>11</v>
      </c>
      <c r="C166">
        <v>150.69999999999999</v>
      </c>
    </row>
    <row r="167" spans="2:5" x14ac:dyDescent="0.3">
      <c r="B167" s="2" t="s">
        <v>4</v>
      </c>
      <c r="C167">
        <v>207.2</v>
      </c>
    </row>
    <row r="168" spans="2:5" x14ac:dyDescent="0.3">
      <c r="B168" s="2" t="s">
        <v>5</v>
      </c>
      <c r="C168">
        <v>235.64</v>
      </c>
    </row>
    <row r="169" spans="2:5" x14ac:dyDescent="0.3">
      <c r="B169" s="2" t="s">
        <v>6</v>
      </c>
      <c r="C169">
        <v>374.2</v>
      </c>
    </row>
    <row r="170" spans="2:5" x14ac:dyDescent="0.3">
      <c r="B170" s="2" t="s">
        <v>7</v>
      </c>
      <c r="C170">
        <v>162.30000000000001</v>
      </c>
    </row>
    <row r="171" spans="2:5" x14ac:dyDescent="0.3">
      <c r="B171" s="2" t="s">
        <v>8</v>
      </c>
      <c r="C171">
        <v>250.74</v>
      </c>
    </row>
    <row r="172" spans="2:5" x14ac:dyDescent="0.3">
      <c r="B172" s="2" t="s">
        <v>9</v>
      </c>
      <c r="C172">
        <v>239.8</v>
      </c>
    </row>
    <row r="174" spans="2:5" x14ac:dyDescent="0.3">
      <c r="B174" s="2" t="s">
        <v>50</v>
      </c>
    </row>
    <row r="175" spans="2:5" x14ac:dyDescent="0.3">
      <c r="B175" s="2" t="s">
        <v>1</v>
      </c>
      <c r="C175">
        <v>17</v>
      </c>
      <c r="E175" t="str">
        <f>_xlfn.CONCAT("[",_xlfn.TEXTJOIN(", ",TRUE, C175:C184), "];")</f>
        <v>[17, 21, 19, 12, 16, 23, 1, 16, 29, 8];</v>
      </c>
    </row>
    <row r="176" spans="2:5" x14ac:dyDescent="0.3">
      <c r="B176" s="2" t="s">
        <v>3</v>
      </c>
      <c r="C176">
        <v>21</v>
      </c>
    </row>
    <row r="177" spans="2:5" x14ac:dyDescent="0.3">
      <c r="B177" s="2" t="s">
        <v>2</v>
      </c>
      <c r="C177">
        <v>19</v>
      </c>
      <c r="E177" t="s">
        <v>51</v>
      </c>
    </row>
    <row r="178" spans="2:5" x14ac:dyDescent="0.3">
      <c r="B178" s="2" t="s">
        <v>11</v>
      </c>
      <c r="C178">
        <v>12</v>
      </c>
    </row>
    <row r="179" spans="2:5" x14ac:dyDescent="0.3">
      <c r="B179" s="2" t="s">
        <v>4</v>
      </c>
      <c r="C179">
        <v>16</v>
      </c>
    </row>
    <row r="180" spans="2:5" x14ac:dyDescent="0.3">
      <c r="B180" s="2" t="s">
        <v>5</v>
      </c>
      <c r="C180">
        <v>23</v>
      </c>
    </row>
    <row r="181" spans="2:5" x14ac:dyDescent="0.3">
      <c r="B181" s="2" t="s">
        <v>6</v>
      </c>
      <c r="C181">
        <v>1</v>
      </c>
    </row>
    <row r="182" spans="2:5" x14ac:dyDescent="0.3">
      <c r="B182" s="2" t="s">
        <v>7</v>
      </c>
      <c r="C182">
        <v>16</v>
      </c>
    </row>
    <row r="183" spans="2:5" x14ac:dyDescent="0.3">
      <c r="B183" s="2" t="s">
        <v>8</v>
      </c>
      <c r="C183">
        <v>29</v>
      </c>
    </row>
    <row r="184" spans="2:5" x14ac:dyDescent="0.3">
      <c r="B184" s="2" t="s">
        <v>9</v>
      </c>
      <c r="C18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3CB8-A6A3-4B80-8C34-1D9F75E4717E}">
  <dimension ref="A1:X17"/>
  <sheetViews>
    <sheetView topLeftCell="B1" workbookViewId="0">
      <selection activeCell="O16" sqref="O16:X17"/>
    </sheetView>
  </sheetViews>
  <sheetFormatPr defaultRowHeight="14.4" x14ac:dyDescent="0.3"/>
  <sheetData>
    <row r="1" spans="2:24" x14ac:dyDescent="0.3">
      <c r="B1" t="s">
        <v>4</v>
      </c>
      <c r="C1" t="s">
        <v>38</v>
      </c>
      <c r="D1" t="s">
        <v>39</v>
      </c>
      <c r="E1" t="s">
        <v>2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2:24" x14ac:dyDescent="0.3">
      <c r="B2">
        <v>2.7</v>
      </c>
      <c r="C2">
        <v>0</v>
      </c>
      <c r="D2">
        <f>0.32+16.9-2.1+10.5-6.2</f>
        <v>19.419999999999998</v>
      </c>
      <c r="E2">
        <v>13.6</v>
      </c>
      <c r="F2">
        <f>21.7-15.8-0.9+16.4</f>
        <v>21.4</v>
      </c>
      <c r="G2">
        <f>19.8-3.5+13.1-3.6</f>
        <v>25.799999999999997</v>
      </c>
      <c r="H2">
        <f>21.9-11.1+12.5-8.4+11.1-7.5</f>
        <v>18.499999999999996</v>
      </c>
      <c r="I2">
        <f>31.1+12.4-8.1-3.8+10.7-8.4</f>
        <v>33.9</v>
      </c>
      <c r="J2">
        <f>21.4-10.8+7.7-2.5+4.7-3+20.1-6.5</f>
        <v>31.099999999999994</v>
      </c>
      <c r="K2">
        <f>11.9+0.6+4.1-1+11.1-2.8</f>
        <v>23.900000000000002</v>
      </c>
    </row>
    <row r="3" spans="2:24" x14ac:dyDescent="0.3">
      <c r="B3">
        <f>15.14-13.44+12+3</f>
        <v>16.700000000000003</v>
      </c>
      <c r="C3">
        <f>7.9-1.8</f>
        <v>6.1000000000000005</v>
      </c>
      <c r="D3">
        <f>15.44-13.96+9.8-5.7+8.2-6.5</f>
        <v>7.2799999999999976</v>
      </c>
      <c r="E3">
        <v>13.2</v>
      </c>
      <c r="F3">
        <f>27-14.1</f>
        <v>12.9</v>
      </c>
      <c r="G3">
        <f>14-3.2</f>
        <v>10.8</v>
      </c>
      <c r="H3">
        <f>14.3-3.5+11.9-8.3</f>
        <v>14.400000000000002</v>
      </c>
      <c r="I3">
        <f>9.6-7.9</f>
        <v>1.6999999999999993</v>
      </c>
      <c r="J3">
        <f>1+19.6-15.6+22.7-5.7+5.9+15.6-14.5</f>
        <v>29.000000000000007</v>
      </c>
      <c r="K3">
        <f>15.4-4.2+8.2-3.6+2.4+9</f>
        <v>27.2</v>
      </c>
    </row>
    <row r="4" spans="2:24" x14ac:dyDescent="0.3">
      <c r="B4">
        <f>16.2+24.1-5.5-5.4</f>
        <v>29.4</v>
      </c>
      <c r="C4">
        <f>1+9.9-7.3+17.7-11.4+10.3-8.7</f>
        <v>11.500000000000004</v>
      </c>
      <c r="D4">
        <f>11.4-8.2</f>
        <v>3.2000000000000011</v>
      </c>
      <c r="E4">
        <v>38.94</v>
      </c>
      <c r="F4">
        <f>4+10.2-9.8+20.4-10.6</f>
        <v>14.199999999999998</v>
      </c>
      <c r="G4">
        <v>0.5</v>
      </c>
      <c r="H4">
        <f>11.2-6+6.9-5.6+6-0.7</f>
        <v>11.8</v>
      </c>
      <c r="I4">
        <f>8.9+8.9-7.3-3.8+11.1-3</f>
        <v>14.8</v>
      </c>
      <c r="J4">
        <f>6+18-2.7+8.1-0.3</f>
        <v>29.099999999999998</v>
      </c>
      <c r="K4">
        <f>25.36-10.94+7.9-4.1</f>
        <v>18.22</v>
      </c>
    </row>
    <row r="5" spans="2:24" x14ac:dyDescent="0.3">
      <c r="B5">
        <f>9.1+8.2-6.2-4.6</f>
        <v>6.4999999999999982</v>
      </c>
      <c r="C5">
        <f>24.6-9.7+13.5-7.4+9-5.3</f>
        <v>24.7</v>
      </c>
      <c r="D5">
        <v>12.8</v>
      </c>
      <c r="E5">
        <v>15.64</v>
      </c>
      <c r="F5">
        <f>31.6-2.8+18.9-13+18.8</f>
        <v>53.5</v>
      </c>
      <c r="G5">
        <f>15.8-4.3+15.6-14.5</f>
        <v>12.600000000000001</v>
      </c>
      <c r="H5">
        <f>7+15+11.7-18.7</f>
        <v>15.000000000000004</v>
      </c>
      <c r="I5">
        <f>23.6+15.2-1.5-5.8</f>
        <v>31.499999999999996</v>
      </c>
      <c r="J5">
        <f>11.16-9.98+14.7-9.4+14.2-8.4+10.9-6.2</f>
        <v>16.98</v>
      </c>
      <c r="K5">
        <f>21.4-16.32+7.9-5.1+21.4-11.9+0.9+11.9</f>
        <v>30.179999999999993</v>
      </c>
    </row>
    <row r="6" spans="2:24" x14ac:dyDescent="0.3">
      <c r="B6">
        <f>1.2</f>
        <v>1.2</v>
      </c>
      <c r="C6">
        <f>18.4-4.6+10.2-4.2+5.3-2.2</f>
        <v>22.900000000000002</v>
      </c>
      <c r="D6">
        <f>4.1-2+4.9</f>
        <v>7</v>
      </c>
      <c r="E6">
        <v>24.24</v>
      </c>
      <c r="F6">
        <f>13.8-8.3+20.7-4.6+13-5.2</f>
        <v>29.400000000000002</v>
      </c>
      <c r="G6">
        <f>27+0.5</f>
        <v>27.5</v>
      </c>
      <c r="H6">
        <f>10.8-9+24.8-8.9+16.6-5.8</f>
        <v>28.500000000000004</v>
      </c>
      <c r="I6">
        <f>15.5-11.7+13-8.7</f>
        <v>8.1000000000000014</v>
      </c>
      <c r="J6">
        <v>11.4</v>
      </c>
      <c r="K6">
        <f>4.5-3.3</f>
        <v>1.2000000000000002</v>
      </c>
    </row>
    <row r="7" spans="2:24" x14ac:dyDescent="0.3">
      <c r="B7">
        <f>11.6-2.5</f>
        <v>9.1</v>
      </c>
      <c r="C7">
        <f>19.3+13.9-9.7</f>
        <v>23.500000000000004</v>
      </c>
      <c r="D7">
        <f>24.1-12.5+6.8</f>
        <v>18.400000000000002</v>
      </c>
      <c r="E7">
        <v>15.7</v>
      </c>
      <c r="F7">
        <f>6.3+7.5-4.2</f>
        <v>9.6000000000000014</v>
      </c>
      <c r="G7">
        <v>2</v>
      </c>
      <c r="H7">
        <f>0.1+16.2-4</f>
        <v>12.3</v>
      </c>
      <c r="I7">
        <f>19.2-12.8+17.9+14.5-4.7-11.8+12.8-4.6</f>
        <v>30.499999999999993</v>
      </c>
      <c r="J7">
        <f>13.68-11.96+7+19-4.4</f>
        <v>23.32</v>
      </c>
      <c r="K7">
        <f>4+21.5+11-0.8-6.3</f>
        <v>29.400000000000002</v>
      </c>
    </row>
    <row r="8" spans="2:24" x14ac:dyDescent="0.3">
      <c r="B8">
        <f>13.04-5.24+14.6-1.8+14.6-8.1</f>
        <v>27.099999999999994</v>
      </c>
      <c r="C8">
        <f>15.2</f>
        <v>15.2</v>
      </c>
      <c r="D8">
        <f>17.18-7.18+19.6+13.8-7.5</f>
        <v>35.900000000000006</v>
      </c>
      <c r="E8">
        <v>55</v>
      </c>
      <c r="F8">
        <f>1.5+1.7+22.3-13.1</f>
        <v>12.4</v>
      </c>
      <c r="G8">
        <f>8.7-3+7.1-3.9</f>
        <v>8.8999999999999986</v>
      </c>
      <c r="H8">
        <v>0</v>
      </c>
      <c r="I8">
        <f>14.5+7.1-5.5+16.2-11.2</f>
        <v>21.099999999999998</v>
      </c>
      <c r="J8">
        <v>6.1</v>
      </c>
      <c r="K8">
        <v>8.1</v>
      </c>
    </row>
    <row r="9" spans="2:24" x14ac:dyDescent="0.3">
      <c r="B9">
        <f>22.24-17.32+13.6-10.2+15.3-14.6</f>
        <v>9.0199999999999978</v>
      </c>
      <c r="C9">
        <f>14.2-11.5+20-10.9</f>
        <v>11.799999999999999</v>
      </c>
      <c r="D9">
        <f>29.3-19.6</f>
        <v>9.6999999999999993</v>
      </c>
      <c r="E9">
        <v>7.9</v>
      </c>
      <c r="F9">
        <f>9.6-6.5+20.1-7.2+8.1-1.8</f>
        <v>22.3</v>
      </c>
      <c r="G9">
        <f>13.8-11.1+15.4-10.6</f>
        <v>7.5000000000000018</v>
      </c>
      <c r="H9">
        <f>22+15.5-10.5-4.4</f>
        <v>22.6</v>
      </c>
      <c r="I9">
        <f>26.1-6.5+15-13.9</f>
        <v>20.700000000000003</v>
      </c>
      <c r="J9">
        <f>24.06-22.18+4+22+18.2-11.6-14.8+17.6-5.4+14.8</f>
        <v>46.680000000000007</v>
      </c>
      <c r="K9">
        <f>4+19.1-7.9+7.2-2.1</f>
        <v>20.3</v>
      </c>
    </row>
    <row r="10" spans="2:24" x14ac:dyDescent="0.3">
      <c r="B10">
        <f>20.34-19.86+33.5+25.5-10-15.9+0.2</f>
        <v>33.780000000000008</v>
      </c>
      <c r="C10">
        <f>19.2-9.4+15.6+24.6-4.6-7.8+14.5-1.6</f>
        <v>50.5</v>
      </c>
      <c r="D10">
        <f>19.78-17.78</f>
        <v>2</v>
      </c>
      <c r="E10">
        <v>5.8</v>
      </c>
      <c r="F10">
        <v>2</v>
      </c>
      <c r="G10">
        <v>0</v>
      </c>
      <c r="H10">
        <v>0</v>
      </c>
      <c r="I10">
        <f>27.2-8.9+13.8-13.4</f>
        <v>18.699999999999996</v>
      </c>
      <c r="J10">
        <f>19.48-4.76+0.1+19.9-7.4</f>
        <v>27.32</v>
      </c>
      <c r="K10">
        <f>13.6-1.9</f>
        <v>11.7</v>
      </c>
    </row>
    <row r="11" spans="2:24" x14ac:dyDescent="0.3">
      <c r="B11">
        <f>9.72-8.58</f>
        <v>1.1400000000000006</v>
      </c>
      <c r="C11">
        <f>16.2-7.7</f>
        <v>8.5</v>
      </c>
      <c r="D11">
        <f>16-8.3</f>
        <v>7.6999999999999993</v>
      </c>
      <c r="E11">
        <v>15.16</v>
      </c>
      <c r="F11">
        <f>16.1-9.78+13.9-2.2+11.2-2.8</f>
        <v>26.42</v>
      </c>
      <c r="G11">
        <f>14.1-3.4+8.8-7.3</f>
        <v>12.2</v>
      </c>
      <c r="H11">
        <f>10.7+6.8-6.1-5.4</f>
        <v>6</v>
      </c>
      <c r="I11">
        <f>22.9-11.3</f>
        <v>11.599999999999998</v>
      </c>
      <c r="J11">
        <f>22.9-13.7+9.2-2.4+1.2</f>
        <v>17.2</v>
      </c>
      <c r="K11">
        <f>33.72-29.68+2.6-0.6+9.5-1.7+4</f>
        <v>17.84</v>
      </c>
    </row>
    <row r="12" spans="2:24" x14ac:dyDescent="0.3">
      <c r="B12">
        <f>27.8-13.44+15.4-10.9+16.8-15.6+10.9-3.8</f>
        <v>27.159999999999993</v>
      </c>
      <c r="C12">
        <f>15.74-6.3</f>
        <v>9.4400000000000013</v>
      </c>
      <c r="D12">
        <f>0.1+11.3-3.9</f>
        <v>7.5</v>
      </c>
      <c r="E12">
        <v>14.8</v>
      </c>
      <c r="F12">
        <f>11.1-7.4</f>
        <v>3.6999999999999993</v>
      </c>
      <c r="G12">
        <f>14.8-3.7</f>
        <v>11.100000000000001</v>
      </c>
      <c r="H12">
        <f>0.2+20.6+16.9-10.2-14.6</f>
        <v>12.900000000000004</v>
      </c>
      <c r="I12">
        <v>0</v>
      </c>
      <c r="J12">
        <f>24.38+1+2.4-1.6+7.8-1.5+10.9-6.5</f>
        <v>36.879999999999995</v>
      </c>
      <c r="K12">
        <f>29.04-18.74+17-4.9+8.6-5.3+13.6-10.5</f>
        <v>28.799999999999997</v>
      </c>
    </row>
    <row r="13" spans="2:24" x14ac:dyDescent="0.3">
      <c r="B13">
        <f>11+9.6-3.4</f>
        <v>17.200000000000003</v>
      </c>
      <c r="C13">
        <f>17.1-6.3</f>
        <v>10.8</v>
      </c>
      <c r="D13">
        <v>0</v>
      </c>
      <c r="E13">
        <v>48.2</v>
      </c>
      <c r="F13">
        <f>14.9-6.2</f>
        <v>8.6999999999999993</v>
      </c>
      <c r="G13">
        <f>6.9-3.7</f>
        <v>3.2</v>
      </c>
      <c r="H13">
        <f>23.4-9.3+18.5-7</f>
        <v>25.599999999999994</v>
      </c>
      <c r="I13">
        <f>11.3-4.1+14.5-6.4</f>
        <v>15.300000000000002</v>
      </c>
      <c r="J13">
        <f>17.62-10.3+11.8+7.9+9.3-3.5</f>
        <v>32.820000000000007</v>
      </c>
      <c r="K13">
        <f>7.7-1.4+26.2+12.6-0.4+11.5-7.9</f>
        <v>48.300000000000004</v>
      </c>
    </row>
    <row r="14" spans="2:24" x14ac:dyDescent="0.3">
      <c r="B14">
        <f>10.8-3.2</f>
        <v>7.6000000000000005</v>
      </c>
      <c r="C14">
        <f>19.8-17+12.7-9.1+18.5-7.7</f>
        <v>17.2</v>
      </c>
      <c r="D14">
        <f>4+5.4+6.4</f>
        <v>15.8</v>
      </c>
      <c r="E14">
        <v>27.24</v>
      </c>
      <c r="F14">
        <f>14.38-12.16+17.4-5.6</f>
        <v>14.019999999999998</v>
      </c>
      <c r="G14">
        <f>14-5+14.1-3.5</f>
        <v>19.600000000000001</v>
      </c>
      <c r="H14">
        <f>11.5-8.3+19.7-4.9</f>
        <v>18</v>
      </c>
      <c r="I14">
        <f>21.9-9.6+18.2-8.6+12.3-11+11-2.3</f>
        <v>31.900000000000002</v>
      </c>
      <c r="J14">
        <f>15.8+21.8</f>
        <v>37.6</v>
      </c>
      <c r="K14">
        <f>19.26-17.62+36-7.4+11-7.6</f>
        <v>33.64</v>
      </c>
    </row>
    <row r="15" spans="2:24" x14ac:dyDescent="0.3">
      <c r="B15">
        <f>23.1-17.1+17.1-4.5</f>
        <v>18.600000000000001</v>
      </c>
      <c r="C15">
        <f>14.6-2.3+11.2-6.3+10.2-3.9</f>
        <v>23.5</v>
      </c>
      <c r="D15">
        <v>4</v>
      </c>
      <c r="E15">
        <v>24.3</v>
      </c>
      <c r="F15">
        <f>12.7-10.1+24.5-6.9</f>
        <v>20.200000000000003</v>
      </c>
      <c r="G15">
        <f>6+19.1-17.2+7.9+17.2-12.4</f>
        <v>20.6</v>
      </c>
      <c r="H15">
        <f>21.4-3.3</f>
        <v>18.099999999999998</v>
      </c>
      <c r="I15">
        <v>0</v>
      </c>
      <c r="J15">
        <f>2.8+9.4+12.3-4.7+8.9</f>
        <v>28.700000000000003</v>
      </c>
      <c r="K15">
        <f>24.56-24.22+11.7-6.9</f>
        <v>5.1399999999999988</v>
      </c>
    </row>
    <row r="16" spans="2:24" x14ac:dyDescent="0.3">
      <c r="O16" t="s">
        <v>4</v>
      </c>
      <c r="P16" t="s">
        <v>38</v>
      </c>
      <c r="Q16" t="s">
        <v>39</v>
      </c>
      <c r="R16" t="s">
        <v>2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</row>
    <row r="17" spans="1:24" x14ac:dyDescent="0.3">
      <c r="A17" t="s">
        <v>40</v>
      </c>
      <c r="B17">
        <f>SUM(B2:B15)</f>
        <v>207.2</v>
      </c>
      <c r="C17">
        <f t="shared" ref="C17:K17" si="0">SUM(C2:C15)</f>
        <v>235.64</v>
      </c>
      <c r="D17">
        <f t="shared" si="0"/>
        <v>150.70000000000005</v>
      </c>
      <c r="E17">
        <f t="shared" si="0"/>
        <v>319.72000000000003</v>
      </c>
      <c r="F17">
        <f t="shared" si="0"/>
        <v>250.74</v>
      </c>
      <c r="G17">
        <f t="shared" si="0"/>
        <v>162.30000000000001</v>
      </c>
      <c r="H17">
        <f t="shared" si="0"/>
        <v>203.7</v>
      </c>
      <c r="I17">
        <f t="shared" si="0"/>
        <v>239.8</v>
      </c>
      <c r="J17">
        <f t="shared" si="0"/>
        <v>374.2</v>
      </c>
      <c r="K17">
        <f t="shared" si="0"/>
        <v>303.91999999999996</v>
      </c>
      <c r="O17">
        <v>207.2</v>
      </c>
      <c r="P17">
        <v>235.64</v>
      </c>
      <c r="Q17">
        <v>150.70000000000005</v>
      </c>
      <c r="R17">
        <v>319.72000000000003</v>
      </c>
      <c r="S17">
        <v>250.74</v>
      </c>
      <c r="T17">
        <v>162.30000000000001</v>
      </c>
      <c r="U17">
        <v>203.7</v>
      </c>
      <c r="V17">
        <v>239.8</v>
      </c>
      <c r="W17">
        <v>374.2</v>
      </c>
      <c r="X17">
        <v>303.91999999999996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Schwarzrock</dc:creator>
  <cp:lastModifiedBy>Erich Schwarzrock</cp:lastModifiedBy>
  <dcterms:created xsi:type="dcterms:W3CDTF">2015-06-05T18:17:20Z</dcterms:created>
  <dcterms:modified xsi:type="dcterms:W3CDTF">2024-12-29T21:34:03Z</dcterms:modified>
</cp:coreProperties>
</file>