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efuma\Downloads\UDE\seminar\"/>
    </mc:Choice>
  </mc:AlternateContent>
  <xr:revisionPtr revIDLastSave="0" documentId="13_ncr:1_{A8F1B4C2-F926-495A-83A0-277174BFEC63}" xr6:coauthVersionLast="47" xr6:coauthVersionMax="47" xr10:uidLastSave="{00000000-0000-0000-0000-000000000000}"/>
  <workbookProtection lockWindows="1"/>
  <bookViews>
    <workbookView xWindow="-110" yWindow="-110" windowWidth="19420" windowHeight="10420" tabRatio="990" xr2:uid="{00000000-000D-0000-FFFF-FFFF00000000}"/>
  </bookViews>
  <sheets>
    <sheet name="Data Entry" sheetId="1" r:id="rId1"/>
    <sheet name="Options and Things to Try" sheetId="2" r:id="rId2"/>
    <sheet name="Explore" sheetId="3" r:id="rId3"/>
    <sheet name="Printouts" sheetId="4" r:id="rId4"/>
    <sheet name="Absences" sheetId="5" r:id="rId5"/>
  </sheets>
  <definedNames>
    <definedName name="ColorTable">'Options and Things to Try'!$B$36</definedName>
    <definedName name="Greenthreshold">'Options and Things to Try'!$B$37</definedName>
    <definedName name="PercentageBreakdownCells">'Data Entry'!$M$4:$R$4</definedName>
    <definedName name="Print_Area_0" localSheetId="0">'Data Entry'!$A$1:$R$36</definedName>
    <definedName name="Print_Area_0" localSheetId="3">Printouts!$C$2:$Q$38</definedName>
    <definedName name="Print_Area_0_0" localSheetId="0">'Data Entry'!$A$1:$R$36</definedName>
    <definedName name="Print_Area_0_0" localSheetId="3">Printouts!$C$2:$Q$38</definedName>
    <definedName name="Print_Area_0_0_0" localSheetId="0">'Data Entry'!$A$1:$R$36</definedName>
    <definedName name="Print_Area_0_0_0" localSheetId="3">Printouts!$C$2:$Q$38</definedName>
    <definedName name="_xlnm.Print_Titles" localSheetId="0">'Data Entry'!$A:$K,'Data Entry'!$1:$11</definedName>
    <definedName name="_xlnm.Print_Titles" localSheetId="3">Printouts!$C:$G,Printouts!$16:$16</definedName>
    <definedName name="Print_Titles_0" localSheetId="0">'Data Entry'!$A:$K,'Data Entry'!$1:$11</definedName>
    <definedName name="Print_Titles_0" localSheetId="3">Printouts!$C:$G,Printouts!$16:$16</definedName>
    <definedName name="Print_Titles_0_0" localSheetId="0">'Data Entry'!$A:$K,'Data Entry'!$1:$11</definedName>
    <definedName name="Print_Titles_0_0" localSheetId="3">Printouts!$C:$G,Printouts!$16:$16</definedName>
    <definedName name="Print_Titles_0_0_0" localSheetId="0">'Data Entry'!$A:$K,'Data Entry'!$1:$11</definedName>
    <definedName name="Print_Titles_0_0_0" localSheetId="3">Printouts!$C:$G,Printouts!$16:$16</definedName>
    <definedName name="_xlnm.Print_Area" localSheetId="0">'Data Entry'!$A$1:$R$36</definedName>
    <definedName name="_xlnm.Print_Area" localSheetId="3">Printouts!$C$2:$Q$38</definedName>
    <definedName name="Yellowthreshold">'Options and Things to Try'!$B$38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1" i="5" l="1"/>
  <c r="B11" i="5"/>
  <c r="C10" i="5"/>
  <c r="B10" i="5"/>
  <c r="C9" i="5"/>
  <c r="B9" i="5"/>
  <c r="C8" i="5"/>
  <c r="B8" i="5"/>
  <c r="C7" i="5"/>
  <c r="B7" i="5"/>
  <c r="C6" i="5"/>
  <c r="B6" i="5"/>
  <c r="C5" i="5"/>
  <c r="B5" i="5"/>
  <c r="C4" i="5"/>
  <c r="B4" i="5"/>
  <c r="C3" i="5"/>
  <c r="B3" i="5"/>
  <c r="C2" i="5"/>
  <c r="B2" i="5"/>
  <c r="G30" i="4"/>
  <c r="B30" i="4"/>
  <c r="E30" i="4" s="1"/>
  <c r="H29" i="4"/>
  <c r="G29" i="4"/>
  <c r="F29" i="4"/>
  <c r="E29" i="4"/>
  <c r="D29" i="4"/>
  <c r="C29" i="4"/>
  <c r="B24" i="4"/>
  <c r="B25" i="4" s="1"/>
  <c r="B23" i="4"/>
  <c r="H23" i="4" s="1"/>
  <c r="G22" i="4"/>
  <c r="C22" i="4"/>
  <c r="C19" i="4"/>
  <c r="C18" i="4"/>
  <c r="C17" i="4"/>
  <c r="I16" i="4"/>
  <c r="H16" i="4"/>
  <c r="I15" i="4"/>
  <c r="I24" i="4" s="1"/>
  <c r="C6" i="4"/>
  <c r="D54" i="2"/>
  <c r="C54" i="2"/>
  <c r="D53" i="2"/>
  <c r="C53" i="2"/>
  <c r="D52" i="2"/>
  <c r="C52" i="2"/>
  <c r="D51" i="2"/>
  <c r="C51" i="2"/>
  <c r="D50" i="2"/>
  <c r="C50" i="2"/>
  <c r="D49" i="2"/>
  <c r="C49" i="2"/>
  <c r="D48" i="2"/>
  <c r="C48" i="2"/>
  <c r="D47" i="2"/>
  <c r="C47" i="2"/>
  <c r="D46" i="2"/>
  <c r="C46" i="2"/>
  <c r="D45" i="2"/>
  <c r="C45" i="2"/>
  <c r="D44" i="2"/>
  <c r="C44" i="2"/>
  <c r="D43" i="2"/>
  <c r="C43" i="2"/>
  <c r="D38" i="2"/>
  <c r="D37" i="2"/>
  <c r="D36" i="2"/>
  <c r="C36" i="2"/>
  <c r="R36" i="1"/>
  <c r="Q36" i="1"/>
  <c r="P36" i="1"/>
  <c r="O36" i="1"/>
  <c r="N36" i="1"/>
  <c r="M36" i="1"/>
  <c r="K36" i="1"/>
  <c r="L36" i="1" s="1"/>
  <c r="I36" i="1"/>
  <c r="H36" i="1"/>
  <c r="R35" i="1"/>
  <c r="Q35" i="1"/>
  <c r="P35" i="1"/>
  <c r="O35" i="1"/>
  <c r="N35" i="1"/>
  <c r="M35" i="1"/>
  <c r="K35" i="1"/>
  <c r="L35" i="1" s="1"/>
  <c r="R34" i="1"/>
  <c r="Q34" i="1"/>
  <c r="P34" i="1"/>
  <c r="O34" i="1"/>
  <c r="N34" i="1"/>
  <c r="M34" i="1"/>
  <c r="K34" i="1" s="1"/>
  <c r="L34" i="1" s="1"/>
  <c r="R33" i="1"/>
  <c r="Q33" i="1"/>
  <c r="P33" i="1"/>
  <c r="O33" i="1"/>
  <c r="N33" i="1"/>
  <c r="M33" i="1"/>
  <c r="K33" i="1" s="1"/>
  <c r="L33" i="1" s="1"/>
  <c r="R32" i="1"/>
  <c r="Q32" i="1"/>
  <c r="P32" i="1"/>
  <c r="O32" i="1"/>
  <c r="N32" i="1"/>
  <c r="M32" i="1"/>
  <c r="K32" i="1" s="1"/>
  <c r="L32" i="1" s="1"/>
  <c r="R31" i="1"/>
  <c r="Q31" i="1"/>
  <c r="P31" i="1"/>
  <c r="O31" i="1"/>
  <c r="N31" i="1"/>
  <c r="M31" i="1"/>
  <c r="K31" i="1" s="1"/>
  <c r="L31" i="1" s="1"/>
  <c r="R30" i="1"/>
  <c r="Q30" i="1"/>
  <c r="P30" i="1"/>
  <c r="O30" i="1"/>
  <c r="N30" i="1"/>
  <c r="M30" i="1"/>
  <c r="K30" i="1" s="1"/>
  <c r="L30" i="1" s="1"/>
  <c r="R29" i="1"/>
  <c r="Q29" i="1"/>
  <c r="P29" i="1"/>
  <c r="O29" i="1"/>
  <c r="N29" i="1"/>
  <c r="M29" i="1"/>
  <c r="K29" i="1" s="1"/>
  <c r="L29" i="1" s="1"/>
  <c r="R28" i="1"/>
  <c r="Q28" i="1"/>
  <c r="P28" i="1"/>
  <c r="O28" i="1"/>
  <c r="N28" i="1"/>
  <c r="M28" i="1"/>
  <c r="K28" i="1" s="1"/>
  <c r="L28" i="1" s="1"/>
  <c r="R27" i="1"/>
  <c r="Q27" i="1"/>
  <c r="P27" i="1"/>
  <c r="O27" i="1"/>
  <c r="N27" i="1"/>
  <c r="M27" i="1"/>
  <c r="K27" i="1" s="1"/>
  <c r="L27" i="1" s="1"/>
  <c r="R26" i="1"/>
  <c r="Q26" i="1"/>
  <c r="P26" i="1"/>
  <c r="O26" i="1"/>
  <c r="N26" i="1"/>
  <c r="M26" i="1"/>
  <c r="K26" i="1" s="1"/>
  <c r="L26" i="1" s="1"/>
  <c r="R25" i="1"/>
  <c r="Q25" i="1"/>
  <c r="P25" i="1"/>
  <c r="O25" i="1"/>
  <c r="N25" i="1"/>
  <c r="M25" i="1"/>
  <c r="K25" i="1" s="1"/>
  <c r="L25" i="1" s="1"/>
  <c r="R24" i="1"/>
  <c r="Q24" i="1"/>
  <c r="P24" i="1"/>
  <c r="O24" i="1"/>
  <c r="N24" i="1"/>
  <c r="M24" i="1"/>
  <c r="K24" i="1" s="1"/>
  <c r="L24" i="1" s="1"/>
  <c r="R23" i="1"/>
  <c r="Q23" i="1"/>
  <c r="P23" i="1"/>
  <c r="O23" i="1"/>
  <c r="N23" i="1"/>
  <c r="M23" i="1"/>
  <c r="K23" i="1" s="1"/>
  <c r="L23" i="1" s="1"/>
  <c r="R22" i="1"/>
  <c r="Q22" i="1"/>
  <c r="P22" i="1"/>
  <c r="O22" i="1"/>
  <c r="N22" i="1"/>
  <c r="M22" i="1"/>
  <c r="K22" i="1" s="1"/>
  <c r="L22" i="1" s="1"/>
  <c r="R21" i="1"/>
  <c r="Q21" i="1"/>
  <c r="P21" i="1"/>
  <c r="O21" i="1"/>
  <c r="N21" i="1"/>
  <c r="M21" i="1"/>
  <c r="K21" i="1" s="1"/>
  <c r="L21" i="1" s="1"/>
  <c r="R20" i="1"/>
  <c r="Q20" i="1"/>
  <c r="P20" i="1"/>
  <c r="O20" i="1"/>
  <c r="N20" i="1"/>
  <c r="M20" i="1"/>
  <c r="K20" i="1" s="1"/>
  <c r="L20" i="1" s="1"/>
  <c r="I20" i="1"/>
  <c r="H20" i="1"/>
  <c r="R19" i="1"/>
  <c r="Q19" i="1"/>
  <c r="P19" i="1"/>
  <c r="O19" i="1"/>
  <c r="N19" i="1"/>
  <c r="M19" i="1"/>
  <c r="K19" i="1" s="1"/>
  <c r="L19" i="1" s="1"/>
  <c r="I19" i="1"/>
  <c r="H19" i="1"/>
  <c r="R18" i="1"/>
  <c r="Q18" i="1"/>
  <c r="P18" i="1"/>
  <c r="O18" i="1"/>
  <c r="N18" i="1"/>
  <c r="M18" i="1"/>
  <c r="K18" i="1" s="1"/>
  <c r="L18" i="1" s="1"/>
  <c r="I18" i="1"/>
  <c r="H18" i="1"/>
  <c r="R17" i="1"/>
  <c r="Q17" i="1"/>
  <c r="P17" i="1"/>
  <c r="O17" i="1"/>
  <c r="N17" i="1"/>
  <c r="M17" i="1"/>
  <c r="K17" i="1"/>
  <c r="L17" i="1" s="1"/>
  <c r="I17" i="1"/>
  <c r="H17" i="1"/>
  <c r="R16" i="1"/>
  <c r="Q16" i="1"/>
  <c r="P16" i="1"/>
  <c r="O16" i="1"/>
  <c r="N16" i="1"/>
  <c r="M16" i="1"/>
  <c r="K16" i="1" s="1"/>
  <c r="L16" i="1" s="1"/>
  <c r="I16" i="1"/>
  <c r="H16" i="1"/>
  <c r="R15" i="1"/>
  <c r="Q15" i="1"/>
  <c r="P15" i="1"/>
  <c r="O15" i="1"/>
  <c r="N15" i="1"/>
  <c r="M15" i="1"/>
  <c r="K15" i="1" s="1"/>
  <c r="L15" i="1" s="1"/>
  <c r="I15" i="1"/>
  <c r="H15" i="1"/>
  <c r="R14" i="1"/>
  <c r="Q14" i="1"/>
  <c r="Q9" i="1" s="1"/>
  <c r="P14" i="1"/>
  <c r="O14" i="1"/>
  <c r="N14" i="1"/>
  <c r="M14" i="1"/>
  <c r="K14" i="1" s="1"/>
  <c r="L14" i="1" s="1"/>
  <c r="I14" i="1"/>
  <c r="H14" i="1"/>
  <c r="R13" i="1"/>
  <c r="R8" i="1" s="1"/>
  <c r="Q13" i="1"/>
  <c r="Q8" i="1" s="1"/>
  <c r="P13" i="1"/>
  <c r="O13" i="1"/>
  <c r="N13" i="1"/>
  <c r="M13" i="1"/>
  <c r="K13" i="1"/>
  <c r="L13" i="1" s="1"/>
  <c r="I20" i="4" s="1"/>
  <c r="I13" i="1"/>
  <c r="H13" i="1"/>
  <c r="I17" i="4" s="1"/>
  <c r="R12" i="1"/>
  <c r="Q12" i="1"/>
  <c r="P12" i="1"/>
  <c r="O12" i="1"/>
  <c r="N12" i="1"/>
  <c r="M12" i="1"/>
  <c r="K12" i="1" s="1"/>
  <c r="I12" i="1"/>
  <c r="H18" i="4" s="1"/>
  <c r="H12" i="1"/>
  <c r="H17" i="4" s="1"/>
  <c r="BH10" i="1"/>
  <c r="BG10" i="1"/>
  <c r="BF10" i="1"/>
  <c r="AZ10" i="1"/>
  <c r="AY10" i="1"/>
  <c r="AW10" i="1"/>
  <c r="AO10" i="1"/>
  <c r="AN10" i="1"/>
  <c r="AM10" i="1"/>
  <c r="V10" i="1"/>
  <c r="T10" i="1"/>
  <c r="S10" i="1"/>
  <c r="BK9" i="1"/>
  <c r="BE9" i="1"/>
  <c r="BD9" i="1"/>
  <c r="BC9" i="1"/>
  <c r="AV9" i="1"/>
  <c r="AU9" i="1"/>
  <c r="AT9" i="1"/>
  <c r="AL9" i="1"/>
  <c r="AK9" i="1"/>
  <c r="AJ9" i="1"/>
  <c r="R9" i="1"/>
  <c r="P9" i="1"/>
  <c r="B9" i="1"/>
  <c r="BE10" i="1" s="1"/>
  <c r="BK8" i="1"/>
  <c r="BJ8" i="1"/>
  <c r="BI8" i="1"/>
  <c r="BG8" i="1"/>
  <c r="BE8" i="1"/>
  <c r="BD8" i="1"/>
  <c r="BC8" i="1"/>
  <c r="BB8" i="1"/>
  <c r="BA8" i="1"/>
  <c r="AY8" i="1"/>
  <c r="AV8" i="1"/>
  <c r="AU8" i="1"/>
  <c r="AT8" i="1"/>
  <c r="AS8" i="1"/>
  <c r="AR8" i="1"/>
  <c r="AN8" i="1"/>
  <c r="AL8" i="1"/>
  <c r="AK8" i="1"/>
  <c r="AJ8" i="1"/>
  <c r="AC8" i="1"/>
  <c r="AB8" i="1"/>
  <c r="T8" i="1"/>
  <c r="P8" i="1"/>
  <c r="O8" i="1"/>
  <c r="N8" i="1"/>
  <c r="B8" i="1"/>
  <c r="BF8" i="1" s="1"/>
  <c r="BG7" i="1"/>
  <c r="AY7" i="1"/>
  <c r="AN7" i="1"/>
  <c r="T7" i="1"/>
  <c r="B7" i="1"/>
  <c r="BH8" i="1" s="1"/>
  <c r="BE6" i="1"/>
  <c r="AV6" i="1"/>
  <c r="AL6" i="1"/>
  <c r="R6" i="1"/>
  <c r="B6" i="1"/>
  <c r="BH7" i="1" s="1"/>
  <c r="A5" i="1"/>
  <c r="M3" i="1"/>
  <c r="L12" i="1" l="1"/>
  <c r="K10" i="1"/>
  <c r="K8" i="1"/>
  <c r="H19" i="4"/>
  <c r="K6" i="1"/>
  <c r="K7" i="1"/>
  <c r="C25" i="4"/>
  <c r="B26" i="4"/>
  <c r="H25" i="4"/>
  <c r="G25" i="4"/>
  <c r="I23" i="4"/>
  <c r="F30" i="4"/>
  <c r="S9" i="1"/>
  <c r="AM9" i="1"/>
  <c r="AW9" i="1"/>
  <c r="BF9" i="1"/>
  <c r="N10" i="1"/>
  <c r="AB10" i="1"/>
  <c r="AR10" i="1"/>
  <c r="BA10" i="1"/>
  <c r="BI10" i="1"/>
  <c r="T6" i="1"/>
  <c r="AN6" i="1"/>
  <c r="AY6" i="1"/>
  <c r="BG6" i="1"/>
  <c r="N7" i="1"/>
  <c r="AB7" i="1"/>
  <c r="AR7" i="1"/>
  <c r="BA7" i="1"/>
  <c r="BI7" i="1"/>
  <c r="M10" i="1"/>
  <c r="N6" i="1"/>
  <c r="AR6" i="1"/>
  <c r="BI6" i="1"/>
  <c r="AT7" i="1"/>
  <c r="K9" i="1"/>
  <c r="T9" i="1"/>
  <c r="AN9" i="1"/>
  <c r="AY9" i="1"/>
  <c r="BG9" i="1"/>
  <c r="O10" i="1"/>
  <c r="AC10" i="1"/>
  <c r="AS10" i="1"/>
  <c r="BJ10" i="1"/>
  <c r="I18" i="4"/>
  <c r="H22" i="4"/>
  <c r="C24" i="4"/>
  <c r="I25" i="4"/>
  <c r="H30" i="4"/>
  <c r="AS7" i="1"/>
  <c r="AB6" i="1"/>
  <c r="BA6" i="1"/>
  <c r="P7" i="1"/>
  <c r="AJ7" i="1"/>
  <c r="BC7" i="1"/>
  <c r="BK7" i="1"/>
  <c r="BB10" i="1"/>
  <c r="O6" i="1"/>
  <c r="AC6" i="1"/>
  <c r="AS6" i="1"/>
  <c r="BB6" i="1"/>
  <c r="BJ6" i="1"/>
  <c r="Q7" i="1"/>
  <c r="AK7" i="1"/>
  <c r="AU7" i="1"/>
  <c r="BD7" i="1"/>
  <c r="S8" i="1"/>
  <c r="AM8" i="1"/>
  <c r="AW8" i="1"/>
  <c r="M9" i="1"/>
  <c r="V9" i="1"/>
  <c r="AO9" i="1"/>
  <c r="AZ9" i="1"/>
  <c r="BH9" i="1"/>
  <c r="P10" i="1"/>
  <c r="AJ10" i="1"/>
  <c r="AT10" i="1"/>
  <c r="BC10" i="1"/>
  <c r="BK10" i="1"/>
  <c r="J15" i="4"/>
  <c r="I22" i="4"/>
  <c r="G24" i="4"/>
  <c r="I29" i="4"/>
  <c r="I30" i="4"/>
  <c r="M6" i="1"/>
  <c r="BH6" i="1"/>
  <c r="AJ6" i="1"/>
  <c r="BC6" i="1"/>
  <c r="R7" i="1"/>
  <c r="AV7" i="1"/>
  <c r="N9" i="1"/>
  <c r="AB9" i="1"/>
  <c r="AR9" i="1"/>
  <c r="BA9" i="1"/>
  <c r="BI9" i="1"/>
  <c r="Q10" i="1"/>
  <c r="AK10" i="1"/>
  <c r="AU10" i="1"/>
  <c r="BD10" i="1"/>
  <c r="H24" i="4"/>
  <c r="B31" i="4"/>
  <c r="V6" i="1"/>
  <c r="AO6" i="1"/>
  <c r="AZ6" i="1"/>
  <c r="O7" i="1"/>
  <c r="AC7" i="1"/>
  <c r="BB7" i="1"/>
  <c r="BJ7" i="1"/>
  <c r="P6" i="1"/>
  <c r="AT6" i="1"/>
  <c r="BK6" i="1"/>
  <c r="AL7" i="1"/>
  <c r="BE7" i="1"/>
  <c r="Q6" i="1"/>
  <c r="AK6" i="1"/>
  <c r="AU6" i="1"/>
  <c r="BD6" i="1"/>
  <c r="S7" i="1"/>
  <c r="AM7" i="1"/>
  <c r="AW7" i="1"/>
  <c r="BF7" i="1"/>
  <c r="M8" i="1"/>
  <c r="V8" i="1"/>
  <c r="AO8" i="1"/>
  <c r="AZ8" i="1"/>
  <c r="O9" i="1"/>
  <c r="AC9" i="1"/>
  <c r="AS9" i="1"/>
  <c r="BB9" i="1"/>
  <c r="BJ9" i="1"/>
  <c r="R10" i="1"/>
  <c r="AL10" i="1"/>
  <c r="AV10" i="1"/>
  <c r="I19" i="4"/>
  <c r="C23" i="4"/>
  <c r="C30" i="4"/>
  <c r="G23" i="4"/>
  <c r="D30" i="4"/>
  <c r="S6" i="1"/>
  <c r="AM6" i="1"/>
  <c r="AW6" i="1"/>
  <c r="BF6" i="1"/>
  <c r="M7" i="1"/>
  <c r="V7" i="1"/>
  <c r="AO7" i="1"/>
  <c r="AZ7" i="1"/>
  <c r="E31" i="4" l="1"/>
  <c r="D31" i="4"/>
  <c r="C31" i="4"/>
  <c r="B32" i="4"/>
  <c r="H31" i="4"/>
  <c r="G31" i="4"/>
  <c r="F31" i="4"/>
  <c r="I31" i="4"/>
  <c r="J24" i="4"/>
  <c r="J19" i="4"/>
  <c r="J16" i="4"/>
  <c r="J32" i="4"/>
  <c r="J31" i="4"/>
  <c r="J30" i="4"/>
  <c r="J29" i="4"/>
  <c r="J22" i="4"/>
  <c r="K15" i="4"/>
  <c r="J25" i="4"/>
  <c r="J18" i="4"/>
  <c r="J23" i="4"/>
  <c r="J26" i="4"/>
  <c r="J20" i="4"/>
  <c r="J17" i="4"/>
  <c r="I26" i="4"/>
  <c r="H26" i="4"/>
  <c r="G26" i="4"/>
  <c r="C26" i="4"/>
  <c r="B27" i="4"/>
  <c r="C27" i="2"/>
  <c r="H20" i="4"/>
  <c r="C26" i="2"/>
  <c r="C25" i="2"/>
  <c r="C32" i="2"/>
  <c r="C24" i="2"/>
  <c r="C31" i="2"/>
  <c r="C23" i="2"/>
  <c r="C30" i="2"/>
  <c r="C22" i="2"/>
  <c r="C29" i="2"/>
  <c r="C21" i="2"/>
  <c r="C28" i="2"/>
  <c r="C20" i="2"/>
  <c r="K24" i="4" l="1"/>
  <c r="K19" i="4"/>
  <c r="K27" i="4"/>
  <c r="K16" i="4"/>
  <c r="K32" i="4"/>
  <c r="K31" i="4"/>
  <c r="K30" i="4"/>
  <c r="K29" i="4"/>
  <c r="K22" i="4"/>
  <c r="L15" i="4"/>
  <c r="K25" i="4"/>
  <c r="K18" i="4"/>
  <c r="K23" i="4"/>
  <c r="K26" i="4"/>
  <c r="K20" i="4"/>
  <c r="K17" i="4"/>
  <c r="E32" i="4"/>
  <c r="D32" i="4"/>
  <c r="C32" i="4"/>
  <c r="B33" i="4"/>
  <c r="K33" i="4" s="1"/>
  <c r="H32" i="4"/>
  <c r="G32" i="4"/>
  <c r="F32" i="4"/>
  <c r="I32" i="4"/>
  <c r="I27" i="4"/>
  <c r="H27" i="4"/>
  <c r="G27" i="4"/>
  <c r="C27" i="4"/>
  <c r="J27" i="4"/>
  <c r="E33" i="4" l="1"/>
  <c r="D33" i="4"/>
  <c r="C33" i="4"/>
  <c r="B34" i="4"/>
  <c r="H33" i="4"/>
  <c r="G33" i="4"/>
  <c r="F33" i="4"/>
  <c r="I33" i="4"/>
  <c r="J33" i="4"/>
  <c r="L27" i="4"/>
  <c r="L16" i="4"/>
  <c r="L34" i="4"/>
  <c r="L33" i="4"/>
  <c r="L32" i="4"/>
  <c r="L31" i="4"/>
  <c r="L30" i="4"/>
  <c r="L29" i="4"/>
  <c r="L22" i="4"/>
  <c r="M15" i="4"/>
  <c r="L25" i="4"/>
  <c r="L18" i="4"/>
  <c r="L23" i="4"/>
  <c r="L26" i="4"/>
  <c r="L20" i="4"/>
  <c r="L17" i="4"/>
  <c r="L24" i="4"/>
  <c r="L19" i="4"/>
  <c r="M34" i="4" l="1"/>
  <c r="M33" i="4"/>
  <c r="M32" i="4"/>
  <c r="M31" i="4"/>
  <c r="M30" i="4"/>
  <c r="M29" i="4"/>
  <c r="M22" i="4"/>
  <c r="N15" i="4"/>
  <c r="M25" i="4"/>
  <c r="M18" i="4"/>
  <c r="M23" i="4"/>
  <c r="M26" i="4"/>
  <c r="M20" i="4"/>
  <c r="M17" i="4"/>
  <c r="M24" i="4"/>
  <c r="M19" i="4"/>
  <c r="M27" i="4"/>
  <c r="M16" i="4"/>
  <c r="E34" i="4"/>
  <c r="D34" i="4"/>
  <c r="C34" i="4"/>
  <c r="B35" i="4"/>
  <c r="M35" i="4" s="1"/>
  <c r="H34" i="4"/>
  <c r="G34" i="4"/>
  <c r="F34" i="4"/>
  <c r="I34" i="4"/>
  <c r="J34" i="4"/>
  <c r="K34" i="4"/>
  <c r="N25" i="4" l="1"/>
  <c r="N18" i="4"/>
  <c r="N23" i="4"/>
  <c r="N26" i="4"/>
  <c r="N20" i="4"/>
  <c r="N17" i="4"/>
  <c r="N24" i="4"/>
  <c r="N19" i="4"/>
  <c r="N27" i="4"/>
  <c r="N16" i="4"/>
  <c r="N35" i="4"/>
  <c r="N34" i="4"/>
  <c r="N33" i="4"/>
  <c r="N32" i="4"/>
  <c r="N31" i="4"/>
  <c r="N30" i="4"/>
  <c r="N29" i="4"/>
  <c r="N22" i="4"/>
  <c r="O15" i="4"/>
  <c r="E35" i="4"/>
  <c r="D35" i="4"/>
  <c r="C35" i="4"/>
  <c r="B36" i="4"/>
  <c r="N36" i="4" s="1"/>
  <c r="H35" i="4"/>
  <c r="G35" i="4"/>
  <c r="F35" i="4"/>
  <c r="I35" i="4"/>
  <c r="J35" i="4"/>
  <c r="K35" i="4"/>
  <c r="L35" i="4"/>
  <c r="O23" i="4" l="1"/>
  <c r="O26" i="4"/>
  <c r="O20" i="4"/>
  <c r="O17" i="4"/>
  <c r="O24" i="4"/>
  <c r="O19" i="4"/>
  <c r="O27" i="4"/>
  <c r="O16" i="4"/>
  <c r="O36" i="4"/>
  <c r="O35" i="4"/>
  <c r="O34" i="4"/>
  <c r="O33" i="4"/>
  <c r="O32" i="4"/>
  <c r="O31" i="4"/>
  <c r="O30" i="4"/>
  <c r="O29" i="4"/>
  <c r="O22" i="4"/>
  <c r="P15" i="4"/>
  <c r="O25" i="4"/>
  <c r="O18" i="4"/>
  <c r="E36" i="4"/>
  <c r="D36" i="4"/>
  <c r="C36" i="4"/>
  <c r="B37" i="4"/>
  <c r="H36" i="4"/>
  <c r="G36" i="4"/>
  <c r="F36" i="4"/>
  <c r="I36" i="4"/>
  <c r="J36" i="4"/>
  <c r="K36" i="4"/>
  <c r="L36" i="4"/>
  <c r="M36" i="4"/>
  <c r="P23" i="4" l="1"/>
  <c r="P26" i="4"/>
  <c r="P20" i="4"/>
  <c r="P17" i="4"/>
  <c r="P24" i="4"/>
  <c r="P19" i="4"/>
  <c r="P27" i="4"/>
  <c r="P16" i="4"/>
  <c r="P37" i="4"/>
  <c r="P36" i="4"/>
  <c r="P35" i="4"/>
  <c r="P34" i="4"/>
  <c r="P33" i="4"/>
  <c r="P32" i="4"/>
  <c r="P31" i="4"/>
  <c r="P30" i="4"/>
  <c r="P29" i="4"/>
  <c r="P22" i="4"/>
  <c r="Q15" i="4"/>
  <c r="P25" i="4"/>
  <c r="P18" i="4"/>
  <c r="E37" i="4"/>
  <c r="D37" i="4"/>
  <c r="C37" i="4"/>
  <c r="B38" i="4"/>
  <c r="H37" i="4"/>
  <c r="G37" i="4"/>
  <c r="F37" i="4"/>
  <c r="I37" i="4"/>
  <c r="J37" i="4"/>
  <c r="K37" i="4"/>
  <c r="L37" i="4"/>
  <c r="M37" i="4"/>
  <c r="N37" i="4"/>
  <c r="O37" i="4"/>
  <c r="Q26" i="4" l="1"/>
  <c r="Q20" i="4"/>
  <c r="Q17" i="4"/>
  <c r="Q24" i="4"/>
  <c r="Q19" i="4"/>
  <c r="Q27" i="4"/>
  <c r="Q16" i="4"/>
  <c r="Q38" i="4"/>
  <c r="Q37" i="4"/>
  <c r="Q36" i="4"/>
  <c r="Q35" i="4"/>
  <c r="Q34" i="4"/>
  <c r="Q33" i="4"/>
  <c r="Q32" i="4"/>
  <c r="Q31" i="4"/>
  <c r="Q30" i="4"/>
  <c r="Q29" i="4"/>
  <c r="Q22" i="4"/>
  <c r="Q25" i="4"/>
  <c r="Q18" i="4"/>
  <c r="Q23" i="4"/>
  <c r="E38" i="4"/>
  <c r="D38" i="4"/>
  <c r="C38" i="4"/>
  <c r="H38" i="4"/>
  <c r="G38" i="4"/>
  <c r="F38" i="4"/>
  <c r="I38" i="4"/>
  <c r="J38" i="4"/>
  <c r="K38" i="4"/>
  <c r="L38" i="4"/>
  <c r="M38" i="4"/>
  <c r="N38" i="4"/>
  <c r="O38" i="4"/>
  <c r="P38" i="4"/>
</calcChain>
</file>

<file path=xl/sharedStrings.xml><?xml version="1.0" encoding="utf-8"?>
<sst xmlns="http://schemas.openxmlformats.org/spreadsheetml/2006/main" count="630" uniqueCount="534">
  <si>
    <t>Assessment Type</t>
  </si>
  <si>
    <t>Classworks</t>
  </si>
  <si>
    <t>Homeworks</t>
  </si>
  <si>
    <t>Formative Assessments</t>
  </si>
  <si>
    <t>Projects</t>
  </si>
  <si>
    <t>Summative Assessments</t>
  </si>
  <si>
    <t>Points</t>
  </si>
  <si>
    <t>Percentage Breakdown By Assessment Type</t>
  </si>
  <si>
    <t>Point Multiplier</t>
  </si>
  <si>
    <t>Date</t>
  </si>
  <si>
    <t>A-</t>
  </si>
  <si>
    <t>B-</t>
  </si>
  <si>
    <t>C-</t>
  </si>
  <si>
    <t>D-</t>
  </si>
  <si>
    <t>F:</t>
  </si>
  <si>
    <t>Class</t>
  </si>
  <si>
    <t>Name</t>
  </si>
  <si>
    <t>Race</t>
  </si>
  <si>
    <t>Gender</t>
  </si>
  <si>
    <t>Age</t>
  </si>
  <si>
    <t>Repeated Grades</t>
  </si>
  <si>
    <t>Financial Status</t>
  </si>
  <si>
    <t>Absent</t>
  </si>
  <si>
    <t>Late</t>
  </si>
  <si>
    <t>Make your own categories</t>
  </si>
  <si>
    <t>Running Average</t>
  </si>
  <si>
    <t>Letter Grade</t>
  </si>
  <si>
    <t>Another Type 2</t>
  </si>
  <si>
    <t>Classwork 1</t>
  </si>
  <si>
    <t>Homework 1</t>
  </si>
  <si>
    <t>Classwork 2</t>
  </si>
  <si>
    <t>Homework 2</t>
  </si>
  <si>
    <t>Classwork 3</t>
  </si>
  <si>
    <t>Classwork 4</t>
  </si>
  <si>
    <t>Classwork 5</t>
  </si>
  <si>
    <t>Classwork 6</t>
  </si>
  <si>
    <t>Homework 3</t>
  </si>
  <si>
    <t>Formative Assessment 1</t>
  </si>
  <si>
    <t>Project 1</t>
  </si>
  <si>
    <t>Classwork 7</t>
  </si>
  <si>
    <t>Homework 4</t>
  </si>
  <si>
    <t>Project 2</t>
  </si>
  <si>
    <t>Classwork 8</t>
  </si>
  <si>
    <t>Homework 5</t>
  </si>
  <si>
    <t>Project 3</t>
  </si>
  <si>
    <t>Homework 6</t>
  </si>
  <si>
    <t>Classwork 9</t>
  </si>
  <si>
    <t>Homework 7</t>
  </si>
  <si>
    <t>Homework 8</t>
  </si>
  <si>
    <t>Project 4</t>
  </si>
  <si>
    <t>Project 5</t>
  </si>
  <si>
    <t>Formative Assessment 2</t>
  </si>
  <si>
    <t>Project 6</t>
  </si>
  <si>
    <t>Classwork 10</t>
  </si>
  <si>
    <t>Homework 9</t>
  </si>
  <si>
    <t>Classwork 11</t>
  </si>
  <si>
    <t>Homework 10</t>
  </si>
  <si>
    <t>Classwork 12</t>
  </si>
  <si>
    <t>Classwork 13</t>
  </si>
  <si>
    <t>Project 7</t>
  </si>
  <si>
    <t>Classwork 14</t>
  </si>
  <si>
    <t>Classwork 15</t>
  </si>
  <si>
    <t>Homework 11</t>
  </si>
  <si>
    <t>Summative Assessment 1</t>
  </si>
  <si>
    <t>Classwork 16</t>
  </si>
  <si>
    <t>Homework 12</t>
  </si>
  <si>
    <t>Classwork 17</t>
  </si>
  <si>
    <t>Homework 13</t>
  </si>
  <si>
    <t>Project 8</t>
  </si>
  <si>
    <t>Project 9</t>
  </si>
  <si>
    <t>Project 10</t>
  </si>
  <si>
    <t>Summative Assessment 2</t>
  </si>
  <si>
    <t>Assessment | Insert new columns before here</t>
  </si>
  <si>
    <t>Student 1</t>
  </si>
  <si>
    <t>Student 2</t>
  </si>
  <si>
    <t>Student 3</t>
  </si>
  <si>
    <t>Excused</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</si>
  <si>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</si>
  <si>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</si>
  <si>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</si>
  <si>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</si>
  <si>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</si>
  <si>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</si>
  <si>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</si>
  <si>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</si>
  <si>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</si>
  <si>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</si>
  <si>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</si>
  <si>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</si>
  <si>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</si>
  <si>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</si>
  <si>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</si>
  <si>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</si>
  <si>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</si>
  <si>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</si>
  <si>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</si>
  <si>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</si>
  <si>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</si>
  <si>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</si>
  <si>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 xml:space="preserve"> </t>
  </si>
  <si>
    <t>Options and Things to Try</t>
  </si>
  <si>
    <t>Scoring:</t>
  </si>
  <si>
    <t>If the percentage breakdown shown right should be changed, you can edit it in cells L4:Q4 on the Data Entry sheet.
This gradebook averages all assignments within each assessment type and then calculates the running average using the percentage breakdown shown right.
An average for an assignment type is:
(Points Earned) / (Total Possible Points*)
*Assignments can be marked as "Excused"</t>
  </si>
  <si>
    <t>Letter Grades:</t>
  </si>
  <si>
    <t>Score</t>
  </si>
  <si>
    <t>Grade</t>
  </si>
  <si>
    <t>Freq</t>
  </si>
  <si>
    <t>These letter grades are referenced on the Data Entry sheet for each student. 
If you want to delete rows of this table, simply delete the whole row.
The 5 bar sparkline charts have cutoffs based on D-, C-, B-, and A-.
Ex: Anything above B-, but below A- is a B.</t>
  </si>
  <si>
    <t>F</t>
  </si>
  <si>
    <t>D</t>
  </si>
  <si>
    <t>D+</t>
  </si>
  <si>
    <t>C</t>
  </si>
  <si>
    <t>C+</t>
  </si>
  <si>
    <t>B</t>
  </si>
  <si>
    <t>B+</t>
  </si>
  <si>
    <t>A</t>
  </si>
  <si>
    <t>A+</t>
  </si>
  <si>
    <t>For Coloring:</t>
  </si>
  <si>
    <t>Color the Table</t>
  </si>
  <si>
    <t>Yes</t>
  </si>
  <si>
    <t>Green if Above</t>
  </si>
  <si>
    <t>Yellow if Above</t>
  </si>
  <si>
    <t>Things to Try:</t>
  </si>
  <si>
    <t>Set up autosave</t>
  </si>
  <si>
    <t>Not Yet</t>
  </si>
  <si>
    <t>Add a total row</t>
  </si>
  <si>
    <t>Add demographics</t>
  </si>
  <si>
    <t>Filter and sort</t>
  </si>
  <si>
    <t>Make helper colns</t>
  </si>
  <si>
    <t>Give extra credit</t>
  </si>
  <si>
    <t>Track absences</t>
  </si>
  <si>
    <t>Change color scheme</t>
  </si>
  <si>
    <t>The little graphs</t>
  </si>
  <si>
    <t>Excused assignments</t>
  </si>
  <si>
    <t>Show more screen</t>
  </si>
  <si>
    <t>More marking periods</t>
  </si>
  <si>
    <t>About</t>
  </si>
  <si>
    <t>Last Updated</t>
  </si>
  <si>
    <t>Date this gradebook this version was last updated</t>
  </si>
  <si>
    <t>Version</t>
  </si>
  <si>
    <t xml:space="preserve"> 1.5apoints </t>
  </si>
  <si>
    <t>This  version for Excel 2007+ calculates a grade using assessment type and points</t>
  </si>
  <si>
    <t>Website (till Feb '16)</t>
  </si>
  <si>
    <t>http://web.mit.edu/jabbott/www/excelgradetracker.html</t>
  </si>
  <si>
    <t>Author</t>
  </si>
  <si>
    <t>Jonathan Abbott</t>
  </si>
  <si>
    <t>Can be contacted at jabbott.mit@gmail.com</t>
  </si>
  <si>
    <t>Questions / Concerns?</t>
  </si>
  <si>
    <t>Please reach out to me with any feedback, concerns, and questions</t>
  </si>
  <si>
    <t>Average - Running Average</t>
  </si>
  <si>
    <t>Total Result</t>
  </si>
  <si>
    <t>Grade Report</t>
  </si>
  <si>
    <t>[Your School]</t>
  </si>
  <si>
    <t>Teacher: [Your name]</t>
  </si>
  <si>
    <t>Class: [Your Class]</t>
  </si>
  <si>
    <t>General Comments:</t>
  </si>
  <si>
    <t>Parent Signiture:</t>
  </si>
  <si>
    <t>Student</t>
  </si>
  <si>
    <t>Percent of Grade</t>
  </si>
  <si>
    <t>Assessment Avg</t>
  </si>
  <si>
    <t>Type</t>
  </si>
  <si>
    <t>Weight</t>
  </si>
  <si>
    <t>Assignment</t>
  </si>
  <si>
    <t>Points Earned</t>
  </si>
  <si>
    <t>Pointed Earned</t>
  </si>
  <si>
    <t>Absences</t>
  </si>
  <si>
    <t>Lates</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</si>
  <si>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</si>
  <si>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</si>
  <si>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</si>
  <si>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</si>
  <si>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</si>
  <si>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</si>
  <si>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</si>
  <si>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</si>
  <si>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</si>
  <si>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</si>
  <si>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</si>
  <si>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</si>
  <si>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</si>
  <si>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</si>
  <si>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</si>
  <si>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</si>
  <si>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</si>
  <si>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</si>
  <si>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</si>
  <si>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</si>
  <si>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</si>
  <si>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</si>
  <si>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</si>
  <si>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</si>
  <si>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</si>
  <si>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</si>
  <si>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</si>
  <si>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</si>
  <si>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</si>
  <si>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</si>
  <si>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</si>
  <si>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</si>
  <si>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</si>
  <si>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</si>
  <si>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</si>
  <si>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</si>
  <si>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</si>
  <si>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</si>
  <si>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</si>
  <si>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</si>
  <si>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</si>
  <si>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</si>
  <si>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</si>
  <si>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</si>
  <si>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</si>
  <si>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</si>
  <si>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</si>
  <si>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</si>
  <si>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</si>
  <si>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</si>
  <si>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</si>
  <si>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</si>
  <si>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</si>
  <si>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</si>
  <si>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</si>
  <si>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</si>
  <si>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</si>
  <si>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</si>
  <si>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</si>
  <si>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</si>
  <si>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</si>
  <si>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</si>
  <si>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</si>
  <si>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</si>
  <si>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</si>
  <si>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</si>
  <si>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</si>
  <si>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</si>
  <si>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</si>
  <si>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</si>
  <si>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</si>
  <si>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</si>
  <si>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</si>
  <si>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</si>
  <si>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</si>
  <si>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</si>
  <si>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</si>
  <si>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</si>
  <si>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</si>
  <si>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</si>
  <si>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</si>
  <si>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</si>
  <si>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</si>
  <si>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</si>
  <si>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</si>
  <si>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</si>
  <si>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</si>
  <si>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</si>
  <si>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</si>
  <si>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</si>
  <si>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</si>
  <si>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</si>
  <si>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</si>
  <si>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</si>
  <si>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</si>
  <si>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</si>
  <si>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</si>
  <si>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</si>
  <si>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</si>
  <si>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</si>
  <si>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</si>
  <si>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</si>
  <si>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</si>
  <si>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</si>
  <si>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</si>
  <si>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</si>
  <si>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</si>
  <si>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</si>
  <si>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</si>
  <si>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</si>
  <si>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</si>
  <si>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</si>
  <si>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</si>
  <si>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</si>
  <si>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</si>
  <si>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</si>
  <si>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</si>
  <si>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</si>
  <si>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</si>
  <si>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</si>
  <si>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</si>
  <si>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</si>
  <si>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</si>
  <si>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</si>
  <si>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</si>
  <si>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</si>
  <si>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</si>
  <si>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</si>
  <si>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</si>
  <si>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</si>
  <si>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</si>
  <si>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</si>
  <si>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</si>
  <si>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</si>
  <si>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</si>
  <si>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</si>
  <si>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</si>
  <si>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</si>
  <si>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</si>
  <si>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</si>
  <si>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</si>
  <si>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</si>
  <si>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</si>
  <si>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</si>
  <si>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</si>
  <si>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</si>
  <si>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</si>
  <si>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</si>
  <si>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</si>
  <si>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</si>
  <si>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</si>
  <si>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</si>
  <si>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</si>
  <si>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</si>
  <si>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</si>
  <si>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</si>
  <si>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</si>
  <si>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</si>
  <si>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</si>
  <si>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</si>
  <si>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</si>
  <si>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</si>
  <si>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</si>
  <si>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</si>
  <si>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</si>
  <si>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</si>
  <si>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</si>
  <si>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</si>
  <si>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</si>
  <si>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</si>
  <si>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</si>
  <si>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</si>
  <si>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</si>
  <si>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</si>
  <si>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</si>
  <si>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</si>
  <si>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</si>
  <si>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</si>
  <si>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</si>
  <si>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</si>
  <si>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</si>
  <si>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</si>
  <si>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</si>
  <si>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</si>
  <si>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</si>
  <si>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</si>
  <si>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</si>
  <si>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</si>
  <si>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</si>
  <si>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</si>
  <si>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</si>
  <si>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</si>
  <si>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</si>
  <si>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</si>
  <si>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</si>
  <si>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</si>
  <si>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</si>
  <si>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</si>
  <si>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</si>
  <si>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</si>
  <si>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</si>
  <si>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</si>
  <si>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</si>
  <si>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</si>
  <si>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</si>
  <si>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</si>
  <si>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</si>
  <si>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</si>
  <si>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</si>
  <si>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</si>
  <si>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</si>
  <si>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</si>
  <si>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</si>
  <si>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</si>
  <si>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</si>
  <si>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</si>
  <si>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</si>
  <si>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</si>
  <si>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</si>
  <si>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</si>
  <si>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</si>
  <si>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</si>
  <si>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</si>
  <si>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</si>
  <si>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</si>
  <si>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</si>
  <si>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</si>
  <si>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</si>
  <si>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</si>
  <si>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</si>
  <si>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</si>
  <si>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</si>
  <si>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</si>
  <si>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</si>
  <si>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</si>
  <si>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</si>
  <si>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</si>
  <si>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</si>
  <si>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</si>
  <si>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</si>
  <si>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</si>
  <si>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</si>
  <si>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</si>
  <si>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</si>
  <si>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</si>
  <si>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</si>
  <si>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</si>
  <si>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</si>
  <si>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</si>
  <si>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</si>
  <si>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</si>
  <si>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</si>
  <si>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</si>
  <si>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</si>
  <si>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</si>
  <si>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</si>
  <si>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</si>
  <si>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</si>
  <si>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</si>
  <si>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</si>
  <si>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</si>
  <si>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</si>
  <si>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</si>
  <si>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</si>
  <si>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</si>
  <si>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</si>
  <si>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</si>
  <si>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</si>
  <si>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</si>
  <si>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</si>
  <si>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</si>
  <si>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</si>
  <si>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</si>
  <si>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</si>
  <si>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</si>
  <si>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</si>
  <si>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</si>
  <si>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</si>
  <si>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</si>
  <si>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</si>
  <si>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</si>
  <si>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</si>
  <si>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</si>
  <si>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</si>
  <si>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</si>
  <si>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</si>
  <si>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</si>
  <si>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</si>
  <si>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</si>
  <si>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</si>
  <si>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</si>
  <si>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</si>
  <si>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</si>
  <si>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</si>
  <si>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</si>
  <si>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</si>
  <si>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</si>
  <si>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</si>
  <si>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</si>
  <si>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</si>
  <si>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</si>
  <si>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</si>
  <si>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</si>
  <si>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</si>
  <si>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</si>
  <si>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</si>
  <si>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</si>
  <si>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</si>
  <si>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</si>
  <si>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</si>
  <si>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</si>
  <si>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</si>
  <si>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</si>
  <si>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</si>
  <si>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</si>
  <si>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</si>
  <si>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</si>
  <si>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</si>
  <si>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</si>
  <si>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</si>
  <si>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</si>
  <si>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</si>
  <si>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</si>
  <si>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</si>
  <si>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</si>
  <si>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</si>
  <si>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</si>
  <si>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</si>
  <si>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</si>
  <si>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</si>
  <si>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</si>
  <si>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</si>
  <si>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</si>
  <si>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</si>
  <si>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</si>
  <si>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</si>
  <si>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</si>
  <si>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</si>
  <si>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</si>
  <si>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</si>
  <si>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</si>
  <si>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</si>
  <si>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</si>
  <si>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</si>
  <si>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</si>
  <si>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</si>
  <si>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</si>
  <si>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</si>
  <si>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</si>
  <si>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</si>
  <si>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</si>
  <si>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</si>
  <si>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</si>
  <si>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</si>
  <si>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</si>
  <si>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</si>
  <si>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</si>
  <si>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</si>
  <si>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</si>
  <si>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</si>
  <si>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</si>
  <si>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</si>
  <si>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</si>
  <si>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</si>
  <si>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</si>
  <si>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a</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</si>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</sst>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quot;&quot;;&quot;&quot;;&quot;&quot;"/>
    <numFmt numFmtId="165" formatCode="d\-mmm;@"/>
    <numFmt numFmtId="166" formatCode="#&quot; (Average)&quot;"/>
    <numFmt numFmtId="167" formatCode="0.0"/>
    <numFmt numFmtId="168" formatCode="* #,##0.00\ ;* \(#,##0.00\);* \-#\ ;@\ "/>
  </numFmts>
  <fonts count="16" x14ac:knownFonts="1">
    <font>
      <sz val="11"/>
      <color rgb="FF000000"/>
      <name val="Calibri"/>
      <family val="2"/>
      <charset val="1"/>
    </font>
    <font>
      <sz val="11"/>
      <color rgb="FF000000"/>
      <name val="Arial"/>
      <family val="2"/>
      <charset val="1"/>
    </font>
    <font>
      <sz val="11"/>
      <color rgb="FF808080"/>
      <name val="Arial"/>
      <family val="2"/>
      <charset val="1"/>
    </font>
    <font>
      <sz val="11"/>
      <color rgb="FF0D0D0D"/>
      <name val="Arial"/>
      <family val="2"/>
      <charset val="1"/>
    </font>
    <font>
      <i/>
      <sz val="18"/>
      <color rgb="FF000000"/>
      <name val="Calibri"/>
      <family val="2"/>
      <charset val="1"/>
    </font>
    <font>
      <b/>
      <i/>
      <sz val="11"/>
      <color rgb="FF000000"/>
      <name val="Calibri"/>
      <family val="2"/>
      <charset val="1"/>
    </font>
    <font>
      <b/>
      <i/>
      <sz val="11"/>
      <color rgb="FF0D0D0D"/>
      <name val="Calibri"/>
      <family val="2"/>
      <charset val="1"/>
    </font>
    <font>
      <sz val="11"/>
      <color rgb="FF404040"/>
      <name val="Calibri"/>
      <family val="2"/>
      <charset val="1"/>
    </font>
    <font>
      <u/>
      <sz val="11"/>
      <color rgb="FF8E58B6"/>
      <name val="Calibri"/>
      <family val="2"/>
      <charset val="1"/>
    </font>
    <font>
      <i/>
      <sz val="11"/>
      <color rgb="FF7F7F7F"/>
      <name val="Calibri"/>
      <family val="2"/>
      <charset val="1"/>
    </font>
    <font>
      <b/>
      <sz val="11"/>
      <color rgb="FF000000"/>
      <name val="Calibri"/>
      <family val="2"/>
      <charset val="1"/>
    </font>
    <font>
      <b/>
      <sz val="15"/>
      <name val="Calibri"/>
      <family val="2"/>
      <charset val="1"/>
    </font>
    <font>
      <b/>
      <sz val="15"/>
      <color rgb="FF444D26"/>
      <name val="Calibri"/>
      <family val="2"/>
      <charset val="1"/>
    </font>
    <font>
      <sz val="14"/>
      <color rgb="FF000000"/>
      <name val="Calibri"/>
      <family val="2"/>
      <charset val="1"/>
    </font>
    <font>
      <sz val="11"/>
      <name val="Arial"/>
      <family val="2"/>
      <charset val="1"/>
    </font>
    <font>
      <sz val="11"/>
      <color rgb="FF000000"/>
      <name val="Calibri"/>
      <family val="2"/>
      <charset val="1"/>
    </font>
  </fonts>
  <fills count="14">
    <fill>
      <patternFill patternType="none"/>
    </fill>
    <fill>
      <patternFill patternType="gray125"/>
    </fill>
    <fill>
      <patternFill patternType="solid">
        <fgColor rgb="FFFFFFFF"/>
        <bgColor rgb="FFF2F2F2"/>
      </patternFill>
    </fill>
    <fill>
      <patternFill patternType="solid">
        <fgColor rgb="FFFEFAC9"/>
        <bgColor rgb="FFF2F2F2"/>
      </patternFill>
    </fill>
    <fill>
      <patternFill patternType="solid">
        <fgColor rgb="FF7F7F80"/>
        <bgColor rgb="FF7F7F7F"/>
      </patternFill>
    </fill>
    <fill>
      <patternFill patternType="solid">
        <fgColor rgb="FFCED8AF"/>
        <bgColor rgb="FFD9D9D9"/>
      </patternFill>
    </fill>
    <fill>
      <patternFill patternType="solid">
        <fgColor rgb="FFDFE5CA"/>
        <bgColor rgb="FFE5E5E5"/>
      </patternFill>
    </fill>
    <fill>
      <patternFill patternType="solid">
        <fgColor rgb="FFE5E5E5"/>
        <bgColor rgb="FFE6ECF3"/>
      </patternFill>
    </fill>
    <fill>
      <patternFill patternType="solid">
        <fgColor rgb="FFF2F2F2"/>
        <bgColor rgb="FFF6E9ED"/>
      </patternFill>
    </fill>
    <fill>
      <patternFill patternType="solid">
        <fgColor rgb="FFD9E2ED"/>
        <bgColor rgb="FFE5E5E5"/>
      </patternFill>
    </fill>
    <fill>
      <patternFill patternType="solid">
        <fgColor rgb="FFF6E9ED"/>
        <bgColor rgb="FFF2F2F2"/>
      </patternFill>
    </fill>
    <fill>
      <patternFill patternType="solid">
        <fgColor rgb="FFFCF37B"/>
        <bgColor rgb="FFFFFF99"/>
      </patternFill>
    </fill>
    <fill>
      <patternFill patternType="solid">
        <fgColor rgb="FFE6ECF3"/>
        <bgColor rgb="FFE5E5E5"/>
      </patternFill>
    </fill>
    <fill>
      <patternFill patternType="solid">
        <fgColor rgb="FFD9D9D9"/>
        <bgColor rgb="FFD9E2ED"/>
      </patternFill>
    </fill>
  </fills>
  <borders count="42">
    <border>
      <left/>
      <right/>
      <top/>
      <bottom/>
      <diagonal/>
    </border>
    <border>
      <left/>
      <right/>
      <top/>
      <bottom style="thick">
        <color rgb="FFA5B592"/>
      </bottom>
      <diagonal/>
    </border>
    <border>
      <left/>
      <right/>
      <top style="thin">
        <color rgb="FF808080"/>
      </top>
      <bottom style="thin">
        <color rgb="FF808080"/>
      </bottom>
      <diagonal/>
    </border>
    <border>
      <left/>
      <right/>
      <top/>
      <bottom style="thin">
        <color rgb="FF808080"/>
      </bottom>
      <diagonal/>
    </border>
    <border>
      <left style="thin">
        <color rgb="FF808080"/>
      </left>
      <right style="thin">
        <color rgb="FF808080"/>
      </right>
      <top/>
      <bottom/>
      <diagonal/>
    </border>
    <border>
      <left style="thin">
        <color rgb="FF808080"/>
      </left>
      <right/>
      <top/>
      <bottom style="thin">
        <color rgb="FF808080"/>
      </bottom>
      <diagonal/>
    </border>
    <border>
      <left/>
      <right style="thin">
        <color rgb="FF808080"/>
      </right>
      <top/>
      <bottom style="thin">
        <color rgb="FF808080"/>
      </bottom>
      <diagonal/>
    </border>
    <border>
      <left style="thin">
        <color rgb="FF808080"/>
      </left>
      <right/>
      <top/>
      <bottom/>
      <diagonal/>
    </border>
    <border>
      <left/>
      <right style="thin">
        <color rgb="FF808080"/>
      </right>
      <top/>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style="thin">
        <color rgb="FF808080"/>
      </right>
      <top style="thin">
        <color rgb="FF808080"/>
      </top>
      <bottom/>
      <diagonal/>
    </border>
    <border>
      <left style="thin">
        <color rgb="FF808080"/>
      </left>
      <right style="thin">
        <color rgb="FF808080"/>
      </right>
      <top style="thin">
        <color rgb="FF808080"/>
      </top>
      <bottom/>
      <diagonal/>
    </border>
    <border>
      <left style="thin">
        <color rgb="FF808080"/>
      </left>
      <right/>
      <top style="thin">
        <color rgb="FF808080"/>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top/>
      <bottom style="medium">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rgb="FF808080"/>
      </bottom>
      <diagonal/>
    </border>
    <border>
      <left style="thin">
        <color auto="1"/>
      </left>
      <right style="thin">
        <color auto="1"/>
      </right>
      <top style="thin">
        <color rgb="FF808080"/>
      </top>
      <bottom style="thin">
        <color rgb="FF808080"/>
      </bottom>
      <diagonal/>
    </border>
    <border>
      <left style="thin">
        <color auto="1"/>
      </left>
      <right/>
      <top/>
      <bottom style="thin">
        <color rgb="FF808080"/>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thin">
        <color rgb="FF808080"/>
      </bottom>
      <diagonal/>
    </border>
    <border>
      <left style="thin">
        <color auto="1"/>
      </left>
      <right/>
      <top style="thin">
        <color rgb="FF808080"/>
      </top>
      <bottom style="thin">
        <color rgb="FF808080"/>
      </bottom>
      <diagonal/>
    </border>
    <border>
      <left style="thin">
        <color auto="1"/>
      </left>
      <right/>
      <top style="thin">
        <color rgb="FF808080"/>
      </top>
      <bottom style="medium">
        <color auto="1"/>
      </bottom>
      <diagonal/>
    </border>
    <border>
      <left style="thin">
        <color auto="1"/>
      </left>
      <right style="thin">
        <color auto="1"/>
      </right>
      <top style="thin">
        <color rgb="FF808080"/>
      </top>
      <bottom style="medium">
        <color auto="1"/>
      </bottom>
      <diagonal/>
    </border>
    <border>
      <left style="thin">
        <color auto="1"/>
      </left>
      <right style="thin">
        <color rgb="FF808080"/>
      </right>
      <top/>
      <bottom/>
      <diagonal/>
    </border>
    <border>
      <left style="thin">
        <color auto="1"/>
      </left>
      <right style="thin">
        <color auto="1"/>
      </right>
      <top/>
      <bottom/>
      <diagonal/>
    </border>
    <border>
      <left style="thin">
        <color auto="1"/>
      </left>
      <right style="thin">
        <color rgb="FF808080"/>
      </right>
      <top style="thin">
        <color auto="1"/>
      </top>
      <bottom style="thin">
        <color rgb="FF808080"/>
      </bottom>
      <diagonal/>
    </border>
    <border>
      <left style="thin">
        <color rgb="FF808080"/>
      </left>
      <right style="thin">
        <color rgb="FF808080"/>
      </right>
      <top style="thin">
        <color auto="1"/>
      </top>
      <bottom style="thin">
        <color rgb="FF808080"/>
      </bottom>
      <diagonal/>
    </border>
    <border>
      <left style="thin">
        <color rgb="FF808080"/>
      </left>
      <right/>
      <top style="thin">
        <color auto="1"/>
      </top>
      <bottom style="thin">
        <color rgb="FF808080"/>
      </bottom>
      <diagonal/>
    </border>
    <border>
      <left style="thin">
        <color auto="1"/>
      </left>
      <right style="thin">
        <color auto="1"/>
      </right>
      <top style="thin">
        <color auto="1"/>
      </top>
      <bottom style="thin">
        <color rgb="FF808080"/>
      </bottom>
      <diagonal/>
    </border>
    <border>
      <left style="thin">
        <color auto="1"/>
      </left>
      <right style="thin">
        <color rgb="FF808080"/>
      </right>
      <top style="thin">
        <color rgb="FF808080"/>
      </top>
      <bottom style="thin">
        <color rgb="FF808080"/>
      </bottom>
      <diagonal/>
    </border>
  </borders>
  <cellStyleXfs count="5">
    <xf numFmtId="0" fontId="0" fillId="2" borderId="0"/>
    <xf numFmtId="168" fontId="15" fillId="2" borderId="0" applyBorder="0" applyProtection="0"/>
    <xf numFmtId="9" fontId="15" fillId="2" borderId="0" applyBorder="0" applyProtection="0"/>
    <xf numFmtId="0" fontId="8" fillId="2" borderId="0" applyBorder="0" applyProtection="0"/>
    <xf numFmtId="0" fontId="12" fillId="2" borderId="1" applyProtection="0"/>
  </cellStyleXfs>
  <cellXfs count="140">
    <xf numFmtId="0" fontId="0" fillId="2" borderId="0" xfId="0"/>
    <xf numFmtId="0" fontId="0" fillId="2" borderId="33" xfId="0" applyBorder="1" applyAlignment="1">
      <alignment horizontal="left" vertical="top"/>
    </xf>
    <xf numFmtId="0" fontId="0" fillId="2" borderId="32" xfId="0" applyBorder="1" applyAlignment="1">
      <alignment horizontal="left" vertical="top"/>
    </xf>
    <xf numFmtId="0" fontId="0" fillId="13" borderId="28" xfId="0" applyFill="1" applyBorder="1" applyAlignment="1">
      <alignment horizontal="left"/>
    </xf>
    <xf numFmtId="0" fontId="0" fillId="2" borderId="28" xfId="0" applyBorder="1" applyAlignment="1">
      <alignment horizontal="left" vertical="top" wrapText="1"/>
    </xf>
    <xf numFmtId="0" fontId="0" fillId="13" borderId="24" xfId="0" applyFill="1" applyBorder="1" applyAlignment="1">
      <alignment horizontal="left" vertical="top" wrapText="1"/>
    </xf>
    <xf numFmtId="0" fontId="0" fillId="2" borderId="22" xfId="0" applyBorder="1" applyAlignment="1">
      <alignment horizontal="left" vertical="top"/>
    </xf>
    <xf numFmtId="0" fontId="0" fillId="8" borderId="0" xfId="0" applyFill="1" applyAlignment="1">
      <alignment horizontal="left" vertical="top" wrapText="1" indent="13"/>
    </xf>
    <xf numFmtId="0" fontId="0" fillId="8" borderId="0" xfId="0" applyFill="1" applyAlignment="1">
      <alignment horizontal="left" vertical="center" wrapText="1"/>
    </xf>
    <xf numFmtId="0" fontId="4" fillId="2" borderId="0" xfId="0" applyFont="1" applyAlignment="1">
      <alignment horizontal="center"/>
    </xf>
    <xf numFmtId="9" fontId="2" fillId="3" borderId="4" xfId="2" applyFont="1" applyFill="1" applyBorder="1" applyAlignment="1" applyProtection="1">
      <alignment horizontal="center" vertical="center"/>
    </xf>
    <xf numFmtId="9" fontId="2" fillId="3" borderId="4" xfId="0" applyNumberFormat="1" applyFont="1" applyFill="1" applyBorder="1" applyAlignment="1">
      <alignment horizontal="center"/>
    </xf>
    <xf numFmtId="0" fontId="1" fillId="2" borderId="0" xfId="0" applyFont="1"/>
    <xf numFmtId="0" fontId="1" fillId="3" borderId="2" xfId="0" applyFont="1" applyFill="1" applyBorder="1" applyAlignment="1">
      <alignment horizontal="center"/>
    </xf>
    <xf numFmtId="0" fontId="2" fillId="3" borderId="3" xfId="0" applyFont="1" applyFill="1" applyBorder="1"/>
    <xf numFmtId="0" fontId="1" fillId="3" borderId="3" xfId="0" applyFont="1" applyFill="1" applyBorder="1"/>
    <xf numFmtId="0" fontId="1" fillId="3" borderId="3" xfId="0" applyFont="1" applyFill="1" applyBorder="1" applyAlignment="1">
      <alignment horizontal="center"/>
    </xf>
    <xf numFmtId="0" fontId="2" fillId="3" borderId="0" xfId="0" applyFont="1" applyFill="1" applyAlignment="1">
      <alignment horizontal="left"/>
    </xf>
    <xf numFmtId="0" fontId="1" fillId="3" borderId="0" xfId="0" applyFont="1" applyFill="1" applyAlignment="1">
      <alignment horizontal="center"/>
    </xf>
    <xf numFmtId="0" fontId="3" fillId="3" borderId="3" xfId="0" applyFont="1" applyFill="1" applyBorder="1" applyAlignment="1">
      <alignment horizontal="center" vertical="center"/>
    </xf>
    <xf numFmtId="0" fontId="1" fillId="4" borderId="0" xfId="0" applyFont="1" applyFill="1"/>
    <xf numFmtId="0" fontId="1" fillId="5" borderId="0" xfId="0" applyFont="1" applyFill="1" applyAlignment="1">
      <alignment horizontal="center"/>
    </xf>
    <xf numFmtId="0" fontId="2" fillId="5" borderId="0" xfId="0" applyFont="1" applyFill="1"/>
    <xf numFmtId="0" fontId="1" fillId="6" borderId="0" xfId="0" applyFont="1" applyFill="1"/>
    <xf numFmtId="164" fontId="1" fillId="6" borderId="0" xfId="0" applyNumberFormat="1" applyFont="1" applyFill="1" applyAlignment="1">
      <alignment horizontal="center"/>
    </xf>
    <xf numFmtId="0" fontId="3" fillId="6" borderId="0" xfId="0" applyFont="1" applyFill="1" applyAlignment="1">
      <alignment horizontal="center" vertical="center"/>
    </xf>
    <xf numFmtId="9" fontId="1" fillId="5" borderId="0" xfId="2" applyFont="1" applyFill="1" applyBorder="1" applyProtection="1"/>
    <xf numFmtId="0" fontId="1" fillId="6" borderId="0" xfId="0" applyFont="1" applyFill="1" applyAlignment="1">
      <alignment horizontal="center" vertical="center"/>
    </xf>
    <xf numFmtId="9" fontId="2" fillId="6" borderId="0" xfId="2" applyFont="1" applyFill="1" applyBorder="1" applyAlignment="1" applyProtection="1">
      <alignment horizontal="center" vertical="center"/>
    </xf>
    <xf numFmtId="0" fontId="2" fillId="7" borderId="3" xfId="0" applyFont="1" applyFill="1" applyBorder="1" applyAlignment="1">
      <alignment horizontal="right"/>
    </xf>
    <xf numFmtId="0" fontId="2" fillId="7" borderId="3" xfId="0" applyFont="1" applyFill="1" applyBorder="1"/>
    <xf numFmtId="0" fontId="2" fillId="8" borderId="3" xfId="0" applyFont="1" applyFill="1" applyBorder="1" applyAlignment="1">
      <alignment horizontal="center" vertical="center"/>
    </xf>
    <xf numFmtId="9" fontId="3" fillId="3" borderId="5" xfId="2" applyFont="1" applyFill="1" applyBorder="1" applyAlignment="1" applyProtection="1">
      <alignment horizontal="center" vertical="center"/>
    </xf>
    <xf numFmtId="9" fontId="3" fillId="3" borderId="3" xfId="2" applyFont="1" applyFill="1" applyBorder="1" applyAlignment="1" applyProtection="1">
      <alignment horizontal="center" vertical="center"/>
    </xf>
    <xf numFmtId="9" fontId="3" fillId="3" borderId="6" xfId="2" applyFont="1" applyFill="1" applyBorder="1" applyAlignment="1" applyProtection="1">
      <alignment horizontal="center" vertical="center"/>
    </xf>
    <xf numFmtId="165" fontId="2" fillId="8" borderId="3" xfId="2" applyNumberFormat="1" applyFont="1" applyFill="1" applyBorder="1" applyAlignment="1" applyProtection="1">
      <alignment horizontal="center" vertical="center"/>
    </xf>
    <xf numFmtId="0" fontId="2" fillId="4" borderId="0" xfId="0" applyFont="1" applyFill="1"/>
    <xf numFmtId="0" fontId="2" fillId="2" borderId="0" xfId="0" applyFont="1"/>
    <xf numFmtId="0" fontId="2" fillId="2" borderId="0" xfId="0" applyFont="1" applyAlignment="1">
      <alignment horizontal="left"/>
    </xf>
    <xf numFmtId="0" fontId="2" fillId="2" borderId="0" xfId="0" applyFont="1" applyAlignment="1">
      <alignment horizontal="center" vertical="center"/>
    </xf>
    <xf numFmtId="0" fontId="2" fillId="2" borderId="7" xfId="0" applyFont="1" applyBorder="1" applyAlignment="1">
      <alignment horizontal="center" vertical="center"/>
    </xf>
    <xf numFmtId="0" fontId="2" fillId="2" borderId="8" xfId="0" applyFont="1" applyBorder="1" applyAlignment="1">
      <alignment horizontal="center" vertical="center"/>
    </xf>
    <xf numFmtId="165" fontId="2" fillId="2" borderId="0" xfId="2" applyNumberFormat="1" applyFont="1" applyBorder="1" applyAlignment="1" applyProtection="1">
      <alignment horizontal="center" vertical="center"/>
    </xf>
    <xf numFmtId="0" fontId="1" fillId="8" borderId="0" xfId="0" applyFont="1" applyFill="1" applyAlignment="1">
      <alignment horizontal="center"/>
    </xf>
    <xf numFmtId="0" fontId="2" fillId="8" borderId="0" xfId="0" applyFont="1" applyFill="1" applyAlignment="1">
      <alignment horizontal="center"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6" xfId="0" applyFont="1" applyFill="1" applyBorder="1" applyAlignment="1">
      <alignment horizontal="center" vertical="center"/>
    </xf>
    <xf numFmtId="0" fontId="3" fillId="9" borderId="6" xfId="0" applyFont="1" applyFill="1" applyBorder="1" applyAlignment="1">
      <alignment horizontal="center" vertical="center"/>
    </xf>
    <xf numFmtId="0" fontId="3" fillId="9" borderId="9" xfId="0" applyFont="1" applyFill="1" applyBorder="1" applyAlignment="1">
      <alignment horizontal="center" vertical="center"/>
    </xf>
    <xf numFmtId="0" fontId="3" fillId="10"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166" fontId="3" fillId="11" borderId="9" xfId="0" applyNumberFormat="1" applyFont="1" applyFill="1" applyBorder="1" applyAlignment="1">
      <alignment horizontal="center" textRotation="90" wrapText="1"/>
    </xf>
    <xf numFmtId="0" fontId="3" fillId="12" borderId="9" xfId="0" applyFont="1" applyFill="1" applyBorder="1" applyAlignment="1">
      <alignment horizontal="center" textRotation="90" wrapText="1"/>
    </xf>
    <xf numFmtId="0" fontId="3" fillId="12" borderId="5" xfId="0" applyFont="1" applyFill="1" applyBorder="1" applyAlignment="1">
      <alignment horizontal="center" textRotation="90" wrapText="1"/>
    </xf>
    <xf numFmtId="0" fontId="3" fillId="2" borderId="10" xfId="0" applyFont="1" applyBorder="1" applyAlignment="1">
      <alignment horizontal="center"/>
    </xf>
    <xf numFmtId="0" fontId="3" fillId="2" borderId="11" xfId="0" applyFont="1" applyBorder="1" applyAlignment="1">
      <alignment horizontal="left"/>
    </xf>
    <xf numFmtId="0" fontId="3" fillId="2" borderId="11" xfId="0" applyFont="1" applyBorder="1" applyAlignment="1">
      <alignment horizontal="center"/>
    </xf>
    <xf numFmtId="167" fontId="3" fillId="0" borderId="11" xfId="2" applyNumberFormat="1" applyFont="1" applyFill="1" applyBorder="1" applyAlignment="1" applyProtection="1">
      <alignment horizontal="center"/>
    </xf>
    <xf numFmtId="0" fontId="3" fillId="2" borderId="12" xfId="0" applyFont="1" applyBorder="1" applyAlignment="1">
      <alignment horizontal="center"/>
    </xf>
    <xf numFmtId="0" fontId="3" fillId="2" borderId="12" xfId="0" applyFont="1" applyBorder="1" applyAlignment="1">
      <alignment horizontal="center" wrapText="1"/>
    </xf>
    <xf numFmtId="0" fontId="3" fillId="0" borderId="11" xfId="2" applyNumberFormat="1" applyFont="1" applyFill="1" applyBorder="1" applyAlignment="1" applyProtection="1">
      <alignment horizontal="center"/>
    </xf>
    <xf numFmtId="0" fontId="3" fillId="0" borderId="12" xfId="2" applyNumberFormat="1" applyFont="1" applyFill="1" applyBorder="1" applyAlignment="1" applyProtection="1">
      <alignment horizontal="center"/>
    </xf>
    <xf numFmtId="0" fontId="3" fillId="2" borderId="13" xfId="0" applyFont="1" applyBorder="1" applyAlignment="1">
      <alignment horizontal="center"/>
    </xf>
    <xf numFmtId="0" fontId="3" fillId="2" borderId="14" xfId="0" applyFont="1" applyBorder="1" applyAlignment="1">
      <alignment horizontal="left"/>
    </xf>
    <xf numFmtId="0" fontId="3" fillId="2" borderId="14" xfId="0" applyFont="1" applyBorder="1" applyAlignment="1">
      <alignment horizontal="center"/>
    </xf>
    <xf numFmtId="167" fontId="3" fillId="0" borderId="14" xfId="2" applyNumberFormat="1" applyFont="1" applyFill="1" applyBorder="1" applyAlignment="1" applyProtection="1">
      <alignment horizontal="center"/>
    </xf>
    <xf numFmtId="0" fontId="3" fillId="0" borderId="14" xfId="2" applyNumberFormat="1" applyFont="1" applyFill="1" applyBorder="1" applyAlignment="1" applyProtection="1">
      <alignment horizontal="center"/>
    </xf>
    <xf numFmtId="0" fontId="3" fillId="0" borderId="15" xfId="2" applyNumberFormat="1" applyFont="1" applyFill="1" applyBorder="1" applyAlignment="1" applyProtection="1">
      <alignment horizontal="center"/>
    </xf>
    <xf numFmtId="0" fontId="5" fillId="8" borderId="0" xfId="0" applyFont="1" applyFill="1"/>
    <xf numFmtId="0" fontId="0" fillId="8" borderId="0" xfId="0" applyFill="1"/>
    <xf numFmtId="0" fontId="0" fillId="8" borderId="0" xfId="0" applyFill="1" applyAlignment="1">
      <alignment horizontal="left" vertical="center" wrapText="1"/>
    </xf>
    <xf numFmtId="0" fontId="6" fillId="8" borderId="0" xfId="0" applyFont="1" applyFill="1"/>
    <xf numFmtId="0" fontId="0" fillId="13" borderId="0" xfId="0" applyFill="1" applyAlignment="1">
      <alignment horizontal="center"/>
    </xf>
    <xf numFmtId="0" fontId="0" fillId="8" borderId="0" xfId="0" applyFill="1" applyAlignment="1">
      <alignment horizontal="center"/>
    </xf>
    <xf numFmtId="0" fontId="7" fillId="2" borderId="0" xfId="0" applyFont="1"/>
    <xf numFmtId="0" fontId="0" fillId="13" borderId="0" xfId="0" applyFill="1" applyAlignment="1">
      <alignment horizontal="center" vertical="center"/>
    </xf>
    <xf numFmtId="14" fontId="0" fillId="8" borderId="0" xfId="0" applyNumberFormat="1" applyFill="1" applyAlignment="1">
      <alignment horizontal="center"/>
    </xf>
    <xf numFmtId="49" fontId="0" fillId="8" borderId="0" xfId="0" applyNumberFormat="1" applyFill="1" applyAlignment="1">
      <alignment horizontal="center"/>
    </xf>
    <xf numFmtId="0" fontId="8" fillId="8" borderId="0" xfId="3" applyFill="1" applyBorder="1" applyProtection="1"/>
    <xf numFmtId="49" fontId="0" fillId="8" borderId="0" xfId="0" applyNumberFormat="1" applyFill="1" applyAlignment="1">
      <alignment horizontal="left"/>
    </xf>
    <xf numFmtId="0" fontId="0" fillId="8" borderId="0" xfId="0" applyFill="1" applyAlignment="1">
      <alignment horizontal="left"/>
    </xf>
    <xf numFmtId="0" fontId="9" fillId="8" borderId="0" xfId="0" applyFont="1" applyFill="1" applyAlignment="1">
      <alignment wrapText="1"/>
    </xf>
    <xf numFmtId="0" fontId="0" fillId="2" borderId="16" xfId="0" applyBorder="1"/>
    <xf numFmtId="0" fontId="0" fillId="2" borderId="17" xfId="0" applyBorder="1"/>
    <xf numFmtId="0" fontId="0" fillId="2" borderId="18" xfId="0" applyBorder="1"/>
    <xf numFmtId="167" fontId="0" fillId="2" borderId="19" xfId="0" applyNumberFormat="1" applyBorder="1"/>
    <xf numFmtId="0" fontId="10" fillId="2" borderId="20" xfId="0" applyFont="1" applyBorder="1"/>
    <xf numFmtId="167" fontId="0" fillId="2" borderId="21" xfId="0" applyNumberFormat="1" applyBorder="1"/>
    <xf numFmtId="167" fontId="11" fillId="2" borderId="22" xfId="4" applyNumberFormat="1" applyFont="1" applyBorder="1" applyAlignment="1" applyProtection="1">
      <alignment horizontal="left" vertical="top"/>
    </xf>
    <xf numFmtId="0" fontId="0" fillId="2" borderId="22" xfId="0" applyBorder="1"/>
    <xf numFmtId="167" fontId="13" fillId="2" borderId="0" xfId="0" applyNumberFormat="1" applyFont="1"/>
    <xf numFmtId="167" fontId="0" fillId="2" borderId="0" xfId="0" applyNumberFormat="1"/>
    <xf numFmtId="167" fontId="9" fillId="2" borderId="0" xfId="0" applyNumberFormat="1" applyFont="1"/>
    <xf numFmtId="0" fontId="0" fillId="2" borderId="23" xfId="0" applyBorder="1"/>
    <xf numFmtId="0" fontId="10" fillId="13" borderId="25" xfId="0" applyFont="1" applyFill="1" applyBorder="1" applyAlignment="1">
      <alignment horizontal="center" vertical="top" wrapText="1"/>
    </xf>
    <xf numFmtId="0" fontId="0" fillId="2" borderId="26" xfId="0" applyBorder="1" applyAlignment="1">
      <alignment horizontal="center" vertical="top" wrapText="1"/>
    </xf>
    <xf numFmtId="0" fontId="0" fillId="2" borderId="9" xfId="0" applyBorder="1"/>
    <xf numFmtId="167" fontId="10" fillId="2" borderId="3" xfId="1" applyNumberFormat="1" applyFont="1" applyBorder="1" applyAlignment="1" applyProtection="1">
      <alignment horizontal="center" vertical="top" wrapText="1"/>
    </xf>
    <xf numFmtId="167" fontId="10" fillId="2" borderId="6" xfId="1" applyNumberFormat="1" applyFont="1" applyBorder="1" applyAlignment="1" applyProtection="1">
      <alignment horizontal="center" vertical="top" wrapText="1"/>
    </xf>
    <xf numFmtId="0" fontId="0" fillId="2" borderId="27" xfId="0" applyBorder="1" applyAlignment="1">
      <alignment horizontal="center" vertical="top" wrapText="1"/>
    </xf>
    <xf numFmtId="0" fontId="0" fillId="2" borderId="14" xfId="0" applyBorder="1"/>
    <xf numFmtId="167" fontId="10" fillId="2" borderId="2" xfId="1" applyNumberFormat="1" applyFont="1" applyBorder="1" applyAlignment="1" applyProtection="1">
      <alignment horizontal="center" vertical="top" wrapText="1"/>
    </xf>
    <xf numFmtId="167" fontId="10" fillId="2" borderId="10" xfId="1" applyNumberFormat="1" applyFont="1" applyBorder="1" applyAlignment="1" applyProtection="1">
      <alignment horizontal="center" vertical="top" wrapText="1"/>
    </xf>
    <xf numFmtId="167" fontId="10" fillId="2" borderId="27" xfId="1" applyNumberFormat="1" applyFont="1" applyBorder="1" applyAlignment="1" applyProtection="1">
      <alignment horizontal="center" vertical="top" wrapText="1"/>
    </xf>
    <xf numFmtId="0" fontId="0" fillId="2" borderId="29" xfId="0" applyBorder="1" applyAlignment="1">
      <alignment horizontal="left" vertical="top"/>
    </xf>
    <xf numFmtId="0" fontId="0" fillId="2" borderId="23" xfId="0" applyBorder="1" applyAlignment="1">
      <alignment horizontal="left" vertical="top" wrapText="1"/>
    </xf>
    <xf numFmtId="0" fontId="0" fillId="2" borderId="0" xfId="0" applyAlignment="1">
      <alignment horizontal="left" vertical="top" wrapText="1"/>
    </xf>
    <xf numFmtId="167" fontId="10" fillId="2" borderId="30" xfId="1" applyNumberFormat="1" applyFont="1" applyBorder="1" applyAlignment="1" applyProtection="1">
      <alignment horizontal="center" vertical="top" wrapText="1"/>
    </xf>
    <xf numFmtId="0" fontId="0" fillId="13" borderId="31" xfId="0" applyFill="1" applyBorder="1" applyAlignment="1">
      <alignment horizontal="center"/>
    </xf>
    <xf numFmtId="167" fontId="15" fillId="13" borderId="31" xfId="1" applyNumberFormat="1" applyFill="1" applyBorder="1" applyAlignment="1" applyProtection="1">
      <alignment horizontal="center" vertical="top" wrapText="1"/>
    </xf>
    <xf numFmtId="9" fontId="15" fillId="2" borderId="27" xfId="2" applyBorder="1" applyAlignment="1" applyProtection="1">
      <alignment horizontal="center" vertical="top"/>
    </xf>
    <xf numFmtId="167" fontId="15" fillId="2" borderId="26" xfId="1" applyNumberFormat="1" applyBorder="1" applyAlignment="1" applyProtection="1">
      <alignment horizontal="center" vertical="top" wrapText="1"/>
    </xf>
    <xf numFmtId="167" fontId="15" fillId="2" borderId="27" xfId="1" applyNumberFormat="1" applyBorder="1" applyAlignment="1" applyProtection="1">
      <alignment horizontal="center" vertical="top" wrapText="1"/>
    </xf>
    <xf numFmtId="9" fontId="15" fillId="2" borderId="34" xfId="2" applyBorder="1" applyAlignment="1" applyProtection="1">
      <alignment horizontal="center" vertical="top"/>
    </xf>
    <xf numFmtId="167" fontId="15" fillId="2" borderId="34" xfId="1" applyNumberFormat="1" applyBorder="1" applyAlignment="1" applyProtection="1">
      <alignment horizontal="center" vertical="top" wrapText="1"/>
    </xf>
    <xf numFmtId="0" fontId="0" fillId="13" borderId="35" xfId="0" applyFill="1" applyBorder="1" applyAlignment="1">
      <alignment horizontal="center"/>
    </xf>
    <xf numFmtId="0" fontId="0" fillId="13" borderId="4" xfId="0" applyFill="1" applyBorder="1" applyAlignment="1">
      <alignment horizontal="center"/>
    </xf>
    <xf numFmtId="0" fontId="0" fillId="13" borderId="7" xfId="0" applyFill="1" applyBorder="1" applyAlignment="1">
      <alignment horizontal="center"/>
    </xf>
    <xf numFmtId="0" fontId="0" fillId="13" borderId="36" xfId="0" applyFill="1" applyBorder="1" applyAlignment="1">
      <alignment horizontal="center" vertical="top" wrapText="1"/>
    </xf>
    <xf numFmtId="167" fontId="15" fillId="13" borderId="36" xfId="1" applyNumberFormat="1" applyFill="1" applyBorder="1" applyAlignment="1" applyProtection="1">
      <alignment horizontal="center" vertical="top" wrapText="1"/>
    </xf>
    <xf numFmtId="0" fontId="0" fillId="2" borderId="37" xfId="0" applyBorder="1" applyAlignment="1">
      <alignment horizontal="center" vertical="top"/>
    </xf>
    <xf numFmtId="0" fontId="0" fillId="2" borderId="38" xfId="0" applyBorder="1" applyAlignment="1">
      <alignment horizontal="center" vertical="top"/>
    </xf>
    <xf numFmtId="9" fontId="15" fillId="2" borderId="38" xfId="2" applyBorder="1" applyAlignment="1" applyProtection="1">
      <alignment horizontal="center" vertical="top"/>
    </xf>
    <xf numFmtId="14" fontId="0" fillId="2" borderId="39" xfId="0" applyNumberFormat="1" applyBorder="1" applyAlignment="1">
      <alignment horizontal="center" vertical="top"/>
    </xf>
    <xf numFmtId="0" fontId="0" fillId="2" borderId="40" xfId="0" applyBorder="1" applyAlignment="1">
      <alignment horizontal="center" vertical="top" wrapText="1"/>
    </xf>
    <xf numFmtId="167" fontId="15" fillId="2" borderId="40" xfId="1" applyNumberFormat="1" applyBorder="1" applyAlignment="1" applyProtection="1">
      <alignment horizontal="center" vertical="top" wrapText="1"/>
    </xf>
    <xf numFmtId="0" fontId="0" fillId="2" borderId="41" xfId="0" applyBorder="1" applyAlignment="1">
      <alignment horizontal="center" vertical="top"/>
    </xf>
    <xf numFmtId="0" fontId="0" fillId="2" borderId="11" xfId="0" applyBorder="1" applyAlignment="1">
      <alignment horizontal="center" vertical="top"/>
    </xf>
    <xf numFmtId="9" fontId="15" fillId="2" borderId="11" xfId="2" applyBorder="1" applyAlignment="1" applyProtection="1">
      <alignment horizontal="center" vertical="top"/>
    </xf>
    <xf numFmtId="14" fontId="0" fillId="2" borderId="12" xfId="0" applyNumberFormat="1" applyBorder="1" applyAlignment="1">
      <alignment horizontal="center" vertical="top"/>
    </xf>
    <xf numFmtId="0" fontId="14" fillId="0" borderId="0" xfId="0" applyFont="1" applyFill="1"/>
    <xf numFmtId="0" fontId="0" fillId="2" borderId="7" xfId="0" applyBorder="1" applyAlignment="1">
      <alignment horizontal="center" vertical="center" textRotation="90"/>
    </xf>
    <xf numFmtId="0" fontId="0" fillId="2" borderId="8" xfId="0" applyBorder="1" applyAlignment="1">
      <alignment horizontal="center" vertical="center" textRotation="90"/>
    </xf>
    <xf numFmtId="0" fontId="0" fillId="2" borderId="0" xfId="0" applyAlignment="1">
      <alignment horizontal="center" vertical="center" textRotation="90"/>
    </xf>
    <xf numFmtId="0" fontId="1" fillId="0" borderId="0" xfId="0" applyFont="1" applyFill="1"/>
    <xf numFmtId="0" fontId="0" fillId="2" borderId="7" xfId="0" applyBorder="1" applyAlignment="1">
      <alignment horizontal="center" vertical="center"/>
    </xf>
    <xf numFmtId="0" fontId="0" fillId="2" borderId="8" xfId="0" applyBorder="1" applyAlignment="1">
      <alignment horizontal="center" vertical="center"/>
    </xf>
    <xf numFmtId="0" fontId="0" fillId="2" borderId="0" xfId="0" applyAlignment="1">
      <alignment horizontal="center" vertical="center"/>
    </xf>
  </cellXfs>
  <cellStyles count="5">
    <cellStyle name="Bình thường" xfId="0" builtinId="0"/>
    <cellStyle name="Dấu phẩy" xfId="1" builtinId="3"/>
    <cellStyle name="Phần trăm" xfId="2" builtinId="5"/>
    <cellStyle name="Siêu kết nối" xfId="3" builtinId="8"/>
    <cellStyle name="Văn bản Giải thích" xfId="4" builtinId="53" customBuiltin="1"/>
  </cellStyles>
  <dxfs count="439">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DFE5CA"/>
        <name val="Calibri"/>
        <family val="2"/>
        <charset val="1"/>
      </font>
      <fill>
        <patternFill>
          <bgColor rgb="FFFFFFFF"/>
        </patternFill>
      </fill>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DFE5CA"/>
        <name val="Calibri"/>
        <family val="2"/>
        <charset val="1"/>
      </font>
      <fill>
        <patternFill>
          <bgColor rgb="FFFFFFFF"/>
        </patternFill>
      </fill>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DFE5CA"/>
        <name val="Calibri"/>
        <family val="2"/>
        <charset val="1"/>
      </font>
      <fill>
        <patternFill>
          <bgColor rgb="FFFFFFFF"/>
        </patternFill>
      </fill>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DFE5CA"/>
        <name val="Calibri"/>
        <family val="2"/>
        <charset val="1"/>
      </font>
      <fill>
        <patternFill>
          <bgColor rgb="FFFFFFFF"/>
        </patternFill>
      </fill>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DFE5CA"/>
        <name val="Calibri"/>
        <family val="2"/>
        <charset val="1"/>
      </font>
      <fill>
        <patternFill>
          <bgColor rgb="FFFFFFFF"/>
        </patternFill>
      </fill>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DFE5CA"/>
        <name val="Calibri"/>
        <family val="2"/>
        <charset val="1"/>
      </font>
      <fill>
        <patternFill>
          <bgColor rgb="FFFFFFFF"/>
        </patternFill>
      </fill>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8C891"/>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FFCCCC"/>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FF99"/>
        </patternFill>
      </fill>
    </dxf>
    <dxf>
      <font>
        <color rgb="FF000000"/>
        <name val="Calibri"/>
        <family val="2"/>
        <charset val="1"/>
      </font>
      <fill>
        <patternFill>
          <bgColor rgb="FFFFCCCC"/>
        </patternFill>
      </fill>
    </dxf>
    <dxf>
      <font>
        <color rgb="FF000000"/>
        <name val="Calibri"/>
        <family val="2"/>
        <charset val="1"/>
      </font>
      <fill>
        <patternFill>
          <bgColor rgb="FFCCFFCC"/>
        </patternFill>
      </fill>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DFE5CA"/>
        <name val="Calibri"/>
        <family val="2"/>
        <charset val="1"/>
      </font>
      <fill>
        <patternFill>
          <bgColor rgb="FFFFFFFF"/>
        </patternFill>
      </fill>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8C891"/>
        </patternFill>
      </fill>
      <border diagonalUp="0" diagonalDown="0">
        <left style="thin">
          <color auto="1"/>
        </left>
        <right style="thin">
          <color auto="1"/>
        </right>
        <top style="thin">
          <color auto="1"/>
        </top>
        <bottom style="thin">
          <color auto="1"/>
        </bottom>
      </border>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FF0000"/>
        <name val="Calibri"/>
        <family val="2"/>
        <charset val="1"/>
      </font>
      <fill>
        <patternFill>
          <bgColor rgb="FFFFFFFF"/>
        </patternFill>
      </fill>
    </dxf>
    <dxf>
      <font>
        <color rgb="FF000000"/>
        <name val="Calibri"/>
        <family val="2"/>
        <charset val="1"/>
      </font>
      <fill>
        <patternFill>
          <bgColor rgb="FFFFFF99"/>
        </patternFill>
      </fill>
    </dxf>
    <dxf>
      <font>
        <color rgb="FF000000"/>
        <name val="Calibri"/>
        <family val="2"/>
        <charset val="1"/>
      </font>
      <fill>
        <patternFill>
          <bgColor rgb="FFCCFFCC"/>
        </patternFill>
      </fill>
    </dxf>
    <dxf>
      <font>
        <color rgb="FF000000"/>
        <name val="Calibri"/>
        <family val="2"/>
        <charset val="1"/>
      </font>
      <fill>
        <patternFill>
          <bgColor rgb="FFFFCCCC"/>
        </patternFill>
      </fill>
    </dxf>
    <dxf>
      <font>
        <color rgb="FFDFE5CA"/>
        <name val="Calibri"/>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CF37B"/>
      <rgbColor rgb="FFFF00FF"/>
      <rgbColor rgb="FFF6E9ED"/>
      <rgbColor rgb="FF800000"/>
      <rgbColor rgb="FF008000"/>
      <rgbColor rgb="FF000080"/>
      <rgbColor rgb="FF7F7F7F"/>
      <rgbColor rgb="FF800080"/>
      <rgbColor rgb="FF008080"/>
      <rgbColor rgb="FFE3BECA"/>
      <rgbColor rgb="FF808080"/>
      <rgbColor rgb="FF809EC2"/>
      <rgbColor rgb="FF8E58B6"/>
      <rgbColor rgb="FFFEFAC9"/>
      <rgbColor rgb="FFE6ECF3"/>
      <rgbColor rgb="FF660066"/>
      <rgbColor rgb="FFFFCCCC"/>
      <rgbColor rgb="FF0066CC"/>
      <rgbColor rgb="FFD9D9D9"/>
      <rgbColor rgb="FF000080"/>
      <rgbColor rgb="FFFF00FF"/>
      <rgbColor rgb="FFCED8AF"/>
      <rgbColor rgb="FF00FFFF"/>
      <rgbColor rgb="FF800080"/>
      <rgbColor rgb="FF800000"/>
      <rgbColor rgb="FF008080"/>
      <rgbColor rgb="FF0000FF"/>
      <rgbColor rgb="FF00CCFF"/>
      <rgbColor rgb="FFF2F2F2"/>
      <rgbColor rgb="FFCCFFCC"/>
      <rgbColor rgb="FFFFFF99"/>
      <rgbColor rgb="FFD9E2ED"/>
      <rgbColor rgb="FFD092A7"/>
      <rgbColor rgb="FF9C85C0"/>
      <rgbColor rgb="FFF8C891"/>
      <rgbColor rgb="FF3366FF"/>
      <rgbColor rgb="FFDFE5CA"/>
      <rgbColor rgb="FFA5B592"/>
      <rgbColor rgb="FFE7BC29"/>
      <rgbColor rgb="FFF3A447"/>
      <rgbColor rgb="FFE5E5E5"/>
      <rgbColor rgb="FF595959"/>
      <rgbColor rgb="FFA6A6A6"/>
      <rgbColor rgb="FF003366"/>
      <rgbColor rgb="FF7F7F80"/>
      <rgbColor rgb="FF0D0D0D"/>
      <rgbColor rgb="FF444D26"/>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c:style val="2"/>
  <c:chart>
    <c:autoTitleDeleted val="1"/>
    <c:plotArea>
      <c:layout/>
      <c:pieChart>
        <c:varyColors val="1"/>
        <c:ser>
          <c:idx val="0"/>
          <c:order val="0"/>
          <c:tx>
            <c:v>AssessmentType</c:v>
          </c:tx>
          <c:spPr>
            <a:solidFill>
              <a:srgbClr val="A5B592"/>
            </a:solidFill>
            <a:ln>
              <a:noFill/>
            </a:ln>
          </c:spPr>
          <c:dPt>
            <c:idx val="0"/>
            <c:bubble3D val="0"/>
            <c:spPr>
              <a:solidFill>
                <a:srgbClr val="A5B592"/>
              </a:solidFill>
              <a:ln w="19080">
                <a:solidFill>
                  <a:srgbClr val="FFFFFF"/>
                </a:solidFill>
                <a:round/>
              </a:ln>
            </c:spPr>
            <c:extLst>
              <c:ext xmlns:c16="http://schemas.microsoft.com/office/drawing/2014/chart" uri="{C3380CC4-5D6E-409C-BE32-E72D297353CC}">
                <c16:uniqueId val="{00000001-757E-4843-8B8E-3E37C0F08804}"/>
              </c:ext>
            </c:extLst>
          </c:dPt>
          <c:dPt>
            <c:idx val="1"/>
            <c:bubble3D val="0"/>
            <c:spPr>
              <a:solidFill>
                <a:srgbClr val="F3A447"/>
              </a:solidFill>
              <a:ln w="19080">
                <a:solidFill>
                  <a:srgbClr val="FFFFFF"/>
                </a:solidFill>
                <a:round/>
              </a:ln>
            </c:spPr>
            <c:extLst>
              <c:ext xmlns:c16="http://schemas.microsoft.com/office/drawing/2014/chart" uri="{C3380CC4-5D6E-409C-BE32-E72D297353CC}">
                <c16:uniqueId val="{00000003-757E-4843-8B8E-3E37C0F08804}"/>
              </c:ext>
            </c:extLst>
          </c:dPt>
          <c:dPt>
            <c:idx val="2"/>
            <c:bubble3D val="0"/>
            <c:spPr>
              <a:solidFill>
                <a:srgbClr val="E7BC29"/>
              </a:solidFill>
              <a:ln w="19080">
                <a:solidFill>
                  <a:srgbClr val="FFFFFF"/>
                </a:solidFill>
                <a:round/>
              </a:ln>
            </c:spPr>
            <c:extLst>
              <c:ext xmlns:c16="http://schemas.microsoft.com/office/drawing/2014/chart" uri="{C3380CC4-5D6E-409C-BE32-E72D297353CC}">
                <c16:uniqueId val="{00000005-757E-4843-8B8E-3E37C0F08804}"/>
              </c:ext>
            </c:extLst>
          </c:dPt>
          <c:dPt>
            <c:idx val="3"/>
            <c:bubble3D val="0"/>
            <c:spPr>
              <a:solidFill>
                <a:srgbClr val="D092A7"/>
              </a:solidFill>
              <a:ln w="19080">
                <a:solidFill>
                  <a:srgbClr val="FFFFFF"/>
                </a:solidFill>
                <a:round/>
              </a:ln>
            </c:spPr>
            <c:extLst>
              <c:ext xmlns:c16="http://schemas.microsoft.com/office/drawing/2014/chart" uri="{C3380CC4-5D6E-409C-BE32-E72D297353CC}">
                <c16:uniqueId val="{00000007-757E-4843-8B8E-3E37C0F08804}"/>
              </c:ext>
            </c:extLst>
          </c:dPt>
          <c:dPt>
            <c:idx val="4"/>
            <c:bubble3D val="0"/>
            <c:spPr>
              <a:solidFill>
                <a:srgbClr val="9C85C0"/>
              </a:solidFill>
              <a:ln w="19080">
                <a:solidFill>
                  <a:srgbClr val="FFFFFF"/>
                </a:solidFill>
                <a:round/>
              </a:ln>
            </c:spPr>
            <c:extLst>
              <c:ext xmlns:c16="http://schemas.microsoft.com/office/drawing/2014/chart" uri="{C3380CC4-5D6E-409C-BE32-E72D297353CC}">
                <c16:uniqueId val="{00000009-757E-4843-8B8E-3E37C0F08804}"/>
              </c:ext>
            </c:extLst>
          </c:dPt>
          <c:dPt>
            <c:idx val="5"/>
            <c:bubble3D val="0"/>
            <c:spPr>
              <a:solidFill>
                <a:srgbClr val="809EC2"/>
              </a:solidFill>
              <a:ln w="19080">
                <a:solidFill>
                  <a:srgbClr val="FFFFFF"/>
                </a:solidFill>
                <a:round/>
              </a:ln>
            </c:spPr>
            <c:extLst>
              <c:ext xmlns:c16="http://schemas.microsoft.com/office/drawing/2014/chart" uri="{C3380CC4-5D6E-409C-BE32-E72D297353CC}">
                <c16:uniqueId val="{0000000B-757E-4843-8B8E-3E37C0F08804}"/>
              </c:ext>
            </c:extLst>
          </c:dPt>
          <c:dLbls>
            <c:spPr>
              <a:noFill/>
              <a:ln>
                <a:noFill/>
              </a:ln>
              <a:effectLst/>
            </c:spPr>
            <c:dLblPos val="bestFit"/>
            <c:showLegendKey val="0"/>
            <c:showVal val="0"/>
            <c:showCatName val="1"/>
            <c:showSerName val="0"/>
            <c:showPercent val="1"/>
            <c:showBubbleSize val="1"/>
            <c:showLeaderLines val="0"/>
            <c:extLst>
              <c:ext xmlns:c15="http://schemas.microsoft.com/office/drawing/2012/chart" uri="{CE6537A1-D6FC-4f65-9D91-7224C49458BB}"/>
            </c:extLst>
          </c:dLbls>
          <c:cat>
            <c:strRef>
              <c:f>'Data Entry'!$M$11:$R$11</c:f>
              <c:strCache>
                <c:ptCount val="6"/>
                <c:pt idx="0">
                  <c:v>Homeworks</c:v>
                </c:pt>
                <c:pt idx="1">
                  <c:v>Classworks</c:v>
                </c:pt>
                <c:pt idx="2">
                  <c:v>Formative Assessments</c:v>
                </c:pt>
                <c:pt idx="3">
                  <c:v>Projects</c:v>
                </c:pt>
                <c:pt idx="4">
                  <c:v>Summative Assessments</c:v>
                </c:pt>
                <c:pt idx="5">
                  <c:v>Another Type 2</c:v>
                </c:pt>
              </c:strCache>
            </c:strRef>
          </c:cat>
          <c:val>
            <c:numRef>
              <c:f>'Data Entry'!$M$4:$R$4</c:f>
              <c:numCache>
                <c:formatCode>0%</c:formatCode>
                <c:ptCount val="6"/>
                <c:pt idx="0">
                  <c:v>0.15</c:v>
                </c:pt>
                <c:pt idx="1">
                  <c:v>0.15</c:v>
                </c:pt>
                <c:pt idx="2">
                  <c:v>0.15</c:v>
                </c:pt>
                <c:pt idx="3">
                  <c:v>0.35</c:v>
                </c:pt>
                <c:pt idx="4">
                  <c:v>0.2</c:v>
                </c:pt>
                <c:pt idx="5">
                  <c:v>0</c:v>
                </c:pt>
              </c:numCache>
            </c:numRef>
          </c:val>
          <c:extLst>
            <c:ext xmlns:c16="http://schemas.microsoft.com/office/drawing/2014/chart" uri="{C3380CC4-5D6E-409C-BE32-E72D297353CC}">
              <c16:uniqueId val="{0000000C-757E-4843-8B8E-3E37C0F08804}"/>
            </c:ext>
          </c:extLst>
        </c:ser>
        <c:dLbls>
          <c:showLegendKey val="0"/>
          <c:showVal val="0"/>
          <c:showCatName val="0"/>
          <c:showSerName val="0"/>
          <c:showPercent val="0"/>
          <c:showBubbleSize val="0"/>
          <c:showLeaderLines val="0"/>
        </c:dLbls>
        <c:firstSliceAng val="90"/>
      </c:pieChart>
      <c:spPr>
        <a:noFill/>
        <a:ln>
          <a:noFill/>
        </a:ln>
      </c:spPr>
    </c:plotArea>
    <c:plotVisOnly val="0"/>
    <c:dispBlanksAs val="gap"/>
    <c:showDLblsOverMax val="1"/>
  </c:chart>
  <c:spPr>
    <a:noFill/>
    <a:ln w="936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c:style val="2"/>
  <c:chart>
    <c:autoTitleDeleted val="1"/>
    <c:plotArea>
      <c:layout/>
      <c:barChart>
        <c:barDir val="col"/>
        <c:grouping val="clustered"/>
        <c:varyColors val="0"/>
        <c:ser>
          <c:idx val="0"/>
          <c:order val="0"/>
          <c:spPr>
            <a:solidFill>
              <a:srgbClr val="A5B592"/>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'Options and Things to Try'!$B$20:$B$32</c:f>
              <c:strCache>
                <c:ptCount val="13"/>
                <c:pt idx="0">
                  <c:v>F</c:v>
                </c:pt>
                <c:pt idx="1">
                  <c:v>D-</c:v>
                </c:pt>
                <c:pt idx="2">
                  <c:v>D</c:v>
                </c:pt>
                <c:pt idx="3">
                  <c:v>D+</c:v>
                </c:pt>
                <c:pt idx="4">
                  <c:v>C-</c:v>
                </c:pt>
                <c:pt idx="5">
                  <c:v>C</c:v>
                </c:pt>
                <c:pt idx="6">
                  <c:v>C+</c:v>
                </c:pt>
                <c:pt idx="7">
                  <c:v>B-</c:v>
                </c:pt>
                <c:pt idx="8">
                  <c:v>B</c:v>
                </c:pt>
                <c:pt idx="9">
                  <c:v>B+</c:v>
                </c:pt>
                <c:pt idx="10">
                  <c:v>A-</c:v>
                </c:pt>
                <c:pt idx="11">
                  <c:v>A</c:v>
                </c:pt>
                <c:pt idx="12">
                  <c:v>A+</c:v>
                </c:pt>
              </c:strCache>
            </c:strRef>
          </c:cat>
          <c:val>
            <c:numRef>
              <c:f>'Options and Things to Try'!$C$20:$C$32</c:f>
              <c:numCache>
                <c:formatCode>General</c:formatCode>
                <c:ptCount val="13"/>
                <c:pt idx="0">
                  <c:v>0</c:v>
                </c:pt>
                <c:pt idx="1">
                  <c:v>0</c:v>
                </c:pt>
                <c:pt idx="2">
                  <c:v>0</c:v>
                </c:pt>
                <c:pt idx="3">
                  <c:v>0</c:v>
                </c:pt>
                <c:pt idx="4">
                  <c:v>0</c:v>
                </c:pt>
                <c:pt idx="5">
                  <c:v>0</c:v>
                </c:pt>
                <c:pt idx="6">
                  <c:v>5</c:v>
                </c:pt>
                <c:pt idx="7">
                  <c:v>4</c:v>
                </c:pt>
                <c:pt idx="8">
                  <c:v>4</c:v>
                </c:pt>
                <c:pt idx="9">
                  <c:v>4</c:v>
                </c:pt>
                <c:pt idx="10">
                  <c:v>4</c:v>
                </c:pt>
                <c:pt idx="11">
                  <c:v>3</c:v>
                </c:pt>
                <c:pt idx="12">
                  <c:v>1</c:v>
                </c:pt>
              </c:numCache>
            </c:numRef>
          </c:val>
          <c:extLst>
            <c:ext xmlns:c16="http://schemas.microsoft.com/office/drawing/2014/chart" uri="{C3380CC4-5D6E-409C-BE32-E72D297353CC}">
              <c16:uniqueId val="{00000000-75E1-4D70-9043-10999A1CCFEC}"/>
            </c:ext>
          </c:extLst>
        </c:ser>
        <c:dLbls>
          <c:showLegendKey val="0"/>
          <c:showVal val="0"/>
          <c:showCatName val="0"/>
          <c:showSerName val="0"/>
          <c:showPercent val="0"/>
          <c:showBubbleSize val="0"/>
        </c:dLbls>
        <c:gapWidth val="219"/>
        <c:overlap val="-27"/>
        <c:axId val="73807815"/>
        <c:axId val="78461262"/>
      </c:barChart>
      <c:catAx>
        <c:axId val="7380781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uFill>
                  <a:solidFill>
                    <a:srgbClr val="FFFFFF"/>
                  </a:solidFill>
                </a:uFill>
                <a:latin typeface="Calibri"/>
              </a:defRPr>
            </a:pPr>
            <a:endParaRPr lang="en-US"/>
          </a:p>
        </c:txPr>
        <c:crossAx val="78461262"/>
        <c:crosses val="autoZero"/>
        <c:auto val="1"/>
        <c:lblAlgn val="ctr"/>
        <c:lblOffset val="100"/>
        <c:noMultiLvlLbl val="1"/>
      </c:catAx>
      <c:valAx>
        <c:axId val="78461262"/>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uFill>
                      <a:solidFill>
                        <a:srgbClr val="FFFFFF"/>
                      </a:solidFill>
                    </a:uFill>
                    <a:latin typeface="Calibri"/>
                  </a:defRPr>
                </a:pPr>
                <a:r>
                  <a:rPr sz="1000" b="0" strike="noStrike" spc="-1">
                    <a:solidFill>
                      <a:srgbClr val="595959"/>
                    </a:solidFill>
                    <a:uFill>
                      <a:solidFill>
                        <a:srgbClr val="FFFFFF"/>
                      </a:solidFill>
                    </a:uFill>
                    <a:latin typeface="Calibri"/>
                  </a:rPr>
                  <a:t># of Students</a:t>
                </a:r>
              </a:p>
            </c:rich>
          </c:tx>
          <c:overlay val="0"/>
        </c:title>
        <c:numFmt formatCode="General"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en-US"/>
          </a:p>
        </c:txPr>
        <c:crossAx val="73807815"/>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66600</xdr:colOff>
      <xdr:row>38</xdr:row>
      <xdr:rowOff>42840</xdr:rowOff>
    </xdr:from>
    <xdr:to>
      <xdr:col>11</xdr:col>
      <xdr:colOff>94680</xdr:colOff>
      <xdr:row>43</xdr:row>
      <xdr:rowOff>15480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66600" y="7829640"/>
          <a:ext cx="4085640" cy="848880"/>
        </a:xfrm>
        <a:prstGeom prst="wedgeRoundRectCallout">
          <a:avLst>
            <a:gd name="adj1" fmla="val -19249"/>
            <a:gd name="adj2" fmla="val -67763"/>
            <a:gd name="adj3" fmla="val 16667"/>
          </a:avLst>
        </a:prstGeom>
        <a:solidFill>
          <a:srgbClr val="E6ECF3"/>
        </a:solidFill>
        <a:ln w="6480">
          <a:solidFill>
            <a:srgbClr val="809EC2"/>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strike="noStrike" spc="-1">
              <a:solidFill>
                <a:srgbClr val="000000"/>
              </a:solidFill>
              <a:uFill>
                <a:solidFill>
                  <a:srgbClr val="FFFFFF"/>
                </a:solidFill>
              </a:uFill>
              <a:latin typeface="Calibri"/>
            </a:rPr>
            <a:t>Step 1: Add Students</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Simply type right below the table and it will automatically expand.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A6A6A6"/>
              </a:solidFill>
              <a:uFill>
                <a:solidFill>
                  <a:srgbClr val="FFFFFF"/>
                </a:solidFill>
              </a:uFill>
              <a:latin typeface="Calibri"/>
            </a:rPr>
            <a:t>To delete, click border, press delete</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18</xdr:col>
      <xdr:colOff>47520</xdr:colOff>
      <xdr:row>38</xdr:row>
      <xdr:rowOff>42840</xdr:rowOff>
    </xdr:from>
    <xdr:to>
      <xdr:col>27</xdr:col>
      <xdr:colOff>408960</xdr:colOff>
      <xdr:row>43</xdr:row>
      <xdr:rowOff>15480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11905920" y="7829640"/>
          <a:ext cx="10391400" cy="848880"/>
        </a:xfrm>
        <a:prstGeom prst="wedgeRoundRectCallout">
          <a:avLst>
            <a:gd name="adj1" fmla="val -36519"/>
            <a:gd name="adj2" fmla="val -83985"/>
            <a:gd name="adj3" fmla="val 16667"/>
          </a:avLst>
        </a:prstGeom>
        <a:solidFill>
          <a:srgbClr val="E6ECF3"/>
        </a:solidFill>
        <a:ln w="6480">
          <a:solidFill>
            <a:srgbClr val="809EC2"/>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strike="noStrike" spc="-1">
              <a:solidFill>
                <a:srgbClr val="000000"/>
              </a:solidFill>
              <a:uFill>
                <a:solidFill>
                  <a:srgbClr val="FFFFFF"/>
                </a:solidFill>
              </a:uFill>
              <a:latin typeface="Calibri"/>
            </a:rPr>
            <a:t>Step 3: Start Entering Scores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Enter scores starting in column S</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Fill in the header information at top</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808080"/>
              </a:solidFill>
              <a:uFill>
                <a:solidFill>
                  <a:srgbClr val="FFFFFF"/>
                </a:solidFill>
              </a:uFill>
              <a:latin typeface="Calibri"/>
            </a:rPr>
            <a:t>Good luck and feel free to explore!</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157320</xdr:colOff>
      <xdr:row>50</xdr:row>
      <xdr:rowOff>149760</xdr:rowOff>
    </xdr:from>
    <xdr:to>
      <xdr:col>11</xdr:col>
      <xdr:colOff>588600</xdr:colOff>
      <xdr:row>56</xdr:row>
      <xdr:rowOff>156960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7320" y="10039680"/>
          <a:ext cx="4488840" cy="1058760"/>
        </a:xfrm>
        <a:prstGeom prst="roundRect">
          <a:avLst>
            <a:gd name="adj" fmla="val 16667"/>
          </a:avLst>
        </a:prstGeom>
        <a:solidFill>
          <a:srgbClr val="F6E9ED"/>
        </a:solidFill>
        <a:ln w="6480">
          <a:solidFill>
            <a:srgbClr val="D092A7"/>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uFill>
                <a:solidFill>
                  <a:srgbClr val="FFFFFF"/>
                </a:solidFill>
              </a:uFill>
              <a:latin typeface="Calibri"/>
            </a:rPr>
            <a:t>    These columns hold demographic information and other data that you can use later to help analyze how your students are doing. Rename and make your own custom categories!</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A6A6A6"/>
              </a:solidFill>
              <a:uFill>
                <a:solidFill>
                  <a:srgbClr val="FFFFFF"/>
                </a:solidFill>
              </a:uFill>
              <a:latin typeface="Calibri"/>
            </a:rPr>
            <a:t>To delete, click border, press delete</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37</xdr:col>
      <xdr:colOff>171720</xdr:colOff>
      <xdr:row>46</xdr:row>
      <xdr:rowOff>121320</xdr:rowOff>
    </xdr:from>
    <xdr:to>
      <xdr:col>40</xdr:col>
      <xdr:colOff>390960</xdr:colOff>
      <xdr:row>56</xdr:row>
      <xdr:rowOff>68400</xdr:rowOff>
    </xdr:to>
    <xdr:pic>
      <xdr:nvPicPr>
        <xdr:cNvPr id="5" name="Picture 1">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stretch/>
      </xdr:blipFill>
      <xdr:spPr>
        <a:xfrm>
          <a:off x="33204240" y="9310320"/>
          <a:ext cx="3562560" cy="1699560"/>
        </a:xfrm>
        <a:prstGeom prst="rect">
          <a:avLst/>
        </a:prstGeom>
        <a:ln>
          <a:solidFill>
            <a:srgbClr val="809EC2"/>
          </a:solidFill>
        </a:ln>
      </xdr:spPr>
    </xdr:pic>
    <xdr:clientData/>
  </xdr:twoCellAnchor>
  <xdr:twoCellAnchor editAs="oneCell">
    <xdr:from>
      <xdr:col>18</xdr:col>
      <xdr:colOff>181800</xdr:colOff>
      <xdr:row>47</xdr:row>
      <xdr:rowOff>21600</xdr:rowOff>
    </xdr:from>
    <xdr:to>
      <xdr:col>36</xdr:col>
      <xdr:colOff>865800</xdr:colOff>
      <xdr:row>47</xdr:row>
      <xdr:rowOff>57240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12040200" y="9385920"/>
          <a:ext cx="20743560" cy="35640"/>
        </a:xfrm>
        <a:prstGeom prst="roundRect">
          <a:avLst>
            <a:gd name="adj" fmla="val 16667"/>
          </a:avLst>
        </a:prstGeom>
        <a:gradFill>
          <a:gsLst>
            <a:gs pos="0">
              <a:srgbClr val="C0CDDF"/>
            </a:gs>
            <a:gs pos="100000">
              <a:srgbClr val="B3C3D8"/>
            </a:gs>
          </a:gsLst>
          <a:lin ang="5400000"/>
        </a:gradFill>
        <a:ln w="6480">
          <a:solidFill>
            <a:srgbClr val="809EC2"/>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uFill>
                <a:solidFill>
                  <a:srgbClr val="FFFFFF"/>
                </a:solidFill>
              </a:uFill>
              <a:latin typeface="Calibri"/>
            </a:rPr>
            <a:t>    These rows help tally the scores for the above distribution chart. You can change the ranges on the Options and Things to Try sheet. Note: if you want to add more rows (to have more bars) insert rows above row 8 or 9 as the top and bottom formulas are different.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143640</xdr:colOff>
      <xdr:row>44</xdr:row>
      <xdr:rowOff>94320</xdr:rowOff>
    </xdr:from>
    <xdr:to>
      <xdr:col>11</xdr:col>
      <xdr:colOff>931680</xdr:colOff>
      <xdr:row>48</xdr:row>
      <xdr:rowOff>175680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143640" y="8932680"/>
          <a:ext cx="4845600" cy="782280"/>
        </a:xfrm>
        <a:prstGeom prst="roundRect">
          <a:avLst>
            <a:gd name="adj" fmla="val 4264"/>
          </a:avLst>
        </a:prstGeom>
        <a:solidFill>
          <a:srgbClr val="F6E9ED"/>
        </a:solidFill>
        <a:ln w="6480">
          <a:solidFill>
            <a:srgbClr val="D092A7"/>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uFill>
                <a:solidFill>
                  <a:srgbClr val="FFFFFF"/>
                </a:solidFill>
              </a:uFill>
              <a:latin typeface="Calibri"/>
            </a:rPr>
            <a:t>    The counts of absent and late come from a hidden "Absences" sheet. If you want to track absenses/lates, right click on the sheet tabs at bottom and click "Unhide."</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12</xdr:col>
      <xdr:colOff>104400</xdr:colOff>
      <xdr:row>37</xdr:row>
      <xdr:rowOff>111600</xdr:rowOff>
    </xdr:from>
    <xdr:to>
      <xdr:col>16</xdr:col>
      <xdr:colOff>311400</xdr:colOff>
      <xdr:row>43</xdr:row>
      <xdr:rowOff>90000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76160" y="7723080"/>
          <a:ext cx="4664880" cy="1029960"/>
        </a:xfrm>
        <a:prstGeom prst="roundRect">
          <a:avLst>
            <a:gd name="adj" fmla="val 15143"/>
          </a:avLst>
        </a:prstGeom>
        <a:solidFill>
          <a:srgbClr val="FEFAC9"/>
        </a:solidFill>
        <a:ln w="6480">
          <a:solidFill>
            <a:srgbClr val="DFCF04"/>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strike="noStrike" spc="-1">
              <a:solidFill>
                <a:srgbClr val="000000"/>
              </a:solidFill>
              <a:uFill>
                <a:solidFill>
                  <a:srgbClr val="FFFFFF"/>
                </a:solidFill>
              </a:uFill>
              <a:latin typeface="Calibri"/>
            </a:rPr>
            <a:t>Step 2: Enter Grading Breakdown</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In M4:R4: what percent should each assessment type be in the running average?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Rename the assessment types if desired.</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808080"/>
              </a:solidFill>
              <a:uFill>
                <a:solidFill>
                  <a:srgbClr val="FFFFFF"/>
                </a:solidFill>
              </a:uFill>
              <a:latin typeface="Calibri"/>
            </a:rPr>
            <a:t>Use the +/- box above column R to hide these columns</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57240</xdr:colOff>
      <xdr:row>38</xdr:row>
      <xdr:rowOff>144360</xdr:rowOff>
    </xdr:from>
    <xdr:to>
      <xdr:col>3</xdr:col>
      <xdr:colOff>4590360</xdr:colOff>
      <xdr:row>40</xdr:row>
      <xdr:rowOff>83520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a:xfrm>
          <a:off x="57240" y="7478280"/>
          <a:ext cx="8009640" cy="320400"/>
        </a:xfrm>
        <a:prstGeom prst="roundRect">
          <a:avLst>
            <a:gd name="adj" fmla="val 16667"/>
          </a:avLst>
        </a:prstGeom>
        <a:gradFill>
          <a:gsLst>
            <a:gs pos="0">
              <a:srgbClr val="D1D9C8"/>
            </a:gs>
            <a:gs pos="100000">
              <a:srgbClr val="C7D0BD"/>
            </a:gs>
          </a:gsLst>
          <a:lin ang="5400000"/>
        </a:gradFill>
        <a:ln w="6480">
          <a:solidFill>
            <a:srgbClr val="A5B592"/>
          </a:solidFill>
          <a:miter/>
        </a:ln>
      </xdr:spPr>
      <xdr:style>
        <a:lnRef idx="0">
          <a:scrgbClr r="0" g="0" b="0"/>
        </a:lnRef>
        <a:fillRef idx="0">
          <a:scrgbClr r="0" g="0" b="0"/>
        </a:fillRef>
        <a:effectRef idx="0">
          <a:scrgbClr r="0" g="0" b="0"/>
        </a:effectRef>
        <a:fontRef idx="minor"/>
      </xdr:style>
      <xdr:txBody>
        <a:bodyPr lIns="90000" tIns="45000" rIns="90000" bIns="45000" anchor="ctr"/>
        <a:lstStyle/>
        <a:p>
          <a:pPr algn="ctr">
            <a:lnSpc>
              <a:spcPct val="100000"/>
            </a:lnSpc>
          </a:pPr>
          <a:r>
            <a:rPr lang="en-US" sz="1100" b="0" strike="noStrike" spc="-1">
              <a:solidFill>
                <a:srgbClr val="000000"/>
              </a:solidFill>
              <a:uFill>
                <a:solidFill>
                  <a:srgbClr val="FFFFFF"/>
                </a:solidFill>
              </a:uFill>
              <a:latin typeface="Calibri"/>
            </a:rPr>
            <a:t>For the following </a:t>
          </a:r>
          <a:r>
            <a:rPr lang="en-US" sz="1100" b="0" i="1" strike="noStrike" spc="-1">
              <a:solidFill>
                <a:srgbClr val="000000"/>
              </a:solidFill>
              <a:uFill>
                <a:solidFill>
                  <a:srgbClr val="FFFFFF"/>
                </a:solidFill>
              </a:uFill>
              <a:latin typeface="Calibri"/>
            </a:rPr>
            <a:t>Things To Try</a:t>
          </a:r>
          <a:r>
            <a:rPr lang="en-US" sz="1100" b="0" strike="noStrike" spc="-1">
              <a:solidFill>
                <a:srgbClr val="000000"/>
              </a:solidFill>
              <a:uFill>
                <a:solidFill>
                  <a:srgbClr val="FFFFFF"/>
                </a:solidFill>
              </a:uFill>
              <a:latin typeface="Calibri"/>
            </a:rPr>
            <a:t> if you mark </a:t>
          </a:r>
          <a:r>
            <a:rPr lang="en-US" sz="1100" b="0" i="1" strike="noStrike" spc="-1">
              <a:solidFill>
                <a:srgbClr val="000000"/>
              </a:solidFill>
              <a:uFill>
                <a:solidFill>
                  <a:srgbClr val="FFFFFF"/>
                </a:solidFill>
              </a:uFill>
              <a:latin typeface="Calibri"/>
            </a:rPr>
            <a:t>Tried It</a:t>
          </a:r>
          <a:r>
            <a:rPr lang="en-US" sz="1100" b="0" strike="noStrike" spc="-1">
              <a:solidFill>
                <a:srgbClr val="000000"/>
              </a:solidFill>
              <a:uFill>
                <a:solidFill>
                  <a:srgbClr val="FFFFFF"/>
                </a:solidFill>
              </a:uFill>
              <a:latin typeface="Calibri"/>
            </a:rPr>
            <a:t> in the darker boxes you will get more instructions.</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68040</xdr:colOff>
      <xdr:row>1</xdr:row>
      <xdr:rowOff>19080</xdr:rowOff>
    </xdr:from>
    <xdr:to>
      <xdr:col>3</xdr:col>
      <xdr:colOff>4580640</xdr:colOff>
      <xdr:row>15</xdr:row>
      <xdr:rowOff>132840</xdr:rowOff>
    </xdr:to>
    <xdr:graphicFrame macro="">
      <xdr:nvGraphicFramePr>
        <xdr:cNvPr id="8" name="Chart 2">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630000</xdr:colOff>
      <xdr:row>23</xdr:row>
      <xdr:rowOff>29880</xdr:rowOff>
    </xdr:from>
    <xdr:to>
      <xdr:col>3</xdr:col>
      <xdr:colOff>3952080</xdr:colOff>
      <xdr:row>32</xdr:row>
      <xdr:rowOff>94320</xdr:rowOff>
    </xdr:to>
    <xdr:graphicFrame macro="">
      <xdr:nvGraphicFramePr>
        <xdr:cNvPr id="9" name="Chart 3">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249120</xdr:colOff>
      <xdr:row>0</xdr:row>
      <xdr:rowOff>181080</xdr:rowOff>
    </xdr:from>
    <xdr:to>
      <xdr:col>13</xdr:col>
      <xdr:colOff>236880</xdr:colOff>
      <xdr:row>11</xdr:row>
      <xdr:rowOff>9000</xdr:rowOff>
    </xdr:to>
    <xdr:sp macro="" textlink="">
      <xdr:nvSpPr>
        <xdr:cNvPr id="10" name="CustomShape 1">
          <a:extLst>
            <a:ext uri="{FF2B5EF4-FFF2-40B4-BE49-F238E27FC236}">
              <a16:creationId xmlns:a16="http://schemas.microsoft.com/office/drawing/2014/main" id="{00000000-0008-0000-0200-00000A000000}"/>
            </a:ext>
          </a:extLst>
        </xdr:cNvPr>
        <xdr:cNvSpPr/>
      </xdr:nvSpPr>
      <xdr:spPr>
        <a:xfrm>
          <a:off x="3877920" y="181080"/>
          <a:ext cx="8369640" cy="1923120"/>
        </a:xfrm>
        <a:prstGeom prst="roundRect">
          <a:avLst>
            <a:gd name="adj" fmla="val 4386"/>
          </a:avLst>
        </a:prstGeom>
        <a:solidFill>
          <a:srgbClr val="DFE5CA"/>
        </a:solidFill>
        <a:ln w="6480">
          <a:solidFill>
            <a:srgbClr val="A5B592"/>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uFill>
                <a:solidFill>
                  <a:srgbClr val="FFFFFF"/>
                </a:solidFill>
              </a:uFill>
              <a:latin typeface="Calibri"/>
            </a:rPr>
            <a:t>Here is a PivotTable that can be used to summarize and show scores. There is a good deal to learn, but learning this is very </a:t>
          </a:r>
          <a:r>
            <a:rPr lang="en-US" sz="1100" b="0" i="1" strike="noStrike" spc="-1">
              <a:solidFill>
                <a:srgbClr val="000000"/>
              </a:solidFill>
              <a:uFill>
                <a:solidFill>
                  <a:srgbClr val="FFFFFF"/>
                </a:solidFill>
              </a:uFill>
              <a:latin typeface="Calibri"/>
            </a:rPr>
            <a:t>POWERFUL</a:t>
          </a:r>
          <a:r>
            <a:rPr lang="en-US" sz="1100" b="0" strike="noStrike" spc="-1">
              <a:solidFill>
                <a:srgbClr val="000000"/>
              </a:solidFill>
              <a:uFill>
                <a:solidFill>
                  <a:srgbClr val="FFFFFF"/>
                </a:solidFill>
              </a:uFill>
              <a:latin typeface="Calibri"/>
            </a:rPr>
            <a:t>.</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First, always click on the table and then under PivotTable Tools-&gt; options, </a:t>
          </a:r>
          <a:r>
            <a:rPr lang="en-US" sz="1100" b="1" strike="noStrike" spc="-1">
              <a:solidFill>
                <a:srgbClr val="000000"/>
              </a:solidFill>
              <a:uFill>
                <a:solidFill>
                  <a:srgbClr val="FFFFFF"/>
                </a:solidFill>
              </a:uFill>
              <a:latin typeface="Calibri"/>
            </a:rPr>
            <a:t>click refresh to update the data</a:t>
          </a:r>
          <a:r>
            <a:rPr lang="en-US" sz="1100" b="0" strike="noStrike" spc="-1">
              <a:solidFill>
                <a:srgbClr val="000000"/>
              </a:solidFill>
              <a:uFill>
                <a:solidFill>
                  <a:srgbClr val="FFFFFF"/>
                </a:solidFill>
              </a:uFill>
              <a:latin typeface="Calibri"/>
            </a:rPr>
            <a:t>.</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To change which score(s) are shown, click inside the table. </a:t>
          </a:r>
          <a:r>
            <a:rPr lang="en-US" sz="1100" b="1" strike="noStrike" spc="-1">
              <a:solidFill>
                <a:srgbClr val="000000"/>
              </a:solidFill>
              <a:uFill>
                <a:solidFill>
                  <a:srgbClr val="FFFFFF"/>
                </a:solidFill>
              </a:uFill>
              <a:latin typeface="Calibri"/>
            </a:rPr>
            <a:t>Drag and drop </a:t>
          </a:r>
          <a:r>
            <a:rPr lang="en-US" sz="1100" b="0" strike="noStrike" spc="-1">
              <a:solidFill>
                <a:srgbClr val="000000"/>
              </a:solidFill>
              <a:uFill>
                <a:solidFill>
                  <a:srgbClr val="FFFFFF"/>
                </a:solidFill>
              </a:uFill>
              <a:latin typeface="Calibri"/>
            </a:rPr>
            <a:t>fields into the four spots. Have fun!</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If you have not already, you can add more demographic data for your students. (See the hidden columns by expanding the plus box above cell K.)</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If you have Windows and Excel 2010+, you can then instantly graph this with a PivotChart. Click on the PivotTable and then in the PivotTable options in the ribbon click PivotChart.</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239400</xdr:colOff>
      <xdr:row>0</xdr:row>
      <xdr:rowOff>181080</xdr:rowOff>
    </xdr:from>
    <xdr:to>
      <xdr:col>12</xdr:col>
      <xdr:colOff>599040</xdr:colOff>
      <xdr:row>13</xdr:row>
      <xdr:rowOff>161280</xdr:rowOff>
    </xdr:to>
    <xdr:sp macro="" textlink="">
      <xdr:nvSpPr>
        <xdr:cNvPr id="11" name="CustomShape 1">
          <a:extLst>
            <a:ext uri="{FF2B5EF4-FFF2-40B4-BE49-F238E27FC236}">
              <a16:creationId xmlns:a16="http://schemas.microsoft.com/office/drawing/2014/main" id="{00000000-0008-0000-0300-00000B000000}"/>
            </a:ext>
          </a:extLst>
        </xdr:cNvPr>
        <xdr:cNvSpPr/>
      </xdr:nvSpPr>
      <xdr:spPr>
        <a:xfrm>
          <a:off x="6278040" y="181080"/>
          <a:ext cx="10742040" cy="2942280"/>
        </a:xfrm>
        <a:prstGeom prst="roundRect">
          <a:avLst>
            <a:gd name="adj" fmla="val 2955"/>
          </a:avLst>
        </a:prstGeom>
        <a:solidFill>
          <a:srgbClr val="ECD3DC"/>
        </a:solidFill>
        <a:ln w="6480">
          <a:solidFill>
            <a:srgbClr val="E3BECA"/>
          </a:solidFill>
          <a:miter/>
        </a:ln>
      </xdr:spPr>
      <xdr:style>
        <a:lnRef idx="0">
          <a:scrgbClr r="0" g="0" b="0"/>
        </a:lnRef>
        <a:fillRef idx="0">
          <a:scrgbClr r="0" g="0" b="0"/>
        </a:fillRef>
        <a:effectRef idx="0">
          <a:scrgbClr r="0" g="0" b="0"/>
        </a:effectRef>
        <a:fontRef idx="minor"/>
      </xdr:style>
      <xdr:txBody>
        <a:bodyPr lIns="90000" tIns="45000" rIns="90000" bIns="45000"/>
        <a:lstStyle/>
        <a:p>
          <a:pPr algn="ctr">
            <a:lnSpc>
              <a:spcPct val="100000"/>
            </a:lnSpc>
          </a:pPr>
          <a:r>
            <a:rPr lang="en-US" sz="1200" b="1" strike="noStrike" spc="-1">
              <a:solidFill>
                <a:srgbClr val="000000"/>
              </a:solidFill>
              <a:uFill>
                <a:solidFill>
                  <a:srgbClr val="FFFFFF"/>
                </a:solidFill>
              </a:uFill>
              <a:latin typeface="Calibri"/>
            </a:rPr>
            <a:t>Grade Printouts </a:t>
          </a:r>
          <a:endParaRPr lang="en-US" sz="1200" b="0" strike="noStrike" spc="-1">
            <a:solidFill>
              <a:srgbClr val="000000"/>
            </a:solidFill>
            <a:uFill>
              <a:solidFill>
                <a:srgbClr val="FFFFFF"/>
              </a:solidFill>
            </a:uFill>
            <a:latin typeface="Times New Roman"/>
          </a:endParaRPr>
        </a:p>
        <a:p>
          <a:pPr>
            <a:lnSpc>
              <a:spcPct val="100000"/>
            </a:lnSpc>
          </a:pPr>
          <a:r>
            <a:rPr lang="en-US" sz="1200" b="0" strike="noStrike" spc="-1">
              <a:solidFill>
                <a:srgbClr val="000000"/>
              </a:solidFill>
              <a:uFill>
                <a:solidFill>
                  <a:srgbClr val="FFFFFF"/>
                </a:solidFill>
              </a:uFill>
              <a:latin typeface="Calibri"/>
            </a:rPr>
            <a:t>Here you can make grade printouts for one or all of your students.</a:t>
          </a:r>
          <a:endParaRPr lang="en-US" sz="1200" b="0" strike="noStrike" spc="-1">
            <a:solidFill>
              <a:srgbClr val="000000"/>
            </a:solidFill>
            <a:uFill>
              <a:solidFill>
                <a:srgbClr val="FFFFFF"/>
              </a:solidFill>
            </a:uFill>
            <a:latin typeface="Times New Roman"/>
          </a:endParaRPr>
        </a:p>
        <a:p>
          <a:pPr>
            <a:lnSpc>
              <a:spcPct val="100000"/>
            </a:lnSpc>
          </a:pPr>
          <a:r>
            <a:rPr lang="en-US" sz="1200" b="0" strike="noStrike" spc="-1">
              <a:solidFill>
                <a:srgbClr val="000000"/>
              </a:solidFill>
              <a:uFill>
                <a:solidFill>
                  <a:srgbClr val="FFFFFF"/>
                </a:solidFill>
              </a:uFill>
              <a:latin typeface="Calibri"/>
            </a:rPr>
            <a:t>- First, customize the header to the left however you would like. The general comment will appear on all of the printouts.</a:t>
          </a:r>
          <a:endParaRPr lang="en-US" sz="1200" b="0" strike="noStrike" spc="-1">
            <a:solidFill>
              <a:srgbClr val="000000"/>
            </a:solidFill>
            <a:uFill>
              <a:solidFill>
                <a:srgbClr val="FFFFFF"/>
              </a:solidFill>
            </a:uFill>
            <a:latin typeface="Times New Roman"/>
          </a:endParaRPr>
        </a:p>
        <a:p>
          <a:pPr>
            <a:lnSpc>
              <a:spcPct val="100000"/>
            </a:lnSpc>
          </a:pPr>
          <a:r>
            <a:rPr lang="en-US" sz="1200" b="0" strike="noStrike" spc="-1">
              <a:solidFill>
                <a:srgbClr val="000000"/>
              </a:solidFill>
              <a:uFill>
                <a:solidFill>
                  <a:srgbClr val="FFFFFF"/>
                </a:solidFill>
              </a:uFill>
              <a:latin typeface="Calibri"/>
            </a:rPr>
            <a:t>- Fill the cells in the rightmost column to the right until you get all the students. You need to select all the cells with stuff in them. And "fill" means select the cells and then drag the little square in the bottom right of the selection.</a:t>
          </a:r>
          <a:endParaRPr lang="en-US" sz="1200" b="0" strike="noStrike" spc="-1">
            <a:solidFill>
              <a:srgbClr val="000000"/>
            </a:solidFill>
            <a:uFill>
              <a:solidFill>
                <a:srgbClr val="FFFFFF"/>
              </a:solidFill>
            </a:uFill>
            <a:latin typeface="Times New Roman"/>
          </a:endParaRPr>
        </a:p>
        <a:p>
          <a:pPr>
            <a:lnSpc>
              <a:spcPct val="100000"/>
            </a:lnSpc>
          </a:pPr>
          <a:r>
            <a:rPr lang="en-US" sz="1200" b="0" strike="noStrike" spc="-1">
              <a:solidFill>
                <a:srgbClr val="000000"/>
              </a:solidFill>
              <a:uFill>
                <a:solidFill>
                  <a:srgbClr val="FFFFFF"/>
                </a:solidFill>
              </a:uFill>
              <a:latin typeface="Calibri"/>
            </a:rPr>
            <a:t>- You can now hide row 15.</a:t>
          </a:r>
          <a:endParaRPr lang="en-US" sz="1200" b="0" strike="noStrike" spc="-1">
            <a:solidFill>
              <a:srgbClr val="000000"/>
            </a:solidFill>
            <a:uFill>
              <a:solidFill>
                <a:srgbClr val="FFFFFF"/>
              </a:solidFill>
            </a:uFill>
            <a:latin typeface="Times New Roman"/>
          </a:endParaRPr>
        </a:p>
        <a:p>
          <a:pPr>
            <a:lnSpc>
              <a:spcPct val="100000"/>
            </a:lnSpc>
          </a:pPr>
          <a:r>
            <a:rPr lang="en-US" sz="1200" b="0" strike="noStrike" spc="-1">
              <a:solidFill>
                <a:srgbClr val="000000"/>
              </a:solidFill>
              <a:uFill>
                <a:solidFill>
                  <a:srgbClr val="FFFFFF"/>
                </a:solidFill>
              </a:uFill>
              <a:latin typeface="Calibri"/>
            </a:rPr>
            <a:t>- Fill the cells in the bottommost row down until you get all the assignments.</a:t>
          </a:r>
          <a:endParaRPr lang="en-US" sz="1200" b="0" strike="noStrike" spc="-1">
            <a:solidFill>
              <a:srgbClr val="000000"/>
            </a:solidFill>
            <a:uFill>
              <a:solidFill>
                <a:srgbClr val="FFFFFF"/>
              </a:solidFill>
            </a:uFill>
            <a:latin typeface="Times New Roman"/>
          </a:endParaRPr>
        </a:p>
        <a:p>
          <a:pPr>
            <a:lnSpc>
              <a:spcPct val="100000"/>
            </a:lnSpc>
          </a:pPr>
          <a:r>
            <a:rPr lang="en-US" sz="1200" b="0" strike="noStrike" spc="-1">
              <a:solidFill>
                <a:srgbClr val="000000"/>
              </a:solidFill>
              <a:uFill>
                <a:solidFill>
                  <a:srgbClr val="FFFFFF"/>
                </a:solidFill>
              </a:uFill>
              <a:latin typeface="Calibri"/>
            </a:rPr>
            <a:t>Note 1: You might need to delete any extra assessment types row(s) if you have not used all six.</a:t>
          </a:r>
          <a:endParaRPr lang="en-US" sz="1200" b="0" strike="noStrike" spc="-1">
            <a:solidFill>
              <a:srgbClr val="000000"/>
            </a:solidFill>
            <a:uFill>
              <a:solidFill>
                <a:srgbClr val="FFFFFF"/>
              </a:solidFill>
            </a:uFill>
            <a:latin typeface="Times New Roman"/>
          </a:endParaRPr>
        </a:p>
        <a:p>
          <a:pPr>
            <a:lnSpc>
              <a:spcPct val="100000"/>
            </a:lnSpc>
          </a:pPr>
          <a:r>
            <a:rPr lang="en-US" sz="1200" b="0" strike="noStrike" spc="-1">
              <a:solidFill>
                <a:srgbClr val="000000"/>
              </a:solidFill>
              <a:uFill>
                <a:solidFill>
                  <a:srgbClr val="FFFFFF"/>
                </a:solidFill>
              </a:uFill>
              <a:latin typeface="Calibri"/>
            </a:rPr>
            <a:t>Note 2: If you inserted new columns in the data entry sheet and things are not appearing quite right, expand the plus boxes, and edit the references.</a:t>
          </a:r>
          <a:endParaRPr lang="en-US" sz="1200" b="0" strike="noStrike" spc="-1">
            <a:solidFill>
              <a:srgbClr val="000000"/>
            </a:solidFill>
            <a:uFill>
              <a:solidFill>
                <a:srgbClr val="FFFFFF"/>
              </a:solidFill>
            </a:uFill>
            <a:latin typeface="Times New Roman"/>
          </a:endParaRPr>
        </a:p>
        <a:p>
          <a:pPr>
            <a:lnSpc>
              <a:spcPct val="100000"/>
            </a:lnSpc>
          </a:pPr>
          <a:r>
            <a:rPr lang="en-US" sz="1200" b="0" strike="noStrike" spc="-1">
              <a:solidFill>
                <a:srgbClr val="000000"/>
              </a:solidFill>
              <a:uFill>
                <a:solidFill>
                  <a:srgbClr val="FFFFFF"/>
                </a:solidFill>
              </a:uFill>
              <a:latin typeface="Calibri"/>
            </a:rPr>
            <a:t>- Adjust the print area (under page layout) to cover all the area.</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When printing, check to see with print preview that everything appears correctly. You can print just one page if you want just one student or you can print all the pages if you would like everyone.</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Note 3: this works by having set "print titles" on this sheet that repeat, and adjusting the margins to get only 1 student at a time.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Also note: You got this! But definitely ask someone if something is confusing. You can keep these instructions for reference if desired.</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66240</xdr:colOff>
      <xdr:row>12</xdr:row>
      <xdr:rowOff>158760</xdr:rowOff>
    </xdr:from>
    <xdr:to>
      <xdr:col>2</xdr:col>
      <xdr:colOff>504360</xdr:colOff>
      <xdr:row>27</xdr:row>
      <xdr:rowOff>46080</xdr:rowOff>
    </xdr:to>
    <xdr:sp macro="" textlink="">
      <xdr:nvSpPr>
        <xdr:cNvPr id="12" name="CustomShape 1">
          <a:extLst>
            <a:ext uri="{FF2B5EF4-FFF2-40B4-BE49-F238E27FC236}">
              <a16:creationId xmlns:a16="http://schemas.microsoft.com/office/drawing/2014/main" id="{00000000-0008-0000-0400-00000C000000}"/>
            </a:ext>
          </a:extLst>
        </xdr:cNvPr>
        <xdr:cNvSpPr/>
      </xdr:nvSpPr>
      <xdr:spPr>
        <a:xfrm>
          <a:off x="66240" y="3139920"/>
          <a:ext cx="2790720" cy="2602080"/>
        </a:xfrm>
        <a:prstGeom prst="wedgeRoundRectCallout">
          <a:avLst>
            <a:gd name="adj1" fmla="val -32979"/>
            <a:gd name="adj2" fmla="val -55495"/>
            <a:gd name="adj3" fmla="val 16667"/>
          </a:avLst>
        </a:prstGeom>
        <a:gradFill>
          <a:gsLst>
            <a:gs pos="0">
              <a:srgbClr val="FAD0AB"/>
            </a:gs>
            <a:gs pos="100000">
              <a:srgbClr val="F8C69C"/>
            </a:gs>
          </a:gsLst>
          <a:lin ang="5400000"/>
        </a:gradFill>
        <a:ln w="6480">
          <a:solidFill>
            <a:srgbClr val="F3A447"/>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uFill>
                <a:solidFill>
                  <a:srgbClr val="FFFFFF"/>
                </a:solidFill>
              </a:uFill>
              <a:latin typeface="Calibri"/>
            </a:rPr>
            <a:t>    Just like the main Data Entry sheet, enter your student names here. Make sure they match exactly in spelling. Marks of absent and late go into the hidden columns on the main table. (Click the + box above column K to show.)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You could reference it for a participation grade, or make a graph comparing attendance and performance.</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231840</xdr:colOff>
      <xdr:row>13</xdr:row>
      <xdr:rowOff>41400</xdr:rowOff>
    </xdr:from>
    <xdr:to>
      <xdr:col>12</xdr:col>
      <xdr:colOff>181440</xdr:colOff>
      <xdr:row>17</xdr:row>
      <xdr:rowOff>178560</xdr:rowOff>
    </xdr:to>
    <xdr:sp macro="" textlink="">
      <xdr:nvSpPr>
        <xdr:cNvPr id="13" name="CustomShape 1">
          <a:extLst>
            <a:ext uri="{FF2B5EF4-FFF2-40B4-BE49-F238E27FC236}">
              <a16:creationId xmlns:a16="http://schemas.microsoft.com/office/drawing/2014/main" id="{00000000-0008-0000-0400-00000D000000}"/>
            </a:ext>
          </a:extLst>
        </xdr:cNvPr>
        <xdr:cNvSpPr/>
      </xdr:nvSpPr>
      <xdr:spPr>
        <a:xfrm>
          <a:off x="3089160" y="3203640"/>
          <a:ext cx="3207240" cy="861120"/>
        </a:xfrm>
        <a:prstGeom prst="wedgeRoundRectCallout">
          <a:avLst>
            <a:gd name="adj1" fmla="val -26571"/>
            <a:gd name="adj2" fmla="val -76947"/>
            <a:gd name="adj3" fmla="val 16667"/>
          </a:avLst>
        </a:prstGeom>
        <a:gradFill>
          <a:gsLst>
            <a:gs pos="0">
              <a:srgbClr val="FAD0AB"/>
            </a:gs>
            <a:gs pos="100000">
              <a:srgbClr val="F8C69C"/>
            </a:gs>
          </a:gsLst>
          <a:lin ang="5400000"/>
        </a:gradFill>
        <a:ln w="6480">
          <a:solidFill>
            <a:srgbClr val="F3A447"/>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uFill>
                <a:solidFill>
                  <a:srgbClr val="FFFFFF"/>
                </a:solidFill>
              </a:uFill>
              <a:latin typeface="Calibri"/>
            </a:rPr>
            <a:t>Mark a for absent and l for late. One nice feature is that the column for today's date is highlighted. </a:t>
          </a:r>
          <a:endParaRPr lang="en-US" sz="1200" b="0" strike="noStrike" spc="-1">
            <a:solidFill>
              <a:srgbClr val="000000"/>
            </a:solidFill>
            <a:uFill>
              <a:solidFill>
                <a:srgbClr val="FFFFFF"/>
              </a:solidFill>
            </a:uFill>
            <a:latin typeface="Times New Roman"/>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ckerdata" displayName="Trackerdata" ref="A11:BK36" totalsRowShown="0">
  <autoFilter ref="A11:BK36" xr:uid="{00000000-0009-0000-0100-000003000000}"/>
  <tableColumns count="63">
    <tableColumn id="1" xr3:uid="{00000000-0010-0000-0000-000001000000}" name="Class"/>
    <tableColumn id="2" xr3:uid="{00000000-0010-0000-0000-000002000000}" name="Name"/>
    <tableColumn id="3" xr3:uid="{00000000-0010-0000-0000-000003000000}" name="Race"/>
    <tableColumn id="4" xr3:uid="{00000000-0010-0000-0000-000004000000}" name="Gender"/>
    <tableColumn id="5" xr3:uid="{00000000-0010-0000-0000-000005000000}" name="Age"/>
    <tableColumn id="6" xr3:uid="{00000000-0010-0000-0000-000006000000}" name="Repeated Grades"/>
    <tableColumn id="7" xr3:uid="{00000000-0010-0000-0000-000007000000}" name="Financial Status"/>
    <tableColumn id="8" xr3:uid="{00000000-0010-0000-0000-000008000000}" name="Absent"/>
    <tableColumn id="9" xr3:uid="{00000000-0010-0000-0000-000009000000}" name="Late"/>
    <tableColumn id="10" xr3:uid="{00000000-0010-0000-0000-00000A000000}" name="Make your own categories"/>
    <tableColumn id="11" xr3:uid="{00000000-0010-0000-0000-00000B000000}" name="Running Average"/>
    <tableColumn id="12" xr3:uid="{00000000-0010-0000-0000-00000C000000}" name="Letter Grade"/>
    <tableColumn id="13" xr3:uid="{00000000-0010-0000-0000-00000D000000}" name="Homeworks"/>
    <tableColumn id="14" xr3:uid="{00000000-0010-0000-0000-00000E000000}" name="Classworks"/>
    <tableColumn id="15" xr3:uid="{00000000-0010-0000-0000-00000F000000}" name="Formative Assessments"/>
    <tableColumn id="16" xr3:uid="{00000000-0010-0000-0000-000010000000}" name="Projects"/>
    <tableColumn id="17" xr3:uid="{00000000-0010-0000-0000-000011000000}" name="Summative Assessments"/>
    <tableColumn id="18" xr3:uid="{00000000-0010-0000-0000-000012000000}" name="Another Type 2"/>
    <tableColumn id="19" xr3:uid="{00000000-0010-0000-0000-000013000000}" name="Classwork 1"/>
    <tableColumn id="20" xr3:uid="{00000000-0010-0000-0000-000014000000}" name="Homework 1"/>
    <tableColumn id="21" xr3:uid="{00000000-0010-0000-0000-000015000000}" name="Classwork 2"/>
    <tableColumn id="22" xr3:uid="{00000000-0010-0000-0000-000016000000}" name="Homework 2"/>
    <tableColumn id="23" xr3:uid="{00000000-0010-0000-0000-000017000000}" name="Classwork 3"/>
    <tableColumn id="24" xr3:uid="{00000000-0010-0000-0000-000018000000}" name="Classwork 4"/>
    <tableColumn id="25" xr3:uid="{00000000-0010-0000-0000-000019000000}" name="Classwork 5"/>
    <tableColumn id="26" xr3:uid="{00000000-0010-0000-0000-00001A000000}" name="Classwork 6"/>
    <tableColumn id="27" xr3:uid="{00000000-0010-0000-0000-00001B000000}" name="Homework 3"/>
    <tableColumn id="28" xr3:uid="{00000000-0010-0000-0000-00001C000000}" name="Formative Assessment 1"/>
    <tableColumn id="29" xr3:uid="{00000000-0010-0000-0000-00001D000000}" name="Project 1"/>
    <tableColumn id="30" xr3:uid="{00000000-0010-0000-0000-00001E000000}" name="Classwork 7"/>
    <tableColumn id="31" xr3:uid="{00000000-0010-0000-0000-00001F000000}" name="Homework 4"/>
    <tableColumn id="32" xr3:uid="{00000000-0010-0000-0000-000020000000}" name="Project 2"/>
    <tableColumn id="33" xr3:uid="{00000000-0010-0000-0000-000021000000}" name="Classwork 8"/>
    <tableColumn id="34" xr3:uid="{00000000-0010-0000-0000-000022000000}" name="Homework 5"/>
    <tableColumn id="35" xr3:uid="{00000000-0010-0000-0000-000023000000}" name="Project 3"/>
    <tableColumn id="36" xr3:uid="{00000000-0010-0000-0000-000024000000}" name="Homework 6"/>
    <tableColumn id="37" xr3:uid="{00000000-0010-0000-0000-000025000000}" name="Classwork 9"/>
    <tableColumn id="38" xr3:uid="{00000000-0010-0000-0000-000026000000}" name="Homework 7"/>
    <tableColumn id="39" xr3:uid="{00000000-0010-0000-0000-000027000000}" name="Homework 8"/>
    <tableColumn id="40" xr3:uid="{00000000-0010-0000-0000-000028000000}" name="Project 4"/>
    <tableColumn id="41" xr3:uid="{00000000-0010-0000-0000-000029000000}" name="Project 5"/>
    <tableColumn id="42" xr3:uid="{00000000-0010-0000-0000-00002A000000}" name="Formative Assessment 2"/>
    <tableColumn id="43" xr3:uid="{00000000-0010-0000-0000-00002B000000}" name="Project 6"/>
    <tableColumn id="44" xr3:uid="{00000000-0010-0000-0000-00002C000000}" name="Classwork 10"/>
    <tableColumn id="45" xr3:uid="{00000000-0010-0000-0000-00002D000000}" name="Homework 9"/>
    <tableColumn id="46" xr3:uid="{00000000-0010-0000-0000-00002E000000}" name="Classwork 11"/>
    <tableColumn id="47" xr3:uid="{00000000-0010-0000-0000-00002F000000}" name="Homework 10"/>
    <tableColumn id="48" xr3:uid="{00000000-0010-0000-0000-000030000000}" name="Classwork 12"/>
    <tableColumn id="49" xr3:uid="{00000000-0010-0000-0000-000031000000}" name="Classwork 13"/>
    <tableColumn id="50" xr3:uid="{00000000-0010-0000-0000-000032000000}" name="Project 7"/>
    <tableColumn id="51" xr3:uid="{00000000-0010-0000-0000-000033000000}" name="Classwork 14"/>
    <tableColumn id="52" xr3:uid="{00000000-0010-0000-0000-000034000000}" name="Classwork 15"/>
    <tableColumn id="53" xr3:uid="{00000000-0010-0000-0000-000035000000}" name="Homework 11"/>
    <tableColumn id="54" xr3:uid="{00000000-0010-0000-0000-000036000000}" name="Summative Assessment 1"/>
    <tableColumn id="55" xr3:uid="{00000000-0010-0000-0000-000037000000}" name="Classwork 16"/>
    <tableColumn id="56" xr3:uid="{00000000-0010-0000-0000-000038000000}" name="Homework 12"/>
    <tableColumn id="57" xr3:uid="{00000000-0010-0000-0000-000039000000}" name="Classwork 17"/>
    <tableColumn id="58" xr3:uid="{00000000-0010-0000-0000-00003A000000}" name="Homework 13"/>
    <tableColumn id="59" xr3:uid="{00000000-0010-0000-0000-00003B000000}" name="Project 8"/>
    <tableColumn id="60" xr3:uid="{00000000-0010-0000-0000-00003C000000}" name="Project 9"/>
    <tableColumn id="61" xr3:uid="{00000000-0010-0000-0000-00003D000000}" name="Project 10"/>
    <tableColumn id="62" xr3:uid="{00000000-0010-0000-0000-00003E000000}" name="Summative Assessment 2"/>
    <tableColumn id="63" xr3:uid="{00000000-0010-0000-0000-00003F000000}" name="Assessment | Insert new columns before he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OfLetterGrades" displayName="TableOfLetterGrades" ref="A19:C32" totalsRowShown="0">
  <autoFilter ref="A19:C32" xr:uid="{00000000-0009-0000-0100-000002000000}"/>
  <tableColumns count="3">
    <tableColumn id="1" xr3:uid="{00000000-0010-0000-0100-000001000000}" name="Score"/>
    <tableColumn id="2" xr3:uid="{00000000-0010-0000-0100-000002000000}" name="Grade"/>
    <tableColumn id="3" xr3:uid="{00000000-0010-0000-0100-000003000000}" name="Freq"/>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AbsentTardyTable" displayName="AbsentTardyTable" ref="A1:ND11" totalsRowShown="0">
  <autoFilter ref="A1:ND11" xr:uid="{00000000-0009-0000-0100-000001000000}"/>
  <tableColumns count="368">
    <tableColumn id="1" xr3:uid="{00000000-0010-0000-0200-000001000000}" name="Student"/>
    <tableColumn id="2" xr3:uid="{00000000-0010-0000-0200-000002000000}" name="Absences"/>
    <tableColumn id="3" xr3:uid="{00000000-0010-0000-0200-000003000000}" name="Lates"/>
    <tableColumn id="4" xr3:uid="{00000000-0010-0000-0200-000004000000}" name="25-Aug"/>
    <tableColumn id="5" xr3:uid="{00000000-0010-0000-0200-000005000000}" name="26-Aug"/>
    <tableColumn id="6" xr3:uid="{00000000-0010-0000-0200-000006000000}" name="27-Aug"/>
    <tableColumn id="7" xr3:uid="{00000000-0010-0000-0200-000007000000}" name="28-Aug"/>
    <tableColumn id="8" xr3:uid="{00000000-0010-0000-0200-000008000000}" name="29-Aug"/>
    <tableColumn id="9" xr3:uid="{00000000-0010-0000-0200-000009000000}" name="30-Aug"/>
    <tableColumn id="10" xr3:uid="{00000000-0010-0000-0200-00000A000000}" name="31-Aug"/>
    <tableColumn id="11" xr3:uid="{00000000-0010-0000-0200-00000B000000}" name="1-Sep"/>
    <tableColumn id="12" xr3:uid="{00000000-0010-0000-0200-00000C000000}" name="2-Sep"/>
    <tableColumn id="13" xr3:uid="{00000000-0010-0000-0200-00000D000000}" name="3-Sep"/>
    <tableColumn id="14" xr3:uid="{00000000-0010-0000-0200-00000E000000}" name="4-Sep"/>
    <tableColumn id="15" xr3:uid="{00000000-0010-0000-0200-00000F000000}" name="5-Sep"/>
    <tableColumn id="16" xr3:uid="{00000000-0010-0000-0200-000010000000}" name="6-Sep"/>
    <tableColumn id="17" xr3:uid="{00000000-0010-0000-0200-000011000000}" name="7-Sep"/>
    <tableColumn id="18" xr3:uid="{00000000-0010-0000-0200-000012000000}" name="8-Sep"/>
    <tableColumn id="19" xr3:uid="{00000000-0010-0000-0200-000013000000}" name="9-Sep"/>
    <tableColumn id="20" xr3:uid="{00000000-0010-0000-0200-000014000000}" name="10-Sep"/>
    <tableColumn id="21" xr3:uid="{00000000-0010-0000-0200-000015000000}" name="11-Sep"/>
    <tableColumn id="22" xr3:uid="{00000000-0010-0000-0200-000016000000}" name="12-Sep"/>
    <tableColumn id="23" xr3:uid="{00000000-0010-0000-0200-000017000000}" name="13-Sep"/>
    <tableColumn id="24" xr3:uid="{00000000-0010-0000-0200-000018000000}" name="14-Sep"/>
    <tableColumn id="25" xr3:uid="{00000000-0010-0000-0200-000019000000}" name="15-Sep"/>
    <tableColumn id="26" xr3:uid="{00000000-0010-0000-0200-00001A000000}" name="16-Sep"/>
    <tableColumn id="27" xr3:uid="{00000000-0010-0000-0200-00001B000000}" name="17-Sep"/>
    <tableColumn id="28" xr3:uid="{00000000-0010-0000-0200-00001C000000}" name="18-Sep"/>
    <tableColumn id="29" xr3:uid="{00000000-0010-0000-0200-00001D000000}" name="19-Sep"/>
    <tableColumn id="30" xr3:uid="{00000000-0010-0000-0200-00001E000000}" name="20-Sep"/>
    <tableColumn id="31" xr3:uid="{00000000-0010-0000-0200-00001F000000}" name="21-Sep"/>
    <tableColumn id="32" xr3:uid="{00000000-0010-0000-0200-000020000000}" name="22-Sep"/>
    <tableColumn id="33" xr3:uid="{00000000-0010-0000-0200-000021000000}" name="23-Sep"/>
    <tableColumn id="34" xr3:uid="{00000000-0010-0000-0200-000022000000}" name="24-Sep"/>
    <tableColumn id="35" xr3:uid="{00000000-0010-0000-0200-000023000000}" name="25-Sep"/>
    <tableColumn id="36" xr3:uid="{00000000-0010-0000-0200-000024000000}" name="26-Sep"/>
    <tableColumn id="37" xr3:uid="{00000000-0010-0000-0200-000025000000}" name="27-Sep"/>
    <tableColumn id="38" xr3:uid="{00000000-0010-0000-0200-000026000000}" name="28-Sep"/>
    <tableColumn id="39" xr3:uid="{00000000-0010-0000-0200-000027000000}" name="29-Sep"/>
    <tableColumn id="40" xr3:uid="{00000000-0010-0000-0200-000028000000}" name="30-Sep"/>
    <tableColumn id="41" xr3:uid="{00000000-0010-0000-0200-000029000000}" name="1-Oct"/>
    <tableColumn id="42" xr3:uid="{00000000-0010-0000-0200-00002A000000}" name="2-Oct"/>
    <tableColumn id="43" xr3:uid="{00000000-0010-0000-0200-00002B000000}" name="3-Oct"/>
    <tableColumn id="44" xr3:uid="{00000000-0010-0000-0200-00002C000000}" name="4-Oct"/>
    <tableColumn id="45" xr3:uid="{00000000-0010-0000-0200-00002D000000}" name="5-Oct"/>
    <tableColumn id="46" xr3:uid="{00000000-0010-0000-0200-00002E000000}" name="6-Oct"/>
    <tableColumn id="47" xr3:uid="{00000000-0010-0000-0200-00002F000000}" name="7-Oct"/>
    <tableColumn id="48" xr3:uid="{00000000-0010-0000-0200-000030000000}" name="8-Oct"/>
    <tableColumn id="49" xr3:uid="{00000000-0010-0000-0200-000031000000}" name="9-Oct"/>
    <tableColumn id="50" xr3:uid="{00000000-0010-0000-0200-000032000000}" name="10-Oct"/>
    <tableColumn id="51" xr3:uid="{00000000-0010-0000-0200-000033000000}" name="11-Oct"/>
    <tableColumn id="52" xr3:uid="{00000000-0010-0000-0200-000034000000}" name="12-Oct"/>
    <tableColumn id="53" xr3:uid="{00000000-0010-0000-0200-000035000000}" name="13-Oct"/>
    <tableColumn id="54" xr3:uid="{00000000-0010-0000-0200-000036000000}" name="14-Oct"/>
    <tableColumn id="55" xr3:uid="{00000000-0010-0000-0200-000037000000}" name="15-Oct"/>
    <tableColumn id="56" xr3:uid="{00000000-0010-0000-0200-000038000000}" name="16-Oct"/>
    <tableColumn id="57" xr3:uid="{00000000-0010-0000-0200-000039000000}" name="17-Oct"/>
    <tableColumn id="58" xr3:uid="{00000000-0010-0000-0200-00003A000000}" name="18-Oct"/>
    <tableColumn id="59" xr3:uid="{00000000-0010-0000-0200-00003B000000}" name="19-Oct"/>
    <tableColumn id="60" xr3:uid="{00000000-0010-0000-0200-00003C000000}" name="20-Oct"/>
    <tableColumn id="61" xr3:uid="{00000000-0010-0000-0200-00003D000000}" name="21-Oct"/>
    <tableColumn id="62" xr3:uid="{00000000-0010-0000-0200-00003E000000}" name="22-Oct"/>
    <tableColumn id="63" xr3:uid="{00000000-0010-0000-0200-00003F000000}" name="23-Oct"/>
    <tableColumn id="64" xr3:uid="{00000000-0010-0000-0200-000040000000}" name="24-Oct"/>
    <tableColumn id="65" xr3:uid="{00000000-0010-0000-0200-000041000000}" name="25-Oct"/>
    <tableColumn id="66" xr3:uid="{00000000-0010-0000-0200-000042000000}" name="26-Oct"/>
    <tableColumn id="67" xr3:uid="{00000000-0010-0000-0200-000043000000}" name="27-Oct"/>
    <tableColumn id="68" xr3:uid="{00000000-0010-0000-0200-000044000000}" name="28-Oct"/>
    <tableColumn id="69" xr3:uid="{00000000-0010-0000-0200-000045000000}" name="29-Oct"/>
    <tableColumn id="70" xr3:uid="{00000000-0010-0000-0200-000046000000}" name="30-Oct"/>
    <tableColumn id="71" xr3:uid="{00000000-0010-0000-0200-000047000000}" name="31-Oct"/>
    <tableColumn id="72" xr3:uid="{00000000-0010-0000-0200-000048000000}" name="1-Nov"/>
    <tableColumn id="73" xr3:uid="{00000000-0010-0000-0200-000049000000}" name="2-Nov"/>
    <tableColumn id="74" xr3:uid="{00000000-0010-0000-0200-00004A000000}" name="3-Nov"/>
    <tableColumn id="75" xr3:uid="{00000000-0010-0000-0200-00004B000000}" name="4-Nov"/>
    <tableColumn id="76" xr3:uid="{00000000-0010-0000-0200-00004C000000}" name="5-Nov"/>
    <tableColumn id="77" xr3:uid="{00000000-0010-0000-0200-00004D000000}" name="6-Nov"/>
    <tableColumn id="78" xr3:uid="{00000000-0010-0000-0200-00004E000000}" name="7-Nov"/>
    <tableColumn id="79" xr3:uid="{00000000-0010-0000-0200-00004F000000}" name="8-Nov"/>
    <tableColumn id="80" xr3:uid="{00000000-0010-0000-0200-000050000000}" name="9-Nov"/>
    <tableColumn id="81" xr3:uid="{00000000-0010-0000-0200-000051000000}" name="10-Nov"/>
    <tableColumn id="82" xr3:uid="{00000000-0010-0000-0200-000052000000}" name="11-Nov"/>
    <tableColumn id="83" xr3:uid="{00000000-0010-0000-0200-000053000000}" name="12-Nov"/>
    <tableColumn id="84" xr3:uid="{00000000-0010-0000-0200-000054000000}" name="13-Nov"/>
    <tableColumn id="85" xr3:uid="{00000000-0010-0000-0200-000055000000}" name="14-Nov"/>
    <tableColumn id="86" xr3:uid="{00000000-0010-0000-0200-000056000000}" name="15-Nov"/>
    <tableColumn id="87" xr3:uid="{00000000-0010-0000-0200-000057000000}" name="16-Nov"/>
    <tableColumn id="88" xr3:uid="{00000000-0010-0000-0200-000058000000}" name="17-Nov"/>
    <tableColumn id="89" xr3:uid="{00000000-0010-0000-0200-000059000000}" name="18-Nov"/>
    <tableColumn id="90" xr3:uid="{00000000-0010-0000-0200-00005A000000}" name="19-Nov"/>
    <tableColumn id="91" xr3:uid="{00000000-0010-0000-0200-00005B000000}" name="20-Nov"/>
    <tableColumn id="92" xr3:uid="{00000000-0010-0000-0200-00005C000000}" name="21-Nov"/>
    <tableColumn id="93" xr3:uid="{00000000-0010-0000-0200-00005D000000}" name="22-Nov"/>
    <tableColumn id="94" xr3:uid="{00000000-0010-0000-0200-00005E000000}" name="23-Nov"/>
    <tableColumn id="95" xr3:uid="{00000000-0010-0000-0200-00005F000000}" name="24-Nov"/>
    <tableColumn id="96" xr3:uid="{00000000-0010-0000-0200-000060000000}" name="25-Nov"/>
    <tableColumn id="97" xr3:uid="{00000000-0010-0000-0200-000061000000}" name="26-Nov"/>
    <tableColumn id="98" xr3:uid="{00000000-0010-0000-0200-000062000000}" name="27-Nov"/>
    <tableColumn id="99" xr3:uid="{00000000-0010-0000-0200-000063000000}" name="28-Nov"/>
    <tableColumn id="100" xr3:uid="{00000000-0010-0000-0200-000064000000}" name="29-Nov"/>
    <tableColumn id="101" xr3:uid="{00000000-0010-0000-0200-000065000000}" name="30-Nov"/>
    <tableColumn id="102" xr3:uid="{00000000-0010-0000-0200-000066000000}" name="1-Dec"/>
    <tableColumn id="103" xr3:uid="{00000000-0010-0000-0200-000067000000}" name="2-Dec"/>
    <tableColumn id="104" xr3:uid="{00000000-0010-0000-0200-000068000000}" name="3-Dec"/>
    <tableColumn id="105" xr3:uid="{00000000-0010-0000-0200-000069000000}" name="4-Dec"/>
    <tableColumn id="106" xr3:uid="{00000000-0010-0000-0200-00006A000000}" name="5-Dec"/>
    <tableColumn id="107" xr3:uid="{00000000-0010-0000-0200-00006B000000}" name="6-Dec"/>
    <tableColumn id="108" xr3:uid="{00000000-0010-0000-0200-00006C000000}" name="7-Dec"/>
    <tableColumn id="109" xr3:uid="{00000000-0010-0000-0200-00006D000000}" name="8-Dec"/>
    <tableColumn id="110" xr3:uid="{00000000-0010-0000-0200-00006E000000}" name="9-Dec"/>
    <tableColumn id="111" xr3:uid="{00000000-0010-0000-0200-00006F000000}" name="10-Dec"/>
    <tableColumn id="112" xr3:uid="{00000000-0010-0000-0200-000070000000}" name="11-Dec"/>
    <tableColumn id="113" xr3:uid="{00000000-0010-0000-0200-000071000000}" name="12-Dec"/>
    <tableColumn id="114" xr3:uid="{00000000-0010-0000-0200-000072000000}" name="13-Dec"/>
    <tableColumn id="115" xr3:uid="{00000000-0010-0000-0200-000073000000}" name="14-Dec"/>
    <tableColumn id="116" xr3:uid="{00000000-0010-0000-0200-000074000000}" name="15-Dec"/>
    <tableColumn id="117" xr3:uid="{00000000-0010-0000-0200-000075000000}" name="16-Dec"/>
    <tableColumn id="118" xr3:uid="{00000000-0010-0000-0200-000076000000}" name="17-Dec"/>
    <tableColumn id="119" xr3:uid="{00000000-0010-0000-0200-000077000000}" name="18-Dec"/>
    <tableColumn id="120" xr3:uid="{00000000-0010-0000-0200-000078000000}" name="19-Dec"/>
    <tableColumn id="121" xr3:uid="{00000000-0010-0000-0200-000079000000}" name="20-Dec"/>
    <tableColumn id="122" xr3:uid="{00000000-0010-0000-0200-00007A000000}" name="21-Dec"/>
    <tableColumn id="123" xr3:uid="{00000000-0010-0000-0200-00007B000000}" name="22-Dec"/>
    <tableColumn id="124" xr3:uid="{00000000-0010-0000-0200-00007C000000}" name="23-Dec"/>
    <tableColumn id="125" xr3:uid="{00000000-0010-0000-0200-00007D000000}" name="24-Dec"/>
    <tableColumn id="126" xr3:uid="{00000000-0010-0000-0200-00007E000000}" name="25-Dec"/>
    <tableColumn id="127" xr3:uid="{00000000-0010-0000-0200-00007F000000}" name="26-Dec"/>
    <tableColumn id="128" xr3:uid="{00000000-0010-0000-0200-000080000000}" name="27-Dec"/>
    <tableColumn id="129" xr3:uid="{00000000-0010-0000-0200-000081000000}" name="28-Dec"/>
    <tableColumn id="130" xr3:uid="{00000000-0010-0000-0200-000082000000}" name="29-Dec"/>
    <tableColumn id="131" xr3:uid="{00000000-0010-0000-0200-000083000000}" name="30-Dec"/>
    <tableColumn id="132" xr3:uid="{00000000-0010-0000-0200-000084000000}" name="31-Dec"/>
    <tableColumn id="133" xr3:uid="{00000000-0010-0000-0200-000085000000}" name="1-Jan"/>
    <tableColumn id="134" xr3:uid="{00000000-0010-0000-0200-000086000000}" name="2-Jan"/>
    <tableColumn id="135" xr3:uid="{00000000-0010-0000-0200-000087000000}" name="3-Jan"/>
    <tableColumn id="136" xr3:uid="{00000000-0010-0000-0200-000088000000}" name="4-Jan"/>
    <tableColumn id="137" xr3:uid="{00000000-0010-0000-0200-000089000000}" name="5-Jan"/>
    <tableColumn id="138" xr3:uid="{00000000-0010-0000-0200-00008A000000}" name="6-Jan"/>
    <tableColumn id="139" xr3:uid="{00000000-0010-0000-0200-00008B000000}" name="7-Jan"/>
    <tableColumn id="140" xr3:uid="{00000000-0010-0000-0200-00008C000000}" name="8-Jan"/>
    <tableColumn id="141" xr3:uid="{00000000-0010-0000-0200-00008D000000}" name="9-Jan"/>
    <tableColumn id="142" xr3:uid="{00000000-0010-0000-0200-00008E000000}" name="10-Jan"/>
    <tableColumn id="143" xr3:uid="{00000000-0010-0000-0200-00008F000000}" name="11-Jan"/>
    <tableColumn id="144" xr3:uid="{00000000-0010-0000-0200-000090000000}" name="12-Jan"/>
    <tableColumn id="145" xr3:uid="{00000000-0010-0000-0200-000091000000}" name="13-Jan"/>
    <tableColumn id="146" xr3:uid="{00000000-0010-0000-0200-000092000000}" name="14-Jan"/>
    <tableColumn id="147" xr3:uid="{00000000-0010-0000-0200-000093000000}" name="15-Jan"/>
    <tableColumn id="148" xr3:uid="{00000000-0010-0000-0200-000094000000}" name="16-Jan"/>
    <tableColumn id="149" xr3:uid="{00000000-0010-0000-0200-000095000000}" name="17-Jan"/>
    <tableColumn id="150" xr3:uid="{00000000-0010-0000-0200-000096000000}" name="18-Jan"/>
    <tableColumn id="151" xr3:uid="{00000000-0010-0000-0200-000097000000}" name="19-Jan"/>
    <tableColumn id="152" xr3:uid="{00000000-0010-0000-0200-000098000000}" name="20-Jan"/>
    <tableColumn id="153" xr3:uid="{00000000-0010-0000-0200-000099000000}" name="21-Jan"/>
    <tableColumn id="154" xr3:uid="{00000000-0010-0000-0200-00009A000000}" name="22-Jan"/>
    <tableColumn id="155" xr3:uid="{00000000-0010-0000-0200-00009B000000}" name="23-Jan"/>
    <tableColumn id="156" xr3:uid="{00000000-0010-0000-0200-00009C000000}" name="24-Jan"/>
    <tableColumn id="157" xr3:uid="{00000000-0010-0000-0200-00009D000000}" name="25-Jan"/>
    <tableColumn id="158" xr3:uid="{00000000-0010-0000-0200-00009E000000}" name="26-Jan"/>
    <tableColumn id="159" xr3:uid="{00000000-0010-0000-0200-00009F000000}" name="27-Jan"/>
    <tableColumn id="160" xr3:uid="{00000000-0010-0000-0200-0000A0000000}" name="28-Jan"/>
    <tableColumn id="161" xr3:uid="{00000000-0010-0000-0200-0000A1000000}" name="29-Jan"/>
    <tableColumn id="162" xr3:uid="{00000000-0010-0000-0200-0000A2000000}" name="30-Jan"/>
    <tableColumn id="163" xr3:uid="{00000000-0010-0000-0200-0000A3000000}" name="31-Jan"/>
    <tableColumn id="164" xr3:uid="{00000000-0010-0000-0200-0000A4000000}" name="1-Feb"/>
    <tableColumn id="165" xr3:uid="{00000000-0010-0000-0200-0000A5000000}" name="2-Feb"/>
    <tableColumn id="166" xr3:uid="{00000000-0010-0000-0200-0000A6000000}" name="3-Feb"/>
    <tableColumn id="167" xr3:uid="{00000000-0010-0000-0200-0000A7000000}" name="4-Feb"/>
    <tableColumn id="168" xr3:uid="{00000000-0010-0000-0200-0000A8000000}" name="5-Feb"/>
    <tableColumn id="169" xr3:uid="{00000000-0010-0000-0200-0000A9000000}" name="6-Feb"/>
    <tableColumn id="170" xr3:uid="{00000000-0010-0000-0200-0000AA000000}" name="7-Feb"/>
    <tableColumn id="171" xr3:uid="{00000000-0010-0000-0200-0000AB000000}" name="8-Feb"/>
    <tableColumn id="172" xr3:uid="{00000000-0010-0000-0200-0000AC000000}" name="9-Feb"/>
    <tableColumn id="173" xr3:uid="{00000000-0010-0000-0200-0000AD000000}" name="10-Feb"/>
    <tableColumn id="174" xr3:uid="{00000000-0010-0000-0200-0000AE000000}" name="11-Feb"/>
    <tableColumn id="175" xr3:uid="{00000000-0010-0000-0200-0000AF000000}" name="12-Feb"/>
    <tableColumn id="176" xr3:uid="{00000000-0010-0000-0200-0000B0000000}" name="13-Feb"/>
    <tableColumn id="177" xr3:uid="{00000000-0010-0000-0200-0000B1000000}" name="14-Feb"/>
    <tableColumn id="178" xr3:uid="{00000000-0010-0000-0200-0000B2000000}" name="15-Feb"/>
    <tableColumn id="179" xr3:uid="{00000000-0010-0000-0200-0000B3000000}" name="16-Feb"/>
    <tableColumn id="180" xr3:uid="{00000000-0010-0000-0200-0000B4000000}" name="17-Feb"/>
    <tableColumn id="181" xr3:uid="{00000000-0010-0000-0200-0000B5000000}" name="18-Feb"/>
    <tableColumn id="182" xr3:uid="{00000000-0010-0000-0200-0000B6000000}" name="19-Feb"/>
    <tableColumn id="183" xr3:uid="{00000000-0010-0000-0200-0000B7000000}" name="20-Feb"/>
    <tableColumn id="184" xr3:uid="{00000000-0010-0000-0200-0000B8000000}" name="21-Feb"/>
    <tableColumn id="185" xr3:uid="{00000000-0010-0000-0200-0000B9000000}" name="22-Feb"/>
    <tableColumn id="186" xr3:uid="{00000000-0010-0000-0200-0000BA000000}" name="23-Feb"/>
    <tableColumn id="187" xr3:uid="{00000000-0010-0000-0200-0000BB000000}" name="24-Feb"/>
    <tableColumn id="188" xr3:uid="{00000000-0010-0000-0200-0000BC000000}" name="25-Feb"/>
    <tableColumn id="189" xr3:uid="{00000000-0010-0000-0200-0000BD000000}" name="26-Feb"/>
    <tableColumn id="190" xr3:uid="{00000000-0010-0000-0200-0000BE000000}" name="27-Feb"/>
    <tableColumn id="191" xr3:uid="{00000000-0010-0000-0200-0000BF000000}" name="28-Feb"/>
    <tableColumn id="192" xr3:uid="{00000000-0010-0000-0200-0000C0000000}" name="1-Mar"/>
    <tableColumn id="193" xr3:uid="{00000000-0010-0000-0200-0000C1000000}" name="2-Mar"/>
    <tableColumn id="194" xr3:uid="{00000000-0010-0000-0200-0000C2000000}" name="3-Mar"/>
    <tableColumn id="195" xr3:uid="{00000000-0010-0000-0200-0000C3000000}" name="4-Mar"/>
    <tableColumn id="196" xr3:uid="{00000000-0010-0000-0200-0000C4000000}" name="5-Mar"/>
    <tableColumn id="197" xr3:uid="{00000000-0010-0000-0200-0000C5000000}" name="6-Mar"/>
    <tableColumn id="198" xr3:uid="{00000000-0010-0000-0200-0000C6000000}" name="7-Mar"/>
    <tableColumn id="199" xr3:uid="{00000000-0010-0000-0200-0000C7000000}" name="8-Mar"/>
    <tableColumn id="200" xr3:uid="{00000000-0010-0000-0200-0000C8000000}" name="9-Mar"/>
    <tableColumn id="201" xr3:uid="{00000000-0010-0000-0200-0000C9000000}" name="10-Mar"/>
    <tableColumn id="202" xr3:uid="{00000000-0010-0000-0200-0000CA000000}" name="11-Mar"/>
    <tableColumn id="203" xr3:uid="{00000000-0010-0000-0200-0000CB000000}" name="12-Mar"/>
    <tableColumn id="204" xr3:uid="{00000000-0010-0000-0200-0000CC000000}" name="13-Mar"/>
    <tableColumn id="205" xr3:uid="{00000000-0010-0000-0200-0000CD000000}" name="14-Mar"/>
    <tableColumn id="206" xr3:uid="{00000000-0010-0000-0200-0000CE000000}" name="15-Mar"/>
    <tableColumn id="207" xr3:uid="{00000000-0010-0000-0200-0000CF000000}" name="16-Mar"/>
    <tableColumn id="208" xr3:uid="{00000000-0010-0000-0200-0000D0000000}" name="17-Mar"/>
    <tableColumn id="209" xr3:uid="{00000000-0010-0000-0200-0000D1000000}" name="18-Mar"/>
    <tableColumn id="210" xr3:uid="{00000000-0010-0000-0200-0000D2000000}" name="19-Mar"/>
    <tableColumn id="211" xr3:uid="{00000000-0010-0000-0200-0000D3000000}" name="20-Mar"/>
    <tableColumn id="212" xr3:uid="{00000000-0010-0000-0200-0000D4000000}" name="21-Mar"/>
    <tableColumn id="213" xr3:uid="{00000000-0010-0000-0200-0000D5000000}" name="22-Mar"/>
    <tableColumn id="214" xr3:uid="{00000000-0010-0000-0200-0000D6000000}" name="23-Mar"/>
    <tableColumn id="215" xr3:uid="{00000000-0010-0000-0200-0000D7000000}" name="24-Mar"/>
    <tableColumn id="216" xr3:uid="{00000000-0010-0000-0200-0000D8000000}" name="25-Mar"/>
    <tableColumn id="217" xr3:uid="{00000000-0010-0000-0200-0000D9000000}" name="26-Mar"/>
    <tableColumn id="218" xr3:uid="{00000000-0010-0000-0200-0000DA000000}" name="27-Mar"/>
    <tableColumn id="219" xr3:uid="{00000000-0010-0000-0200-0000DB000000}" name="28-Mar"/>
    <tableColumn id="220" xr3:uid="{00000000-0010-0000-0200-0000DC000000}" name="29-Mar"/>
    <tableColumn id="221" xr3:uid="{00000000-0010-0000-0200-0000DD000000}" name="30-Mar"/>
    <tableColumn id="222" xr3:uid="{00000000-0010-0000-0200-0000DE000000}" name="31-Mar"/>
    <tableColumn id="223" xr3:uid="{00000000-0010-0000-0200-0000DF000000}" name="1-Apr"/>
    <tableColumn id="224" xr3:uid="{00000000-0010-0000-0200-0000E0000000}" name="2-Apr"/>
    <tableColumn id="225" xr3:uid="{00000000-0010-0000-0200-0000E1000000}" name="3-Apr"/>
    <tableColumn id="226" xr3:uid="{00000000-0010-0000-0200-0000E2000000}" name="4-Apr"/>
    <tableColumn id="227" xr3:uid="{00000000-0010-0000-0200-0000E3000000}" name="5-Apr"/>
    <tableColumn id="228" xr3:uid="{00000000-0010-0000-0200-0000E4000000}" name="6-Apr"/>
    <tableColumn id="229" xr3:uid="{00000000-0010-0000-0200-0000E5000000}" name="7-Apr"/>
    <tableColumn id="230" xr3:uid="{00000000-0010-0000-0200-0000E6000000}" name="8-Apr"/>
    <tableColumn id="231" xr3:uid="{00000000-0010-0000-0200-0000E7000000}" name="9-Apr"/>
    <tableColumn id="232" xr3:uid="{00000000-0010-0000-0200-0000E8000000}" name="10-Apr"/>
    <tableColumn id="233" xr3:uid="{00000000-0010-0000-0200-0000E9000000}" name="11-Apr"/>
    <tableColumn id="234" xr3:uid="{00000000-0010-0000-0200-0000EA000000}" name="12-Apr"/>
    <tableColumn id="235" xr3:uid="{00000000-0010-0000-0200-0000EB000000}" name="13-Apr"/>
    <tableColumn id="236" xr3:uid="{00000000-0010-0000-0200-0000EC000000}" name="14-Apr"/>
    <tableColumn id="237" xr3:uid="{00000000-0010-0000-0200-0000ED000000}" name="15-Apr"/>
    <tableColumn id="238" xr3:uid="{00000000-0010-0000-0200-0000EE000000}" name="16-Apr"/>
    <tableColumn id="239" xr3:uid="{00000000-0010-0000-0200-0000EF000000}" name="17-Apr"/>
    <tableColumn id="240" xr3:uid="{00000000-0010-0000-0200-0000F0000000}" name="18-Apr"/>
    <tableColumn id="241" xr3:uid="{00000000-0010-0000-0200-0000F1000000}" name="19-Apr"/>
    <tableColumn id="242" xr3:uid="{00000000-0010-0000-0200-0000F2000000}" name="20-Apr"/>
    <tableColumn id="243" xr3:uid="{00000000-0010-0000-0200-0000F3000000}" name="21-Apr"/>
    <tableColumn id="244" xr3:uid="{00000000-0010-0000-0200-0000F4000000}" name="22-Apr"/>
    <tableColumn id="245" xr3:uid="{00000000-0010-0000-0200-0000F5000000}" name="23-Apr"/>
    <tableColumn id="246" xr3:uid="{00000000-0010-0000-0200-0000F6000000}" name="24-Apr"/>
    <tableColumn id="247" xr3:uid="{00000000-0010-0000-0200-0000F7000000}" name="25-Apr"/>
    <tableColumn id="248" xr3:uid="{00000000-0010-0000-0200-0000F8000000}" name="26-Apr"/>
    <tableColumn id="249" xr3:uid="{00000000-0010-0000-0200-0000F9000000}" name="27-Apr"/>
    <tableColumn id="250" xr3:uid="{00000000-0010-0000-0200-0000FA000000}" name="28-Apr"/>
    <tableColumn id="251" xr3:uid="{00000000-0010-0000-0200-0000FB000000}" name="29-Apr"/>
    <tableColumn id="252" xr3:uid="{00000000-0010-0000-0200-0000FC000000}" name="30-Apr"/>
    <tableColumn id="253" xr3:uid="{00000000-0010-0000-0200-0000FD000000}" name="1-May"/>
    <tableColumn id="254" xr3:uid="{00000000-0010-0000-0200-0000FE000000}" name="2-May"/>
    <tableColumn id="255" xr3:uid="{00000000-0010-0000-0200-0000FF000000}" name="3-May"/>
    <tableColumn id="256" xr3:uid="{00000000-0010-0000-0200-000000010000}" name="4-May"/>
    <tableColumn id="257" xr3:uid="{00000000-0010-0000-0200-000001010000}" name="5-May"/>
    <tableColumn id="258" xr3:uid="{00000000-0010-0000-0200-000002010000}" name="6-May"/>
    <tableColumn id="259" xr3:uid="{00000000-0010-0000-0200-000003010000}" name="7-May"/>
    <tableColumn id="260" xr3:uid="{00000000-0010-0000-0200-000004010000}" name="8-May"/>
    <tableColumn id="261" xr3:uid="{00000000-0010-0000-0200-000005010000}" name="9-May"/>
    <tableColumn id="262" xr3:uid="{00000000-0010-0000-0200-000006010000}" name="10-May"/>
    <tableColumn id="263" xr3:uid="{00000000-0010-0000-0200-000007010000}" name="11-May"/>
    <tableColumn id="264" xr3:uid="{00000000-0010-0000-0200-000008010000}" name="12-May"/>
    <tableColumn id="265" xr3:uid="{00000000-0010-0000-0200-000009010000}" name="13-May"/>
    <tableColumn id="266" xr3:uid="{00000000-0010-0000-0200-00000A010000}" name="14-May"/>
    <tableColumn id="267" xr3:uid="{00000000-0010-0000-0200-00000B010000}" name="15-May"/>
    <tableColumn id="268" xr3:uid="{00000000-0010-0000-0200-00000C010000}" name="16-May"/>
    <tableColumn id="269" xr3:uid="{00000000-0010-0000-0200-00000D010000}" name="17-May"/>
    <tableColumn id="270" xr3:uid="{00000000-0010-0000-0200-00000E010000}" name="18-May"/>
    <tableColumn id="271" xr3:uid="{00000000-0010-0000-0200-00000F010000}" name="19-May"/>
    <tableColumn id="272" xr3:uid="{00000000-0010-0000-0200-000010010000}" name="20-May"/>
    <tableColumn id="273" xr3:uid="{00000000-0010-0000-0200-000011010000}" name="21-May"/>
    <tableColumn id="274" xr3:uid="{00000000-0010-0000-0200-000012010000}" name="22-May"/>
    <tableColumn id="275" xr3:uid="{00000000-0010-0000-0200-000013010000}" name="23-May"/>
    <tableColumn id="276" xr3:uid="{00000000-0010-0000-0200-000014010000}" name="24-May"/>
    <tableColumn id="277" xr3:uid="{00000000-0010-0000-0200-000015010000}" name="25-May"/>
    <tableColumn id="278" xr3:uid="{00000000-0010-0000-0200-000016010000}" name="26-May"/>
    <tableColumn id="279" xr3:uid="{00000000-0010-0000-0200-000017010000}" name="27-May"/>
    <tableColumn id="280" xr3:uid="{00000000-0010-0000-0200-000018010000}" name="28-May"/>
    <tableColumn id="281" xr3:uid="{00000000-0010-0000-0200-000019010000}" name="29-May"/>
    <tableColumn id="282" xr3:uid="{00000000-0010-0000-0200-00001A010000}" name="30-May"/>
    <tableColumn id="283" xr3:uid="{00000000-0010-0000-0200-00001B010000}" name="31-May"/>
    <tableColumn id="284" xr3:uid="{00000000-0010-0000-0200-00001C010000}" name="1-Jun"/>
    <tableColumn id="285" xr3:uid="{00000000-0010-0000-0200-00001D010000}" name="2-Jun"/>
    <tableColumn id="286" xr3:uid="{00000000-0010-0000-0200-00001E010000}" name="3-Jun"/>
    <tableColumn id="287" xr3:uid="{00000000-0010-0000-0200-00001F010000}" name="4-Jun"/>
    <tableColumn id="288" xr3:uid="{00000000-0010-0000-0200-000020010000}" name="5-Jun"/>
    <tableColumn id="289" xr3:uid="{00000000-0010-0000-0200-000021010000}" name="6-Jun"/>
    <tableColumn id="290" xr3:uid="{00000000-0010-0000-0200-000022010000}" name="7-Jun"/>
    <tableColumn id="291" xr3:uid="{00000000-0010-0000-0200-000023010000}" name="8-Jun"/>
    <tableColumn id="292" xr3:uid="{00000000-0010-0000-0200-000024010000}" name="9-Jun"/>
    <tableColumn id="293" xr3:uid="{00000000-0010-0000-0200-000025010000}" name="10-Jun"/>
    <tableColumn id="294" xr3:uid="{00000000-0010-0000-0200-000026010000}" name="11-Jun"/>
    <tableColumn id="295" xr3:uid="{00000000-0010-0000-0200-000027010000}" name="12-Jun"/>
    <tableColumn id="296" xr3:uid="{00000000-0010-0000-0200-000028010000}" name="13-Jun"/>
    <tableColumn id="297" xr3:uid="{00000000-0010-0000-0200-000029010000}" name="14-Jun"/>
    <tableColumn id="298" xr3:uid="{00000000-0010-0000-0200-00002A010000}" name="15-Jun"/>
    <tableColumn id="299" xr3:uid="{00000000-0010-0000-0200-00002B010000}" name="16-Jun"/>
    <tableColumn id="300" xr3:uid="{00000000-0010-0000-0200-00002C010000}" name="17-Jun"/>
    <tableColumn id="301" xr3:uid="{00000000-0010-0000-0200-00002D010000}" name="18-Jun"/>
    <tableColumn id="302" xr3:uid="{00000000-0010-0000-0200-00002E010000}" name="19-Jun"/>
    <tableColumn id="303" xr3:uid="{00000000-0010-0000-0200-00002F010000}" name="20-Jun"/>
    <tableColumn id="304" xr3:uid="{00000000-0010-0000-0200-000030010000}" name="21-Jun"/>
    <tableColumn id="305" xr3:uid="{00000000-0010-0000-0200-000031010000}" name="22-Jun"/>
    <tableColumn id="306" xr3:uid="{00000000-0010-0000-0200-000032010000}" name="23-Jun"/>
    <tableColumn id="307" xr3:uid="{00000000-0010-0000-0200-000033010000}" name="24-Jun"/>
    <tableColumn id="308" xr3:uid="{00000000-0010-0000-0200-000034010000}" name="25-Jun"/>
    <tableColumn id="309" xr3:uid="{00000000-0010-0000-0200-000035010000}" name="26-Jun"/>
    <tableColumn id="310" xr3:uid="{00000000-0010-0000-0200-000036010000}" name="27-Jun"/>
    <tableColumn id="311" xr3:uid="{00000000-0010-0000-0200-000037010000}" name="28-Jun"/>
    <tableColumn id="312" xr3:uid="{00000000-0010-0000-0200-000038010000}" name="29-Jun"/>
    <tableColumn id="313" xr3:uid="{00000000-0010-0000-0200-000039010000}" name="30-Jun"/>
    <tableColumn id="314" xr3:uid="{00000000-0010-0000-0200-00003A010000}" name="1-Jul"/>
    <tableColumn id="315" xr3:uid="{00000000-0010-0000-0200-00003B010000}" name="2-Jul"/>
    <tableColumn id="316" xr3:uid="{00000000-0010-0000-0200-00003C010000}" name="3-Jul"/>
    <tableColumn id="317" xr3:uid="{00000000-0010-0000-0200-00003D010000}" name="4-Jul"/>
    <tableColumn id="318" xr3:uid="{00000000-0010-0000-0200-00003E010000}" name="5-Jul"/>
    <tableColumn id="319" xr3:uid="{00000000-0010-0000-0200-00003F010000}" name="6-Jul"/>
    <tableColumn id="320" xr3:uid="{00000000-0010-0000-0200-000040010000}" name="7-Jul"/>
    <tableColumn id="321" xr3:uid="{00000000-0010-0000-0200-000041010000}" name="8-Jul"/>
    <tableColumn id="322" xr3:uid="{00000000-0010-0000-0200-000042010000}" name="9-Jul"/>
    <tableColumn id="323" xr3:uid="{00000000-0010-0000-0200-000043010000}" name="10-Jul"/>
    <tableColumn id="324" xr3:uid="{00000000-0010-0000-0200-000044010000}" name="11-Jul"/>
    <tableColumn id="325" xr3:uid="{00000000-0010-0000-0200-000045010000}" name="12-Jul"/>
    <tableColumn id="326" xr3:uid="{00000000-0010-0000-0200-000046010000}" name="13-Jul"/>
    <tableColumn id="327" xr3:uid="{00000000-0010-0000-0200-000047010000}" name="14-Jul"/>
    <tableColumn id="328" xr3:uid="{00000000-0010-0000-0200-000048010000}" name="15-Jul"/>
    <tableColumn id="329" xr3:uid="{00000000-0010-0000-0200-000049010000}" name="16-Jul"/>
    <tableColumn id="330" xr3:uid="{00000000-0010-0000-0200-00004A010000}" name="17-Jul"/>
    <tableColumn id="331" xr3:uid="{00000000-0010-0000-0200-00004B010000}" name="18-Jul"/>
    <tableColumn id="332" xr3:uid="{00000000-0010-0000-0200-00004C010000}" name="19-Jul"/>
    <tableColumn id="333" xr3:uid="{00000000-0010-0000-0200-00004D010000}" name="20-Jul"/>
    <tableColumn id="334" xr3:uid="{00000000-0010-0000-0200-00004E010000}" name="21-Jul"/>
    <tableColumn id="335" xr3:uid="{00000000-0010-0000-0200-00004F010000}" name="22-Jul"/>
    <tableColumn id="336" xr3:uid="{00000000-0010-0000-0200-000050010000}" name="23-Jul"/>
    <tableColumn id="337" xr3:uid="{00000000-0010-0000-0200-000051010000}" name="24-Jul"/>
    <tableColumn id="338" xr3:uid="{00000000-0010-0000-0200-000052010000}" name="25-Jul"/>
    <tableColumn id="339" xr3:uid="{00000000-0010-0000-0200-000053010000}" name="26-Jul"/>
    <tableColumn id="340" xr3:uid="{00000000-0010-0000-0200-000054010000}" name="27-Jul"/>
    <tableColumn id="341" xr3:uid="{00000000-0010-0000-0200-000055010000}" name="28-Jul"/>
    <tableColumn id="342" xr3:uid="{00000000-0010-0000-0200-000056010000}" name="29-Jul"/>
    <tableColumn id="343" xr3:uid="{00000000-0010-0000-0200-000057010000}" name="30-Jul"/>
    <tableColumn id="344" xr3:uid="{00000000-0010-0000-0200-000058010000}" name="31-Jul"/>
    <tableColumn id="345" xr3:uid="{00000000-0010-0000-0200-000059010000}" name="1-Aug"/>
    <tableColumn id="346" xr3:uid="{00000000-0010-0000-0200-00005A010000}" name="2-Aug"/>
    <tableColumn id="347" xr3:uid="{00000000-0010-0000-0200-00005B010000}" name="3-Aug"/>
    <tableColumn id="348" xr3:uid="{00000000-0010-0000-0200-00005C010000}" name="4-Aug"/>
    <tableColumn id="349" xr3:uid="{00000000-0010-0000-0200-00005D010000}" name="5-Aug"/>
    <tableColumn id="350" xr3:uid="{00000000-0010-0000-0200-00005E010000}" name="6-Aug"/>
    <tableColumn id="351" xr3:uid="{00000000-0010-0000-0200-00005F010000}" name="7-Aug"/>
    <tableColumn id="352" xr3:uid="{00000000-0010-0000-0200-000060010000}" name="8-Aug"/>
    <tableColumn id="353" xr3:uid="{00000000-0010-0000-0200-000061010000}" name="9-Aug"/>
    <tableColumn id="354" xr3:uid="{00000000-0010-0000-0200-000062010000}" name="10-Aug"/>
    <tableColumn id="355" xr3:uid="{00000000-0010-0000-0200-000063010000}" name="11-Aug"/>
    <tableColumn id="356" xr3:uid="{00000000-0010-0000-0200-000064010000}" name="12-Aug"/>
    <tableColumn id="357" xr3:uid="{00000000-0010-0000-0200-000065010000}" name="13-Aug"/>
    <tableColumn id="358" xr3:uid="{00000000-0010-0000-0200-000066010000}" name="14-Aug"/>
    <tableColumn id="359" xr3:uid="{00000000-0010-0000-0200-000067010000}" name="15-Aug"/>
    <tableColumn id="360" xr3:uid="{00000000-0010-0000-0200-000068010000}" name="16-Aug"/>
    <tableColumn id="361" xr3:uid="{00000000-0010-0000-0200-000069010000}" name="17-Aug"/>
    <tableColumn id="362" xr3:uid="{00000000-0010-0000-0200-00006A010000}" name="18-Aug"/>
    <tableColumn id="363" xr3:uid="{00000000-0010-0000-0200-00006B010000}" name="19-Aug"/>
    <tableColumn id="364" xr3:uid="{00000000-0010-0000-0200-00006C010000}" name="20-Aug"/>
    <tableColumn id="365" xr3:uid="{00000000-0010-0000-0200-00006D010000}" name="21-Aug"/>
    <tableColumn id="366" xr3:uid="{00000000-0010-0000-0200-00006E010000}" name="22-Aug"/>
    <tableColumn id="367" xr3:uid="{00000000-0010-0000-0200-00006F010000}" name="23-Aug"/>
    <tableColumn id="368" xr3:uid="{00000000-0010-0000-0200-000070010000}" name="24-Aug"/>
  </tableColumns>
  <tableStyleInfo showFirstColumn="0" showLastColumn="0" showRowStripes="1" showColumnStripes="0"/>
</table>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web.mit.edu/jabbott/www/excelgradetracker.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9EC2"/>
    <pageSetUpPr fitToPage="1"/>
  </sheetPr>
  <dimension ref="A1:AMK44"/>
  <sheetViews>
    <sheetView windowProtection="1" tabSelected="1" zoomScale="60" zoomScaleNormal="60" workbookViewId="0">
      <pane xSplit="12" ySplit="11" topLeftCell="AE12" activePane="bottomRight" state="frozen"/>
      <selection pane="topRight" activeCell="N1" sqref="N1"/>
      <selection pane="bottomLeft" activeCell="A24" sqref="A24"/>
      <selection pane="bottomRight" activeCell="AU11" sqref="AU11"/>
    </sheetView>
  </sheetViews>
  <sheetFormatPr defaultRowHeight="14.5" x14ac:dyDescent="0.35"/>
  <cols>
    <col min="1" max="1" width="7.453125" style="12"/>
    <col min="2" max="2" width="25.6328125" style="12"/>
    <col min="3" max="10" width="0" style="12" hidden="1"/>
    <col min="11" max="63" width="12.54296875" style="12"/>
    <col min="64" max="64" width="5.453125" style="12"/>
    <col min="65" max="1025" width="8.90625" style="12"/>
  </cols>
  <sheetData>
    <row r="1" spans="1:1024" s="12" customFormat="1" ht="14" x14ac:dyDescent="0.3">
      <c r="A1" s="13"/>
      <c r="B1" s="14" t="s">
        <v>0</v>
      </c>
      <c r="C1" s="15"/>
      <c r="D1" s="15"/>
      <c r="E1" s="15"/>
      <c r="F1" s="15"/>
      <c r="G1" s="15"/>
      <c r="H1" s="15"/>
      <c r="I1" s="15"/>
      <c r="J1" s="15"/>
      <c r="K1" s="16"/>
      <c r="L1" s="16"/>
      <c r="M1" s="17"/>
      <c r="N1" s="18"/>
      <c r="O1" s="18"/>
      <c r="P1" s="18"/>
      <c r="Q1" s="18"/>
      <c r="R1" s="18"/>
      <c r="S1" s="19" t="s">
        <v>1</v>
      </c>
      <c r="T1" s="19" t="s">
        <v>2</v>
      </c>
      <c r="U1" s="19" t="s">
        <v>1</v>
      </c>
      <c r="V1" s="19" t="s">
        <v>2</v>
      </c>
      <c r="W1" s="19" t="s">
        <v>1</v>
      </c>
      <c r="X1" s="19" t="s">
        <v>1</v>
      </c>
      <c r="Y1" s="19" t="s">
        <v>1</v>
      </c>
      <c r="Z1" s="19" t="s">
        <v>1</v>
      </c>
      <c r="AA1" s="19" t="s">
        <v>2</v>
      </c>
      <c r="AB1" s="19" t="s">
        <v>3</v>
      </c>
      <c r="AC1" s="19" t="s">
        <v>4</v>
      </c>
      <c r="AD1" s="19" t="s">
        <v>1</v>
      </c>
      <c r="AE1" s="19" t="s">
        <v>2</v>
      </c>
      <c r="AF1" s="19" t="s">
        <v>4</v>
      </c>
      <c r="AG1" s="19" t="s">
        <v>1</v>
      </c>
      <c r="AH1" s="19" t="s">
        <v>2</v>
      </c>
      <c r="AI1" s="19" t="s">
        <v>4</v>
      </c>
      <c r="AJ1" s="19" t="s">
        <v>2</v>
      </c>
      <c r="AK1" s="19" t="s">
        <v>1</v>
      </c>
      <c r="AL1" s="19" t="s">
        <v>2</v>
      </c>
      <c r="AM1" s="19" t="s">
        <v>2</v>
      </c>
      <c r="AN1" s="19" t="s">
        <v>4</v>
      </c>
      <c r="AO1" s="19" t="s">
        <v>4</v>
      </c>
      <c r="AP1" s="19" t="s">
        <v>3</v>
      </c>
      <c r="AQ1" s="19" t="s">
        <v>4</v>
      </c>
      <c r="AR1" s="19" t="s">
        <v>1</v>
      </c>
      <c r="AS1" s="19" t="s">
        <v>2</v>
      </c>
      <c r="AT1" s="19" t="s">
        <v>1</v>
      </c>
      <c r="AU1" s="19" t="s">
        <v>2</v>
      </c>
      <c r="AV1" s="19" t="s">
        <v>1</v>
      </c>
      <c r="AW1" s="19" t="s">
        <v>1</v>
      </c>
      <c r="AX1" s="19" t="s">
        <v>4</v>
      </c>
      <c r="AY1" s="19" t="s">
        <v>1</v>
      </c>
      <c r="AZ1" s="19" t="s">
        <v>1</v>
      </c>
      <c r="BA1" s="19" t="s">
        <v>2</v>
      </c>
      <c r="BB1" s="19" t="s">
        <v>3</v>
      </c>
      <c r="BC1" s="19" t="s">
        <v>1</v>
      </c>
      <c r="BD1" s="19" t="s">
        <v>2</v>
      </c>
      <c r="BE1" s="19" t="s">
        <v>1</v>
      </c>
      <c r="BF1" s="19" t="s">
        <v>2</v>
      </c>
      <c r="BG1" s="19" t="s">
        <v>4</v>
      </c>
      <c r="BH1" s="19" t="s">
        <v>4</v>
      </c>
      <c r="BI1" s="19" t="s">
        <v>4</v>
      </c>
      <c r="BJ1" s="19" t="s">
        <v>5</v>
      </c>
      <c r="BK1" s="19"/>
      <c r="BL1" s="20"/>
    </row>
    <row r="2" spans="1:1024" x14ac:dyDescent="0.35">
      <c r="A2" s="21"/>
      <c r="B2" s="22" t="s">
        <v>6</v>
      </c>
      <c r="C2" s="23"/>
      <c r="D2" s="23"/>
      <c r="E2" s="23"/>
      <c r="F2" s="23"/>
      <c r="G2" s="23"/>
      <c r="H2" s="23"/>
      <c r="I2" s="23"/>
      <c r="J2" s="23"/>
      <c r="K2" s="24"/>
      <c r="L2" s="24"/>
      <c r="M2" s="11" t="s">
        <v>7</v>
      </c>
      <c r="N2" s="11"/>
      <c r="O2" s="11"/>
      <c r="P2" s="11"/>
      <c r="Q2" s="11"/>
      <c r="R2" s="11"/>
      <c r="S2" s="25">
        <v>15</v>
      </c>
      <c r="T2" s="25">
        <v>10</v>
      </c>
      <c r="U2" s="25">
        <v>15</v>
      </c>
      <c r="V2" s="25">
        <v>5</v>
      </c>
      <c r="W2" s="25">
        <v>15</v>
      </c>
      <c r="X2" s="25">
        <v>15</v>
      </c>
      <c r="Y2" s="25">
        <v>15</v>
      </c>
      <c r="Z2" s="25">
        <v>15</v>
      </c>
      <c r="AA2" s="25">
        <v>10</v>
      </c>
      <c r="AB2" s="25">
        <v>50</v>
      </c>
      <c r="AC2" s="25">
        <v>10</v>
      </c>
      <c r="AD2" s="25">
        <v>15</v>
      </c>
      <c r="AE2" s="25">
        <v>10</v>
      </c>
      <c r="AF2" s="25">
        <v>10</v>
      </c>
      <c r="AG2" s="25">
        <v>15</v>
      </c>
      <c r="AH2" s="25">
        <v>5</v>
      </c>
      <c r="AI2" s="25">
        <v>10</v>
      </c>
      <c r="AJ2" s="25">
        <v>5</v>
      </c>
      <c r="AK2" s="25">
        <v>15</v>
      </c>
      <c r="AL2" s="25">
        <v>10</v>
      </c>
      <c r="AM2" s="25">
        <v>10</v>
      </c>
      <c r="AN2" s="25">
        <v>10</v>
      </c>
      <c r="AO2" s="25">
        <v>10</v>
      </c>
      <c r="AP2" s="25">
        <v>50</v>
      </c>
      <c r="AQ2" s="25">
        <v>10</v>
      </c>
      <c r="AR2" s="25">
        <v>15</v>
      </c>
      <c r="AS2" s="25">
        <v>10</v>
      </c>
      <c r="AT2" s="25">
        <v>15</v>
      </c>
      <c r="AU2" s="25">
        <v>5</v>
      </c>
      <c r="AV2" s="25">
        <v>15</v>
      </c>
      <c r="AW2" s="25">
        <v>15</v>
      </c>
      <c r="AX2" s="25">
        <v>10</v>
      </c>
      <c r="AY2" s="25">
        <v>15</v>
      </c>
      <c r="AZ2" s="25">
        <v>15</v>
      </c>
      <c r="BA2" s="25">
        <v>10</v>
      </c>
      <c r="BB2" s="25">
        <v>50</v>
      </c>
      <c r="BC2" s="25">
        <v>15</v>
      </c>
      <c r="BD2" s="25">
        <v>10</v>
      </c>
      <c r="BE2" s="25">
        <v>15</v>
      </c>
      <c r="BF2" s="25">
        <v>5</v>
      </c>
      <c r="BG2" s="25">
        <v>10</v>
      </c>
      <c r="BH2" s="25">
        <v>10</v>
      </c>
      <c r="BI2" s="25">
        <v>10</v>
      </c>
      <c r="BJ2" s="25">
        <v>30</v>
      </c>
      <c r="BK2" s="25"/>
      <c r="BL2" s="20"/>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35">
      <c r="A3" s="26"/>
      <c r="B3" s="22" t="s">
        <v>8</v>
      </c>
      <c r="C3" s="27"/>
      <c r="D3" s="27"/>
      <c r="E3" s="27"/>
      <c r="F3" s="27"/>
      <c r="G3" s="27"/>
      <c r="H3" s="27"/>
      <c r="I3" s="27"/>
      <c r="J3" s="27"/>
      <c r="K3" s="27"/>
      <c r="L3" s="27"/>
      <c r="M3" s="10" t="str">
        <f>IF(SUM(M4:R4)=1,"",CONCATENATE("Caution! Make this sum to 100%, not ",TEXT(SUM(M4:R4),"00%")))</f>
        <v/>
      </c>
      <c r="N3" s="10"/>
      <c r="O3" s="10"/>
      <c r="P3" s="10"/>
      <c r="Q3" s="10"/>
      <c r="R3" s="10"/>
      <c r="S3" s="28">
        <v>1</v>
      </c>
      <c r="T3" s="28">
        <v>1</v>
      </c>
      <c r="U3" s="28">
        <v>1</v>
      </c>
      <c r="V3" s="28">
        <v>1</v>
      </c>
      <c r="W3" s="28">
        <v>1</v>
      </c>
      <c r="X3" s="28">
        <v>1</v>
      </c>
      <c r="Y3" s="28">
        <v>1</v>
      </c>
      <c r="Z3" s="28">
        <v>1</v>
      </c>
      <c r="AA3" s="28">
        <v>1</v>
      </c>
      <c r="AB3" s="28">
        <v>1</v>
      </c>
      <c r="AC3" s="28">
        <v>1</v>
      </c>
      <c r="AD3" s="28">
        <v>1</v>
      </c>
      <c r="AE3" s="28">
        <v>1</v>
      </c>
      <c r="AF3" s="28">
        <v>1</v>
      </c>
      <c r="AG3" s="28">
        <v>1</v>
      </c>
      <c r="AH3" s="28">
        <v>1</v>
      </c>
      <c r="AI3" s="28">
        <v>1</v>
      </c>
      <c r="AJ3" s="28">
        <v>1</v>
      </c>
      <c r="AK3" s="28">
        <v>1</v>
      </c>
      <c r="AL3" s="28">
        <v>1</v>
      </c>
      <c r="AM3" s="28">
        <v>1</v>
      </c>
      <c r="AN3" s="28">
        <v>1</v>
      </c>
      <c r="AO3" s="28">
        <v>1</v>
      </c>
      <c r="AP3" s="28">
        <v>1</v>
      </c>
      <c r="AQ3" s="28">
        <v>1</v>
      </c>
      <c r="AR3" s="28">
        <v>1</v>
      </c>
      <c r="AS3" s="28">
        <v>1</v>
      </c>
      <c r="AT3" s="28">
        <v>1</v>
      </c>
      <c r="AU3" s="28">
        <v>1</v>
      </c>
      <c r="AV3" s="28">
        <v>1</v>
      </c>
      <c r="AW3" s="28">
        <v>1</v>
      </c>
      <c r="AX3" s="28">
        <v>1</v>
      </c>
      <c r="AY3" s="28">
        <v>1</v>
      </c>
      <c r="AZ3" s="28">
        <v>1</v>
      </c>
      <c r="BA3" s="28">
        <v>1</v>
      </c>
      <c r="BB3" s="28">
        <v>1</v>
      </c>
      <c r="BC3" s="28">
        <v>1</v>
      </c>
      <c r="BD3" s="28">
        <v>1</v>
      </c>
      <c r="BE3" s="28">
        <v>1</v>
      </c>
      <c r="BF3" s="28">
        <v>1</v>
      </c>
      <c r="BG3" s="28">
        <v>1</v>
      </c>
      <c r="BH3" s="28">
        <v>1</v>
      </c>
      <c r="BI3" s="28">
        <v>1</v>
      </c>
      <c r="BJ3" s="28">
        <v>1</v>
      </c>
      <c r="BK3" s="28">
        <v>1</v>
      </c>
      <c r="BL3" s="20"/>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37" customFormat="1" ht="14" x14ac:dyDescent="0.3">
      <c r="A4" s="29"/>
      <c r="B4" s="30" t="s">
        <v>9</v>
      </c>
      <c r="C4" s="31"/>
      <c r="D4" s="31"/>
      <c r="E4" s="31"/>
      <c r="F4" s="31"/>
      <c r="G4" s="31"/>
      <c r="H4" s="31"/>
      <c r="I4" s="31"/>
      <c r="J4" s="31"/>
      <c r="K4" s="31"/>
      <c r="L4" s="31"/>
      <c r="M4" s="32">
        <v>0.15</v>
      </c>
      <c r="N4" s="33">
        <v>0.15</v>
      </c>
      <c r="O4" s="33">
        <v>0.15</v>
      </c>
      <c r="P4" s="33">
        <v>0.35</v>
      </c>
      <c r="Q4" s="33">
        <v>0.2</v>
      </c>
      <c r="R4" s="34">
        <v>0</v>
      </c>
      <c r="S4" s="35">
        <v>43485</v>
      </c>
      <c r="T4" s="35">
        <v>43485</v>
      </c>
      <c r="U4" s="35">
        <v>43488</v>
      </c>
      <c r="V4" s="35">
        <v>43491</v>
      </c>
      <c r="W4" s="35">
        <v>43492</v>
      </c>
      <c r="X4" s="35">
        <v>43493</v>
      </c>
      <c r="Y4" s="35">
        <v>43494</v>
      </c>
      <c r="Z4" s="35">
        <v>43495</v>
      </c>
      <c r="AA4" s="35">
        <v>43495</v>
      </c>
      <c r="AB4" s="35">
        <v>43496</v>
      </c>
      <c r="AC4" s="35">
        <v>43498</v>
      </c>
      <c r="AD4" s="35">
        <v>43499</v>
      </c>
      <c r="AE4" s="35">
        <v>43501</v>
      </c>
      <c r="AF4" s="35">
        <v>43502</v>
      </c>
      <c r="AG4" s="35">
        <v>43503</v>
      </c>
      <c r="AH4" s="35">
        <v>43503</v>
      </c>
      <c r="AI4" s="35">
        <v>43505</v>
      </c>
      <c r="AJ4" s="35">
        <v>43505</v>
      </c>
      <c r="AK4" s="35">
        <v>43506</v>
      </c>
      <c r="AL4" s="35">
        <v>43507</v>
      </c>
      <c r="AM4" s="35">
        <v>43509</v>
      </c>
      <c r="AN4" s="35">
        <v>43509</v>
      </c>
      <c r="AO4" s="35">
        <v>43510</v>
      </c>
      <c r="AP4" s="35">
        <v>43512</v>
      </c>
      <c r="AQ4" s="35">
        <v>43514</v>
      </c>
      <c r="AR4" s="35">
        <v>43515</v>
      </c>
      <c r="AS4" s="35">
        <v>43516</v>
      </c>
      <c r="AT4" s="35">
        <v>43519</v>
      </c>
      <c r="AU4" s="35">
        <v>43521</v>
      </c>
      <c r="AV4" s="35">
        <v>43524</v>
      </c>
      <c r="AW4" s="35">
        <v>43528</v>
      </c>
      <c r="AX4" s="35">
        <v>43529</v>
      </c>
      <c r="AY4" s="35">
        <v>43530</v>
      </c>
      <c r="AZ4" s="35">
        <v>43533</v>
      </c>
      <c r="BA4" s="35">
        <v>43535</v>
      </c>
      <c r="BB4" s="35">
        <v>43535</v>
      </c>
      <c r="BC4" s="35">
        <v>43537</v>
      </c>
      <c r="BD4" s="35">
        <v>43539</v>
      </c>
      <c r="BE4" s="35">
        <v>43542</v>
      </c>
      <c r="BF4" s="35">
        <v>43543</v>
      </c>
      <c r="BG4" s="35">
        <v>43545</v>
      </c>
      <c r="BH4" s="35">
        <v>43547</v>
      </c>
      <c r="BI4" s="35">
        <v>43549</v>
      </c>
      <c r="BJ4" s="35">
        <v>43552</v>
      </c>
      <c r="BK4" s="35"/>
      <c r="BL4" s="36"/>
    </row>
    <row r="5" spans="1:1024" ht="23.25" customHeight="1" x14ac:dyDescent="0.35">
      <c r="A5" s="38" t="str">
        <f ca="1">IFERROR(IF(_xlfn.NUMBERVALUE(INFO("release"))&lt;13,"You can hide this row that shows sparkline distribution charts in newer versions of Excel. Select this row (click the 5 to the left of this row) and then right click and click hide.",""),"")</f>
        <v/>
      </c>
      <c r="B5" s="37"/>
      <c r="C5" s="39"/>
      <c r="D5" s="39"/>
      <c r="E5" s="39"/>
      <c r="F5" s="39"/>
      <c r="G5" s="39"/>
      <c r="H5" s="39"/>
      <c r="I5" s="39"/>
      <c r="J5" s="39"/>
      <c r="K5" s="39"/>
      <c r="L5" s="39"/>
      <c r="M5" s="40"/>
      <c r="N5" s="39"/>
      <c r="O5" s="39"/>
      <c r="P5" s="39"/>
      <c r="Q5" s="39"/>
      <c r="R5" s="41"/>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36"/>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idden="1" x14ac:dyDescent="0.35">
      <c r="A6" s="43" t="s">
        <v>10</v>
      </c>
      <c r="B6" s="43">
        <f>INDEX('Options and Things to Try'!$A$20:$A$32,MATCH(A6,'Options and Things to Try'!$B$20:$B$32,0))</f>
        <v>90</v>
      </c>
      <c r="C6" s="44"/>
      <c r="D6" s="44"/>
      <c r="E6" s="44"/>
      <c r="F6" s="44"/>
      <c r="G6" s="44"/>
      <c r="H6" s="44"/>
      <c r="I6" s="44"/>
      <c r="J6" s="44"/>
      <c r="K6" s="44">
        <f>COUNTIF('Data Entry'!$K$12:$K$36,"&gt;="&amp;$B6)</f>
        <v>8</v>
      </c>
      <c r="L6" s="44"/>
      <c r="M6" s="45">
        <f>COUNTIF('Data Entry'!$M$12:$M$36,"&gt;="&amp;$B6)</f>
        <v>5</v>
      </c>
      <c r="N6" s="44">
        <f>COUNTIF('Data Entry'!$N$12:$N$36,"&gt;="&amp;$B6)</f>
        <v>7</v>
      </c>
      <c r="O6" s="44">
        <f>COUNTIF('Data Entry'!$O$12:$O$36,"&gt;="&amp;$B6)</f>
        <v>8</v>
      </c>
      <c r="P6" s="44">
        <f>COUNTIF('Data Entry'!$P$12:$P$36,"&gt;="&amp;$B6)</f>
        <v>17</v>
      </c>
      <c r="Q6" s="44">
        <f>COUNTIF('Data Entry'!$Q$12:$Q$36,"&gt;="&amp;$B6)</f>
        <v>12</v>
      </c>
      <c r="R6" s="46">
        <f>COUNTIF('Data Entry'!$R$12:$R$36,"&gt;="&amp;$B6)</f>
        <v>0</v>
      </c>
      <c r="S6" s="44">
        <f>COUNTIF('Data Entry'!$S$12:$S$36,"&gt;="&amp;($B6/100)*S$2)</f>
        <v>6</v>
      </c>
      <c r="T6" s="44">
        <f>COUNTIF('Data Entry'!$T$12:$T$36,"&gt;="&amp;($B6/100)*T$2)</f>
        <v>21</v>
      </c>
      <c r="U6" s="44"/>
      <c r="V6" s="44">
        <f>COUNTIF('Data Entry'!$V$12:$V$36,"&gt;="&amp;($B6/100)*V$2)</f>
        <v>13</v>
      </c>
      <c r="W6" s="44"/>
      <c r="X6" s="44"/>
      <c r="Y6" s="44"/>
      <c r="Z6" s="44"/>
      <c r="AA6" s="44"/>
      <c r="AB6" s="44">
        <f>COUNTIF('Data Entry'!$AB$12:$AB$36,"&gt;="&amp;($B6/100)*AB$2)</f>
        <v>10</v>
      </c>
      <c r="AC6" s="44">
        <f>COUNTIF('Data Entry'!$AC$12:$AC$36,"&gt;="&amp;($B6/100)*AC$2)</f>
        <v>20</v>
      </c>
      <c r="AD6" s="44"/>
      <c r="AE6" s="44"/>
      <c r="AF6" s="44"/>
      <c r="AG6" s="44"/>
      <c r="AH6" s="44"/>
      <c r="AI6" s="44"/>
      <c r="AJ6" s="44">
        <f>COUNTIF('Data Entry'!$AJ$12:$AJ$36,"&gt;="&amp;($B6/100)*AJ$2)</f>
        <v>12</v>
      </c>
      <c r="AK6" s="44">
        <f>COUNTIF('Data Entry'!$AK$12:$AK$36,"&gt;="&amp;($B6/100)*AK$2)</f>
        <v>9</v>
      </c>
      <c r="AL6" s="44">
        <f>COUNTIF('Data Entry'!$AL$12:$AL$36,"&gt;="&amp;($B6/100)*AL$2)</f>
        <v>11</v>
      </c>
      <c r="AM6" s="44">
        <f>COUNTIF('Data Entry'!$AM$12:$AM$36,"&gt;="&amp;($B6/100)*AM$2)</f>
        <v>15</v>
      </c>
      <c r="AN6" s="44">
        <f>COUNTIF('Data Entry'!$AN$12:$AN$36,"&gt;="&amp;($B6/100)*AN$2)</f>
        <v>23</v>
      </c>
      <c r="AO6" s="44">
        <f>COUNTIF('Data Entry'!$AO$12:$AO$36,"&gt;="&amp;($B6/100)*AO$2)</f>
        <v>17</v>
      </c>
      <c r="AP6" s="44"/>
      <c r="AQ6" s="44"/>
      <c r="AR6" s="44">
        <f>COUNTIF('Data Entry'!$AR$12:$AR$36,"&gt;="&amp;($B6/100)*AR$2)</f>
        <v>15</v>
      </c>
      <c r="AS6" s="44">
        <f>COUNTIF('Data Entry'!$AS$12:$AS$36,"&gt;="&amp;($B6/100)*AS$2)</f>
        <v>11</v>
      </c>
      <c r="AT6" s="44">
        <f>COUNTIF('Data Entry'!$AT$12:$AT$36,"&gt;="&amp;($B6/100)*AT$2)</f>
        <v>20</v>
      </c>
      <c r="AU6" s="44">
        <f>COUNTIF('Data Entry'!$AU$12:$AU$36,"&gt;="&amp;($B6/100)*AU$2)</f>
        <v>9</v>
      </c>
      <c r="AV6" s="44">
        <f>COUNTIF('Data Entry'!$AV$12:$AV$36,"&gt;="&amp;($B6/100)*AV$2)</f>
        <v>8</v>
      </c>
      <c r="AW6" s="44">
        <f>COUNTIF('Data Entry'!$AW$12:$AW$36,"&gt;="&amp;($B6/100)*AW$2)</f>
        <v>13</v>
      </c>
      <c r="AX6" s="44"/>
      <c r="AY6" s="44">
        <f>COUNTIF('Data Entry'!$AY$12:$AY$36,"&gt;="&amp;($B6/100)*AY$2)</f>
        <v>15</v>
      </c>
      <c r="AZ6" s="44">
        <f>COUNTIF('Data Entry'!$AZ$12:$AZ$36,"&gt;="&amp;($B6/100)*AZ$2)</f>
        <v>17</v>
      </c>
      <c r="BA6" s="44">
        <f>COUNTIF('Data Entry'!$BA$12:$BA$36,"&gt;="&amp;($B6/100)*BA$2)</f>
        <v>25</v>
      </c>
      <c r="BB6" s="44">
        <f>COUNTIF('Data Entry'!$BB$12:$BB$36,"&gt;="&amp;($B6/100)*BB$2)</f>
        <v>13</v>
      </c>
      <c r="BC6" s="44">
        <f>COUNTIF('Data Entry'!$BC$12:$BC$36,"&gt;="&amp;($B6/100)*BC$2)</f>
        <v>17</v>
      </c>
      <c r="BD6" s="44">
        <f>COUNTIF('Data Entry'!$BD$12:$BD$36,"&gt;="&amp;($B6/100)*BD$2)</f>
        <v>17</v>
      </c>
      <c r="BE6" s="44">
        <f>COUNTIF('Data Entry'!$BE$12:$BE$36,"&gt;="&amp;($B6/100)*BE$2)</f>
        <v>11</v>
      </c>
      <c r="BF6" s="44">
        <f>COUNTIF('Data Entry'!$BF$12:$BF$36,"&gt;="&amp;($B6/100)*BF$2)</f>
        <v>8</v>
      </c>
      <c r="BG6" s="44">
        <f>COUNTIF('Data Entry'!$BG$12:$BG$36,"&gt;="&amp;($B6/100)*BG$2)</f>
        <v>19</v>
      </c>
      <c r="BH6" s="44">
        <f>COUNTIF('Data Entry'!$BH$12:$BH$36,"&gt;="&amp;($B6/100)*BH$2)</f>
        <v>17</v>
      </c>
      <c r="BI6" s="44">
        <f>COUNTIF('Data Entry'!$BI$12:$BI$36,"&gt;="&amp;($B6/100)*BI$2)</f>
        <v>19</v>
      </c>
      <c r="BJ6" s="44">
        <f>COUNTIF('Data Entry'!$BJ$12:$BJ$36,"&gt;="&amp;($B6/100)*BJ$2)</f>
        <v>12</v>
      </c>
      <c r="BK6" s="44">
        <f>COUNTIF('Data Entry'!$BK$12:$BK$36,"&gt;="&amp;($B6/100)*BK$2)</f>
        <v>0</v>
      </c>
      <c r="BL6" s="3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idden="1" x14ac:dyDescent="0.35">
      <c r="A7" s="43" t="s">
        <v>11</v>
      </c>
      <c r="B7" s="43">
        <f>INDEX('Options and Things to Try'!$A$20:$A$32,MATCH(A7,'Options and Things to Try'!$B$20:$B$32,0))</f>
        <v>80</v>
      </c>
      <c r="C7" s="44"/>
      <c r="D7" s="44"/>
      <c r="E7" s="44"/>
      <c r="F7" s="44"/>
      <c r="G7" s="44"/>
      <c r="H7" s="44"/>
      <c r="I7" s="44"/>
      <c r="J7" s="44"/>
      <c r="K7" s="44">
        <f>COUNTIFS('Data Entry'!$K$12:$K$36,"&gt;="&amp;$B7,'Data Entry'!$K$12:$K$36,"&lt;"&amp;$B6)</f>
        <v>12</v>
      </c>
      <c r="L7" s="44"/>
      <c r="M7" s="45">
        <f>COUNTIFS('Data Entry'!$M$12:$M$36,"&gt;="&amp;$B7,'Data Entry'!$M$12:$M$36,"&lt;"&amp;$B6)</f>
        <v>5</v>
      </c>
      <c r="N7" s="44">
        <f>COUNTIFS('Data Entry'!$N$12:$N$36,"&gt;="&amp;$B7,'Data Entry'!$N$12:$N$36,"&lt;"&amp;$B6)</f>
        <v>8</v>
      </c>
      <c r="O7" s="44">
        <f>COUNTIFS('Data Entry'!$O$12:$O$36,"&gt;="&amp;$B7,'Data Entry'!$O$12:$O$36,"&lt;"&amp;$B6)</f>
        <v>10</v>
      </c>
      <c r="P7" s="44">
        <f>COUNTIFS('Data Entry'!$P$12:$P$36,"&gt;="&amp;$B7,'Data Entry'!$P$12:$P$36,"&lt;"&amp;$B6)</f>
        <v>8</v>
      </c>
      <c r="Q7" s="44">
        <f>COUNTIFS('Data Entry'!$Q$12:$Q$36,"&gt;="&amp;$B7,'Data Entry'!$Q$12:$Q$36,"&lt;"&amp;$B6)</f>
        <v>7</v>
      </c>
      <c r="R7" s="46">
        <f>COUNTIFS('Data Entry'!$R$12:$R$36,"&gt;="&amp;$B7,'Data Entry'!$R$12:$R$36,"&lt;"&amp;$B6)</f>
        <v>0</v>
      </c>
      <c r="S7" s="44">
        <f>COUNTIFS('Data Entry'!$S$12:$S$36,"&gt;="&amp;($B7/100)*S$2,'Data Entry'!$S$12:$S$36,"&lt;"&amp;($B6/100)*S$2)</f>
        <v>4</v>
      </c>
      <c r="T7" s="44">
        <f>COUNTIFS('Data Entry'!$T$12:$T$36,"&gt;="&amp;($B7/100)*T$2,'Data Entry'!$T$12:$T$36,"&lt;"&amp;($B6/100)*T$2)</f>
        <v>4</v>
      </c>
      <c r="U7" s="44"/>
      <c r="V7" s="44">
        <f>COUNTIFS('Data Entry'!$V$12:$V$36,"&gt;="&amp;($B7/100)*V$2,'Data Entry'!$V$12:$V$36,"&lt;"&amp;($B6/100)*V$2)</f>
        <v>11</v>
      </c>
      <c r="W7" s="44"/>
      <c r="X7" s="44"/>
      <c r="Y7" s="44"/>
      <c r="Z7" s="44"/>
      <c r="AA7" s="44"/>
      <c r="AB7" s="44">
        <f>COUNTIFS('Data Entry'!$AB$12:$AB$36,"&gt;="&amp;($B7/100)*AB$2,'Data Entry'!$AB$12:$AB$36,"&lt;"&amp;($B6/100)*AB$2)</f>
        <v>5</v>
      </c>
      <c r="AC7" s="44">
        <f>COUNTIFS('Data Entry'!$AC$12:$AC$36,"&gt;="&amp;($B7/100)*AC$2,'Data Entry'!$AC$12:$AC$36,"&lt;"&amp;($B6/100)*AC$2)</f>
        <v>1</v>
      </c>
      <c r="AD7" s="44"/>
      <c r="AE7" s="44"/>
      <c r="AF7" s="44"/>
      <c r="AG7" s="44"/>
      <c r="AH7" s="44"/>
      <c r="AI7" s="44"/>
      <c r="AJ7" s="44">
        <f>COUNTIFS('Data Entry'!$AJ$12:$AJ$36,"&gt;="&amp;($B7/100)*AJ$2,'Data Entry'!$AJ$12:$AJ$36,"&lt;"&amp;($B6/100)*AJ$2)</f>
        <v>6</v>
      </c>
      <c r="AK7" s="44">
        <f>COUNTIFS('Data Entry'!$AK$12:$AK$36,"&gt;="&amp;($B7/100)*AK$2,'Data Entry'!$AK$12:$AK$36,"&lt;"&amp;($B6/100)*AK$2)</f>
        <v>3</v>
      </c>
      <c r="AL7" s="44">
        <f>COUNTIFS('Data Entry'!$AL$12:$AL$36,"&gt;="&amp;($B7/100)*AL$2,'Data Entry'!$AL$12:$AL$36,"&lt;"&amp;($B6/100)*AL$2)</f>
        <v>2</v>
      </c>
      <c r="AM7" s="44">
        <f>COUNTIFS('Data Entry'!$AM$12:$AM$36,"&gt;="&amp;($B7/100)*AM$2,'Data Entry'!$AM$12:$AM$36,"&lt;"&amp;($B6/100)*AM$2)</f>
        <v>1</v>
      </c>
      <c r="AN7" s="44">
        <f>COUNTIFS('Data Entry'!$AN$12:$AN$36,"&gt;="&amp;($B7/100)*AN$2,'Data Entry'!$AN$12:$AN$36,"&lt;"&amp;($B6/100)*AN$2)</f>
        <v>2</v>
      </c>
      <c r="AO7" s="44">
        <f>COUNTIFS('Data Entry'!$AO$12:$AO$36,"&gt;="&amp;($B7/100)*AO$2,'Data Entry'!$AO$12:$AO$36,"&lt;"&amp;($B6/100)*AO$2)</f>
        <v>8</v>
      </c>
      <c r="AP7" s="44"/>
      <c r="AQ7" s="44"/>
      <c r="AR7" s="44">
        <f>COUNTIFS('Data Entry'!$AR$12:$AR$36,"&gt;="&amp;($B7/100)*AR$2,'Data Entry'!$AR$12:$AR$36,"&lt;"&amp;($B6/100)*AR$2)</f>
        <v>5</v>
      </c>
      <c r="AS7" s="44">
        <f>COUNTIFS('Data Entry'!$AS$12:$AS$36,"&gt;="&amp;($B7/100)*AS$2,'Data Entry'!$AS$12:$AS$36,"&lt;"&amp;($B6/100)*AS$2)</f>
        <v>0</v>
      </c>
      <c r="AT7" s="44">
        <f>COUNTIFS('Data Entry'!$AT$12:$AT$36,"&gt;="&amp;($B7/100)*AT$2,'Data Entry'!$AT$12:$AT$36,"&lt;"&amp;($B6/100)*AT$2)</f>
        <v>5</v>
      </c>
      <c r="AU7" s="44">
        <f>COUNTIFS('Data Entry'!$AU$12:$AU$36,"&gt;="&amp;($B7/100)*AU$2,'Data Entry'!$AU$12:$AU$36,"&lt;"&amp;($B6/100)*AU$2)</f>
        <v>1</v>
      </c>
      <c r="AV7" s="44">
        <f>COUNTIFS('Data Entry'!$AV$12:$AV$36,"&gt;="&amp;($B7/100)*AV$2,'Data Entry'!$AV$12:$AV$36,"&lt;"&amp;($B6/100)*AV$2)</f>
        <v>4</v>
      </c>
      <c r="AW7" s="44">
        <f>COUNTIFS('Data Entry'!$AW$12:$AW$36,"&gt;="&amp;($B7/100)*AW$2,'Data Entry'!$AW$12:$AW$36,"&lt;"&amp;($B6/100)*AW$2)</f>
        <v>7</v>
      </c>
      <c r="AX7" s="44"/>
      <c r="AY7" s="44">
        <f>COUNTIFS('Data Entry'!$AY$12:$AY$36,"&gt;="&amp;($B7/100)*AY$2,'Data Entry'!$AY$12:$AY$36,"&lt;"&amp;($B6/100)*AY$2)</f>
        <v>8</v>
      </c>
      <c r="AZ7" s="44">
        <f>COUNTIFS('Data Entry'!$AZ$12:$AZ$36,"&gt;="&amp;($B7/100)*AZ$2,'Data Entry'!$AZ$12:$AZ$36,"&lt;"&amp;($B6/100)*AZ$2)</f>
        <v>7</v>
      </c>
      <c r="BA7" s="44">
        <f>COUNTIFS('Data Entry'!$BA$12:$BA$36,"&gt;="&amp;($B7/100)*BA$2,'Data Entry'!$BA$12:$BA$36,"&lt;"&amp;($B6/100)*BA$2)</f>
        <v>0</v>
      </c>
      <c r="BB7" s="44">
        <f>COUNTIFS('Data Entry'!$BB$12:$BB$36,"&gt;="&amp;($B7/100)*BB$2,'Data Entry'!$BB$12:$BB$36,"&lt;"&amp;($B6/100)*BB$2)</f>
        <v>8</v>
      </c>
      <c r="BC7" s="44">
        <f>COUNTIFS('Data Entry'!$BC$12:$BC$36,"&gt;="&amp;($B7/100)*BC$2,'Data Entry'!$BC$12:$BC$36,"&lt;"&amp;($B6/100)*BC$2)</f>
        <v>6</v>
      </c>
      <c r="BD7" s="44">
        <f>COUNTIFS('Data Entry'!$BD$12:$BD$36,"&gt;="&amp;($B7/100)*BD$2,'Data Entry'!$BD$12:$BD$36,"&lt;"&amp;($B6/100)*BD$2)</f>
        <v>1</v>
      </c>
      <c r="BE7" s="44">
        <f>COUNTIFS('Data Entry'!$BE$12:$BE$36,"&gt;="&amp;($B7/100)*BE$2,'Data Entry'!$BE$12:$BE$36,"&lt;"&amp;($B6/100)*BE$2)</f>
        <v>2</v>
      </c>
      <c r="BF7" s="44">
        <f>COUNTIFS('Data Entry'!$BF$12:$BF$36,"&gt;="&amp;($B7/100)*BF$2,'Data Entry'!$BF$12:$BF$36,"&lt;"&amp;($B6/100)*BF$2)</f>
        <v>3</v>
      </c>
      <c r="BG7" s="44">
        <f>COUNTIFS('Data Entry'!$BG$12:$BG$36,"&gt;="&amp;($B7/100)*BG$2,'Data Entry'!$BG$12:$BG$36,"&lt;"&amp;($B6/100)*BG$2)</f>
        <v>6</v>
      </c>
      <c r="BH7" s="44">
        <f>COUNTIFS('Data Entry'!$BH$12:$BH$36,"&gt;="&amp;($B7/100)*BH$2,'Data Entry'!$BH$12:$BH$36,"&lt;"&amp;($B6/100)*BH$2)</f>
        <v>3</v>
      </c>
      <c r="BI7" s="44">
        <f>COUNTIFS('Data Entry'!$BI$12:$BI$36,"&gt;="&amp;($B7/100)*BI$2,'Data Entry'!$BI$12:$BI$36,"&lt;"&amp;($B6/100)*BI$2)</f>
        <v>6</v>
      </c>
      <c r="BJ7" s="44">
        <f>COUNTIFS('Data Entry'!$BJ$12:$BJ$36,"&gt;="&amp;($B7/100)*BJ$2,'Data Entry'!$BJ$12:$BJ$36,"&lt;"&amp;($B6/100)*BJ$2)</f>
        <v>7</v>
      </c>
      <c r="BK7" s="44">
        <f>COUNTIFS('Data Entry'!$BK$12:$BK$36,"&gt;="&amp;($B7/100)*BK$2,'Data Entry'!$BK$12:$BK$36,"&lt;"&amp;($B6/100)*BK$2)</f>
        <v>0</v>
      </c>
      <c r="BL7" s="36"/>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idden="1" x14ac:dyDescent="0.35">
      <c r="A8" s="43" t="s">
        <v>12</v>
      </c>
      <c r="B8" s="43">
        <f>INDEX('Options and Things to Try'!$A$20:$A$32,MATCH(A8,'Options and Things to Try'!$B$20:$B$32,0))</f>
        <v>70</v>
      </c>
      <c r="C8" s="44"/>
      <c r="D8" s="44"/>
      <c r="E8" s="44"/>
      <c r="F8" s="44"/>
      <c r="G8" s="44"/>
      <c r="H8" s="44"/>
      <c r="I8" s="44"/>
      <c r="J8" s="44"/>
      <c r="K8" s="44">
        <f>COUNTIFS('Data Entry'!$K$12:$K$36,"&gt;="&amp;$B8,'Data Entry'!$K$12:$K$36,"&lt;"&amp;$B7)</f>
        <v>5</v>
      </c>
      <c r="L8" s="44"/>
      <c r="M8" s="45">
        <f>COUNTIFS('Data Entry'!$M$12:$M$36,"&gt;="&amp;$B8,'Data Entry'!$M$12:$M$36,"&lt;"&amp;$B7)</f>
        <v>7</v>
      </c>
      <c r="N8" s="44">
        <f>COUNTIFS('Data Entry'!$N$12:$N$36,"&gt;="&amp;$B8,'Data Entry'!$N$12:$N$36,"&lt;"&amp;$B7)</f>
        <v>10</v>
      </c>
      <c r="O8" s="44">
        <f>COUNTIFS('Data Entry'!$O$12:$O$36,"&gt;="&amp;$B8,'Data Entry'!$O$12:$O$36,"&lt;"&amp;$B7)</f>
        <v>5</v>
      </c>
      <c r="P8" s="44">
        <f>COUNTIFS('Data Entry'!$P$12:$P$36,"&gt;="&amp;$B8,'Data Entry'!$P$12:$P$36,"&lt;"&amp;$B7)</f>
        <v>0</v>
      </c>
      <c r="Q8" s="44">
        <f>COUNTIFS('Data Entry'!$Q$12:$Q$36,"&gt;="&amp;$B8,'Data Entry'!$Q$12:$Q$36,"&lt;"&amp;$B7)</f>
        <v>5</v>
      </c>
      <c r="R8" s="46">
        <f>COUNTIFS('Data Entry'!$R$12:$R$36,"&gt;="&amp;$B8,'Data Entry'!$R$12:$R$36,"&lt;"&amp;$B7)</f>
        <v>0</v>
      </c>
      <c r="S8" s="44">
        <f>COUNTIFS('Data Entry'!$S$12:$S$36,"&gt;="&amp;($B8/100)*S$2,'Data Entry'!$S$12:$S$36,"&lt;"&amp;($B7/100)*S$2)</f>
        <v>5</v>
      </c>
      <c r="T8" s="44">
        <f>COUNTIFS('Data Entry'!$T$12:$T$36,"&gt;="&amp;($B8/100)*T$2,'Data Entry'!$T$12:$T$36,"&lt;"&amp;($B7/100)*T$2)</f>
        <v>0</v>
      </c>
      <c r="U8" s="44"/>
      <c r="V8" s="44">
        <f>COUNTIFS('Data Entry'!$V$12:$V$36,"&gt;="&amp;($B8/100)*V$2,'Data Entry'!$V$12:$V$36,"&lt;"&amp;($B7/100)*V$2)</f>
        <v>0</v>
      </c>
      <c r="W8" s="44"/>
      <c r="X8" s="44"/>
      <c r="Y8" s="44"/>
      <c r="Z8" s="44"/>
      <c r="AA8" s="44"/>
      <c r="AB8" s="44">
        <f>COUNTIFS('Data Entry'!$AB$12:$AB$36,"&gt;="&amp;($B8/100)*AB$2,'Data Entry'!$AB$12:$AB$36,"&lt;"&amp;($B7/100)*AB$2)</f>
        <v>6</v>
      </c>
      <c r="AC8" s="44">
        <f>COUNTIFS('Data Entry'!$AC$12:$AC$36,"&gt;="&amp;($B8/100)*AC$2,'Data Entry'!$AC$12:$AC$36,"&lt;"&amp;($B7/100)*AC$2)</f>
        <v>4</v>
      </c>
      <c r="AD8" s="44"/>
      <c r="AE8" s="44"/>
      <c r="AF8" s="44"/>
      <c r="AG8" s="44"/>
      <c r="AH8" s="44"/>
      <c r="AI8" s="44"/>
      <c r="AJ8" s="44">
        <f>COUNTIFS('Data Entry'!$AJ$12:$AJ$36,"&gt;="&amp;($B8/100)*AJ$2,'Data Entry'!$AJ$12:$AJ$36,"&lt;"&amp;($B7/100)*AJ$2)</f>
        <v>0</v>
      </c>
      <c r="AK8" s="44">
        <f>COUNTIFS('Data Entry'!$AK$12:$AK$36,"&gt;="&amp;($B8/100)*AK$2,'Data Entry'!$AK$12:$AK$36,"&lt;"&amp;($B7/100)*AK$2)</f>
        <v>2</v>
      </c>
      <c r="AL8" s="44">
        <f>COUNTIFS('Data Entry'!$AL$12:$AL$36,"&gt;="&amp;($B8/100)*AL$2,'Data Entry'!$AL$12:$AL$36,"&lt;"&amp;($B7/100)*AL$2)</f>
        <v>1</v>
      </c>
      <c r="AM8" s="44">
        <f>COUNTIFS('Data Entry'!$AM$12:$AM$36,"&gt;="&amp;($B8/100)*AM$2,'Data Entry'!$AM$12:$AM$36,"&lt;"&amp;($B7/100)*AM$2)</f>
        <v>2</v>
      </c>
      <c r="AN8" s="44">
        <f>COUNTIFS('Data Entry'!$AN$12:$AN$36,"&gt;="&amp;($B8/100)*AN$2,'Data Entry'!$AN$12:$AN$36,"&lt;"&amp;($B7/100)*AN$2)</f>
        <v>0</v>
      </c>
      <c r="AO8" s="44">
        <f>COUNTIFS('Data Entry'!$AO$12:$AO$36,"&gt;="&amp;($B8/100)*AO$2,'Data Entry'!$AO$12:$AO$36,"&lt;"&amp;($B7/100)*AO$2)</f>
        <v>0</v>
      </c>
      <c r="AP8" s="44"/>
      <c r="AQ8" s="44"/>
      <c r="AR8" s="44">
        <f>COUNTIFS('Data Entry'!$AR$12:$AR$36,"&gt;="&amp;($B8/100)*AR$2,'Data Entry'!$AR$12:$AR$36,"&lt;"&amp;($B7/100)*AR$2)</f>
        <v>0</v>
      </c>
      <c r="AS8" s="44">
        <f>COUNTIFS('Data Entry'!$AS$12:$AS$36,"&gt;="&amp;($B8/100)*AS$2,'Data Entry'!$AS$12:$AS$36,"&lt;"&amp;($B7/100)*AS$2)</f>
        <v>0</v>
      </c>
      <c r="AT8" s="44">
        <f>COUNTIFS('Data Entry'!$AT$12:$AT$36,"&gt;="&amp;($B8/100)*AT$2,'Data Entry'!$AT$12:$AT$36,"&lt;"&amp;($B7/100)*AT$2)</f>
        <v>0</v>
      </c>
      <c r="AU8" s="44">
        <f>COUNTIFS('Data Entry'!$AU$12:$AU$36,"&gt;="&amp;($B8/100)*AU$2,'Data Entry'!$AU$12:$AU$36,"&lt;"&amp;($B7/100)*AU$2)</f>
        <v>0</v>
      </c>
      <c r="AV8" s="44">
        <f>COUNTIFS('Data Entry'!$AV$12:$AV$36,"&gt;="&amp;($B8/100)*AV$2,'Data Entry'!$AV$12:$AV$36,"&lt;"&amp;($B7/100)*AV$2)</f>
        <v>0</v>
      </c>
      <c r="AW8" s="44">
        <f>COUNTIFS('Data Entry'!$AW$12:$AW$36,"&gt;="&amp;($B8/100)*AW$2,'Data Entry'!$AW$12:$AW$36,"&lt;"&amp;($B7/100)*AW$2)</f>
        <v>1</v>
      </c>
      <c r="AX8" s="44"/>
      <c r="AY8" s="44">
        <f>COUNTIFS('Data Entry'!$AY$12:$AY$36,"&gt;="&amp;($B8/100)*AY$2,'Data Entry'!$AY$12:$AY$36,"&lt;"&amp;($B7/100)*AY$2)</f>
        <v>2</v>
      </c>
      <c r="AZ8" s="44">
        <f>COUNTIFS('Data Entry'!$AZ$12:$AZ$36,"&gt;="&amp;($B8/100)*AZ$2,'Data Entry'!$AZ$12:$AZ$36,"&lt;"&amp;($B7/100)*AZ$2)</f>
        <v>0</v>
      </c>
      <c r="BA8" s="44">
        <f>COUNTIFS('Data Entry'!$BA$12:$BA$36,"&gt;="&amp;($B8/100)*BA$2,'Data Entry'!$BA$12:$BA$36,"&lt;"&amp;($B7/100)*BA$2)</f>
        <v>0</v>
      </c>
      <c r="BB8" s="44">
        <f>COUNTIFS('Data Entry'!$BB$12:$BB$36,"&gt;="&amp;($B8/100)*BB$2,'Data Entry'!$BB$12:$BB$36,"&lt;"&amp;($B7/100)*BB$2)</f>
        <v>4</v>
      </c>
      <c r="BC8" s="44">
        <f>COUNTIFS('Data Entry'!$BC$12:$BC$36,"&gt;="&amp;($B8/100)*BC$2,'Data Entry'!$BC$12:$BC$36,"&lt;"&amp;($B7/100)*BC$2)</f>
        <v>0</v>
      </c>
      <c r="BD8" s="44">
        <f>COUNTIFS('Data Entry'!$BD$12:$BD$36,"&gt;="&amp;($B8/100)*BD$2,'Data Entry'!$BD$12:$BD$36,"&lt;"&amp;($B7/100)*BD$2)</f>
        <v>2</v>
      </c>
      <c r="BE8" s="44">
        <f>COUNTIFS('Data Entry'!$BE$12:$BE$36,"&gt;="&amp;($B8/100)*BE$2,'Data Entry'!$BE$12:$BE$36,"&lt;"&amp;($B7/100)*BE$2)</f>
        <v>1</v>
      </c>
      <c r="BF8" s="44">
        <f>COUNTIFS('Data Entry'!$BF$12:$BF$36,"&gt;="&amp;($B8/100)*BF$2,'Data Entry'!$BF$12:$BF$36,"&lt;"&amp;($B7/100)*BF$2)</f>
        <v>0</v>
      </c>
      <c r="BG8" s="44">
        <f>COUNTIFS('Data Entry'!$BG$12:$BG$36,"&gt;="&amp;($B8/100)*BG$2,'Data Entry'!$BG$12:$BG$36,"&lt;"&amp;($B7/100)*BG$2)</f>
        <v>0</v>
      </c>
      <c r="BH8" s="44">
        <f>COUNTIFS('Data Entry'!$BH$12:$BH$36,"&gt;="&amp;($B8/100)*BH$2,'Data Entry'!$BH$12:$BH$36,"&lt;"&amp;($B7/100)*BH$2)</f>
        <v>5</v>
      </c>
      <c r="BI8" s="44">
        <f>COUNTIFS('Data Entry'!$BI$12:$BI$36,"&gt;="&amp;($B8/100)*BI$2,'Data Entry'!$BI$12:$BI$36,"&lt;"&amp;($B7/100)*BI$2)</f>
        <v>0</v>
      </c>
      <c r="BJ8" s="44">
        <f>COUNTIFS('Data Entry'!$BJ$12:$BJ$36,"&gt;="&amp;($B8/100)*BJ$2,'Data Entry'!$BJ$12:$BJ$36,"&lt;"&amp;($B7/100)*BJ$2)</f>
        <v>5</v>
      </c>
      <c r="BK8" s="44">
        <f>COUNTIFS('Data Entry'!$BK$12:$BK$36,"&gt;="&amp;($B8/100)*BK$2,'Data Entry'!$BK$12:$BK$36,"&lt;"&amp;($B7/100)*BK$2)</f>
        <v>0</v>
      </c>
      <c r="BL8" s="36"/>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idden="1" x14ac:dyDescent="0.35">
      <c r="A9" s="43" t="s">
        <v>13</v>
      </c>
      <c r="B9" s="43">
        <f>INDEX('Options and Things to Try'!$A$20:$A$32,MATCH(A9,'Options and Things to Try'!$B$20:$B$32,0))</f>
        <v>60</v>
      </c>
      <c r="C9" s="44"/>
      <c r="D9" s="44"/>
      <c r="E9" s="44"/>
      <c r="F9" s="44"/>
      <c r="G9" s="44"/>
      <c r="H9" s="44"/>
      <c r="I9" s="44"/>
      <c r="J9" s="44"/>
      <c r="K9" s="44">
        <f>COUNTIFS('Data Entry'!$K$12:$K$36,"&gt;="&amp;$B9,'Data Entry'!$K$12:$K$36,"&lt;"&amp;$B8)</f>
        <v>0</v>
      </c>
      <c r="L9" s="44"/>
      <c r="M9" s="45">
        <f>COUNTIFS('Data Entry'!$M$12:$M$36,"&gt;="&amp;$B9,'Data Entry'!$M$12:$M$36,"&lt;"&amp;$B8)</f>
        <v>7</v>
      </c>
      <c r="N9" s="44">
        <f>COUNTIFS('Data Entry'!$N$12:$N$36,"&gt;="&amp;$B9,'Data Entry'!$N$12:$N$36,"&lt;"&amp;$B8)</f>
        <v>0</v>
      </c>
      <c r="O9" s="44">
        <f>COUNTIFS('Data Entry'!$O$12:$O$36,"&gt;="&amp;$B9,'Data Entry'!$O$12:$O$36,"&lt;"&amp;$B8)</f>
        <v>2</v>
      </c>
      <c r="P9" s="44">
        <f>COUNTIFS('Data Entry'!$P$12:$P$36,"&gt;="&amp;$B9,'Data Entry'!$P$12:$P$36,"&lt;"&amp;$B8)</f>
        <v>0</v>
      </c>
      <c r="Q9" s="44">
        <f>COUNTIFS('Data Entry'!$Q$12:$Q$36,"&gt;="&amp;$B9,'Data Entry'!$Q$12:$Q$36,"&lt;"&amp;$B8)</f>
        <v>0</v>
      </c>
      <c r="R9" s="46">
        <f>COUNTIFS('Data Entry'!$R$12:$R$36,"&gt;="&amp;$B9,'Data Entry'!$R$12:$R$36,"&lt;"&amp;$B8)</f>
        <v>0</v>
      </c>
      <c r="S9" s="44">
        <f>COUNTIFS('Data Entry'!$S$12:$S$36,"&gt;="&amp;($B9/100)*S$2,'Data Entry'!$S$12:$S$36,"&lt;"&amp;($B8/100)*S$2)</f>
        <v>3</v>
      </c>
      <c r="T9" s="44">
        <f>COUNTIFS('Data Entry'!$T$12:$T$36,"&gt;="&amp;($B9/100)*T$2,'Data Entry'!$T$12:$T$36,"&lt;"&amp;($B8/100)*T$2)</f>
        <v>0</v>
      </c>
      <c r="U9" s="44"/>
      <c r="V9" s="44">
        <f>COUNTIFS('Data Entry'!$V$12:$V$36,"&gt;="&amp;($B9/100)*V$2,'Data Entry'!$V$12:$V$36,"&lt;"&amp;($B8/100)*V$2)</f>
        <v>0</v>
      </c>
      <c r="W9" s="44"/>
      <c r="X9" s="44"/>
      <c r="Y9" s="44"/>
      <c r="Z9" s="44"/>
      <c r="AA9" s="44"/>
      <c r="AB9" s="44">
        <f>COUNTIFS('Data Entry'!$AB$12:$AB$36,"&gt;="&amp;($B9/100)*AB$2,'Data Entry'!$AB$12:$AB$36,"&lt;"&amp;($B8/100)*AB$2)</f>
        <v>1</v>
      </c>
      <c r="AC9" s="44">
        <f>COUNTIFS('Data Entry'!$AC$12:$AC$36,"&gt;="&amp;($B9/100)*AC$2,'Data Entry'!$AC$12:$AC$36,"&lt;"&amp;($B8/100)*AC$2)</f>
        <v>0</v>
      </c>
      <c r="AD9" s="44"/>
      <c r="AE9" s="44"/>
      <c r="AF9" s="44"/>
      <c r="AG9" s="44"/>
      <c r="AH9" s="44"/>
      <c r="AI9" s="44"/>
      <c r="AJ9" s="44">
        <f>COUNTIFS('Data Entry'!$AJ$12:$AJ$36,"&gt;="&amp;($B9/100)*AJ$2,'Data Entry'!$AJ$12:$AJ$36,"&lt;"&amp;($B8/100)*AJ$2)</f>
        <v>2</v>
      </c>
      <c r="AK9" s="44">
        <f>COUNTIFS('Data Entry'!$AK$12:$AK$36,"&gt;="&amp;($B9/100)*AK$2,'Data Entry'!$AK$12:$AK$36,"&lt;"&amp;($B8/100)*AK$2)</f>
        <v>3</v>
      </c>
      <c r="AL9" s="44">
        <f>COUNTIFS('Data Entry'!$AL$12:$AL$36,"&gt;="&amp;($B9/100)*AL$2,'Data Entry'!$AL$12:$AL$36,"&lt;"&amp;($B8/100)*AL$2)</f>
        <v>2</v>
      </c>
      <c r="AM9" s="44">
        <f>COUNTIFS('Data Entry'!$AM$12:$AM$36,"&gt;="&amp;($B9/100)*AM$2,'Data Entry'!$AM$12:$AM$36,"&lt;"&amp;($B8/100)*AM$2)</f>
        <v>2</v>
      </c>
      <c r="AN9" s="44">
        <f>COUNTIFS('Data Entry'!$AN$12:$AN$36,"&gt;="&amp;($B9/100)*AN$2,'Data Entry'!$AN$12:$AN$36,"&lt;"&amp;($B8/100)*AN$2)</f>
        <v>0</v>
      </c>
      <c r="AO9" s="44">
        <f>COUNTIFS('Data Entry'!$AO$12:$AO$36,"&gt;="&amp;($B9/100)*AO$2,'Data Entry'!$AO$12:$AO$36,"&lt;"&amp;($B8/100)*AO$2)</f>
        <v>0</v>
      </c>
      <c r="AP9" s="44"/>
      <c r="AQ9" s="44"/>
      <c r="AR9" s="44">
        <f>COUNTIFS('Data Entry'!$AR$12:$AR$36,"&gt;="&amp;($B9/100)*AR$2,'Data Entry'!$AR$12:$AR$36,"&lt;"&amp;($B8/100)*AR$2)</f>
        <v>3</v>
      </c>
      <c r="AS9" s="44">
        <f>COUNTIFS('Data Entry'!$AS$12:$AS$36,"&gt;="&amp;($B9/100)*AS$2,'Data Entry'!$AS$12:$AS$36,"&lt;"&amp;($B8/100)*AS$2)</f>
        <v>1</v>
      </c>
      <c r="AT9" s="44">
        <f>COUNTIFS('Data Entry'!$AT$12:$AT$36,"&gt;="&amp;($B9/100)*AT$2,'Data Entry'!$AT$12:$AT$36,"&lt;"&amp;($B8/100)*AT$2)</f>
        <v>0</v>
      </c>
      <c r="AU9" s="44">
        <f>COUNTIFS('Data Entry'!$AU$12:$AU$36,"&gt;="&amp;($B9/100)*AU$2,'Data Entry'!$AU$12:$AU$36,"&lt;"&amp;($B8/100)*AU$2)</f>
        <v>1</v>
      </c>
      <c r="AV9" s="44">
        <f>COUNTIFS('Data Entry'!$AV$12:$AV$36,"&gt;="&amp;($B9/100)*AV$2,'Data Entry'!$AV$12:$AV$36,"&lt;"&amp;($B8/100)*AV$2)</f>
        <v>3</v>
      </c>
      <c r="AW9" s="44">
        <f>COUNTIFS('Data Entry'!$AW$12:$AW$36,"&gt;="&amp;($B9/100)*AW$2,'Data Entry'!$AW$12:$AW$36,"&lt;"&amp;($B8/100)*AW$2)</f>
        <v>4</v>
      </c>
      <c r="AX9" s="44"/>
      <c r="AY9" s="44">
        <f>COUNTIFS('Data Entry'!$AY$12:$AY$36,"&gt;="&amp;($B9/100)*AY$2,'Data Entry'!$AY$12:$AY$36,"&lt;"&amp;($B8/100)*AY$2)</f>
        <v>0</v>
      </c>
      <c r="AZ9" s="44">
        <f>COUNTIFS('Data Entry'!$AZ$12:$AZ$36,"&gt;="&amp;($B9/100)*AZ$2,'Data Entry'!$AZ$12:$AZ$36,"&lt;"&amp;($B8/100)*AZ$2)</f>
        <v>1</v>
      </c>
      <c r="BA9" s="44">
        <f>COUNTIFS('Data Entry'!$BA$12:$BA$36,"&gt;="&amp;($B9/100)*BA$2,'Data Entry'!$BA$12:$BA$36,"&lt;"&amp;($B8/100)*BA$2)</f>
        <v>0</v>
      </c>
      <c r="BB9" s="44">
        <f>COUNTIFS('Data Entry'!$BB$12:$BB$36,"&gt;="&amp;($B9/100)*BB$2,'Data Entry'!$BB$12:$BB$36,"&lt;"&amp;($B8/100)*BB$2)</f>
        <v>0</v>
      </c>
      <c r="BC9" s="44">
        <f>COUNTIFS('Data Entry'!$BC$12:$BC$36,"&gt;="&amp;($B9/100)*BC$2,'Data Entry'!$BC$12:$BC$36,"&lt;"&amp;($B8/100)*BC$2)</f>
        <v>2</v>
      </c>
      <c r="BD9" s="44">
        <f>COUNTIFS('Data Entry'!$BD$12:$BD$36,"&gt;="&amp;($B9/100)*BD$2,'Data Entry'!$BD$12:$BD$36,"&lt;"&amp;($B8/100)*BD$2)</f>
        <v>2</v>
      </c>
      <c r="BE9" s="44">
        <f>COUNTIFS('Data Entry'!$BE$12:$BE$36,"&gt;="&amp;($B9/100)*BE$2,'Data Entry'!$BE$12:$BE$36,"&lt;"&amp;($B8/100)*BE$2)</f>
        <v>2</v>
      </c>
      <c r="BF9" s="44">
        <f>COUNTIFS('Data Entry'!$BF$12:$BF$36,"&gt;="&amp;($B9/100)*BF$2,'Data Entry'!$BF$12:$BF$36,"&lt;"&amp;($B8/100)*BF$2)</f>
        <v>7</v>
      </c>
      <c r="BG9" s="44">
        <f>COUNTIFS('Data Entry'!$BG$12:$BG$36,"&gt;="&amp;($B9/100)*BG$2,'Data Entry'!$BG$12:$BG$36,"&lt;"&amp;($B8/100)*BG$2)</f>
        <v>0</v>
      </c>
      <c r="BH9" s="44">
        <f>COUNTIFS('Data Entry'!$BH$12:$BH$36,"&gt;="&amp;($B9/100)*BH$2,'Data Entry'!$BH$12:$BH$36,"&lt;"&amp;($B8/100)*BH$2)</f>
        <v>0</v>
      </c>
      <c r="BI9" s="44">
        <f>COUNTIFS('Data Entry'!$BI$12:$BI$36,"&gt;="&amp;($B9/100)*BI$2,'Data Entry'!$BI$12:$BI$36,"&lt;"&amp;($B8/100)*BI$2)</f>
        <v>0</v>
      </c>
      <c r="BJ9" s="44">
        <f>COUNTIFS('Data Entry'!$BJ$12:$BJ$36,"&gt;="&amp;($B9/100)*BJ$2,'Data Entry'!$BJ$12:$BJ$36,"&lt;"&amp;($B8/100)*BJ$2)</f>
        <v>0</v>
      </c>
      <c r="BK9" s="44">
        <f>COUNTIFS('Data Entry'!$BK$12:$BK$36,"&gt;="&amp;($B9/100)*BK$2,'Data Entry'!$BK$12:$BK$36,"&lt;"&amp;($B8/100)*BK$2)</f>
        <v>0</v>
      </c>
      <c r="BL9" s="36"/>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idden="1" x14ac:dyDescent="0.35">
      <c r="A10" s="43" t="s">
        <v>14</v>
      </c>
      <c r="B10" s="43">
        <v>0</v>
      </c>
      <c r="C10" s="44"/>
      <c r="D10" s="44"/>
      <c r="E10" s="44"/>
      <c r="F10" s="44"/>
      <c r="G10" s="44"/>
      <c r="H10" s="44"/>
      <c r="I10" s="44"/>
      <c r="J10" s="44"/>
      <c r="K10" s="44">
        <f>COUNTIF('Data Entry'!$K$12:$K$36,"&lt;"&amp;$B9)</f>
        <v>0</v>
      </c>
      <c r="L10" s="44"/>
      <c r="M10" s="47">
        <f>COUNTIF('Data Entry'!$M$12:$M$36,"&lt;"&amp;$B9)</f>
        <v>1</v>
      </c>
      <c r="N10" s="31">
        <f>COUNTIF('Data Entry'!$N$12:$N$36,"&lt;"&amp;$B9)</f>
        <v>0</v>
      </c>
      <c r="O10" s="31">
        <f>COUNTIF('Data Entry'!$O$12:$O$36,"&lt;"&amp;$B9)</f>
        <v>0</v>
      </c>
      <c r="P10" s="31">
        <f>COUNTIF('Data Entry'!$P$12:$P$36,"&lt;"&amp;$B9)</f>
        <v>0</v>
      </c>
      <c r="Q10" s="31">
        <f>COUNTIF('Data Entry'!$Q$12:$Q$36,"&lt;"&amp;$B9)</f>
        <v>1</v>
      </c>
      <c r="R10" s="48">
        <f>COUNTIF('Data Entry'!$R$12:$R$36,"&lt;"&amp;$B9)</f>
        <v>0</v>
      </c>
      <c r="S10" s="44">
        <f>COUNTIF('Data Entry'!$S$12:$S$36,"&lt;"&amp;($B9/100)*S$2)</f>
        <v>7</v>
      </c>
      <c r="T10" s="44">
        <f>COUNTIF('Data Entry'!$T$12:$T$36,"&lt;"&amp;($B9/100)*T$2)</f>
        <v>0</v>
      </c>
      <c r="U10" s="44"/>
      <c r="V10" s="44">
        <f>COUNTIF('Data Entry'!$V$12:$V$36,"&lt;"&amp;($B9/100)*V$2)</f>
        <v>0</v>
      </c>
      <c r="W10" s="44"/>
      <c r="X10" s="44"/>
      <c r="Y10" s="44"/>
      <c r="Z10" s="44"/>
      <c r="AA10" s="44"/>
      <c r="AB10" s="44">
        <f>COUNTIF('Data Entry'!$AB$12:$AB$36,"&lt;"&amp;($B9/100)*AB$2)</f>
        <v>3</v>
      </c>
      <c r="AC10" s="44">
        <f>COUNTIF('Data Entry'!$AC$12:$AC$36,"&lt;"&amp;($B9/100)*AC$2)</f>
        <v>0</v>
      </c>
      <c r="AD10" s="44"/>
      <c r="AE10" s="44"/>
      <c r="AF10" s="44"/>
      <c r="AG10" s="44"/>
      <c r="AH10" s="44"/>
      <c r="AI10" s="44"/>
      <c r="AJ10" s="44">
        <f>COUNTIF('Data Entry'!$AJ$12:$AJ$36,"&lt;"&amp;($B9/100)*AJ$2)</f>
        <v>5</v>
      </c>
      <c r="AK10" s="44">
        <f>COUNTIF('Data Entry'!$AK$12:$AK$36,"&lt;"&amp;($B9/100)*AK$2)</f>
        <v>8</v>
      </c>
      <c r="AL10" s="44">
        <f>COUNTIF('Data Entry'!$AL$12:$AL$36,"&lt;"&amp;($B9/100)*AL$2)</f>
        <v>9</v>
      </c>
      <c r="AM10" s="44">
        <f>COUNTIF('Data Entry'!$AM$12:$AM$36,"&lt;"&amp;($B9/100)*AM$2)</f>
        <v>5</v>
      </c>
      <c r="AN10" s="44">
        <f>COUNTIF('Data Entry'!$AN$12:$AN$36,"&lt;"&amp;($B9/100)*AN$2)</f>
        <v>0</v>
      </c>
      <c r="AO10" s="44">
        <f>COUNTIF('Data Entry'!$AO$12:$AO$36,"&lt;"&amp;($B9/100)*AO$2)</f>
        <v>0</v>
      </c>
      <c r="AP10" s="44"/>
      <c r="AQ10" s="44"/>
      <c r="AR10" s="44">
        <f>COUNTIF('Data Entry'!$AR$12:$AR$36,"&lt;"&amp;($B9/100)*AR$2)</f>
        <v>2</v>
      </c>
      <c r="AS10" s="44">
        <f>COUNTIF('Data Entry'!$AS$12:$AS$36,"&lt;"&amp;($B9/100)*AS$2)</f>
        <v>13</v>
      </c>
      <c r="AT10" s="44">
        <f>COUNTIF('Data Entry'!$AT$12:$AT$36,"&lt;"&amp;($B9/100)*AT$2)</f>
        <v>0</v>
      </c>
      <c r="AU10" s="44">
        <f>COUNTIF('Data Entry'!$AU$12:$AU$36,"&lt;"&amp;($B9/100)*AU$2)</f>
        <v>14</v>
      </c>
      <c r="AV10" s="44">
        <f>COUNTIF('Data Entry'!$AV$12:$AV$36,"&lt;"&amp;($B9/100)*AV$2)</f>
        <v>10</v>
      </c>
      <c r="AW10" s="44">
        <f>COUNTIF('Data Entry'!$AW$12:$AW$36,"&lt;"&amp;($B9/100)*AW$2)</f>
        <v>0</v>
      </c>
      <c r="AX10" s="44"/>
      <c r="AY10" s="44">
        <f>COUNTIF('Data Entry'!$AY$12:$AY$36,"&lt;"&amp;($B9/100)*AY$2)</f>
        <v>0</v>
      </c>
      <c r="AZ10" s="44">
        <f>COUNTIF('Data Entry'!$AZ$12:$AZ$36,"&lt;"&amp;($B9/100)*AZ$2)</f>
        <v>0</v>
      </c>
      <c r="BA10" s="44">
        <f>COUNTIF('Data Entry'!$BA$12:$BA$36,"&lt;"&amp;($B9/100)*BA$2)</f>
        <v>0</v>
      </c>
      <c r="BB10" s="44">
        <f>COUNTIF('Data Entry'!$BB$12:$BB$36,"&lt;"&amp;($B9/100)*BB$2)</f>
        <v>0</v>
      </c>
      <c r="BC10" s="44">
        <f>COUNTIF('Data Entry'!$BC$12:$BC$36,"&lt;"&amp;($B9/100)*BC$2)</f>
        <v>0</v>
      </c>
      <c r="BD10" s="44">
        <f>COUNTIF('Data Entry'!$BD$12:$BD$36,"&lt;"&amp;($B9/100)*BD$2)</f>
        <v>3</v>
      </c>
      <c r="BE10" s="44">
        <f>COUNTIF('Data Entry'!$BE$12:$BE$36,"&lt;"&amp;($B9/100)*BE$2)</f>
        <v>9</v>
      </c>
      <c r="BF10" s="44">
        <f>COUNTIF('Data Entry'!$BF$12:$BF$36,"&lt;"&amp;($B9/100)*BF$2)</f>
        <v>7</v>
      </c>
      <c r="BG10" s="44">
        <f>COUNTIF('Data Entry'!$BG$12:$BG$36,"&lt;"&amp;($B9/100)*BG$2)</f>
        <v>0</v>
      </c>
      <c r="BH10" s="44">
        <f>COUNTIF('Data Entry'!$BH$12:$BH$36,"&lt;"&amp;($B9/100)*BH$2)</f>
        <v>0</v>
      </c>
      <c r="BI10" s="44">
        <f>COUNTIF('Data Entry'!$BI$12:$BI$36,"&lt;"&amp;($B9/100)*BI$2)</f>
        <v>0</v>
      </c>
      <c r="BJ10" s="44">
        <f>COUNTIF('Data Entry'!$BJ$12:$BJ$36,"&lt;"&amp;($B9/100)*BJ$2)</f>
        <v>1</v>
      </c>
      <c r="BK10" s="44">
        <f>COUNTIF('Data Entry'!$BK$12:$BK$36,"&lt;"&amp;($B9/100)*BK$2)</f>
        <v>0</v>
      </c>
      <c r="BL10" s="36"/>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12" customFormat="1" ht="135" customHeight="1" x14ac:dyDescent="0.3">
      <c r="A11" s="49" t="s">
        <v>15</v>
      </c>
      <c r="B11" s="50" t="s">
        <v>16</v>
      </c>
      <c r="C11" s="51" t="s">
        <v>17</v>
      </c>
      <c r="D11" s="51" t="s">
        <v>18</v>
      </c>
      <c r="E11" s="51" t="s">
        <v>19</v>
      </c>
      <c r="F11" s="51" t="s">
        <v>20</v>
      </c>
      <c r="G11" s="51" t="s">
        <v>21</v>
      </c>
      <c r="H11" s="51" t="s">
        <v>22</v>
      </c>
      <c r="I11" s="51" t="s">
        <v>23</v>
      </c>
      <c r="J11" s="51" t="s">
        <v>24</v>
      </c>
      <c r="K11" s="52" t="s">
        <v>25</v>
      </c>
      <c r="L11" s="52" t="s">
        <v>26</v>
      </c>
      <c r="M11" s="53" t="s">
        <v>2</v>
      </c>
      <c r="N11" s="53" t="s">
        <v>1</v>
      </c>
      <c r="O11" s="53" t="s">
        <v>3</v>
      </c>
      <c r="P11" s="53" t="s">
        <v>4</v>
      </c>
      <c r="Q11" s="53" t="s">
        <v>5</v>
      </c>
      <c r="R11" s="53" t="s">
        <v>27</v>
      </c>
      <c r="S11" s="54" t="s">
        <v>28</v>
      </c>
      <c r="T11" s="54" t="s">
        <v>29</v>
      </c>
      <c r="U11" s="54" t="s">
        <v>30</v>
      </c>
      <c r="V11" s="54" t="s">
        <v>31</v>
      </c>
      <c r="W11" s="54" t="s">
        <v>32</v>
      </c>
      <c r="X11" s="54" t="s">
        <v>33</v>
      </c>
      <c r="Y11" s="54" t="s">
        <v>34</v>
      </c>
      <c r="Z11" s="54" t="s">
        <v>35</v>
      </c>
      <c r="AA11" s="54" t="s">
        <v>36</v>
      </c>
      <c r="AB11" s="54" t="s">
        <v>37</v>
      </c>
      <c r="AC11" s="54" t="s">
        <v>38</v>
      </c>
      <c r="AD11" s="54" t="s">
        <v>39</v>
      </c>
      <c r="AE11" s="54" t="s">
        <v>40</v>
      </c>
      <c r="AF11" s="54" t="s">
        <v>41</v>
      </c>
      <c r="AG11" s="54" t="s">
        <v>42</v>
      </c>
      <c r="AH11" s="54" t="s">
        <v>43</v>
      </c>
      <c r="AI11" s="54" t="s">
        <v>44</v>
      </c>
      <c r="AJ11" s="54" t="s">
        <v>45</v>
      </c>
      <c r="AK11" s="54" t="s">
        <v>46</v>
      </c>
      <c r="AL11" s="54" t="s">
        <v>47</v>
      </c>
      <c r="AM11" s="54" t="s">
        <v>48</v>
      </c>
      <c r="AN11" s="54" t="s">
        <v>49</v>
      </c>
      <c r="AO11" s="54" t="s">
        <v>50</v>
      </c>
      <c r="AP11" s="54" t="s">
        <v>51</v>
      </c>
      <c r="AQ11" s="54" t="s">
        <v>52</v>
      </c>
      <c r="AR11" s="54" t="s">
        <v>53</v>
      </c>
      <c r="AS11" s="54" t="s">
        <v>54</v>
      </c>
      <c r="AT11" s="54" t="s">
        <v>55</v>
      </c>
      <c r="AU11" s="54" t="s">
        <v>56</v>
      </c>
      <c r="AV11" s="54" t="s">
        <v>57</v>
      </c>
      <c r="AW11" s="54" t="s">
        <v>58</v>
      </c>
      <c r="AX11" s="54" t="s">
        <v>59</v>
      </c>
      <c r="AY11" s="54" t="s">
        <v>60</v>
      </c>
      <c r="AZ11" s="54" t="s">
        <v>61</v>
      </c>
      <c r="BA11" s="54" t="s">
        <v>62</v>
      </c>
      <c r="BB11" s="54" t="s">
        <v>63</v>
      </c>
      <c r="BC11" s="54" t="s">
        <v>64</v>
      </c>
      <c r="BD11" s="54" t="s">
        <v>65</v>
      </c>
      <c r="BE11" s="54" t="s">
        <v>66</v>
      </c>
      <c r="BF11" s="54" t="s">
        <v>67</v>
      </c>
      <c r="BG11" s="54" t="s">
        <v>68</v>
      </c>
      <c r="BH11" s="54" t="s">
        <v>69</v>
      </c>
      <c r="BI11" s="54" t="s">
        <v>70</v>
      </c>
      <c r="BJ11" s="54" t="s">
        <v>71</v>
      </c>
      <c r="BK11" s="55" t="s">
        <v>72</v>
      </c>
      <c r="BL11" s="20"/>
    </row>
    <row r="12" spans="1:1024" x14ac:dyDescent="0.35">
      <c r="A12" s="56">
        <v>1</v>
      </c>
      <c r="B12" s="57" t="s">
        <v>73</v>
      </c>
      <c r="C12" s="58"/>
      <c r="D12" s="58"/>
      <c r="E12" s="58"/>
      <c r="F12" s="58"/>
      <c r="G12" s="58"/>
      <c r="H12" s="58">
        <f>IFERROR(VLOOKUP('Data Entry'!$B12,Absences!$A$2:$C$11,2,0),"No match")</f>
        <v>1</v>
      </c>
      <c r="I12" s="58">
        <f>IFERROR(VLOOKUP('Data Entry'!$B12,Absences!$A$2:$C$11,3,0),"No match")</f>
        <v>0</v>
      </c>
      <c r="J12" s="58"/>
      <c r="K12" s="59">
        <f t="shared" ref="K12:K36" si="0">IFERROR(SUMPRODUCT(PercentageBreakdownCells,$M12:$R12)/SUM(PercentageBreakdownCells),"")</f>
        <v>99.382352941176464</v>
      </c>
      <c r="L12" s="59" t="str">
        <f>VLOOKUP('Data Entry'!$K12,'Options and Things to Try'!$A$20:$C$32,2,1)</f>
        <v>A+</v>
      </c>
      <c r="M12" s="59">
        <f t="shared" ref="M12:R21" si="1">IFERROR(SUMPRODUCT($S12:$BK12,$S$3:$BK$3,--($S12:$BK12&lt;&gt;"Excused"),--($S$1:$BK$1=M$11))/SUMPRODUCT($S$2:$BK$2,$S$3:$BK$3,--($S12:$BK12&lt;&gt;"Excused"),--($S$1:$BK$1=M$11))*100,"")</f>
        <v>100</v>
      </c>
      <c r="N12" s="59">
        <f t="shared" si="1"/>
        <v>99.215686274509807</v>
      </c>
      <c r="O12" s="59">
        <f t="shared" si="1"/>
        <v>96.666666666666671</v>
      </c>
      <c r="P12" s="59">
        <f t="shared" si="1"/>
        <v>100</v>
      </c>
      <c r="Q12" s="59">
        <f t="shared" si="1"/>
        <v>100</v>
      </c>
      <c r="R12" s="59" t="str">
        <f t="shared" si="1"/>
        <v/>
      </c>
      <c r="S12" s="58">
        <v>13</v>
      </c>
      <c r="T12" s="58">
        <v>10</v>
      </c>
      <c r="U12" s="58">
        <v>15</v>
      </c>
      <c r="V12" s="58">
        <v>5</v>
      </c>
      <c r="W12" s="58">
        <v>15</v>
      </c>
      <c r="X12" s="58">
        <v>15</v>
      </c>
      <c r="Y12" s="58">
        <v>15</v>
      </c>
      <c r="Z12" s="58">
        <v>15</v>
      </c>
      <c r="AA12" s="58">
        <v>10</v>
      </c>
      <c r="AB12" s="58">
        <v>45</v>
      </c>
      <c r="AC12" s="58">
        <v>10</v>
      </c>
      <c r="AD12" s="58">
        <v>15</v>
      </c>
      <c r="AE12" s="58">
        <v>10</v>
      </c>
      <c r="AF12" s="58">
        <v>10</v>
      </c>
      <c r="AG12" s="58">
        <v>15</v>
      </c>
      <c r="AH12" s="58">
        <v>5</v>
      </c>
      <c r="AI12" s="58">
        <v>10</v>
      </c>
      <c r="AJ12" s="58">
        <v>5</v>
      </c>
      <c r="AK12" s="58">
        <v>15</v>
      </c>
      <c r="AL12" s="58">
        <v>10</v>
      </c>
      <c r="AM12" s="58">
        <v>10</v>
      </c>
      <c r="AN12" s="58">
        <v>10</v>
      </c>
      <c r="AO12" s="58">
        <v>10</v>
      </c>
      <c r="AP12" s="58">
        <v>50</v>
      </c>
      <c r="AQ12" s="58">
        <v>10</v>
      </c>
      <c r="AR12" s="58">
        <v>15</v>
      </c>
      <c r="AS12" s="58">
        <v>10</v>
      </c>
      <c r="AT12" s="58">
        <v>15</v>
      </c>
      <c r="AU12" s="58">
        <v>5</v>
      </c>
      <c r="AV12" s="58">
        <v>15</v>
      </c>
      <c r="AW12" s="58">
        <v>15</v>
      </c>
      <c r="AX12" s="58">
        <v>10</v>
      </c>
      <c r="AY12" s="58">
        <v>15</v>
      </c>
      <c r="AZ12" s="58">
        <v>15</v>
      </c>
      <c r="BA12" s="58">
        <v>10</v>
      </c>
      <c r="BB12" s="58">
        <v>50</v>
      </c>
      <c r="BC12" s="58">
        <v>15</v>
      </c>
      <c r="BD12" s="58">
        <v>10</v>
      </c>
      <c r="BE12" s="58">
        <v>15</v>
      </c>
      <c r="BF12" s="58">
        <v>5</v>
      </c>
      <c r="BG12" s="58">
        <v>10</v>
      </c>
      <c r="BH12" s="58">
        <v>10</v>
      </c>
      <c r="BI12" s="58">
        <v>10</v>
      </c>
      <c r="BJ12" s="58">
        <v>30</v>
      </c>
      <c r="BK12" s="60"/>
    </row>
    <row r="13" spans="1:1024" x14ac:dyDescent="0.35">
      <c r="A13" s="56">
        <v>1</v>
      </c>
      <c r="B13" s="57" t="s">
        <v>74</v>
      </c>
      <c r="C13" s="58"/>
      <c r="D13" s="58"/>
      <c r="E13" s="58"/>
      <c r="F13" s="58"/>
      <c r="G13" s="58"/>
      <c r="H13" s="58">
        <f>IFERROR(VLOOKUP('Data Entry'!$B13,Absences!$A$2:$C$11,2,0),"No match")</f>
        <v>0</v>
      </c>
      <c r="I13" s="58">
        <f>IFERROR(VLOOKUP('Data Entry'!$B13,Absences!$A$2:$C$11,3,0),"No match")</f>
        <v>1</v>
      </c>
      <c r="J13" s="58"/>
      <c r="K13" s="59">
        <f t="shared" si="0"/>
        <v>79.351960784313732</v>
      </c>
      <c r="L13" s="59" t="str">
        <f>VLOOKUP('Data Entry'!$K13,'Options and Things to Try'!$A$20:$C$32,2,1)</f>
        <v>C+</v>
      </c>
      <c r="M13" s="59">
        <f t="shared" si="1"/>
        <v>53.333333333333336</v>
      </c>
      <c r="N13" s="59">
        <f t="shared" si="1"/>
        <v>88.235294117647058</v>
      </c>
      <c r="O13" s="59">
        <f t="shared" si="1"/>
        <v>86.666666666666671</v>
      </c>
      <c r="P13" s="59">
        <f t="shared" si="1"/>
        <v>87</v>
      </c>
      <c r="Q13" s="59">
        <f t="shared" si="1"/>
        <v>73.333333333333329</v>
      </c>
      <c r="R13" s="59" t="str">
        <f t="shared" si="1"/>
        <v/>
      </c>
      <c r="S13" s="58">
        <v>10</v>
      </c>
      <c r="T13" s="58">
        <v>9</v>
      </c>
      <c r="U13" s="58">
        <v>12</v>
      </c>
      <c r="V13" s="58">
        <v>4</v>
      </c>
      <c r="W13" s="58">
        <v>15</v>
      </c>
      <c r="X13" s="58">
        <v>12</v>
      </c>
      <c r="Y13" s="58">
        <v>15</v>
      </c>
      <c r="Z13" s="58">
        <v>15</v>
      </c>
      <c r="AA13" s="58">
        <v>7</v>
      </c>
      <c r="AB13" s="58">
        <v>44</v>
      </c>
      <c r="AC13" s="58">
        <v>9</v>
      </c>
      <c r="AD13" s="58">
        <v>11</v>
      </c>
      <c r="AE13" s="58">
        <v>3</v>
      </c>
      <c r="AF13" s="58">
        <v>10</v>
      </c>
      <c r="AG13" s="58">
        <v>15</v>
      </c>
      <c r="AH13" s="58">
        <v>0</v>
      </c>
      <c r="AI13" s="58">
        <v>10</v>
      </c>
      <c r="AJ13" s="58">
        <v>4</v>
      </c>
      <c r="AK13" s="58">
        <v>15</v>
      </c>
      <c r="AL13" s="58">
        <v>0</v>
      </c>
      <c r="AM13" s="58">
        <v>4</v>
      </c>
      <c r="AN13" s="58">
        <v>9</v>
      </c>
      <c r="AO13" s="58">
        <v>8</v>
      </c>
      <c r="AP13" s="58">
        <v>46</v>
      </c>
      <c r="AQ13" s="58">
        <v>10</v>
      </c>
      <c r="AR13" s="58">
        <v>12</v>
      </c>
      <c r="AS13" s="58">
        <v>0</v>
      </c>
      <c r="AT13" s="58">
        <v>15</v>
      </c>
      <c r="AU13" s="58">
        <v>3</v>
      </c>
      <c r="AV13" s="58">
        <v>6</v>
      </c>
      <c r="AW13" s="58">
        <v>14</v>
      </c>
      <c r="AX13" s="58">
        <v>5</v>
      </c>
      <c r="AY13" s="58">
        <v>15</v>
      </c>
      <c r="AZ13" s="58">
        <v>15</v>
      </c>
      <c r="BA13" s="58">
        <v>10</v>
      </c>
      <c r="BB13" s="58">
        <v>40</v>
      </c>
      <c r="BC13" s="58">
        <v>15</v>
      </c>
      <c r="BD13" s="58">
        <v>9</v>
      </c>
      <c r="BE13" s="58">
        <v>13</v>
      </c>
      <c r="BF13" s="58">
        <v>3</v>
      </c>
      <c r="BG13" s="58">
        <v>9</v>
      </c>
      <c r="BH13" s="58">
        <v>7</v>
      </c>
      <c r="BI13" s="58">
        <v>10</v>
      </c>
      <c r="BJ13" s="58">
        <v>22</v>
      </c>
      <c r="BK13" s="60"/>
    </row>
    <row r="14" spans="1:1024" x14ac:dyDescent="0.35">
      <c r="A14" s="56">
        <v>1</v>
      </c>
      <c r="B14" s="57" t="s">
        <v>75</v>
      </c>
      <c r="C14" s="58"/>
      <c r="D14" s="58"/>
      <c r="E14" s="58"/>
      <c r="F14" s="58"/>
      <c r="G14" s="58"/>
      <c r="H14" s="58">
        <f>IFERROR(VLOOKUP('Data Entry'!$B14,Absences!$A$2:$C$11,2,0),"No match")</f>
        <v>2</v>
      </c>
      <c r="I14" s="58">
        <f>IFERROR(VLOOKUP('Data Entry'!$B14,Absences!$A$2:$C$11,3,0),"No match")</f>
        <v>0</v>
      </c>
      <c r="J14" s="58"/>
      <c r="K14" s="59">
        <f t="shared" si="0"/>
        <v>86.649999999999991</v>
      </c>
      <c r="L14" s="59" t="str">
        <f>VLOOKUP('Data Entry'!$K14,'Options and Things to Try'!$A$20:$C$32,2,1)</f>
        <v>B+</v>
      </c>
      <c r="M14" s="59">
        <f t="shared" si="1"/>
        <v>62</v>
      </c>
      <c r="N14" s="59">
        <f t="shared" si="1"/>
        <v>88.333333333333329</v>
      </c>
      <c r="O14" s="59">
        <f t="shared" si="1"/>
        <v>93.333333333333329</v>
      </c>
      <c r="P14" s="59">
        <f t="shared" si="1"/>
        <v>86</v>
      </c>
      <c r="Q14" s="59">
        <f t="shared" si="1"/>
        <v>100</v>
      </c>
      <c r="R14" s="59" t="str">
        <f t="shared" si="1"/>
        <v/>
      </c>
      <c r="S14" s="58">
        <v>10</v>
      </c>
      <c r="T14" s="58">
        <v>9</v>
      </c>
      <c r="U14" s="58">
        <v>12</v>
      </c>
      <c r="V14" s="58" t="s">
        <v>76</v>
      </c>
      <c r="W14" s="58" t="s">
        <v>76</v>
      </c>
      <c r="X14" s="58">
        <v>12</v>
      </c>
      <c r="Y14" s="58">
        <v>15</v>
      </c>
      <c r="Z14" s="58">
        <v>15</v>
      </c>
      <c r="AA14" s="58">
        <v>7</v>
      </c>
      <c r="AB14" s="58">
        <v>50</v>
      </c>
      <c r="AC14" s="58">
        <v>9</v>
      </c>
      <c r="AD14" s="58">
        <v>14</v>
      </c>
      <c r="AE14" s="58">
        <v>3</v>
      </c>
      <c r="AF14" s="58">
        <v>10</v>
      </c>
      <c r="AG14" s="58">
        <v>15</v>
      </c>
      <c r="AH14" s="58">
        <v>3</v>
      </c>
      <c r="AI14" s="58">
        <v>10</v>
      </c>
      <c r="AJ14" s="58">
        <v>5</v>
      </c>
      <c r="AK14" s="58">
        <v>15</v>
      </c>
      <c r="AL14" s="58">
        <v>1</v>
      </c>
      <c r="AM14" s="58">
        <v>4</v>
      </c>
      <c r="AN14" s="58">
        <v>9</v>
      </c>
      <c r="AO14" s="58">
        <v>8</v>
      </c>
      <c r="AP14" s="58">
        <v>50</v>
      </c>
      <c r="AQ14" s="58">
        <v>8</v>
      </c>
      <c r="AR14" s="58">
        <v>10</v>
      </c>
      <c r="AS14" s="58">
        <v>3</v>
      </c>
      <c r="AT14" s="58">
        <v>15</v>
      </c>
      <c r="AU14" s="58">
        <v>4</v>
      </c>
      <c r="AV14" s="58">
        <v>6</v>
      </c>
      <c r="AW14" s="58">
        <v>14</v>
      </c>
      <c r="AX14" s="58">
        <v>7</v>
      </c>
      <c r="AY14" s="58">
        <v>14</v>
      </c>
      <c r="AZ14" s="58">
        <v>15</v>
      </c>
      <c r="BA14" s="58">
        <v>10</v>
      </c>
      <c r="BB14" s="58">
        <v>40</v>
      </c>
      <c r="BC14" s="58">
        <v>15</v>
      </c>
      <c r="BD14" s="58">
        <v>10</v>
      </c>
      <c r="BE14" s="58">
        <v>15</v>
      </c>
      <c r="BF14" s="58">
        <v>3</v>
      </c>
      <c r="BG14" s="58">
        <v>9</v>
      </c>
      <c r="BH14" s="58">
        <v>7</v>
      </c>
      <c r="BI14" s="58">
        <v>9</v>
      </c>
      <c r="BJ14" s="58">
        <v>30</v>
      </c>
      <c r="BK14" s="60"/>
    </row>
    <row r="15" spans="1:1024" x14ac:dyDescent="0.35">
      <c r="A15" s="56">
        <v>1</v>
      </c>
      <c r="B15" s="57" t="s">
        <v>77</v>
      </c>
      <c r="C15" s="58"/>
      <c r="D15" s="58"/>
      <c r="E15" s="58"/>
      <c r="F15" s="58"/>
      <c r="G15" s="58"/>
      <c r="H15" s="58">
        <f>IFERROR(VLOOKUP('Data Entry'!$B15,Absences!$A$2:$C$11,2,0),"No match")</f>
        <v>0</v>
      </c>
      <c r="I15" s="58">
        <f>IFERROR(VLOOKUP('Data Entry'!$B15,Absences!$A$2:$C$11,3,0),"No match")</f>
        <v>0</v>
      </c>
      <c r="J15" s="58"/>
      <c r="K15" s="59">
        <f t="shared" si="0"/>
        <v>80.223529411764702</v>
      </c>
      <c r="L15" s="59" t="str">
        <f>VLOOKUP('Data Entry'!$K15,'Options and Things to Try'!$A$20:$C$32,2,1)</f>
        <v>B-</v>
      </c>
      <c r="M15" s="59">
        <f t="shared" si="1"/>
        <v>60</v>
      </c>
      <c r="N15" s="59">
        <f t="shared" si="1"/>
        <v>78.82352941176471</v>
      </c>
      <c r="O15" s="59">
        <f t="shared" si="1"/>
        <v>84</v>
      </c>
      <c r="P15" s="59">
        <f t="shared" si="1"/>
        <v>88</v>
      </c>
      <c r="Q15" s="59">
        <f t="shared" si="1"/>
        <v>80</v>
      </c>
      <c r="R15" s="59" t="str">
        <f t="shared" si="1"/>
        <v/>
      </c>
      <c r="S15" s="58">
        <v>10</v>
      </c>
      <c r="T15" s="58">
        <v>9</v>
      </c>
      <c r="U15" s="58">
        <v>5</v>
      </c>
      <c r="V15" s="58">
        <v>4</v>
      </c>
      <c r="W15" s="58">
        <v>15</v>
      </c>
      <c r="X15" s="58">
        <v>12</v>
      </c>
      <c r="Y15" s="58">
        <v>15</v>
      </c>
      <c r="Z15" s="58">
        <v>15</v>
      </c>
      <c r="AA15" s="58">
        <v>7</v>
      </c>
      <c r="AB15" s="58">
        <v>40</v>
      </c>
      <c r="AC15" s="58">
        <v>9</v>
      </c>
      <c r="AD15" s="58">
        <v>13</v>
      </c>
      <c r="AE15" s="58">
        <v>3</v>
      </c>
      <c r="AF15" s="58">
        <v>10</v>
      </c>
      <c r="AG15" s="58">
        <v>15</v>
      </c>
      <c r="AH15" s="58">
        <v>2</v>
      </c>
      <c r="AI15" s="58">
        <v>10</v>
      </c>
      <c r="AJ15" s="58">
        <v>4</v>
      </c>
      <c r="AK15" s="58">
        <v>15</v>
      </c>
      <c r="AL15" s="58">
        <v>3</v>
      </c>
      <c r="AM15" s="58">
        <v>4</v>
      </c>
      <c r="AN15" s="58">
        <v>10</v>
      </c>
      <c r="AO15" s="58">
        <v>10</v>
      </c>
      <c r="AP15" s="58">
        <v>46</v>
      </c>
      <c r="AQ15" s="58">
        <v>9</v>
      </c>
      <c r="AR15" s="58">
        <v>9</v>
      </c>
      <c r="AS15" s="58">
        <v>3</v>
      </c>
      <c r="AT15" s="58">
        <v>15</v>
      </c>
      <c r="AU15" s="58">
        <v>2</v>
      </c>
      <c r="AV15" s="58">
        <v>6</v>
      </c>
      <c r="AW15" s="58">
        <v>9</v>
      </c>
      <c r="AX15" s="58">
        <v>5</v>
      </c>
      <c r="AY15" s="58">
        <v>11</v>
      </c>
      <c r="AZ15" s="58">
        <v>15</v>
      </c>
      <c r="BA15" s="58">
        <v>10</v>
      </c>
      <c r="BB15" s="58">
        <v>40</v>
      </c>
      <c r="BC15" s="58">
        <v>13</v>
      </c>
      <c r="BD15" s="58">
        <v>9</v>
      </c>
      <c r="BE15" s="58">
        <v>8</v>
      </c>
      <c r="BF15" s="58">
        <v>3</v>
      </c>
      <c r="BG15" s="58">
        <v>9</v>
      </c>
      <c r="BH15" s="58">
        <v>8</v>
      </c>
      <c r="BI15" s="58">
        <v>8</v>
      </c>
      <c r="BJ15" s="58">
        <v>24</v>
      </c>
      <c r="BK15" s="61"/>
    </row>
    <row r="16" spans="1:1024" x14ac:dyDescent="0.35">
      <c r="A16" s="56">
        <v>1</v>
      </c>
      <c r="B16" s="57" t="s">
        <v>78</v>
      </c>
      <c r="C16" s="58"/>
      <c r="D16" s="58"/>
      <c r="E16" s="58"/>
      <c r="F16" s="58"/>
      <c r="G16" s="58"/>
      <c r="H16" s="58">
        <f>IFERROR(VLOOKUP('Data Entry'!$B16,Absences!$A$2:$C$11,2,0),"No match")</f>
        <v>0</v>
      </c>
      <c r="I16" s="58">
        <f>IFERROR(VLOOKUP('Data Entry'!$B16,Absences!$A$2:$C$11,3,0),"No match")</f>
        <v>0</v>
      </c>
      <c r="J16" s="58"/>
      <c r="K16" s="59">
        <f t="shared" si="0"/>
        <v>86.508123249299729</v>
      </c>
      <c r="L16" s="59" t="str">
        <f>VLOOKUP('Data Entry'!$K16,'Options and Things to Try'!$A$20:$C$32,2,1)</f>
        <v>B+</v>
      </c>
      <c r="M16" s="59">
        <f t="shared" si="1"/>
        <v>72.38095238095238</v>
      </c>
      <c r="N16" s="59">
        <f t="shared" si="1"/>
        <v>74.117647058823536</v>
      </c>
      <c r="O16" s="59">
        <f t="shared" si="1"/>
        <v>86.666666666666671</v>
      </c>
      <c r="P16" s="59">
        <f t="shared" si="1"/>
        <v>92</v>
      </c>
      <c r="Q16" s="59">
        <f t="shared" si="1"/>
        <v>96.666666666666671</v>
      </c>
      <c r="R16" s="59" t="str">
        <f t="shared" si="1"/>
        <v/>
      </c>
      <c r="S16" s="58">
        <v>7</v>
      </c>
      <c r="T16" s="58">
        <v>10</v>
      </c>
      <c r="U16" s="58">
        <v>11</v>
      </c>
      <c r="V16" s="58">
        <v>5</v>
      </c>
      <c r="W16" s="58">
        <v>8</v>
      </c>
      <c r="X16" s="58">
        <v>12</v>
      </c>
      <c r="Y16" s="58">
        <v>7</v>
      </c>
      <c r="Z16" s="58">
        <v>12</v>
      </c>
      <c r="AA16" s="58">
        <v>10</v>
      </c>
      <c r="AB16" s="58">
        <v>39</v>
      </c>
      <c r="AC16" s="58">
        <v>10</v>
      </c>
      <c r="AD16" s="58">
        <v>13</v>
      </c>
      <c r="AE16" s="58">
        <v>5</v>
      </c>
      <c r="AF16" s="58">
        <v>10</v>
      </c>
      <c r="AG16" s="58">
        <v>15</v>
      </c>
      <c r="AH16" s="58">
        <v>0</v>
      </c>
      <c r="AI16" s="58">
        <v>10</v>
      </c>
      <c r="AJ16" s="58">
        <v>4</v>
      </c>
      <c r="AK16" s="58">
        <v>14</v>
      </c>
      <c r="AL16" s="58">
        <v>8</v>
      </c>
      <c r="AM16" s="58">
        <v>9</v>
      </c>
      <c r="AN16" s="58">
        <v>10</v>
      </c>
      <c r="AO16" s="58">
        <v>10</v>
      </c>
      <c r="AP16" s="58">
        <v>41</v>
      </c>
      <c r="AQ16" s="58">
        <v>10</v>
      </c>
      <c r="AR16" s="58">
        <v>13</v>
      </c>
      <c r="AS16" s="58">
        <v>3</v>
      </c>
      <c r="AT16" s="58">
        <v>13</v>
      </c>
      <c r="AU16" s="58">
        <v>1</v>
      </c>
      <c r="AV16" s="58">
        <v>4</v>
      </c>
      <c r="AW16" s="58">
        <v>13</v>
      </c>
      <c r="AX16" s="58">
        <v>6</v>
      </c>
      <c r="AY16" s="58">
        <v>15</v>
      </c>
      <c r="AZ16" s="58">
        <v>15</v>
      </c>
      <c r="BA16" s="58">
        <v>9</v>
      </c>
      <c r="BB16" s="58">
        <v>50</v>
      </c>
      <c r="BC16" s="58">
        <v>15</v>
      </c>
      <c r="BD16" s="58">
        <v>9</v>
      </c>
      <c r="BE16" s="58">
        <v>2</v>
      </c>
      <c r="BF16" s="58">
        <v>3</v>
      </c>
      <c r="BG16" s="58">
        <v>8</v>
      </c>
      <c r="BH16" s="58">
        <v>8</v>
      </c>
      <c r="BI16" s="58">
        <v>10</v>
      </c>
      <c r="BJ16" s="58">
        <v>29</v>
      </c>
      <c r="BK16" s="60"/>
    </row>
    <row r="17" spans="1:63" x14ac:dyDescent="0.35">
      <c r="A17" s="56">
        <v>1</v>
      </c>
      <c r="B17" s="57" t="s">
        <v>79</v>
      </c>
      <c r="C17" s="58"/>
      <c r="D17" s="58"/>
      <c r="E17" s="58"/>
      <c r="F17" s="58"/>
      <c r="G17" s="58"/>
      <c r="H17" s="58">
        <f>IFERROR(VLOOKUP('Data Entry'!$B17,Absences!$A$2:$C$11,2,0),"No match")</f>
        <v>0</v>
      </c>
      <c r="I17" s="58">
        <f>IFERROR(VLOOKUP('Data Entry'!$B17,Absences!$A$2:$C$11,3,0),"No match")</f>
        <v>0</v>
      </c>
      <c r="J17" s="58"/>
      <c r="K17" s="59">
        <f t="shared" si="0"/>
        <v>83.787254901960779</v>
      </c>
      <c r="L17" s="59" t="str">
        <f>VLOOKUP('Data Entry'!$K17,'Options and Things to Try'!$A$20:$C$32,2,1)</f>
        <v>B</v>
      </c>
      <c r="M17" s="59">
        <f t="shared" si="1"/>
        <v>80</v>
      </c>
      <c r="N17" s="59">
        <f t="shared" si="1"/>
        <v>76.470588235294116</v>
      </c>
      <c r="O17" s="59">
        <f t="shared" si="1"/>
        <v>79.333333333333329</v>
      </c>
      <c r="P17" s="59">
        <f t="shared" si="1"/>
        <v>85</v>
      </c>
      <c r="Q17" s="59">
        <f t="shared" si="1"/>
        <v>93.333333333333329</v>
      </c>
      <c r="R17" s="59" t="str">
        <f t="shared" si="1"/>
        <v/>
      </c>
      <c r="S17" s="58">
        <v>14</v>
      </c>
      <c r="T17" s="58">
        <v>9</v>
      </c>
      <c r="U17" s="58">
        <v>8</v>
      </c>
      <c r="V17" s="58">
        <v>4</v>
      </c>
      <c r="W17" s="58">
        <v>6</v>
      </c>
      <c r="X17" s="58">
        <v>12</v>
      </c>
      <c r="Y17" s="58">
        <v>7</v>
      </c>
      <c r="Z17" s="58">
        <v>15</v>
      </c>
      <c r="AA17" s="58">
        <v>10</v>
      </c>
      <c r="AB17" s="58">
        <v>36</v>
      </c>
      <c r="AC17" s="58">
        <v>10</v>
      </c>
      <c r="AD17" s="58">
        <v>15</v>
      </c>
      <c r="AE17" s="58">
        <v>9</v>
      </c>
      <c r="AF17" s="58">
        <v>7</v>
      </c>
      <c r="AG17" s="58">
        <v>15</v>
      </c>
      <c r="AH17" s="58">
        <v>2</v>
      </c>
      <c r="AI17" s="58">
        <v>9</v>
      </c>
      <c r="AJ17" s="58">
        <v>5</v>
      </c>
      <c r="AK17" s="58">
        <v>13</v>
      </c>
      <c r="AL17" s="58">
        <v>10</v>
      </c>
      <c r="AM17" s="58">
        <v>10</v>
      </c>
      <c r="AN17" s="58">
        <v>9</v>
      </c>
      <c r="AO17" s="58">
        <v>9</v>
      </c>
      <c r="AP17" s="58">
        <v>41</v>
      </c>
      <c r="AQ17" s="58">
        <v>9</v>
      </c>
      <c r="AR17" s="58">
        <v>8</v>
      </c>
      <c r="AS17" s="58">
        <v>1</v>
      </c>
      <c r="AT17" s="58">
        <v>15</v>
      </c>
      <c r="AU17" s="58">
        <v>1</v>
      </c>
      <c r="AV17" s="58">
        <v>8</v>
      </c>
      <c r="AW17" s="58">
        <v>12</v>
      </c>
      <c r="AX17" s="58">
        <v>6</v>
      </c>
      <c r="AY17" s="58">
        <v>11</v>
      </c>
      <c r="AZ17" s="58">
        <v>14</v>
      </c>
      <c r="BA17" s="58">
        <v>9</v>
      </c>
      <c r="BB17" s="58">
        <v>42</v>
      </c>
      <c r="BC17" s="58">
        <v>13</v>
      </c>
      <c r="BD17" s="58">
        <v>10</v>
      </c>
      <c r="BE17" s="58">
        <v>9</v>
      </c>
      <c r="BF17" s="58">
        <v>4</v>
      </c>
      <c r="BG17" s="58">
        <v>8</v>
      </c>
      <c r="BH17" s="58">
        <v>9</v>
      </c>
      <c r="BI17" s="58">
        <v>9</v>
      </c>
      <c r="BJ17" s="58">
        <v>28</v>
      </c>
      <c r="BK17" s="60"/>
    </row>
    <row r="18" spans="1:63" x14ac:dyDescent="0.35">
      <c r="A18" s="56">
        <v>1</v>
      </c>
      <c r="B18" s="57" t="s">
        <v>80</v>
      </c>
      <c r="C18" s="58"/>
      <c r="D18" s="58"/>
      <c r="E18" s="58"/>
      <c r="F18" s="58"/>
      <c r="G18" s="58"/>
      <c r="H18" s="58">
        <f>IFERROR(VLOOKUP('Data Entry'!$B18,Absences!$A$2:$C$11,2,0),"No match")</f>
        <v>0</v>
      </c>
      <c r="I18" s="58">
        <f>IFERROR(VLOOKUP('Data Entry'!$B18,Absences!$A$2:$C$11,3,0),"No match")</f>
        <v>0</v>
      </c>
      <c r="J18" s="58"/>
      <c r="K18" s="59">
        <f t="shared" si="0"/>
        <v>84.755602240896366</v>
      </c>
      <c r="L18" s="59" t="str">
        <f>VLOOKUP('Data Entry'!$K18,'Options and Things to Try'!$A$20:$C$32,2,1)</f>
        <v>B</v>
      </c>
      <c r="M18" s="59">
        <f t="shared" si="1"/>
        <v>87.61904761904762</v>
      </c>
      <c r="N18" s="59">
        <f t="shared" si="1"/>
        <v>76.862745098039227</v>
      </c>
      <c r="O18" s="59">
        <f t="shared" si="1"/>
        <v>81.333333333333329</v>
      </c>
      <c r="P18" s="59">
        <f t="shared" si="1"/>
        <v>93</v>
      </c>
      <c r="Q18" s="59">
        <f t="shared" si="1"/>
        <v>76.666666666666671</v>
      </c>
      <c r="R18" s="59" t="str">
        <f t="shared" si="1"/>
        <v/>
      </c>
      <c r="S18" s="58">
        <v>11</v>
      </c>
      <c r="T18" s="58">
        <v>9</v>
      </c>
      <c r="U18" s="58">
        <v>11</v>
      </c>
      <c r="V18" s="58">
        <v>4</v>
      </c>
      <c r="W18" s="58">
        <v>13</v>
      </c>
      <c r="X18" s="58">
        <v>14</v>
      </c>
      <c r="Y18" s="58">
        <v>14</v>
      </c>
      <c r="Z18" s="58">
        <v>12</v>
      </c>
      <c r="AA18" s="58">
        <v>10</v>
      </c>
      <c r="AB18" s="58">
        <v>41</v>
      </c>
      <c r="AC18" s="58">
        <v>10</v>
      </c>
      <c r="AD18" s="58">
        <v>13</v>
      </c>
      <c r="AE18" s="58">
        <v>10</v>
      </c>
      <c r="AF18" s="58">
        <v>9</v>
      </c>
      <c r="AG18" s="58">
        <v>15</v>
      </c>
      <c r="AH18" s="58">
        <v>3</v>
      </c>
      <c r="AI18" s="58">
        <v>10</v>
      </c>
      <c r="AJ18" s="58">
        <v>5</v>
      </c>
      <c r="AK18" s="58">
        <v>9</v>
      </c>
      <c r="AL18" s="58">
        <v>10</v>
      </c>
      <c r="AM18" s="58">
        <v>10</v>
      </c>
      <c r="AN18" s="58">
        <v>10</v>
      </c>
      <c r="AO18" s="58">
        <v>9</v>
      </c>
      <c r="AP18" s="58">
        <v>37</v>
      </c>
      <c r="AQ18" s="58">
        <v>10</v>
      </c>
      <c r="AR18" s="58">
        <v>8</v>
      </c>
      <c r="AS18" s="58">
        <v>10</v>
      </c>
      <c r="AT18" s="58">
        <v>12</v>
      </c>
      <c r="AU18" s="58">
        <v>1</v>
      </c>
      <c r="AV18" s="58">
        <v>8</v>
      </c>
      <c r="AW18" s="58">
        <v>12</v>
      </c>
      <c r="AX18" s="58">
        <v>9</v>
      </c>
      <c r="AY18" s="58">
        <v>12</v>
      </c>
      <c r="AZ18" s="58">
        <v>15</v>
      </c>
      <c r="BA18" s="58">
        <v>10</v>
      </c>
      <c r="BB18" s="58">
        <v>44</v>
      </c>
      <c r="BC18" s="58">
        <v>15</v>
      </c>
      <c r="BD18" s="58">
        <v>10</v>
      </c>
      <c r="BE18" s="58">
        <v>2</v>
      </c>
      <c r="BF18" s="58">
        <v>0</v>
      </c>
      <c r="BG18" s="58">
        <v>9</v>
      </c>
      <c r="BH18" s="58">
        <v>9</v>
      </c>
      <c r="BI18" s="58">
        <v>8</v>
      </c>
      <c r="BJ18" s="58">
        <v>23</v>
      </c>
      <c r="BK18" s="60"/>
    </row>
    <row r="19" spans="1:63" x14ac:dyDescent="0.35">
      <c r="A19" s="56">
        <v>1</v>
      </c>
      <c r="B19" s="57" t="s">
        <v>81</v>
      </c>
      <c r="C19" s="58"/>
      <c r="D19" s="58"/>
      <c r="E19" s="58"/>
      <c r="F19" s="58"/>
      <c r="G19" s="58"/>
      <c r="H19" s="58">
        <f>IFERROR(VLOOKUP('Data Entry'!$B19,Absences!$A$2:$C$11,2,0),"No match")</f>
        <v>0</v>
      </c>
      <c r="I19" s="58">
        <f>IFERROR(VLOOKUP('Data Entry'!$B19,Absences!$A$2:$C$11,3,0),"No match")</f>
        <v>0</v>
      </c>
      <c r="J19" s="58"/>
      <c r="K19" s="59">
        <f t="shared" si="0"/>
        <v>90.17675070028011</v>
      </c>
      <c r="L19" s="59" t="str">
        <f>VLOOKUP('Data Entry'!$K19,'Options and Things to Try'!$A$20:$C$32,2,1)</f>
        <v>A-</v>
      </c>
      <c r="M19" s="59">
        <f t="shared" si="1"/>
        <v>85.714285714285708</v>
      </c>
      <c r="N19" s="59">
        <f t="shared" si="1"/>
        <v>82.35294117647058</v>
      </c>
      <c r="O19" s="59">
        <f t="shared" si="1"/>
        <v>89.333333333333329</v>
      </c>
      <c r="P19" s="59">
        <f t="shared" si="1"/>
        <v>94</v>
      </c>
      <c r="Q19" s="59">
        <f t="shared" si="1"/>
        <v>93.333333333333329</v>
      </c>
      <c r="R19" s="59" t="str">
        <f t="shared" si="1"/>
        <v/>
      </c>
      <c r="S19" s="58">
        <v>7</v>
      </c>
      <c r="T19" s="58">
        <v>10</v>
      </c>
      <c r="U19" s="58">
        <v>5</v>
      </c>
      <c r="V19" s="58">
        <v>4</v>
      </c>
      <c r="W19" s="58">
        <v>6</v>
      </c>
      <c r="X19" s="58">
        <v>14</v>
      </c>
      <c r="Y19" s="58">
        <v>10</v>
      </c>
      <c r="Z19" s="58">
        <v>8</v>
      </c>
      <c r="AA19" s="58">
        <v>9</v>
      </c>
      <c r="AB19" s="58">
        <v>41</v>
      </c>
      <c r="AC19" s="58">
        <v>10</v>
      </c>
      <c r="AD19" s="58">
        <v>15</v>
      </c>
      <c r="AE19" s="58">
        <v>9</v>
      </c>
      <c r="AF19" s="58">
        <v>9</v>
      </c>
      <c r="AG19" s="58">
        <v>15</v>
      </c>
      <c r="AH19" s="58">
        <v>1</v>
      </c>
      <c r="AI19" s="58">
        <v>9</v>
      </c>
      <c r="AJ19" s="58">
        <v>4</v>
      </c>
      <c r="AK19" s="58">
        <v>11</v>
      </c>
      <c r="AL19" s="58">
        <v>10</v>
      </c>
      <c r="AM19" s="58">
        <v>9</v>
      </c>
      <c r="AN19" s="58">
        <v>10</v>
      </c>
      <c r="AO19" s="58">
        <v>9</v>
      </c>
      <c r="AP19" s="58">
        <v>43</v>
      </c>
      <c r="AQ19" s="58">
        <v>10</v>
      </c>
      <c r="AR19" s="58">
        <v>15</v>
      </c>
      <c r="AS19" s="58">
        <v>9</v>
      </c>
      <c r="AT19" s="58">
        <v>15</v>
      </c>
      <c r="AU19" s="58">
        <v>5</v>
      </c>
      <c r="AV19" s="58">
        <v>15</v>
      </c>
      <c r="AW19" s="58">
        <v>15</v>
      </c>
      <c r="AX19" s="58">
        <v>10</v>
      </c>
      <c r="AY19" s="58">
        <v>15</v>
      </c>
      <c r="AZ19" s="58">
        <v>15</v>
      </c>
      <c r="BA19" s="58">
        <v>10</v>
      </c>
      <c r="BB19" s="58">
        <v>50</v>
      </c>
      <c r="BC19" s="58">
        <v>15</v>
      </c>
      <c r="BD19" s="58">
        <v>9</v>
      </c>
      <c r="BE19" s="58">
        <v>14</v>
      </c>
      <c r="BF19" s="58">
        <v>1</v>
      </c>
      <c r="BG19" s="58">
        <v>8</v>
      </c>
      <c r="BH19" s="58">
        <v>9</v>
      </c>
      <c r="BI19" s="58">
        <v>10</v>
      </c>
      <c r="BJ19" s="58">
        <v>28</v>
      </c>
      <c r="BK19" s="60"/>
    </row>
    <row r="20" spans="1:63" x14ac:dyDescent="0.35">
      <c r="A20" s="56">
        <v>1</v>
      </c>
      <c r="B20" s="57" t="s">
        <v>82</v>
      </c>
      <c r="C20" s="58"/>
      <c r="D20" s="58"/>
      <c r="E20" s="58"/>
      <c r="F20" s="58"/>
      <c r="G20" s="58"/>
      <c r="H20" s="58">
        <f>IFERROR(VLOOKUP('Data Entry'!$B20,Absences!$A$2:$C$11,2,0),"No match")</f>
        <v>0</v>
      </c>
      <c r="I20" s="58">
        <f>IFERROR(VLOOKUP('Data Entry'!$B20,Absences!$A$2:$C$11,3,0),"No match")</f>
        <v>0</v>
      </c>
      <c r="J20" s="58"/>
      <c r="K20" s="59">
        <f t="shared" si="0"/>
        <v>92.26344537815126</v>
      </c>
      <c r="L20" s="59" t="str">
        <f>VLOOKUP('Data Entry'!$K20,'Options and Things to Try'!$A$20:$C$32,2,1)</f>
        <v>A-</v>
      </c>
      <c r="M20" s="59">
        <f t="shared" si="1"/>
        <v>94.285714285714278</v>
      </c>
      <c r="N20" s="59">
        <f t="shared" si="1"/>
        <v>83.137254901960787</v>
      </c>
      <c r="O20" s="59">
        <f t="shared" si="1"/>
        <v>82.666666666666671</v>
      </c>
      <c r="P20" s="59">
        <f t="shared" si="1"/>
        <v>95</v>
      </c>
      <c r="Q20" s="59">
        <f t="shared" si="1"/>
        <v>100</v>
      </c>
      <c r="R20" s="59" t="str">
        <f t="shared" si="1"/>
        <v/>
      </c>
      <c r="S20" s="58">
        <v>5</v>
      </c>
      <c r="T20" s="58">
        <v>10</v>
      </c>
      <c r="U20" s="58">
        <v>5</v>
      </c>
      <c r="V20" s="58">
        <v>4</v>
      </c>
      <c r="W20" s="58">
        <v>14</v>
      </c>
      <c r="X20" s="58">
        <v>15</v>
      </c>
      <c r="Y20" s="58">
        <v>10</v>
      </c>
      <c r="Z20" s="58">
        <v>8</v>
      </c>
      <c r="AA20" s="58">
        <v>10</v>
      </c>
      <c r="AB20" s="58">
        <v>38</v>
      </c>
      <c r="AC20" s="58">
        <v>8</v>
      </c>
      <c r="AD20" s="58">
        <v>13</v>
      </c>
      <c r="AE20" s="58">
        <v>9</v>
      </c>
      <c r="AF20" s="58">
        <v>9</v>
      </c>
      <c r="AG20" s="58">
        <v>15</v>
      </c>
      <c r="AH20" s="58">
        <v>3</v>
      </c>
      <c r="AI20" s="58">
        <v>10</v>
      </c>
      <c r="AJ20" s="62">
        <v>4</v>
      </c>
      <c r="AK20" s="58">
        <v>8</v>
      </c>
      <c r="AL20" s="58">
        <v>9</v>
      </c>
      <c r="AM20" s="58">
        <v>10</v>
      </c>
      <c r="AN20" s="58">
        <v>9</v>
      </c>
      <c r="AO20" s="58">
        <v>10</v>
      </c>
      <c r="AP20" s="58">
        <v>36</v>
      </c>
      <c r="AQ20" s="58">
        <v>9</v>
      </c>
      <c r="AR20" s="58">
        <v>14</v>
      </c>
      <c r="AS20" s="58">
        <v>10</v>
      </c>
      <c r="AT20" s="58">
        <v>15</v>
      </c>
      <c r="AU20" s="58">
        <v>5</v>
      </c>
      <c r="AV20" s="58">
        <v>15</v>
      </c>
      <c r="AW20" s="58">
        <v>15</v>
      </c>
      <c r="AX20" s="58">
        <v>10</v>
      </c>
      <c r="AY20" s="58">
        <v>15</v>
      </c>
      <c r="AZ20" s="58">
        <v>15</v>
      </c>
      <c r="BA20" s="58">
        <v>10</v>
      </c>
      <c r="BB20" s="58">
        <v>50</v>
      </c>
      <c r="BC20" s="58">
        <v>15</v>
      </c>
      <c r="BD20" s="58">
        <v>10</v>
      </c>
      <c r="BE20" s="58">
        <v>15</v>
      </c>
      <c r="BF20" s="58">
        <v>5</v>
      </c>
      <c r="BG20" s="58">
        <v>10</v>
      </c>
      <c r="BH20" s="58">
        <v>10</v>
      </c>
      <c r="BI20" s="58">
        <v>10</v>
      </c>
      <c r="BJ20" s="58">
        <v>30</v>
      </c>
      <c r="BK20" s="63"/>
    </row>
    <row r="21" spans="1:63" x14ac:dyDescent="0.35">
      <c r="A21" s="56">
        <v>1</v>
      </c>
      <c r="B21" s="57" t="s">
        <v>83</v>
      </c>
      <c r="C21" s="58"/>
      <c r="D21" s="58"/>
      <c r="E21" s="58"/>
      <c r="F21" s="58"/>
      <c r="G21" s="58"/>
      <c r="H21" s="58"/>
      <c r="I21" s="58"/>
      <c r="J21" s="58"/>
      <c r="K21" s="59">
        <f t="shared" si="0"/>
        <v>84.5361344537815</v>
      </c>
      <c r="L21" s="59" t="str">
        <f>VLOOKUP('Data Entry'!$K21,'Options and Things to Try'!$A$20:$C$32,2,1)</f>
        <v>B</v>
      </c>
      <c r="M21" s="59">
        <f t="shared" si="1"/>
        <v>90.476190476190482</v>
      </c>
      <c r="N21" s="59">
        <f t="shared" si="1"/>
        <v>71.764705882352942</v>
      </c>
      <c r="O21" s="59">
        <f t="shared" si="1"/>
        <v>70.666666666666671</v>
      </c>
      <c r="P21" s="59">
        <f t="shared" si="1"/>
        <v>96</v>
      </c>
      <c r="Q21" s="59">
        <f t="shared" si="1"/>
        <v>80</v>
      </c>
      <c r="R21" s="59" t="str">
        <f t="shared" si="1"/>
        <v/>
      </c>
      <c r="S21" s="58">
        <v>8</v>
      </c>
      <c r="T21" s="58">
        <v>10</v>
      </c>
      <c r="U21" s="58">
        <v>6</v>
      </c>
      <c r="V21" s="58">
        <v>4</v>
      </c>
      <c r="W21" s="58">
        <v>15</v>
      </c>
      <c r="X21" s="58">
        <v>15</v>
      </c>
      <c r="Y21" s="58">
        <v>9</v>
      </c>
      <c r="Z21" s="58">
        <v>9</v>
      </c>
      <c r="AA21" s="58">
        <v>10</v>
      </c>
      <c r="AB21" s="58">
        <v>42</v>
      </c>
      <c r="AC21" s="58">
        <v>10</v>
      </c>
      <c r="AD21" s="58">
        <v>12</v>
      </c>
      <c r="AE21" s="58">
        <v>10</v>
      </c>
      <c r="AF21" s="58">
        <v>9</v>
      </c>
      <c r="AG21" s="58">
        <v>15</v>
      </c>
      <c r="AH21" s="58">
        <v>3</v>
      </c>
      <c r="AI21" s="58">
        <v>10</v>
      </c>
      <c r="AJ21" s="62">
        <v>5</v>
      </c>
      <c r="AK21" s="58">
        <v>8</v>
      </c>
      <c r="AL21" s="58">
        <v>10</v>
      </c>
      <c r="AM21" s="58">
        <v>10</v>
      </c>
      <c r="AN21" s="58">
        <v>9</v>
      </c>
      <c r="AO21" s="58">
        <v>10</v>
      </c>
      <c r="AP21" s="58">
        <v>28</v>
      </c>
      <c r="AQ21" s="58">
        <v>10</v>
      </c>
      <c r="AR21" s="58">
        <v>10</v>
      </c>
      <c r="AS21" s="58">
        <v>10</v>
      </c>
      <c r="AT21" s="58">
        <v>12</v>
      </c>
      <c r="AU21" s="58">
        <v>0</v>
      </c>
      <c r="AV21" s="58">
        <v>13</v>
      </c>
      <c r="AW21" s="58">
        <v>9</v>
      </c>
      <c r="AX21" s="58">
        <v>9</v>
      </c>
      <c r="AY21" s="58">
        <v>12</v>
      </c>
      <c r="AZ21" s="58">
        <v>13</v>
      </c>
      <c r="BA21" s="58">
        <v>10</v>
      </c>
      <c r="BB21" s="58">
        <v>36</v>
      </c>
      <c r="BC21" s="58">
        <v>15</v>
      </c>
      <c r="BD21" s="58">
        <v>10</v>
      </c>
      <c r="BE21" s="58">
        <v>2</v>
      </c>
      <c r="BF21" s="58">
        <v>3</v>
      </c>
      <c r="BG21" s="58">
        <v>10</v>
      </c>
      <c r="BH21" s="58">
        <v>9</v>
      </c>
      <c r="BI21" s="58">
        <v>10</v>
      </c>
      <c r="BJ21" s="58">
        <v>24</v>
      </c>
      <c r="BK21" s="63"/>
    </row>
    <row r="22" spans="1:63" x14ac:dyDescent="0.35">
      <c r="A22" s="56">
        <v>1</v>
      </c>
      <c r="B22" s="57" t="s">
        <v>84</v>
      </c>
      <c r="C22" s="58"/>
      <c r="D22" s="58"/>
      <c r="E22" s="58"/>
      <c r="F22" s="58"/>
      <c r="G22" s="58"/>
      <c r="H22" s="58"/>
      <c r="I22" s="58"/>
      <c r="J22" s="58"/>
      <c r="K22" s="59">
        <f t="shared" si="0"/>
        <v>90.478431372549025</v>
      </c>
      <c r="L22" s="59" t="str">
        <f>VLOOKUP('Data Entry'!$K22,'Options and Things to Try'!$A$20:$C$32,2,1)</f>
        <v>A-</v>
      </c>
      <c r="M22" s="59">
        <f t="shared" ref="M22:R36" si="2">IFERROR(SUMPRODUCT($S22:$BK22,$S$3:$BK$3,--($S22:$BK22&lt;&gt;"Excused"),--($S$1:$BK$1=M$11))/SUMPRODUCT($S$2:$BK$2,$S$3:$BK$3,--($S22:$BK22&lt;&gt;"Excused"),--($S$1:$BK$1=M$11))*100,"")</f>
        <v>86.666666666666671</v>
      </c>
      <c r="N22" s="59">
        <f t="shared" si="2"/>
        <v>96.078431372549019</v>
      </c>
      <c r="O22" s="59">
        <f t="shared" si="2"/>
        <v>94.666666666666671</v>
      </c>
      <c r="P22" s="59">
        <f t="shared" si="2"/>
        <v>92</v>
      </c>
      <c r="Q22" s="59">
        <f t="shared" si="2"/>
        <v>83.333333333333343</v>
      </c>
      <c r="R22" s="59" t="str">
        <f t="shared" si="2"/>
        <v/>
      </c>
      <c r="S22" s="58">
        <v>15</v>
      </c>
      <c r="T22" s="58">
        <v>9</v>
      </c>
      <c r="U22" s="58">
        <v>14</v>
      </c>
      <c r="V22" s="58">
        <v>5</v>
      </c>
      <c r="W22" s="58">
        <v>15</v>
      </c>
      <c r="X22" s="58">
        <v>15</v>
      </c>
      <c r="Y22" s="58">
        <v>15</v>
      </c>
      <c r="Z22" s="58">
        <v>15</v>
      </c>
      <c r="AA22" s="58">
        <v>10</v>
      </c>
      <c r="AB22" s="58">
        <v>50</v>
      </c>
      <c r="AC22" s="58">
        <v>10</v>
      </c>
      <c r="AD22" s="58">
        <v>15</v>
      </c>
      <c r="AE22" s="58">
        <v>9</v>
      </c>
      <c r="AF22" s="58">
        <v>10</v>
      </c>
      <c r="AG22" s="58">
        <v>15</v>
      </c>
      <c r="AH22" s="58">
        <v>5</v>
      </c>
      <c r="AI22" s="58">
        <v>9</v>
      </c>
      <c r="AJ22" s="62">
        <v>0</v>
      </c>
      <c r="AK22" s="58">
        <v>10</v>
      </c>
      <c r="AL22" s="58">
        <v>9</v>
      </c>
      <c r="AM22" s="58">
        <v>9</v>
      </c>
      <c r="AN22" s="58">
        <v>10</v>
      </c>
      <c r="AO22" s="58">
        <v>10</v>
      </c>
      <c r="AP22" s="58">
        <v>37</v>
      </c>
      <c r="AQ22" s="58">
        <v>8</v>
      </c>
      <c r="AR22" s="58">
        <v>15</v>
      </c>
      <c r="AS22" s="58">
        <v>9</v>
      </c>
      <c r="AT22" s="58">
        <v>14</v>
      </c>
      <c r="AU22" s="58">
        <v>5</v>
      </c>
      <c r="AV22" s="58">
        <v>15</v>
      </c>
      <c r="AW22" s="58">
        <v>15</v>
      </c>
      <c r="AX22" s="58">
        <v>10</v>
      </c>
      <c r="AY22" s="58">
        <v>13</v>
      </c>
      <c r="AZ22" s="58">
        <v>14</v>
      </c>
      <c r="BA22" s="58">
        <v>10</v>
      </c>
      <c r="BB22" s="58">
        <v>55</v>
      </c>
      <c r="BC22" s="58">
        <v>15</v>
      </c>
      <c r="BD22" s="58">
        <v>9</v>
      </c>
      <c r="BE22" s="58">
        <v>15</v>
      </c>
      <c r="BF22" s="58">
        <v>2</v>
      </c>
      <c r="BG22" s="58">
        <v>8</v>
      </c>
      <c r="BH22" s="58">
        <v>9</v>
      </c>
      <c r="BI22" s="58">
        <v>8</v>
      </c>
      <c r="BJ22" s="58">
        <v>25</v>
      </c>
      <c r="BK22" s="63"/>
    </row>
    <row r="23" spans="1:63" x14ac:dyDescent="0.35">
      <c r="A23" s="56">
        <v>1</v>
      </c>
      <c r="B23" s="57" t="s">
        <v>85</v>
      </c>
      <c r="C23" s="58"/>
      <c r="D23" s="58"/>
      <c r="E23" s="58"/>
      <c r="F23" s="58"/>
      <c r="G23" s="58"/>
      <c r="H23" s="58"/>
      <c r="I23" s="58"/>
      <c r="J23" s="58"/>
      <c r="K23" s="59">
        <f t="shared" si="0"/>
        <v>83.782212885154067</v>
      </c>
      <c r="L23" s="59" t="str">
        <f>VLOOKUP('Data Entry'!$K23,'Options and Things to Try'!$A$20:$C$32,2,1)</f>
        <v>B</v>
      </c>
      <c r="M23" s="59">
        <f t="shared" si="2"/>
        <v>83.80952380952381</v>
      </c>
      <c r="N23" s="59">
        <f t="shared" si="2"/>
        <v>75.294117647058826</v>
      </c>
      <c r="O23" s="59">
        <f t="shared" si="2"/>
        <v>84.666666666666671</v>
      </c>
      <c r="P23" s="59">
        <f t="shared" si="2"/>
        <v>93</v>
      </c>
      <c r="Q23" s="59">
        <f t="shared" si="2"/>
        <v>73.333333333333329</v>
      </c>
      <c r="R23" s="59" t="str">
        <f t="shared" si="2"/>
        <v/>
      </c>
      <c r="S23" s="58">
        <v>12</v>
      </c>
      <c r="T23" s="58">
        <v>9</v>
      </c>
      <c r="U23" s="58">
        <v>14</v>
      </c>
      <c r="V23" s="58">
        <v>5</v>
      </c>
      <c r="W23" s="58">
        <v>9</v>
      </c>
      <c r="X23" s="58">
        <v>15</v>
      </c>
      <c r="Y23" s="58">
        <v>6</v>
      </c>
      <c r="Z23" s="58">
        <v>6</v>
      </c>
      <c r="AA23" s="58">
        <v>9</v>
      </c>
      <c r="AB23" s="58">
        <v>35</v>
      </c>
      <c r="AC23" s="58">
        <v>9</v>
      </c>
      <c r="AD23" s="58">
        <v>11</v>
      </c>
      <c r="AE23" s="58">
        <v>10</v>
      </c>
      <c r="AF23" s="58">
        <v>10</v>
      </c>
      <c r="AG23" s="58">
        <v>15</v>
      </c>
      <c r="AH23" s="58">
        <v>2</v>
      </c>
      <c r="AI23" s="58">
        <v>9</v>
      </c>
      <c r="AJ23" s="62">
        <v>1</v>
      </c>
      <c r="AK23" s="58">
        <v>12</v>
      </c>
      <c r="AL23" s="58">
        <v>10</v>
      </c>
      <c r="AM23" s="58">
        <v>9</v>
      </c>
      <c r="AN23" s="58">
        <v>10</v>
      </c>
      <c r="AO23" s="58">
        <v>9</v>
      </c>
      <c r="AP23" s="58">
        <v>47</v>
      </c>
      <c r="AQ23" s="58">
        <v>9</v>
      </c>
      <c r="AR23" s="58">
        <v>15</v>
      </c>
      <c r="AS23" s="58">
        <v>9</v>
      </c>
      <c r="AT23" s="58">
        <v>15</v>
      </c>
      <c r="AU23" s="58">
        <v>2</v>
      </c>
      <c r="AV23" s="58">
        <v>8</v>
      </c>
      <c r="AW23" s="58">
        <v>9</v>
      </c>
      <c r="AX23" s="58">
        <v>9</v>
      </c>
      <c r="AY23" s="58">
        <v>13</v>
      </c>
      <c r="AZ23" s="58">
        <v>13</v>
      </c>
      <c r="BA23" s="58">
        <v>9</v>
      </c>
      <c r="BB23" s="58">
        <v>45</v>
      </c>
      <c r="BC23" s="58">
        <v>15</v>
      </c>
      <c r="BD23" s="58">
        <v>9</v>
      </c>
      <c r="BE23" s="58">
        <v>4</v>
      </c>
      <c r="BF23" s="58">
        <v>4</v>
      </c>
      <c r="BG23" s="58">
        <v>10</v>
      </c>
      <c r="BH23" s="58">
        <v>10</v>
      </c>
      <c r="BI23" s="58">
        <v>8</v>
      </c>
      <c r="BJ23" s="58">
        <v>22</v>
      </c>
      <c r="BK23" s="63"/>
    </row>
    <row r="24" spans="1:63" x14ac:dyDescent="0.35">
      <c r="A24" s="56">
        <v>1</v>
      </c>
      <c r="B24" s="57" t="s">
        <v>86</v>
      </c>
      <c r="C24" s="58"/>
      <c r="D24" s="58"/>
      <c r="E24" s="58"/>
      <c r="F24" s="58"/>
      <c r="G24" s="58"/>
      <c r="H24" s="58"/>
      <c r="I24" s="58"/>
      <c r="J24" s="58"/>
      <c r="K24" s="59">
        <f t="shared" si="0"/>
        <v>95.56946778711486</v>
      </c>
      <c r="L24" s="59" t="str">
        <f>VLOOKUP('Data Entry'!$K24,'Options and Things to Try'!$A$20:$C$32,2,1)</f>
        <v>A</v>
      </c>
      <c r="M24" s="59">
        <f t="shared" si="2"/>
        <v>97.142857142857139</v>
      </c>
      <c r="N24" s="59">
        <f t="shared" si="2"/>
        <v>91.764705882352942</v>
      </c>
      <c r="O24" s="59">
        <f t="shared" si="2"/>
        <v>100</v>
      </c>
      <c r="P24" s="59">
        <f t="shared" si="2"/>
        <v>94</v>
      </c>
      <c r="Q24" s="59">
        <f t="shared" si="2"/>
        <v>96.666666666666671</v>
      </c>
      <c r="R24" s="59" t="str">
        <f t="shared" si="2"/>
        <v/>
      </c>
      <c r="S24" s="58">
        <v>11</v>
      </c>
      <c r="T24" s="58">
        <v>9</v>
      </c>
      <c r="U24" s="58">
        <v>5</v>
      </c>
      <c r="V24" s="58">
        <v>5</v>
      </c>
      <c r="W24" s="58">
        <v>15</v>
      </c>
      <c r="X24" s="58">
        <v>13</v>
      </c>
      <c r="Y24" s="58">
        <v>15</v>
      </c>
      <c r="Z24" s="58">
        <v>15</v>
      </c>
      <c r="AA24" s="58">
        <v>9</v>
      </c>
      <c r="AB24" s="58">
        <v>50</v>
      </c>
      <c r="AC24" s="58">
        <v>9</v>
      </c>
      <c r="AD24" s="58">
        <v>15</v>
      </c>
      <c r="AE24" s="58">
        <v>10</v>
      </c>
      <c r="AF24" s="58">
        <v>10</v>
      </c>
      <c r="AG24" s="58">
        <v>15</v>
      </c>
      <c r="AH24" s="58">
        <v>5</v>
      </c>
      <c r="AI24" s="58">
        <v>10</v>
      </c>
      <c r="AJ24" s="62">
        <v>5</v>
      </c>
      <c r="AK24" s="58">
        <v>15</v>
      </c>
      <c r="AL24" s="58">
        <v>9</v>
      </c>
      <c r="AM24" s="58">
        <v>10</v>
      </c>
      <c r="AN24" s="58">
        <v>9</v>
      </c>
      <c r="AO24" s="58">
        <v>9</v>
      </c>
      <c r="AP24" s="58">
        <v>50</v>
      </c>
      <c r="AQ24" s="58">
        <v>9</v>
      </c>
      <c r="AR24" s="58">
        <v>15</v>
      </c>
      <c r="AS24" s="58">
        <v>10</v>
      </c>
      <c r="AT24" s="58">
        <v>14</v>
      </c>
      <c r="AU24" s="58">
        <v>5</v>
      </c>
      <c r="AV24" s="58">
        <v>15</v>
      </c>
      <c r="AW24" s="58">
        <v>13</v>
      </c>
      <c r="AX24" s="58">
        <v>9</v>
      </c>
      <c r="AY24" s="58">
        <v>15</v>
      </c>
      <c r="AZ24" s="58">
        <v>13</v>
      </c>
      <c r="BA24" s="58">
        <v>9</v>
      </c>
      <c r="BB24" s="58">
        <v>50</v>
      </c>
      <c r="BC24" s="58">
        <v>15</v>
      </c>
      <c r="BD24" s="58">
        <v>10</v>
      </c>
      <c r="BE24" s="58">
        <v>15</v>
      </c>
      <c r="BF24" s="58">
        <v>6</v>
      </c>
      <c r="BG24" s="58">
        <v>9</v>
      </c>
      <c r="BH24" s="58">
        <v>10</v>
      </c>
      <c r="BI24" s="58">
        <v>10</v>
      </c>
      <c r="BJ24" s="58">
        <v>29</v>
      </c>
      <c r="BK24" s="63"/>
    </row>
    <row r="25" spans="1:63" x14ac:dyDescent="0.35">
      <c r="A25" s="56">
        <v>1</v>
      </c>
      <c r="B25" s="57" t="s">
        <v>87</v>
      </c>
      <c r="C25" s="58"/>
      <c r="D25" s="58"/>
      <c r="E25" s="58"/>
      <c r="F25" s="58"/>
      <c r="G25" s="58"/>
      <c r="H25" s="58"/>
      <c r="I25" s="58"/>
      <c r="J25" s="58"/>
      <c r="K25" s="59">
        <f t="shared" si="0"/>
        <v>78.785154061624652</v>
      </c>
      <c r="L25" s="59" t="str">
        <f>VLOOKUP('Data Entry'!$K25,'Options and Things to Try'!$A$20:$C$32,2,1)</f>
        <v>C+</v>
      </c>
      <c r="M25" s="59">
        <f t="shared" si="2"/>
        <v>63.809523809523803</v>
      </c>
      <c r="N25" s="59">
        <f t="shared" si="2"/>
        <v>70.980392156862749</v>
      </c>
      <c r="O25" s="59">
        <f t="shared" si="2"/>
        <v>69.333333333333343</v>
      </c>
      <c r="P25" s="59">
        <f t="shared" si="2"/>
        <v>90</v>
      </c>
      <c r="Q25" s="59">
        <f t="shared" si="2"/>
        <v>83.333333333333343</v>
      </c>
      <c r="R25" s="59" t="str">
        <f t="shared" si="2"/>
        <v/>
      </c>
      <c r="S25" s="58">
        <v>5</v>
      </c>
      <c r="T25" s="58">
        <v>9</v>
      </c>
      <c r="U25" s="58">
        <v>7</v>
      </c>
      <c r="V25" s="58">
        <v>4</v>
      </c>
      <c r="W25" s="58">
        <v>13</v>
      </c>
      <c r="X25" s="58">
        <v>13</v>
      </c>
      <c r="Y25" s="58">
        <v>5</v>
      </c>
      <c r="Z25" s="58">
        <v>13</v>
      </c>
      <c r="AA25" s="58">
        <v>9</v>
      </c>
      <c r="AB25" s="58">
        <v>28</v>
      </c>
      <c r="AC25" s="58">
        <v>7</v>
      </c>
      <c r="AD25" s="58">
        <v>15</v>
      </c>
      <c r="AE25" s="58">
        <v>9</v>
      </c>
      <c r="AF25" s="58">
        <v>9</v>
      </c>
      <c r="AG25" s="58">
        <v>15</v>
      </c>
      <c r="AH25" s="58">
        <v>5</v>
      </c>
      <c r="AI25" s="58">
        <v>9</v>
      </c>
      <c r="AJ25" s="62">
        <v>2</v>
      </c>
      <c r="AK25" s="58">
        <v>5</v>
      </c>
      <c r="AL25" s="58">
        <v>1</v>
      </c>
      <c r="AM25" s="58">
        <v>4</v>
      </c>
      <c r="AN25" s="58">
        <v>9</v>
      </c>
      <c r="AO25" s="58">
        <v>8</v>
      </c>
      <c r="AP25" s="58">
        <v>30</v>
      </c>
      <c r="AQ25" s="58">
        <v>10</v>
      </c>
      <c r="AR25" s="58">
        <v>15</v>
      </c>
      <c r="AS25" s="58">
        <v>6</v>
      </c>
      <c r="AT25" s="58">
        <v>13</v>
      </c>
      <c r="AU25" s="58">
        <v>2</v>
      </c>
      <c r="AV25" s="58">
        <v>4</v>
      </c>
      <c r="AW25" s="58">
        <v>10</v>
      </c>
      <c r="AX25" s="58">
        <v>10</v>
      </c>
      <c r="AY25" s="58">
        <v>12</v>
      </c>
      <c r="AZ25" s="58">
        <v>15</v>
      </c>
      <c r="BA25" s="58">
        <v>10</v>
      </c>
      <c r="BB25" s="58">
        <v>46</v>
      </c>
      <c r="BC25" s="58">
        <v>14</v>
      </c>
      <c r="BD25" s="58">
        <v>5</v>
      </c>
      <c r="BE25" s="58">
        <v>7</v>
      </c>
      <c r="BF25" s="58">
        <v>1</v>
      </c>
      <c r="BG25" s="58">
        <v>10</v>
      </c>
      <c r="BH25" s="58">
        <v>8</v>
      </c>
      <c r="BI25" s="58">
        <v>10</v>
      </c>
      <c r="BJ25" s="58">
        <v>25</v>
      </c>
      <c r="BK25" s="63"/>
    </row>
    <row r="26" spans="1:63" x14ac:dyDescent="0.35">
      <c r="A26" s="56">
        <v>1</v>
      </c>
      <c r="B26" s="57" t="s">
        <v>88</v>
      </c>
      <c r="C26" s="58"/>
      <c r="D26" s="58"/>
      <c r="E26" s="58"/>
      <c r="F26" s="58"/>
      <c r="G26" s="58"/>
      <c r="H26" s="58"/>
      <c r="I26" s="58"/>
      <c r="J26" s="58"/>
      <c r="K26" s="59">
        <f t="shared" si="0"/>
        <v>80.580952380952382</v>
      </c>
      <c r="L26" s="59" t="str">
        <f>VLOOKUP('Data Entry'!$K26,'Options and Things to Try'!$A$20:$C$32,2,1)</f>
        <v>B-</v>
      </c>
      <c r="M26" s="59">
        <f t="shared" si="2"/>
        <v>71.428571428571431</v>
      </c>
      <c r="N26" s="59">
        <f t="shared" si="2"/>
        <v>80</v>
      </c>
      <c r="O26" s="59">
        <f t="shared" si="2"/>
        <v>78.666666666666657</v>
      </c>
      <c r="P26" s="59">
        <f t="shared" si="2"/>
        <v>84</v>
      </c>
      <c r="Q26" s="59">
        <f t="shared" si="2"/>
        <v>83.333333333333343</v>
      </c>
      <c r="R26" s="59" t="str">
        <f t="shared" si="2"/>
        <v/>
      </c>
      <c r="S26" s="58">
        <v>13</v>
      </c>
      <c r="T26" s="58">
        <v>8</v>
      </c>
      <c r="U26" s="58">
        <v>14</v>
      </c>
      <c r="V26" s="58">
        <v>4</v>
      </c>
      <c r="W26" s="58">
        <v>14</v>
      </c>
      <c r="X26" s="58">
        <v>13</v>
      </c>
      <c r="Y26" s="58">
        <v>9</v>
      </c>
      <c r="Z26" s="58">
        <v>6</v>
      </c>
      <c r="AA26" s="58">
        <v>9</v>
      </c>
      <c r="AB26" s="58">
        <v>34</v>
      </c>
      <c r="AC26" s="58">
        <v>7</v>
      </c>
      <c r="AD26" s="58">
        <v>11</v>
      </c>
      <c r="AE26" s="58">
        <v>6</v>
      </c>
      <c r="AF26" s="58">
        <v>10</v>
      </c>
      <c r="AG26" s="58">
        <v>15</v>
      </c>
      <c r="AH26" s="58">
        <v>4</v>
      </c>
      <c r="AI26" s="58">
        <v>10</v>
      </c>
      <c r="AJ26" s="62">
        <v>3</v>
      </c>
      <c r="AK26" s="58">
        <v>7</v>
      </c>
      <c r="AL26" s="58">
        <v>6</v>
      </c>
      <c r="AM26" s="58">
        <v>8</v>
      </c>
      <c r="AN26" s="58">
        <v>8</v>
      </c>
      <c r="AO26" s="58">
        <v>8</v>
      </c>
      <c r="AP26" s="58">
        <v>42</v>
      </c>
      <c r="AQ26" s="58">
        <v>9</v>
      </c>
      <c r="AR26" s="58">
        <v>15</v>
      </c>
      <c r="AS26" s="58">
        <v>10</v>
      </c>
      <c r="AT26" s="58">
        <v>15</v>
      </c>
      <c r="AU26" s="58">
        <v>0</v>
      </c>
      <c r="AV26" s="58">
        <v>12</v>
      </c>
      <c r="AW26" s="58">
        <v>12</v>
      </c>
      <c r="AX26" s="58">
        <v>7</v>
      </c>
      <c r="AY26" s="58">
        <v>15</v>
      </c>
      <c r="AZ26" s="58">
        <v>13</v>
      </c>
      <c r="BA26" s="58">
        <v>9</v>
      </c>
      <c r="BB26" s="58">
        <v>42</v>
      </c>
      <c r="BC26" s="58">
        <v>12</v>
      </c>
      <c r="BD26" s="58">
        <v>8</v>
      </c>
      <c r="BE26" s="58">
        <v>8</v>
      </c>
      <c r="BF26" s="58">
        <v>0</v>
      </c>
      <c r="BG26" s="58">
        <v>9</v>
      </c>
      <c r="BH26" s="58">
        <v>7</v>
      </c>
      <c r="BI26" s="58">
        <v>9</v>
      </c>
      <c r="BJ26" s="58">
        <v>25</v>
      </c>
      <c r="BK26" s="63"/>
    </row>
    <row r="27" spans="1:63" x14ac:dyDescent="0.35">
      <c r="A27" s="56">
        <v>1</v>
      </c>
      <c r="B27" s="57" t="s">
        <v>89</v>
      </c>
      <c r="C27" s="58"/>
      <c r="D27" s="58"/>
      <c r="E27" s="58"/>
      <c r="F27" s="58"/>
      <c r="G27" s="58"/>
      <c r="H27" s="58"/>
      <c r="I27" s="58"/>
      <c r="J27" s="58"/>
      <c r="K27" s="59">
        <f t="shared" si="0"/>
        <v>82.179691876750695</v>
      </c>
      <c r="L27" s="59" t="str">
        <f>VLOOKUP('Data Entry'!$K27,'Options and Things to Try'!$A$20:$C$32,2,1)</f>
        <v>B-</v>
      </c>
      <c r="M27" s="59">
        <f t="shared" si="2"/>
        <v>72.38095238095238</v>
      </c>
      <c r="N27" s="59">
        <f t="shared" si="2"/>
        <v>84.705882352941174</v>
      </c>
      <c r="O27" s="59">
        <f t="shared" si="2"/>
        <v>67.333333333333329</v>
      </c>
      <c r="P27" s="59">
        <f t="shared" si="2"/>
        <v>91</v>
      </c>
      <c r="Q27" s="59">
        <f t="shared" si="2"/>
        <v>83.333333333333343</v>
      </c>
      <c r="R27" s="59" t="str">
        <f t="shared" si="2"/>
        <v/>
      </c>
      <c r="S27" s="58">
        <v>15</v>
      </c>
      <c r="T27" s="58">
        <v>10</v>
      </c>
      <c r="U27" s="58">
        <v>11</v>
      </c>
      <c r="V27" s="58">
        <v>4</v>
      </c>
      <c r="W27" s="58">
        <v>10</v>
      </c>
      <c r="X27" s="58">
        <v>15</v>
      </c>
      <c r="Y27" s="58">
        <v>8</v>
      </c>
      <c r="Z27" s="58">
        <v>7</v>
      </c>
      <c r="AA27" s="58">
        <v>7</v>
      </c>
      <c r="AB27" s="58">
        <v>25</v>
      </c>
      <c r="AC27" s="58">
        <v>10</v>
      </c>
      <c r="AD27" s="58">
        <v>12</v>
      </c>
      <c r="AE27" s="58">
        <v>8</v>
      </c>
      <c r="AF27" s="58">
        <v>10</v>
      </c>
      <c r="AG27" s="58">
        <v>15</v>
      </c>
      <c r="AH27" s="58">
        <v>5</v>
      </c>
      <c r="AI27" s="58">
        <v>10</v>
      </c>
      <c r="AJ27" s="62">
        <v>1</v>
      </c>
      <c r="AK27" s="58">
        <v>8</v>
      </c>
      <c r="AL27" s="58">
        <v>7</v>
      </c>
      <c r="AM27" s="58">
        <v>9</v>
      </c>
      <c r="AN27" s="58">
        <v>9</v>
      </c>
      <c r="AO27" s="58">
        <v>8</v>
      </c>
      <c r="AP27" s="58">
        <v>32</v>
      </c>
      <c r="AQ27" s="58">
        <v>10</v>
      </c>
      <c r="AR27" s="58">
        <v>15</v>
      </c>
      <c r="AS27" s="58">
        <v>3</v>
      </c>
      <c r="AT27" s="58">
        <v>15</v>
      </c>
      <c r="AU27" s="58">
        <v>5</v>
      </c>
      <c r="AV27" s="58">
        <v>15</v>
      </c>
      <c r="AW27" s="58">
        <v>15</v>
      </c>
      <c r="AX27" s="58">
        <v>10</v>
      </c>
      <c r="AY27" s="58">
        <v>15</v>
      </c>
      <c r="AZ27" s="58">
        <v>15</v>
      </c>
      <c r="BA27" s="58">
        <v>10</v>
      </c>
      <c r="BB27" s="58">
        <v>44</v>
      </c>
      <c r="BC27" s="58">
        <v>10</v>
      </c>
      <c r="BD27" s="58">
        <v>4</v>
      </c>
      <c r="BE27" s="58">
        <v>15</v>
      </c>
      <c r="BF27" s="58">
        <v>3</v>
      </c>
      <c r="BG27" s="58">
        <v>9</v>
      </c>
      <c r="BH27" s="58">
        <v>7</v>
      </c>
      <c r="BI27" s="58">
        <v>8</v>
      </c>
      <c r="BJ27" s="58">
        <v>25</v>
      </c>
      <c r="BK27" s="63"/>
    </row>
    <row r="28" spans="1:63" x14ac:dyDescent="0.35">
      <c r="A28" s="56">
        <v>1</v>
      </c>
      <c r="B28" s="57" t="s">
        <v>90</v>
      </c>
      <c r="C28" s="58"/>
      <c r="D28" s="58"/>
      <c r="E28" s="58"/>
      <c r="F28" s="58"/>
      <c r="G28" s="58"/>
      <c r="H28" s="58"/>
      <c r="I28" s="58"/>
      <c r="J28" s="58"/>
      <c r="K28" s="59">
        <f t="shared" si="0"/>
        <v>92.851914098972912</v>
      </c>
      <c r="L28" s="59" t="str">
        <f>VLOOKUP('Data Entry'!$K28,'Options and Things to Try'!$A$20:$C$32,2,1)</f>
        <v>A-</v>
      </c>
      <c r="M28" s="59">
        <f t="shared" si="2"/>
        <v>72.38095238095238</v>
      </c>
      <c r="N28" s="59">
        <f t="shared" si="2"/>
        <v>98.039215686274503</v>
      </c>
      <c r="O28" s="59">
        <f t="shared" si="2"/>
        <v>96</v>
      </c>
      <c r="P28" s="59">
        <f t="shared" si="2"/>
        <v>97.777777777777771</v>
      </c>
      <c r="Q28" s="59">
        <f t="shared" si="2"/>
        <v>93.333333333333329</v>
      </c>
      <c r="R28" s="59" t="str">
        <f t="shared" si="2"/>
        <v/>
      </c>
      <c r="S28" s="58">
        <v>15</v>
      </c>
      <c r="T28" s="58">
        <v>8</v>
      </c>
      <c r="U28" s="58">
        <v>13</v>
      </c>
      <c r="V28" s="58">
        <v>5</v>
      </c>
      <c r="W28" s="58">
        <v>15</v>
      </c>
      <c r="X28" s="58">
        <v>15</v>
      </c>
      <c r="Y28" s="58">
        <v>15</v>
      </c>
      <c r="Z28" s="58">
        <v>15</v>
      </c>
      <c r="AA28" s="58">
        <v>7</v>
      </c>
      <c r="AB28" s="58">
        <v>48</v>
      </c>
      <c r="AC28" s="58">
        <v>10</v>
      </c>
      <c r="AD28" s="58">
        <v>13</v>
      </c>
      <c r="AE28" s="58">
        <v>1</v>
      </c>
      <c r="AF28" s="58" t="s">
        <v>76</v>
      </c>
      <c r="AG28" s="58">
        <v>15</v>
      </c>
      <c r="AH28" s="58">
        <v>5</v>
      </c>
      <c r="AI28" s="58">
        <v>10</v>
      </c>
      <c r="AJ28" s="62">
        <v>5</v>
      </c>
      <c r="AK28" s="58">
        <v>15</v>
      </c>
      <c r="AL28" s="58">
        <v>4</v>
      </c>
      <c r="AM28" s="58">
        <v>9</v>
      </c>
      <c r="AN28" s="58">
        <v>10</v>
      </c>
      <c r="AO28" s="58">
        <v>9</v>
      </c>
      <c r="AP28" s="58">
        <v>46</v>
      </c>
      <c r="AQ28" s="58">
        <v>10</v>
      </c>
      <c r="AR28" s="58">
        <v>15</v>
      </c>
      <c r="AS28" s="58">
        <v>2</v>
      </c>
      <c r="AT28" s="58">
        <v>15</v>
      </c>
      <c r="AU28" s="58">
        <v>5</v>
      </c>
      <c r="AV28" s="58">
        <v>15</v>
      </c>
      <c r="AW28" s="58">
        <v>15</v>
      </c>
      <c r="AX28" s="58">
        <v>10</v>
      </c>
      <c r="AY28" s="58">
        <v>15</v>
      </c>
      <c r="AZ28" s="58">
        <v>15</v>
      </c>
      <c r="BA28" s="58">
        <v>10</v>
      </c>
      <c r="BB28" s="58">
        <v>50</v>
      </c>
      <c r="BC28" s="58">
        <v>14</v>
      </c>
      <c r="BD28" s="58">
        <v>10</v>
      </c>
      <c r="BE28" s="58">
        <v>15</v>
      </c>
      <c r="BF28" s="58">
        <v>5</v>
      </c>
      <c r="BG28" s="58">
        <v>10</v>
      </c>
      <c r="BH28" s="58">
        <v>10</v>
      </c>
      <c r="BI28" s="58">
        <v>9</v>
      </c>
      <c r="BJ28" s="58">
        <v>28</v>
      </c>
      <c r="BK28" s="63"/>
    </row>
    <row r="29" spans="1:63" x14ac:dyDescent="0.35">
      <c r="A29" s="56">
        <v>1</v>
      </c>
      <c r="B29" s="57" t="s">
        <v>91</v>
      </c>
      <c r="C29" s="58"/>
      <c r="D29" s="58"/>
      <c r="E29" s="58"/>
      <c r="F29" s="58"/>
      <c r="G29" s="58"/>
      <c r="H29" s="58"/>
      <c r="I29" s="58"/>
      <c r="J29" s="58"/>
      <c r="K29" s="59">
        <f t="shared" si="0"/>
        <v>86.822268907563029</v>
      </c>
      <c r="L29" s="59" t="str">
        <f>VLOOKUP('Data Entry'!$K29,'Options and Things to Try'!$A$20:$C$32,2,1)</f>
        <v>B+</v>
      </c>
      <c r="M29" s="59">
        <f t="shared" si="2"/>
        <v>74.285714285714292</v>
      </c>
      <c r="N29" s="59">
        <f t="shared" si="2"/>
        <v>76.862745098039227</v>
      </c>
      <c r="O29" s="59">
        <f t="shared" si="2"/>
        <v>100</v>
      </c>
      <c r="P29" s="59">
        <f t="shared" si="2"/>
        <v>89</v>
      </c>
      <c r="Q29" s="59">
        <f t="shared" si="2"/>
        <v>90</v>
      </c>
      <c r="R29" s="59" t="str">
        <f t="shared" si="2"/>
        <v/>
      </c>
      <c r="S29" s="58">
        <v>8</v>
      </c>
      <c r="T29" s="58">
        <v>8</v>
      </c>
      <c r="U29" s="58">
        <v>8</v>
      </c>
      <c r="V29" s="58">
        <v>5</v>
      </c>
      <c r="W29" s="58">
        <v>6</v>
      </c>
      <c r="X29" s="58">
        <v>14</v>
      </c>
      <c r="Y29" s="58">
        <v>8</v>
      </c>
      <c r="Z29" s="58">
        <v>15</v>
      </c>
      <c r="AA29" s="58">
        <v>9</v>
      </c>
      <c r="AB29" s="58">
        <v>50</v>
      </c>
      <c r="AC29" s="58">
        <v>7</v>
      </c>
      <c r="AD29" s="58">
        <v>14</v>
      </c>
      <c r="AE29" s="58">
        <v>10</v>
      </c>
      <c r="AF29" s="58">
        <v>10</v>
      </c>
      <c r="AG29" s="58">
        <v>15</v>
      </c>
      <c r="AH29" s="58">
        <v>5</v>
      </c>
      <c r="AI29" s="58">
        <v>8</v>
      </c>
      <c r="AJ29" s="62">
        <v>3</v>
      </c>
      <c r="AK29" s="58">
        <v>11</v>
      </c>
      <c r="AL29" s="58">
        <v>3</v>
      </c>
      <c r="AM29" s="58">
        <v>7</v>
      </c>
      <c r="AN29" s="58">
        <v>10</v>
      </c>
      <c r="AO29" s="58">
        <v>10</v>
      </c>
      <c r="AP29" s="58">
        <v>50</v>
      </c>
      <c r="AQ29" s="58">
        <v>10</v>
      </c>
      <c r="AR29" s="58">
        <v>15</v>
      </c>
      <c r="AS29" s="58">
        <v>10</v>
      </c>
      <c r="AT29" s="58">
        <v>15</v>
      </c>
      <c r="AU29" s="58">
        <v>0</v>
      </c>
      <c r="AV29" s="58">
        <v>9</v>
      </c>
      <c r="AW29" s="58">
        <v>15</v>
      </c>
      <c r="AX29" s="58">
        <v>5</v>
      </c>
      <c r="AY29" s="58">
        <v>14</v>
      </c>
      <c r="AZ29" s="58">
        <v>13</v>
      </c>
      <c r="BA29" s="58">
        <v>9</v>
      </c>
      <c r="BB29" s="58">
        <v>50</v>
      </c>
      <c r="BC29" s="58">
        <v>15</v>
      </c>
      <c r="BD29" s="58">
        <v>7</v>
      </c>
      <c r="BE29" s="58">
        <v>1</v>
      </c>
      <c r="BF29" s="58">
        <v>2</v>
      </c>
      <c r="BG29" s="58">
        <v>9</v>
      </c>
      <c r="BH29" s="58">
        <v>10</v>
      </c>
      <c r="BI29" s="58">
        <v>10</v>
      </c>
      <c r="BJ29" s="58">
        <v>27</v>
      </c>
      <c r="BK29" s="63"/>
    </row>
    <row r="30" spans="1:63" x14ac:dyDescent="0.35">
      <c r="A30" s="56">
        <v>1</v>
      </c>
      <c r="B30" s="57" t="s">
        <v>92</v>
      </c>
      <c r="C30" s="58"/>
      <c r="D30" s="58"/>
      <c r="E30" s="58"/>
      <c r="F30" s="58"/>
      <c r="G30" s="58"/>
      <c r="H30" s="58"/>
      <c r="I30" s="58"/>
      <c r="J30" s="58"/>
      <c r="K30" s="59">
        <f t="shared" si="0"/>
        <v>94.557002801120447</v>
      </c>
      <c r="L30" s="59" t="str">
        <f>VLOOKUP('Data Entry'!$K30,'Options and Things to Try'!$A$20:$C$32,2,1)</f>
        <v>A</v>
      </c>
      <c r="M30" s="59">
        <f t="shared" si="2"/>
        <v>69.523809523809518</v>
      </c>
      <c r="N30" s="59">
        <f t="shared" si="2"/>
        <v>89.411764705882362</v>
      </c>
      <c r="O30" s="59">
        <f t="shared" si="2"/>
        <v>94</v>
      </c>
      <c r="P30" s="59">
        <f t="shared" si="2"/>
        <v>97</v>
      </c>
      <c r="Q30" s="59">
        <f t="shared" si="2"/>
        <v>113.33333333333333</v>
      </c>
      <c r="R30" s="59" t="str">
        <f t="shared" si="2"/>
        <v/>
      </c>
      <c r="S30" s="58">
        <v>11</v>
      </c>
      <c r="T30" s="58">
        <v>9</v>
      </c>
      <c r="U30" s="58">
        <v>15</v>
      </c>
      <c r="V30" s="58">
        <v>4</v>
      </c>
      <c r="W30" s="58">
        <v>15</v>
      </c>
      <c r="X30" s="58">
        <v>15</v>
      </c>
      <c r="Y30" s="58">
        <v>14</v>
      </c>
      <c r="Z30" s="58">
        <v>15</v>
      </c>
      <c r="AA30" s="58">
        <v>0</v>
      </c>
      <c r="AB30" s="58">
        <v>50</v>
      </c>
      <c r="AC30" s="58">
        <v>10</v>
      </c>
      <c r="AD30" s="58">
        <v>13</v>
      </c>
      <c r="AE30" s="58">
        <v>0</v>
      </c>
      <c r="AF30" s="58">
        <v>10</v>
      </c>
      <c r="AG30" s="58">
        <v>15</v>
      </c>
      <c r="AH30" s="58">
        <v>5</v>
      </c>
      <c r="AI30" s="58">
        <v>10</v>
      </c>
      <c r="AJ30" s="62">
        <v>0</v>
      </c>
      <c r="AK30" s="58">
        <v>2</v>
      </c>
      <c r="AL30" s="58">
        <v>6</v>
      </c>
      <c r="AM30" s="58">
        <v>9</v>
      </c>
      <c r="AN30" s="58">
        <v>10</v>
      </c>
      <c r="AO30" s="58">
        <v>10</v>
      </c>
      <c r="AP30" s="58">
        <v>44</v>
      </c>
      <c r="AQ30" s="58">
        <v>8</v>
      </c>
      <c r="AR30" s="58">
        <v>15</v>
      </c>
      <c r="AS30" s="58">
        <v>10</v>
      </c>
      <c r="AT30" s="58">
        <v>15</v>
      </c>
      <c r="AU30" s="58">
        <v>5</v>
      </c>
      <c r="AV30" s="58">
        <v>13</v>
      </c>
      <c r="AW30" s="58">
        <v>15</v>
      </c>
      <c r="AX30" s="58">
        <v>10</v>
      </c>
      <c r="AY30" s="58">
        <v>13</v>
      </c>
      <c r="AZ30" s="58">
        <v>14</v>
      </c>
      <c r="BA30" s="58">
        <v>10</v>
      </c>
      <c r="BB30" s="58">
        <v>47</v>
      </c>
      <c r="BC30" s="58">
        <v>13</v>
      </c>
      <c r="BD30" s="58">
        <v>10</v>
      </c>
      <c r="BE30" s="58">
        <v>15</v>
      </c>
      <c r="BF30" s="58">
        <v>5</v>
      </c>
      <c r="BG30" s="58">
        <v>9</v>
      </c>
      <c r="BH30" s="58">
        <v>10</v>
      </c>
      <c r="BI30" s="58">
        <v>10</v>
      </c>
      <c r="BJ30" s="58">
        <v>34</v>
      </c>
      <c r="BK30" s="63"/>
    </row>
    <row r="31" spans="1:63" x14ac:dyDescent="0.35">
      <c r="A31" s="56">
        <v>1</v>
      </c>
      <c r="B31" s="57" t="s">
        <v>93</v>
      </c>
      <c r="C31" s="58"/>
      <c r="D31" s="58"/>
      <c r="E31" s="58"/>
      <c r="F31" s="58"/>
      <c r="G31" s="58"/>
      <c r="H31" s="58"/>
      <c r="I31" s="58"/>
      <c r="J31" s="58"/>
      <c r="K31" s="59">
        <f t="shared" si="0"/>
        <v>78.898599439775907</v>
      </c>
      <c r="L31" s="59" t="str">
        <f>VLOOKUP('Data Entry'!$K31,'Options and Things to Try'!$A$20:$C$32,2,1)</f>
        <v>C+</v>
      </c>
      <c r="M31" s="59">
        <f t="shared" si="2"/>
        <v>64.761904761904759</v>
      </c>
      <c r="N31" s="59">
        <f t="shared" si="2"/>
        <v>80.784313725490193</v>
      </c>
      <c r="O31" s="59">
        <f t="shared" si="2"/>
        <v>77.333333333333329</v>
      </c>
      <c r="P31" s="59">
        <f t="shared" si="2"/>
        <v>88</v>
      </c>
      <c r="Q31" s="59">
        <f t="shared" si="2"/>
        <v>73.333333333333329</v>
      </c>
      <c r="R31" s="59" t="str">
        <f t="shared" si="2"/>
        <v/>
      </c>
      <c r="S31" s="58">
        <v>15</v>
      </c>
      <c r="T31" s="58">
        <v>8</v>
      </c>
      <c r="U31" s="58">
        <v>13</v>
      </c>
      <c r="V31" s="58">
        <v>5</v>
      </c>
      <c r="W31" s="58">
        <v>9</v>
      </c>
      <c r="X31" s="58">
        <v>13</v>
      </c>
      <c r="Y31" s="58">
        <v>11</v>
      </c>
      <c r="Z31" s="58">
        <v>7</v>
      </c>
      <c r="AA31" s="58">
        <v>10</v>
      </c>
      <c r="AB31" s="58">
        <v>36</v>
      </c>
      <c r="AC31" s="58">
        <v>10</v>
      </c>
      <c r="AD31" s="58">
        <v>13</v>
      </c>
      <c r="AE31" s="58">
        <v>10</v>
      </c>
      <c r="AF31" s="58">
        <v>9</v>
      </c>
      <c r="AG31" s="58">
        <v>15</v>
      </c>
      <c r="AH31" s="58">
        <v>3</v>
      </c>
      <c r="AI31" s="58">
        <v>10</v>
      </c>
      <c r="AJ31" s="58">
        <v>5</v>
      </c>
      <c r="AK31" s="58">
        <v>9</v>
      </c>
      <c r="AL31" s="58">
        <v>4</v>
      </c>
      <c r="AM31" s="58">
        <v>5</v>
      </c>
      <c r="AN31" s="58">
        <v>8</v>
      </c>
      <c r="AO31" s="58">
        <v>8</v>
      </c>
      <c r="AP31" s="58">
        <v>32</v>
      </c>
      <c r="AQ31" s="58">
        <v>9</v>
      </c>
      <c r="AR31" s="58">
        <v>13</v>
      </c>
      <c r="AS31" s="58">
        <v>2</v>
      </c>
      <c r="AT31" s="58">
        <v>14</v>
      </c>
      <c r="AU31" s="58">
        <v>0</v>
      </c>
      <c r="AV31" s="58">
        <v>9</v>
      </c>
      <c r="AW31" s="58">
        <v>13</v>
      </c>
      <c r="AX31" s="58">
        <v>7</v>
      </c>
      <c r="AY31" s="58">
        <v>13</v>
      </c>
      <c r="AZ31" s="58">
        <v>15</v>
      </c>
      <c r="BA31" s="58">
        <v>9</v>
      </c>
      <c r="BB31" s="58">
        <v>48</v>
      </c>
      <c r="BC31" s="58">
        <v>13</v>
      </c>
      <c r="BD31" s="58">
        <v>6</v>
      </c>
      <c r="BE31" s="58">
        <v>11</v>
      </c>
      <c r="BF31" s="58">
        <v>1</v>
      </c>
      <c r="BG31" s="58">
        <v>8</v>
      </c>
      <c r="BH31" s="58">
        <v>9</v>
      </c>
      <c r="BI31" s="58">
        <v>10</v>
      </c>
      <c r="BJ31" s="58">
        <v>22</v>
      </c>
      <c r="BK31" s="63"/>
    </row>
    <row r="32" spans="1:63" x14ac:dyDescent="0.35">
      <c r="A32" s="56">
        <v>1</v>
      </c>
      <c r="B32" s="57" t="s">
        <v>94</v>
      </c>
      <c r="C32" s="58"/>
      <c r="D32" s="58"/>
      <c r="E32" s="58"/>
      <c r="F32" s="58"/>
      <c r="G32" s="58"/>
      <c r="H32" s="58"/>
      <c r="I32" s="58"/>
      <c r="J32" s="58"/>
      <c r="K32" s="59">
        <f t="shared" si="0"/>
        <v>81.283193277310914</v>
      </c>
      <c r="L32" s="59" t="str">
        <f>VLOOKUP('Data Entry'!$K32,'Options and Things to Try'!$A$20:$C$32,2,1)</f>
        <v>B-</v>
      </c>
      <c r="M32" s="59">
        <f t="shared" si="2"/>
        <v>70.476190476190482</v>
      </c>
      <c r="N32" s="59">
        <f t="shared" si="2"/>
        <v>76.078431372549019</v>
      </c>
      <c r="O32" s="59">
        <f t="shared" si="2"/>
        <v>74</v>
      </c>
      <c r="P32" s="59">
        <f t="shared" si="2"/>
        <v>92</v>
      </c>
      <c r="Q32" s="59">
        <f t="shared" si="2"/>
        <v>80</v>
      </c>
      <c r="R32" s="59" t="str">
        <f t="shared" si="2"/>
        <v/>
      </c>
      <c r="S32" s="58">
        <v>11</v>
      </c>
      <c r="T32" s="58">
        <v>10</v>
      </c>
      <c r="U32" s="58">
        <v>8</v>
      </c>
      <c r="V32" s="58">
        <v>5</v>
      </c>
      <c r="W32" s="58">
        <v>10</v>
      </c>
      <c r="X32" s="58">
        <v>12</v>
      </c>
      <c r="Y32" s="58">
        <v>12</v>
      </c>
      <c r="Z32" s="58">
        <v>9</v>
      </c>
      <c r="AA32" s="58">
        <v>7</v>
      </c>
      <c r="AB32" s="58">
        <v>25</v>
      </c>
      <c r="AC32" s="58">
        <v>7</v>
      </c>
      <c r="AD32" s="58">
        <v>12</v>
      </c>
      <c r="AE32" s="58">
        <v>7</v>
      </c>
      <c r="AF32" s="58">
        <v>10</v>
      </c>
      <c r="AG32" s="58">
        <v>15</v>
      </c>
      <c r="AH32" s="58">
        <v>4</v>
      </c>
      <c r="AI32" s="58">
        <v>10</v>
      </c>
      <c r="AJ32" s="62">
        <v>5</v>
      </c>
      <c r="AK32" s="58">
        <v>8</v>
      </c>
      <c r="AL32" s="58">
        <v>8</v>
      </c>
      <c r="AM32" s="58">
        <v>6</v>
      </c>
      <c r="AN32" s="58">
        <v>10</v>
      </c>
      <c r="AO32" s="58">
        <v>8</v>
      </c>
      <c r="AP32" s="58">
        <v>47</v>
      </c>
      <c r="AQ32" s="58">
        <v>10</v>
      </c>
      <c r="AR32" s="58">
        <v>15</v>
      </c>
      <c r="AS32" s="58">
        <v>3</v>
      </c>
      <c r="AT32" s="58">
        <v>14</v>
      </c>
      <c r="AU32" s="58">
        <v>0</v>
      </c>
      <c r="AV32" s="58">
        <v>6</v>
      </c>
      <c r="AW32" s="58">
        <v>11</v>
      </c>
      <c r="AX32" s="58">
        <v>9</v>
      </c>
      <c r="AY32" s="58">
        <v>13</v>
      </c>
      <c r="AZ32" s="58">
        <v>13</v>
      </c>
      <c r="BA32" s="58">
        <v>10</v>
      </c>
      <c r="BB32" s="58">
        <v>39</v>
      </c>
      <c r="BC32" s="58">
        <v>12</v>
      </c>
      <c r="BD32" s="58">
        <v>4</v>
      </c>
      <c r="BE32" s="58">
        <v>13</v>
      </c>
      <c r="BF32" s="58">
        <v>5</v>
      </c>
      <c r="BG32" s="58">
        <v>9</v>
      </c>
      <c r="BH32" s="58">
        <v>10</v>
      </c>
      <c r="BI32" s="58">
        <v>9</v>
      </c>
      <c r="BJ32" s="58">
        <v>24</v>
      </c>
      <c r="BK32" s="63"/>
    </row>
    <row r="33" spans="1:63" x14ac:dyDescent="0.35">
      <c r="A33" s="56">
        <v>1</v>
      </c>
      <c r="B33" s="57" t="s">
        <v>95</v>
      </c>
      <c r="C33" s="58"/>
      <c r="D33" s="58"/>
      <c r="E33" s="58"/>
      <c r="F33" s="58"/>
      <c r="G33" s="58"/>
      <c r="H33" s="58"/>
      <c r="I33" s="58"/>
      <c r="J33" s="58"/>
      <c r="K33" s="59">
        <f t="shared" si="0"/>
        <v>94.081932773109244</v>
      </c>
      <c r="L33" s="59" t="str">
        <f>VLOOKUP('Data Entry'!$K33,'Options and Things to Try'!$A$20:$C$32,2,1)</f>
        <v>A</v>
      </c>
      <c r="M33" s="59">
        <f t="shared" si="2"/>
        <v>91.428571428571431</v>
      </c>
      <c r="N33" s="59">
        <f t="shared" si="2"/>
        <v>94.117647058823522</v>
      </c>
      <c r="O33" s="59">
        <f t="shared" si="2"/>
        <v>86.666666666666671</v>
      </c>
      <c r="P33" s="59">
        <f t="shared" si="2"/>
        <v>95</v>
      </c>
      <c r="Q33" s="59">
        <f t="shared" si="2"/>
        <v>100</v>
      </c>
      <c r="R33" s="59" t="str">
        <f t="shared" si="2"/>
        <v/>
      </c>
      <c r="S33" s="58">
        <v>8</v>
      </c>
      <c r="T33" s="58">
        <v>9</v>
      </c>
      <c r="U33" s="58">
        <v>12</v>
      </c>
      <c r="V33" s="58">
        <v>5</v>
      </c>
      <c r="W33" s="58">
        <v>15</v>
      </c>
      <c r="X33" s="58">
        <v>15</v>
      </c>
      <c r="Y33" s="58">
        <v>13</v>
      </c>
      <c r="Z33" s="58">
        <v>15</v>
      </c>
      <c r="AA33" s="58">
        <v>10</v>
      </c>
      <c r="AB33" s="58">
        <v>45</v>
      </c>
      <c r="AC33" s="58">
        <v>10</v>
      </c>
      <c r="AD33" s="58">
        <v>15</v>
      </c>
      <c r="AE33" s="58">
        <v>10</v>
      </c>
      <c r="AF33" s="58">
        <v>10</v>
      </c>
      <c r="AG33" s="58">
        <v>15</v>
      </c>
      <c r="AH33" s="58">
        <v>5</v>
      </c>
      <c r="AI33" s="58">
        <v>10</v>
      </c>
      <c r="AJ33" s="62">
        <v>5</v>
      </c>
      <c r="AK33" s="58">
        <v>15</v>
      </c>
      <c r="AL33" s="58">
        <v>9</v>
      </c>
      <c r="AM33" s="58">
        <v>10</v>
      </c>
      <c r="AN33" s="58">
        <v>9</v>
      </c>
      <c r="AO33" s="58">
        <v>8</v>
      </c>
      <c r="AP33" s="58">
        <v>48</v>
      </c>
      <c r="AQ33" s="58">
        <v>8</v>
      </c>
      <c r="AR33" s="58">
        <v>13</v>
      </c>
      <c r="AS33" s="58">
        <v>3</v>
      </c>
      <c r="AT33" s="58">
        <v>15</v>
      </c>
      <c r="AU33" s="58">
        <v>5</v>
      </c>
      <c r="AV33" s="58">
        <v>15</v>
      </c>
      <c r="AW33" s="58">
        <v>15</v>
      </c>
      <c r="AX33" s="58">
        <v>10</v>
      </c>
      <c r="AY33" s="58">
        <v>15</v>
      </c>
      <c r="AZ33" s="58">
        <v>15</v>
      </c>
      <c r="BA33" s="58">
        <v>10</v>
      </c>
      <c r="BB33" s="58">
        <v>37</v>
      </c>
      <c r="BC33" s="58">
        <v>14</v>
      </c>
      <c r="BD33" s="58">
        <v>10</v>
      </c>
      <c r="BE33" s="58">
        <v>15</v>
      </c>
      <c r="BF33" s="58">
        <v>5</v>
      </c>
      <c r="BG33" s="58">
        <v>10</v>
      </c>
      <c r="BH33" s="58">
        <v>10</v>
      </c>
      <c r="BI33" s="58">
        <v>10</v>
      </c>
      <c r="BJ33" s="58">
        <v>30</v>
      </c>
      <c r="BK33" s="63"/>
    </row>
    <row r="34" spans="1:63" x14ac:dyDescent="0.35">
      <c r="A34" s="56">
        <v>1</v>
      </c>
      <c r="B34" s="57" t="s">
        <v>96</v>
      </c>
      <c r="C34" s="58"/>
      <c r="D34" s="58"/>
      <c r="E34" s="58"/>
      <c r="F34" s="58"/>
      <c r="G34" s="58"/>
      <c r="H34" s="58"/>
      <c r="I34" s="58"/>
      <c r="J34" s="58"/>
      <c r="K34" s="59">
        <f t="shared" si="0"/>
        <v>79.575910364145656</v>
      </c>
      <c r="L34" s="59" t="str">
        <f>VLOOKUP('Data Entry'!$K34,'Options and Things to Try'!$A$20:$C$32,2,1)</f>
        <v>C+</v>
      </c>
      <c r="M34" s="59">
        <f t="shared" si="2"/>
        <v>68.571428571428569</v>
      </c>
      <c r="N34" s="59">
        <f t="shared" si="2"/>
        <v>78.82352941176471</v>
      </c>
      <c r="O34" s="59">
        <f t="shared" si="2"/>
        <v>84.666666666666671</v>
      </c>
      <c r="P34" s="59">
        <f t="shared" si="2"/>
        <v>86</v>
      </c>
      <c r="Q34" s="59">
        <f t="shared" si="2"/>
        <v>73.333333333333329</v>
      </c>
      <c r="R34" s="59" t="str">
        <f t="shared" si="2"/>
        <v/>
      </c>
      <c r="S34" s="58">
        <v>13</v>
      </c>
      <c r="T34" s="58">
        <v>10</v>
      </c>
      <c r="U34" s="58">
        <v>14</v>
      </c>
      <c r="V34" s="58">
        <v>5</v>
      </c>
      <c r="W34" s="58">
        <v>13</v>
      </c>
      <c r="X34" s="58">
        <v>14</v>
      </c>
      <c r="Y34" s="58">
        <v>8</v>
      </c>
      <c r="Z34" s="58">
        <v>11</v>
      </c>
      <c r="AA34" s="58">
        <v>10</v>
      </c>
      <c r="AB34" s="58">
        <v>47</v>
      </c>
      <c r="AC34" s="58">
        <v>9</v>
      </c>
      <c r="AD34" s="58">
        <v>15</v>
      </c>
      <c r="AE34" s="58">
        <v>7</v>
      </c>
      <c r="AF34" s="58">
        <v>9</v>
      </c>
      <c r="AG34" s="58">
        <v>15</v>
      </c>
      <c r="AH34" s="58">
        <v>4</v>
      </c>
      <c r="AI34" s="58">
        <v>7</v>
      </c>
      <c r="AJ34" s="62">
        <v>5</v>
      </c>
      <c r="AK34" s="58">
        <v>4</v>
      </c>
      <c r="AL34" s="58">
        <v>3</v>
      </c>
      <c r="AM34" s="58">
        <v>6</v>
      </c>
      <c r="AN34" s="58">
        <v>9</v>
      </c>
      <c r="AO34" s="58">
        <v>9</v>
      </c>
      <c r="AP34" s="58">
        <v>40</v>
      </c>
      <c r="AQ34" s="58">
        <v>9</v>
      </c>
      <c r="AR34" s="58">
        <v>14</v>
      </c>
      <c r="AS34" s="58">
        <v>2</v>
      </c>
      <c r="AT34" s="58">
        <v>13</v>
      </c>
      <c r="AU34" s="58">
        <v>2</v>
      </c>
      <c r="AV34" s="58">
        <v>13</v>
      </c>
      <c r="AW34" s="58">
        <v>12</v>
      </c>
      <c r="AX34" s="58">
        <v>8</v>
      </c>
      <c r="AY34" s="58">
        <v>15</v>
      </c>
      <c r="AZ34" s="58">
        <v>12</v>
      </c>
      <c r="BA34" s="58">
        <v>9</v>
      </c>
      <c r="BB34" s="58">
        <v>40</v>
      </c>
      <c r="BC34" s="58">
        <v>10</v>
      </c>
      <c r="BD34" s="58">
        <v>6</v>
      </c>
      <c r="BE34" s="58">
        <v>5</v>
      </c>
      <c r="BF34" s="58">
        <v>3</v>
      </c>
      <c r="BG34" s="58">
        <v>8</v>
      </c>
      <c r="BH34" s="58">
        <v>10</v>
      </c>
      <c r="BI34" s="58">
        <v>8</v>
      </c>
      <c r="BJ34" s="58">
        <v>22</v>
      </c>
      <c r="BK34" s="63"/>
    </row>
    <row r="35" spans="1:63" x14ac:dyDescent="0.35">
      <c r="A35" s="56">
        <v>1</v>
      </c>
      <c r="B35" s="57" t="s">
        <v>97</v>
      </c>
      <c r="C35" s="58"/>
      <c r="D35" s="58"/>
      <c r="E35" s="58"/>
      <c r="F35" s="58"/>
      <c r="G35" s="58"/>
      <c r="H35" s="58"/>
      <c r="I35" s="58"/>
      <c r="J35" s="58"/>
      <c r="K35" s="59">
        <f t="shared" si="0"/>
        <v>89.363305322128852</v>
      </c>
      <c r="L35" s="59" t="str">
        <f>VLOOKUP('Data Entry'!$K35,'Options and Things to Try'!$A$20:$C$32,2,1)</f>
        <v>B+</v>
      </c>
      <c r="M35" s="59">
        <f t="shared" si="2"/>
        <v>64.761904761904759</v>
      </c>
      <c r="N35" s="59">
        <f t="shared" si="2"/>
        <v>92.549019607843135</v>
      </c>
      <c r="O35" s="59">
        <f t="shared" si="2"/>
        <v>99.333333333333329</v>
      </c>
      <c r="P35" s="59">
        <f t="shared" si="2"/>
        <v>92</v>
      </c>
      <c r="Q35" s="59">
        <f t="shared" si="2"/>
        <v>93.333333333333329</v>
      </c>
      <c r="R35" s="59" t="str">
        <f t="shared" si="2"/>
        <v/>
      </c>
      <c r="S35" s="58">
        <v>15</v>
      </c>
      <c r="T35" s="58">
        <v>10</v>
      </c>
      <c r="U35" s="58">
        <v>15</v>
      </c>
      <c r="V35" s="58">
        <v>5</v>
      </c>
      <c r="W35" s="58">
        <v>15</v>
      </c>
      <c r="X35" s="58">
        <v>13</v>
      </c>
      <c r="Y35" s="58">
        <v>15</v>
      </c>
      <c r="Z35" s="58">
        <v>15</v>
      </c>
      <c r="AA35" s="58">
        <v>9</v>
      </c>
      <c r="AB35" s="58">
        <v>49</v>
      </c>
      <c r="AC35" s="58">
        <v>10</v>
      </c>
      <c r="AD35" s="58">
        <v>15</v>
      </c>
      <c r="AE35" s="58">
        <v>3</v>
      </c>
      <c r="AF35" s="58">
        <v>10</v>
      </c>
      <c r="AG35" s="58">
        <v>15</v>
      </c>
      <c r="AH35" s="58">
        <v>4</v>
      </c>
      <c r="AI35" s="58">
        <v>10</v>
      </c>
      <c r="AJ35" s="62">
        <v>5</v>
      </c>
      <c r="AK35" s="58">
        <v>13</v>
      </c>
      <c r="AL35" s="58">
        <v>1</v>
      </c>
      <c r="AM35" s="58">
        <v>9</v>
      </c>
      <c r="AN35" s="58">
        <v>9</v>
      </c>
      <c r="AO35" s="58">
        <v>9</v>
      </c>
      <c r="AP35" s="58">
        <v>50</v>
      </c>
      <c r="AQ35" s="58">
        <v>9</v>
      </c>
      <c r="AR35" s="58">
        <v>13</v>
      </c>
      <c r="AS35" s="58">
        <v>2</v>
      </c>
      <c r="AT35" s="58">
        <v>15</v>
      </c>
      <c r="AU35" s="58">
        <v>0</v>
      </c>
      <c r="AV35" s="58">
        <v>9</v>
      </c>
      <c r="AW35" s="58">
        <v>15</v>
      </c>
      <c r="AX35" s="58">
        <v>10</v>
      </c>
      <c r="AY35" s="58">
        <v>15</v>
      </c>
      <c r="AZ35" s="58">
        <v>14</v>
      </c>
      <c r="BA35" s="58">
        <v>9</v>
      </c>
      <c r="BB35" s="58">
        <v>50</v>
      </c>
      <c r="BC35" s="58">
        <v>15</v>
      </c>
      <c r="BD35" s="58">
        <v>7</v>
      </c>
      <c r="BE35" s="58">
        <v>9</v>
      </c>
      <c r="BF35" s="58">
        <v>4</v>
      </c>
      <c r="BG35" s="58">
        <v>9</v>
      </c>
      <c r="BH35" s="58">
        <v>7</v>
      </c>
      <c r="BI35" s="58">
        <v>9</v>
      </c>
      <c r="BJ35" s="58">
        <v>28</v>
      </c>
      <c r="BK35" s="63"/>
    </row>
    <row r="36" spans="1:63" x14ac:dyDescent="0.35">
      <c r="A36" s="64">
        <v>1</v>
      </c>
      <c r="B36" s="65" t="s">
        <v>98</v>
      </c>
      <c r="C36" s="66"/>
      <c r="D36" s="66"/>
      <c r="E36" s="66"/>
      <c r="F36" s="66"/>
      <c r="G36" s="66"/>
      <c r="H36" s="66" t="str">
        <f>IFERROR(VLOOKUP('Data Entry'!$B36,Absences!$A$2:$C$11,2,0),"No match")</f>
        <v>No match</v>
      </c>
      <c r="I36" s="66" t="str">
        <f>IFERROR(VLOOKUP('Data Entry'!$B36,Absences!$A$2:$C$11,3,0),"No match")</f>
        <v>No match</v>
      </c>
      <c r="J36" s="66"/>
      <c r="K36" s="67">
        <f t="shared" si="0"/>
        <v>79.277310924369743</v>
      </c>
      <c r="L36" s="67" t="str">
        <f>VLOOKUP('Data Entry'!$K36,'Options and Things to Try'!$A$20:$C$32,2,1)</f>
        <v>C+</v>
      </c>
      <c r="M36" s="67">
        <f t="shared" si="2"/>
        <v>70.476190476190482</v>
      </c>
      <c r="N36" s="67">
        <f t="shared" si="2"/>
        <v>91.372549019607845</v>
      </c>
      <c r="O36" s="67">
        <f t="shared" si="2"/>
        <v>85.333333333333343</v>
      </c>
      <c r="P36" s="67">
        <f t="shared" si="2"/>
        <v>92</v>
      </c>
      <c r="Q36" s="67">
        <f t="shared" si="2"/>
        <v>50</v>
      </c>
      <c r="R36" s="67" t="str">
        <f t="shared" si="2"/>
        <v/>
      </c>
      <c r="S36" s="58">
        <v>11</v>
      </c>
      <c r="T36" s="58">
        <v>10</v>
      </c>
      <c r="U36" s="58">
        <v>14</v>
      </c>
      <c r="V36" s="58">
        <v>5</v>
      </c>
      <c r="W36" s="58">
        <v>15</v>
      </c>
      <c r="X36" s="58">
        <v>15</v>
      </c>
      <c r="Y36" s="58">
        <v>14</v>
      </c>
      <c r="Z36" s="58">
        <v>14</v>
      </c>
      <c r="AA36" s="58">
        <v>7</v>
      </c>
      <c r="AB36" s="58">
        <v>39</v>
      </c>
      <c r="AC36" s="58">
        <v>9</v>
      </c>
      <c r="AD36" s="58">
        <v>15</v>
      </c>
      <c r="AE36" s="58">
        <v>2</v>
      </c>
      <c r="AF36" s="58">
        <v>10</v>
      </c>
      <c r="AG36" s="58">
        <v>15</v>
      </c>
      <c r="AH36" s="58">
        <v>5</v>
      </c>
      <c r="AI36" s="58">
        <v>10</v>
      </c>
      <c r="AJ36" s="68">
        <v>4</v>
      </c>
      <c r="AK36" s="66">
        <v>15</v>
      </c>
      <c r="AL36" s="58">
        <v>9</v>
      </c>
      <c r="AM36" s="58">
        <v>7</v>
      </c>
      <c r="AN36" s="58">
        <v>10</v>
      </c>
      <c r="AO36" s="58">
        <v>10</v>
      </c>
      <c r="AP36" s="58">
        <v>50</v>
      </c>
      <c r="AQ36" s="58">
        <v>8</v>
      </c>
      <c r="AR36" s="66">
        <v>15</v>
      </c>
      <c r="AS36" s="58">
        <v>0</v>
      </c>
      <c r="AT36" s="66">
        <v>15</v>
      </c>
      <c r="AU36" s="58">
        <v>1</v>
      </c>
      <c r="AV36" s="66">
        <v>5</v>
      </c>
      <c r="AW36" s="66">
        <v>15</v>
      </c>
      <c r="AX36" s="58">
        <v>5</v>
      </c>
      <c r="AY36" s="66">
        <v>15</v>
      </c>
      <c r="AZ36" s="66">
        <v>10</v>
      </c>
      <c r="BA36" s="58">
        <v>9</v>
      </c>
      <c r="BB36" s="58">
        <v>39</v>
      </c>
      <c r="BC36" s="58">
        <v>15</v>
      </c>
      <c r="BD36" s="58">
        <v>10</v>
      </c>
      <c r="BE36" s="58">
        <v>15</v>
      </c>
      <c r="BF36" s="58">
        <v>5</v>
      </c>
      <c r="BG36" s="58">
        <v>10</v>
      </c>
      <c r="BH36" s="58">
        <v>10</v>
      </c>
      <c r="BI36" s="58">
        <v>10</v>
      </c>
      <c r="BJ36" s="58">
        <v>15</v>
      </c>
      <c r="BK36" s="69"/>
    </row>
    <row r="37" spans="1:63" x14ac:dyDescent="0.35">
      <c r="B37"/>
    </row>
    <row r="38" spans="1:63" x14ac:dyDescent="0.35">
      <c r="B38"/>
    </row>
    <row r="39" spans="1:63" x14ac:dyDescent="0.35">
      <c r="B39"/>
    </row>
    <row r="40" spans="1:63" x14ac:dyDescent="0.35">
      <c r="B40"/>
    </row>
    <row r="41" spans="1:63" x14ac:dyDescent="0.35">
      <c r="B41"/>
    </row>
    <row r="42" spans="1:63" x14ac:dyDescent="0.35">
      <c r="B42"/>
    </row>
    <row r="43" spans="1:63" x14ac:dyDescent="0.35">
      <c r="B43"/>
    </row>
    <row r="44" spans="1:63" x14ac:dyDescent="0.35">
      <c r="B44" s="12" t="s">
        <v>99</v>
      </c>
    </row>
  </sheetData>
  <mergeCells count="2">
    <mergeCell ref="M2:R2"/>
    <mergeCell ref="M3:R3"/>
  </mergeCells>
  <conditionalFormatting sqref="K12:L36">
    <cfRule type="expression" dxfId="437" priority="2">
      <formula>IFERROR(AND(IF($K12&lt;Yellowthreshold,1,""),(ColorTable="yes"),$K12&lt;&gt;""),"")</formula>
    </cfRule>
    <cfRule type="expression" dxfId="436" priority="3">
      <formula>IFERROR(AND(IF($K12&gt;=Greenthreshold,1,""),(ColorTable="yes"),$K12&lt;&gt;""),"")</formula>
    </cfRule>
    <cfRule type="expression" dxfId="435" priority="4">
      <formula>IFERROR(AND(IF($K12&lt;Greenthreshold,1,""),IF($K12&gt;=Yellowthreshold,1,""),(ColorTable="yes"),$K12&lt;&gt;""),"")</formula>
    </cfRule>
  </conditionalFormatting>
  <conditionalFormatting sqref="M3">
    <cfRule type="expression" dxfId="434" priority="9">
      <formula>IF(LEFT(M3,7)="Caution",1,0)</formula>
    </cfRule>
  </conditionalFormatting>
  <conditionalFormatting sqref="M12:R36">
    <cfRule type="expression" dxfId="433" priority="5">
      <formula>IFERROR(AND(IF(M12&lt;Yellowthreshold,1,""),(ColorTable="yes"),M12&lt;&gt;""),"")</formula>
    </cfRule>
    <cfRule type="expression" dxfId="432" priority="6">
      <formula>IFERROR(AND(IF(M12&gt;=Greenthreshold,1,""),(ColorTable="yes"),M12&lt;&gt;""),"")</formula>
    </cfRule>
    <cfRule type="expression" dxfId="431" priority="7">
      <formula>IFERROR(AND(IF(M12&lt;Greenthreshold,1,""),IF(M12&gt;=Yellowthreshold,1,""),(ColorTable="yes"),M12&lt;&gt;""),"")</formula>
    </cfRule>
  </conditionalFormatting>
  <conditionalFormatting sqref="S1:U1">
    <cfRule type="expression" dxfId="430" priority="88">
      <formula>IF(AND(S1="",OR(S2&lt;&gt;"",SUM(S12:S36)&lt;&gt;0)),1,0)</formula>
    </cfRule>
  </conditionalFormatting>
  <conditionalFormatting sqref="S2:U2">
    <cfRule type="expression" dxfId="429" priority="87">
      <formula>IF(OR(AND(S$2="",SUM(S$6:S$10)&lt;&gt;0),AND(S$2="",S1&lt;&gt;"")),1,0)</formula>
    </cfRule>
  </conditionalFormatting>
  <conditionalFormatting sqref="S3:U3">
    <cfRule type="expression" dxfId="428" priority="85">
      <formula>AND(S$1="",S$2="")</formula>
    </cfRule>
    <cfRule type="expression" dxfId="427" priority="86">
      <formula>IF(AND(S$2&lt;&gt;"",S3=""),1,0)</formula>
    </cfRule>
  </conditionalFormatting>
  <conditionalFormatting sqref="S12:U14">
    <cfRule type="expression" dxfId="426" priority="1036">
      <formula>IFERROR(AND(IF(S12/S$2*100&gt;=Greenthreshold,1,""),(ColorTable="yes")),"")</formula>
    </cfRule>
    <cfRule type="expression" dxfId="425" priority="1034">
      <formula>IFERROR(AND(IF(S12/S$2*100&lt;Yellowthreshold,1,""),(ColorTable="yes"),IF(S12&lt;&gt;"",1,0)),"")</formula>
    </cfRule>
    <cfRule type="expression" dxfId="424" priority="1035">
      <formula>IFERROR(AND(IF(S12/S$2*100&lt;Greenthreshold,1,""),IF(S12/S$2*100&gt;=Yellowthreshold,1,""),(ColorTable="yes"),S12&lt;&gt;""),"")</formula>
    </cfRule>
  </conditionalFormatting>
  <conditionalFormatting sqref="S31:AB31">
    <cfRule type="expression" dxfId="423" priority="57">
      <formula>IFERROR(AND(IF(S31/S$2*100&gt;=Greenthreshold,1,""),(ColorTable="yes")),"")</formula>
    </cfRule>
    <cfRule type="expression" dxfId="422" priority="56">
      <formula>IFERROR(AND(IF(S31/S$2*100&lt;Greenthreshold,1,""),IF(S31/S$2*100&gt;=Yellowthreshold,1,""),(ColorTable="yes"),S31&lt;&gt;""),"")</formula>
    </cfRule>
    <cfRule type="expression" dxfId="421" priority="55">
      <formula>IFERROR(AND(IF(S31/S$2*100&lt;Yellowthreshold,1,""),(ColorTable="yes"),IF(S31&lt;&gt;"",1,0)),"")</formula>
    </cfRule>
  </conditionalFormatting>
  <conditionalFormatting sqref="S15:AI27">
    <cfRule type="expression" dxfId="420" priority="10">
      <formula>IFERROR(AND(IF(S15/S$2*100&lt;Yellowthreshold,1,""),(ColorTable="yes"),IF(S15&lt;&gt;"",1,0)),"")</formula>
    </cfRule>
    <cfRule type="expression" dxfId="419" priority="11">
      <formula>IFERROR(AND(IF(S15/S$2*100&lt;Greenthreshold,1,""),IF(S15/S$2*100&gt;=Yellowthreshold,1,""),(ColorTable="yes"),S15&lt;&gt;""),"")</formula>
    </cfRule>
    <cfRule type="expression" dxfId="418" priority="12">
      <formula>IFERROR(AND(IF(S15/S$2*100&gt;=Greenthreshold,1,""),(ColorTable="yes")),"")</formula>
    </cfRule>
  </conditionalFormatting>
  <conditionalFormatting sqref="S29:AI30">
    <cfRule type="expression" dxfId="417" priority="49">
      <formula>IFERROR(AND(IF(S29/S$2*100&lt;Yellowthreshold,1,""),(ColorTable="yes"),IF(S29&lt;&gt;"",1,0)),"")</formula>
    </cfRule>
    <cfRule type="expression" dxfId="416" priority="51">
      <formula>IFERROR(AND(IF(S29/S$2*100&gt;=Greenthreshold,1,""),(ColorTable="yes")),"")</formula>
    </cfRule>
    <cfRule type="expression" dxfId="415" priority="50">
      <formula>IFERROR(AND(IF(S29/S$2*100&lt;Greenthreshold,1,""),IF(S29/S$2*100&gt;=Yellowthreshold,1,""),(ColorTable="yes"),S29&lt;&gt;""),"")</formula>
    </cfRule>
  </conditionalFormatting>
  <conditionalFormatting sqref="S32:AI36">
    <cfRule type="expression" dxfId="414" priority="60">
      <formula>IFERROR(AND(IF(S32/S$2*100&gt;=Greenthreshold,1,""),(ColorTable="yes")),"")</formula>
    </cfRule>
    <cfRule type="expression" dxfId="413" priority="58">
      <formula>IFERROR(AND(IF(S32/S$2*100&lt;Yellowthreshold,1,""),(ColorTable="yes"),IF(S32&lt;&gt;"",1,0)),"")</formula>
    </cfRule>
    <cfRule type="expression" dxfId="412" priority="59">
      <formula>IFERROR(AND(IF(S32/S$2*100&lt;Greenthreshold,1,""),IF(S32/S$2*100&gt;=Yellowthreshold,1,""),(ColorTable="yes"),S32&lt;&gt;""),"")</formula>
    </cfRule>
  </conditionalFormatting>
  <conditionalFormatting sqref="S11:BK11">
    <cfRule type="expression" dxfId="411" priority="8">
      <formula>IF(AND(OR(S$1="",S$2="",S$3=""),SUM(S$6:S$10)&lt;&gt;0),1,0)</formula>
    </cfRule>
  </conditionalFormatting>
  <conditionalFormatting sqref="V12:V13">
    <cfRule type="expression" dxfId="410" priority="1043">
      <formula>IFERROR(AND(IF(V12/V$2*100&lt;Yellowthreshold,1,""),(ColorTable="yes"),IF(V12&lt;&gt;"",1,0)),"")</formula>
    </cfRule>
    <cfRule type="expression" dxfId="409" priority="1044">
      <formula>IFERROR(AND(IF(V12/V$2*100&lt;Greenthreshold,1,""),IF(V12/V$2*100&gt;=Yellowthreshold,1,""),(ColorTable="yes"),V12&lt;&gt;""),"")</formula>
    </cfRule>
    <cfRule type="expression" dxfId="408" priority="1045">
      <formula>IFERROR(AND(IF(V12/V$2*100&gt;=Greenthreshold,1,""),(ColorTable="yes")),"")</formula>
    </cfRule>
  </conditionalFormatting>
  <conditionalFormatting sqref="W1:AA1">
    <cfRule type="expression" dxfId="407" priority="106">
      <formula>IF(AND(W1="",OR(W2&lt;&gt;"",SUM(W12:W36)&lt;&gt;0)),1,0)</formula>
    </cfRule>
  </conditionalFormatting>
  <conditionalFormatting sqref="W2:AA2">
    <cfRule type="expression" dxfId="406" priority="105">
      <formula>IF(OR(AND(W$2="",SUM(W$6:W$10)&lt;&gt;0),AND(W$2="",W1&lt;&gt;"")),1,0)</formula>
    </cfRule>
  </conditionalFormatting>
  <conditionalFormatting sqref="W3:AA3">
    <cfRule type="expression" dxfId="405" priority="103">
      <formula>AND(W$1="",W$2="")</formula>
    </cfRule>
    <cfRule type="expression" dxfId="404" priority="104">
      <formula>IF(AND(W$2&lt;&gt;"",W3=""),1,0)</formula>
    </cfRule>
  </conditionalFormatting>
  <conditionalFormatting sqref="W12:AE13">
    <cfRule type="expression" dxfId="403" priority="1027">
      <formula>IFERROR(AND(IF(W12/W$2*100&gt;=Greenthreshold,1,""),(ColorTable="yes")),"")</formula>
    </cfRule>
    <cfRule type="expression" dxfId="402" priority="1025">
      <formula>IFERROR(AND(IF(W12/W$2*100&lt;Yellowthreshold,1,""),(ColorTable="yes"),IF(W12&lt;&gt;"",1,0)),"")</formula>
    </cfRule>
    <cfRule type="expression" dxfId="401" priority="1026">
      <formula>IFERROR(AND(IF(W12/W$2*100&lt;Greenthreshold,1,""),IF(W12/W$2*100&gt;=Yellowthreshold,1,""),(ColorTable="yes"),W12&lt;&gt;""),"")</formula>
    </cfRule>
  </conditionalFormatting>
  <conditionalFormatting sqref="X14:AE14">
    <cfRule type="expression" dxfId="400" priority="1031">
      <formula>IFERROR(AND(IF(W14/W$2*100&lt;Yellowthreshold,1,""),(ColorTable="yes"),IF(W14&lt;&gt;"",1,0)),"")</formula>
    </cfRule>
    <cfRule type="expression" dxfId="399" priority="1032">
      <formula>IFERROR(AND(IF(W14/W$2*100&lt;Greenthreshold,1,""),IF(W14/W$2*100&gt;=Yellowthreshold,1,""),(ColorTable="yes"),W14&lt;&gt;""),"")</formula>
    </cfRule>
    <cfRule type="expression" dxfId="398" priority="1033">
      <formula>IFERROR(AND(IF(W14/W$2*100&gt;=Greenthreshold,1,""),(ColorTable="yes")),"")</formula>
    </cfRule>
  </conditionalFormatting>
  <conditionalFormatting sqref="AC31:AI31">
    <cfRule type="expression" dxfId="397" priority="1510">
      <formula>IFERROR(AND(IF(AC18/AC$2*100&gt;=Greenthreshold,1,""),(ColorTable="yes")),"")</formula>
    </cfRule>
    <cfRule type="expression" dxfId="396" priority="1509">
      <formula>IFERROR(AND(IF(AC18/AC$2*100&lt;Greenthreshold,1,""),IF(AC18/AC$2*100&gt;=Yellowthreshold,1,""),(ColorTable="yes"),AC18&lt;&gt;""),"")</formula>
    </cfRule>
    <cfRule type="expression" dxfId="395" priority="1508">
      <formula>IFERROR(AND(IF(AC18/AC$2*100&lt;Yellowthreshold,1,""),(ColorTable="yes"),IF(AC18&lt;&gt;"",1,0)),"")</formula>
    </cfRule>
  </conditionalFormatting>
  <conditionalFormatting sqref="AD1:AO1">
    <cfRule type="expression" dxfId="394" priority="76">
      <formula>IF(AND(AD1="",OR(AD2&lt;&gt;"",SUM(AD12:AD36)&lt;&gt;0)),1,0)</formula>
    </cfRule>
  </conditionalFormatting>
  <conditionalFormatting sqref="AD2:AO2">
    <cfRule type="expression" dxfId="393" priority="75">
      <formula>IF(OR(AND(AD$2="",SUM(AD$6:AD$10)&lt;&gt;0),AND(AD$2="",AD1&lt;&gt;"")),1,0)</formula>
    </cfRule>
  </conditionalFormatting>
  <conditionalFormatting sqref="AD3:AO3">
    <cfRule type="expression" dxfId="392" priority="74">
      <formula>IF(AND(AD$2&lt;&gt;"",AD3=""),1,0)</formula>
    </cfRule>
    <cfRule type="expression" dxfId="391" priority="73">
      <formula>AND(AD$1="",AD$2="")</formula>
    </cfRule>
  </conditionalFormatting>
  <conditionalFormatting sqref="AF12">
    <cfRule type="expression" dxfId="390" priority="1502">
      <formula>IFERROR(AND(IF(AF12/AF$2*100&lt;Yellowthreshold,1,""),(ColorTable="yes"),IF(AF12&lt;&gt;"",1,0)),"")</formula>
    </cfRule>
    <cfRule type="expression" dxfId="389" priority="1504">
      <formula>IFERROR(AND(IF(AF12/AF$2*100&gt;=Greenthreshold,1,""),(ColorTable="yes")),"")</formula>
    </cfRule>
    <cfRule type="expression" dxfId="388" priority="1503">
      <formula>IFERROR(AND(IF(AF12/AF$2*100&lt;Greenthreshold,1,""),IF(AF12/AF$2*100&gt;=Yellowthreshold,1,""),(ColorTable="yes"),AF12&lt;&gt;""),"")</formula>
    </cfRule>
  </conditionalFormatting>
  <conditionalFormatting sqref="AF13:AH14">
    <cfRule type="expression" dxfId="387" priority="1019">
      <formula>IFERROR(AND(IF(AF13/AF$2*100&lt;Yellowthreshold,1,""),(ColorTable="yes"),IF(AF13&lt;&gt;"",1,0)),"")</formula>
    </cfRule>
    <cfRule type="expression" dxfId="386" priority="1021">
      <formula>IFERROR(AND(IF(AF13/AF$2*100&gt;=Greenthreshold,1,""),(ColorTable="yes")),"")</formula>
    </cfRule>
    <cfRule type="expression" dxfId="385" priority="1020">
      <formula>IFERROR(AND(IF(AF13/AF$2*100&lt;Greenthreshold,1,""),IF(AF13/AF$2*100&gt;=Yellowthreshold,1,""),(ColorTable="yes"),AF13&lt;&gt;""),"")</formula>
    </cfRule>
  </conditionalFormatting>
  <conditionalFormatting sqref="AG12:AH12">
    <cfRule type="expression" dxfId="384" priority="1016">
      <formula>IFERROR(AND(IF(AF12/AF$2*100&lt;Yellowthreshold,1,""),(ColorTable="yes"),IF(AF12&lt;&gt;"",1,0)),"")</formula>
    </cfRule>
    <cfRule type="expression" dxfId="383" priority="1017">
      <formula>IFERROR(AND(IF(AF12/AF$2*100&lt;Greenthreshold,1,""),IF(AF12/AF$2*100&gt;=Yellowthreshold,1,""),(ColorTable="yes"),AF12&lt;&gt;""),"")</formula>
    </cfRule>
    <cfRule type="expression" dxfId="382" priority="1018">
      <formula>IFERROR(AND(IF(AF12/AF$2*100&gt;=Greenthreshold,1,""),(ColorTable="yes")),"")</formula>
    </cfRule>
  </conditionalFormatting>
  <conditionalFormatting sqref="AI12:AI14">
    <cfRule type="expression" dxfId="381" priority="1008">
      <formula>IFERROR(AND(IF(AI12/AI$2*100&lt;Greenthreshold,1,""),IF(AI12/AI$2*100&gt;=Yellowthreshold,1,""),(ColorTable="yes"),AI12&lt;&gt;""),"")</formula>
    </cfRule>
    <cfRule type="expression" dxfId="380" priority="1007">
      <formula>IFERROR(AND(IF(AI12/AI$2*100&lt;Yellowthreshold,1,""),(ColorTable="yes"),IF(AI12&lt;&gt;"",1,0)),"")</formula>
    </cfRule>
    <cfRule type="expression" dxfId="379" priority="1009">
      <formula>IFERROR(AND(IF(AI12/AI$2*100&gt;=Greenthreshold,1,""),(ColorTable="yes")),"")</formula>
    </cfRule>
  </conditionalFormatting>
  <conditionalFormatting sqref="AJ12:AJ16">
    <cfRule type="expression" dxfId="378" priority="993">
      <formula>IFERROR(AND(IF(AJ12/AJ$2*100&lt;Greenthreshold,1,""),IF(AJ12/AJ$2*100&gt;=Yellowthreshold,1,""),(ColorTable="yes"),AJ12&lt;&gt;""),"")</formula>
    </cfRule>
    <cfRule type="expression" dxfId="377" priority="992">
      <formula>IFERROR(AND(IF(AJ12/AJ$2*100&lt;Yellowthreshold,1,""),(ColorTable="yes"),IF(AJ12&lt;&gt;"",1,0)),"")</formula>
    </cfRule>
    <cfRule type="expression" dxfId="376" priority="994">
      <formula>IFERROR(AND(IF(AJ12/AJ$2*100&gt;=Greenthreshold,1,""),(ColorTable="yes")),"")</formula>
    </cfRule>
  </conditionalFormatting>
  <conditionalFormatting sqref="AJ31:AK31">
    <cfRule type="expression" dxfId="375" priority="1505">
      <formula>IFERROR(AND(IF(AJ18/AJ$2*100&lt;Yellowthreshold,1,""),(ColorTable="yes"),IF(AJ18&lt;&gt;"",1,0)),"")</formula>
    </cfRule>
    <cfRule type="expression" dxfId="374" priority="1506">
      <formula>IFERROR(AND(IF(AJ18/AJ$2*100&lt;Greenthreshold,1,""),IF(AJ18/AJ$2*100&gt;=Yellowthreshold,1,""),(ColorTable="yes"),AJ18&lt;&gt;""),"")</formula>
    </cfRule>
    <cfRule type="expression" dxfId="373" priority="1507">
      <formula>IFERROR(AND(IF(AJ18/AJ$2*100&gt;=Greenthreshold,1,""),(ColorTable="yes")),"")</formula>
    </cfRule>
  </conditionalFormatting>
  <conditionalFormatting sqref="AK12:AK16">
    <cfRule type="expression" dxfId="372" priority="95">
      <formula>IFERROR(AND(IF(AK12/AK$2*100&gt;=Greenthreshold,1,""),(ColorTable="yes")),"")</formula>
    </cfRule>
    <cfRule type="expression" dxfId="371" priority="93">
      <formula>IFERROR(AND(IF(AK12/AK$2*100&lt;Yellowthreshold,1,""),(ColorTable="yes"),IF(AK12&lt;&gt;"",1,0)),"")</formula>
    </cfRule>
    <cfRule type="expression" dxfId="370" priority="94">
      <formula>IFERROR(AND(IF(AK12/AK$2*100&lt;Greenthreshold,1,""),IF(AK12/AK$2*100&gt;=Yellowthreshold,1,""),(ColorTable="yes"),AK12&lt;&gt;""),"")</formula>
    </cfRule>
  </conditionalFormatting>
  <conditionalFormatting sqref="AL12:AL36">
    <cfRule type="expression" dxfId="369" priority="98">
      <formula>IFERROR(AND(IF(AL12/AL$2*100&gt;=Greenthreshold,1,""),(ColorTable="yes")),"")</formula>
    </cfRule>
    <cfRule type="expression" dxfId="368" priority="97">
      <formula>IFERROR(AND(IF(AL12/AL$2*100&lt;Greenthreshold,1,""),IF(AL12/AL$2*100&gt;=Yellowthreshold,1,""),(ColorTable="yes"),AL12&lt;&gt;""),"")</formula>
    </cfRule>
    <cfRule type="expression" dxfId="367" priority="96">
      <formula>IFERROR(AND(IF(AL12/AL$2*100&lt;Yellowthreshold,1,""),(ColorTable="yes"),IF(AL12&lt;&gt;"",1,0)),"")</formula>
    </cfRule>
  </conditionalFormatting>
  <conditionalFormatting sqref="AM12:AM36">
    <cfRule type="expression" dxfId="366" priority="313">
      <formula>IFERROR(AND(IF(AM12/AM$2*100&gt;=Greenthreshold,1,""),(ColorTable="yes")),"")</formula>
    </cfRule>
    <cfRule type="expression" dxfId="365" priority="312">
      <formula>IFERROR(AND(IF(AM12/AM$2*100&lt;Greenthreshold,1,""),IF(AM12/AM$2*100&gt;=Yellowthreshold,1,""),(ColorTable="yes"),AM12&lt;&gt;""),"")</formula>
    </cfRule>
    <cfRule type="expression" dxfId="364" priority="311">
      <formula>IFERROR(AND(IF(AM12/AM$2*100&lt;Yellowthreshold,1,""),(ColorTable="yes"),IF(AM12&lt;&gt;"",1,0)),"")</formula>
    </cfRule>
  </conditionalFormatting>
  <conditionalFormatting sqref="AN12:AN28">
    <cfRule type="expression" dxfId="363" priority="388">
      <formula>IFERROR(AND(IF(AN12/AN$2*100&gt;=Greenthreshold,1,""),(ColorTable="yes")),"")</formula>
    </cfRule>
    <cfRule type="expression" dxfId="362" priority="387">
      <formula>IFERROR(AND(IF(AN12/AN$2*100&lt;Greenthreshold,1,""),IF(AN12/AN$2*100&gt;=Yellowthreshold,1,""),(ColorTable="yes"),AN12&lt;&gt;""),"")</formula>
    </cfRule>
    <cfRule type="expression" dxfId="361" priority="386">
      <formula>IFERROR(AND(IF(AN12/AN$2*100&lt;Yellowthreshold,1,""),(ColorTable="yes"),IF(AN12&lt;&gt;"",1,0)),"")</formula>
    </cfRule>
  </conditionalFormatting>
  <conditionalFormatting sqref="AN29">
    <cfRule type="expression" dxfId="360" priority="1702">
      <formula>IFERROR(AND(IF(AN12/AN$2*100&gt;=Greenthreshold,1,""),(ColorTable="yes")),"")</formula>
    </cfRule>
    <cfRule type="expression" dxfId="359" priority="1700">
      <formula>IFERROR(AND(IF(AN12/AN$2*100&lt;Yellowthreshold,1,""),(ColorTable="yes"),IF(AN12&lt;&gt;"",1,0)),"")</formula>
    </cfRule>
    <cfRule type="expression" dxfId="358" priority="1701">
      <formula>IFERROR(AND(IF(AN12/AN$2*100&lt;Greenthreshold,1,""),IF(AN12/AN$2*100&gt;=Yellowthreshold,1,""),(ColorTable="yes"),AN12&lt;&gt;""),"")</formula>
    </cfRule>
  </conditionalFormatting>
  <conditionalFormatting sqref="AN30:AN36">
    <cfRule type="expression" dxfId="357" priority="438">
      <formula>IFERROR(AND(IF(AN30/AN$2*100&lt;Greenthreshold,1,""),IF(AN30/AN$2*100&gt;=Yellowthreshold,1,""),(ColorTable="yes"),AN30&lt;&gt;""),"")</formula>
    </cfRule>
    <cfRule type="expression" dxfId="356" priority="437">
      <formula>IFERROR(AND(IF(AN30/AN$2*100&lt;Yellowthreshold,1,""),(ColorTable="yes"),IF(AN30&lt;&gt;"",1,0)),"")</formula>
    </cfRule>
    <cfRule type="expression" dxfId="355" priority="439">
      <formula>IFERROR(AND(IF(AN30/AN$2*100&gt;=Greenthreshold,1,""),(ColorTable="yes")),"")</formula>
    </cfRule>
  </conditionalFormatting>
  <conditionalFormatting sqref="AO12:AO28">
    <cfRule type="expression" dxfId="354" priority="460">
      <formula>IFERROR(AND(IF(AO12/AO$2*100&gt;=Greenthreshold,1,""),(ColorTable="yes")),"")</formula>
    </cfRule>
    <cfRule type="expression" dxfId="353" priority="459">
      <formula>IFERROR(AND(IF(AO12/AO$2*100&lt;Greenthreshold,1,""),IF(AO12/AO$2*100&gt;=Yellowthreshold,1,""),(ColorTable="yes"),AO12&lt;&gt;""),"")</formula>
    </cfRule>
    <cfRule type="expression" dxfId="352" priority="458">
      <formula>IFERROR(AND(IF(AO12/AO$2*100&lt;Yellowthreshold,1,""),(ColorTable="yes"),IF(AO12&lt;&gt;"",1,0)),"")</formula>
    </cfRule>
  </conditionalFormatting>
  <conditionalFormatting sqref="AO29">
    <cfRule type="expression" dxfId="351" priority="1705">
      <formula>IFERROR(AND(IF(AO12/AO$2*100&gt;=Greenthreshold,1,""),(ColorTable="yes")),"")</formula>
    </cfRule>
    <cfRule type="expression" dxfId="350" priority="1704">
      <formula>IFERROR(AND(IF(AO12/AO$2*100&lt;Greenthreshold,1,""),IF(AO12/AO$2*100&gt;=Yellowthreshold,1,""),(ColorTable="yes"),AO12&lt;&gt;""),"")</formula>
    </cfRule>
    <cfRule type="expression" dxfId="349" priority="1703">
      <formula>IFERROR(AND(IF(AO12/AO$2*100&lt;Yellowthreshold,1,""),(ColorTable="yes"),IF(AO12&lt;&gt;"",1,0)),"")</formula>
    </cfRule>
  </conditionalFormatting>
  <conditionalFormatting sqref="AO30:AO36">
    <cfRule type="expression" dxfId="348" priority="509">
      <formula>IFERROR(AND(IF(AO30/AO$2*100&lt;Yellowthreshold,1,""),(ColorTable="yes"),IF(AO30&lt;&gt;"",1,0)),"")</formula>
    </cfRule>
    <cfRule type="expression" dxfId="347" priority="511">
      <formula>IFERROR(AND(IF(AO30/AO$2*100&gt;=Greenthreshold,1,""),(ColorTable="yes")),"")</formula>
    </cfRule>
    <cfRule type="expression" dxfId="346" priority="510">
      <formula>IFERROR(AND(IF(AO30/AO$2*100&lt;Greenthreshold,1,""),IF(AO30/AO$2*100&gt;=Yellowthreshold,1,""),(ColorTable="yes"),AO30&lt;&gt;""),"")</formula>
    </cfRule>
  </conditionalFormatting>
  <conditionalFormatting sqref="AP12:AP28">
    <cfRule type="expression" dxfId="345" priority="1050">
      <formula>IFERROR(AND(IF(AP12/AP$2*100&lt;Greenthreshold,1,""),IF(AP12/AP$2*100&gt;=Yellowthreshold,1,""),(ColorTable="yes"),AP12&lt;&gt;""),"")</formula>
    </cfRule>
    <cfRule type="expression" dxfId="344" priority="1049">
      <formula>IFERROR(AND(IF(AP12/AP$2*100&lt;Yellowthreshold,1,""),(ColorTable="yes"),IF(AP12&lt;&gt;"",1,0)),"")</formula>
    </cfRule>
    <cfRule type="expression" dxfId="343" priority="1051">
      <formula>IFERROR(AND(IF(AP12/AP$2*100&gt;=Greenthreshold,1,""),(ColorTable="yes")),"")</formula>
    </cfRule>
  </conditionalFormatting>
  <conditionalFormatting sqref="AP29">
    <cfRule type="expression" dxfId="342" priority="1712">
      <formula>IFERROR(AND(IF(AP12/AP$2*100&lt;Yellowthreshold,1,""),(ColorTable="yes"),IF(AP12&lt;&gt;"",1,0)),"")</formula>
    </cfRule>
    <cfRule type="expression" dxfId="341" priority="1713">
      <formula>IFERROR(AND(IF(AP12/AP$2*100&lt;Greenthreshold,1,""),IF(AP12/AP$2*100&gt;=Yellowthreshold,1,""),(ColorTable="yes"),AP12&lt;&gt;""),"")</formula>
    </cfRule>
    <cfRule type="expression" dxfId="340" priority="1714">
      <formula>IFERROR(AND(IF(AP12/AP$2*100&gt;=Greenthreshold,1,""),(ColorTable="yes")),"")</formula>
    </cfRule>
  </conditionalFormatting>
  <conditionalFormatting sqref="AP30:AP36">
    <cfRule type="expression" dxfId="339" priority="1091">
      <formula>IFERROR(AND(IF(AP30/AP$2*100&lt;Yellowthreshold,1,""),(ColorTable="yes"),IF(AP30&lt;&gt;"",1,0)),"")</formula>
    </cfRule>
    <cfRule type="expression" dxfId="338" priority="1092">
      <formula>IFERROR(AND(IF(AP30/AP$2*100&lt;Greenthreshold,1,""),IF(AP30/AP$2*100&gt;=Yellowthreshold,1,""),(ColorTable="yes"),AP30&lt;&gt;""),"")</formula>
    </cfRule>
    <cfRule type="expression" dxfId="337" priority="1093">
      <formula>IFERROR(AND(IF(AP30/AP$2*100&gt;=Greenthreshold,1,""),(ColorTable="yes")),"")</formula>
    </cfRule>
  </conditionalFormatting>
  <conditionalFormatting sqref="AQ12:AQ28">
    <cfRule type="expression" dxfId="336" priority="531">
      <formula>IFERROR(AND(IF(AQ12/AQ$2*100&lt;Greenthreshold,1,""),IF(AQ12/AQ$2*100&gt;=Yellowthreshold,1,""),(ColorTable="yes"),AQ12&lt;&gt;""),"")</formula>
    </cfRule>
    <cfRule type="expression" dxfId="335" priority="532">
      <formula>IFERROR(AND(IF(AQ12/AQ$2*100&gt;=Greenthreshold,1,""),(ColorTable="yes")),"")</formula>
    </cfRule>
    <cfRule type="expression" dxfId="334" priority="530">
      <formula>IFERROR(AND(IF(AQ12/AQ$2*100&lt;Yellowthreshold,1,""),(ColorTable="yes"),IF(AQ12&lt;&gt;"",1,0)),"")</formula>
    </cfRule>
  </conditionalFormatting>
  <conditionalFormatting sqref="AQ29">
    <cfRule type="expression" dxfId="333" priority="1706">
      <formula>IFERROR(AND(IF(AQ12/AQ$2*100&lt;Yellowthreshold,1,""),(ColorTable="yes"),IF(AQ12&lt;&gt;"",1,0)),"")</formula>
    </cfRule>
    <cfRule type="expression" dxfId="332" priority="1707">
      <formula>IFERROR(AND(IF(AQ12/AQ$2*100&lt;Greenthreshold,1,""),IF(AQ12/AQ$2*100&gt;=Yellowthreshold,1,""),(ColorTable="yes"),AQ12&lt;&gt;""),"")</formula>
    </cfRule>
    <cfRule type="expression" dxfId="331" priority="1708">
      <formula>IFERROR(AND(IF(AQ12/AQ$2*100&gt;=Greenthreshold,1,""),(ColorTable="yes")),"")</formula>
    </cfRule>
  </conditionalFormatting>
  <conditionalFormatting sqref="AQ30:AQ36">
    <cfRule type="expression" dxfId="330" priority="581">
      <formula>IFERROR(AND(IF(AQ30/AQ$2*100&lt;Yellowthreshold,1,""),(ColorTable="yes"),IF(AQ30&lt;&gt;"",1,0)),"")</formula>
    </cfRule>
    <cfRule type="expression" dxfId="329" priority="582">
      <formula>IFERROR(AND(IF(AQ30/AQ$2*100&lt;Greenthreshold,1,""),IF(AQ30/AQ$2*100&gt;=Yellowthreshold,1,""),(ColorTable="yes"),AQ30&lt;&gt;""),"")</formula>
    </cfRule>
    <cfRule type="expression" dxfId="328" priority="583">
      <formula>IFERROR(AND(IF(AQ30/AQ$2*100&gt;=Greenthreshold,1,""),(ColorTable="yes")),"")</formula>
    </cfRule>
  </conditionalFormatting>
  <conditionalFormatting sqref="AQ1:AT1">
    <cfRule type="expression" dxfId="327" priority="162">
      <formula>IF(AND(AQ1="",OR(AQ2&lt;&gt;"",SUM(AQ12:AQ36)&lt;&gt;0)),1,0)</formula>
    </cfRule>
  </conditionalFormatting>
  <conditionalFormatting sqref="AQ2:AT2">
    <cfRule type="expression" dxfId="326" priority="161">
      <formula>IF(OR(AND(AQ$2="",SUM(AQ$6:AQ$10)&lt;&gt;0),AND(AQ$2="",AQ1&lt;&gt;"")),1,0)</formula>
    </cfRule>
  </conditionalFormatting>
  <conditionalFormatting sqref="AQ3:AT3">
    <cfRule type="expression" dxfId="325" priority="160">
      <formula>IF(AND(AQ$2&lt;&gt;"",AQ3=""),1,0)</formula>
    </cfRule>
    <cfRule type="expression" dxfId="324" priority="159">
      <formula>AND(AQ$1="",AQ$2="")</formula>
    </cfRule>
  </conditionalFormatting>
  <conditionalFormatting sqref="AR12:AR16">
    <cfRule type="expression" dxfId="323" priority="1318">
      <formula>IFERROR(AND(IF(AR12/AR$2*100&gt;=Greenthreshold,1,""),(ColorTable="yes")),"")</formula>
    </cfRule>
    <cfRule type="expression" dxfId="322" priority="1317">
      <formula>IFERROR(AND(IF(AR12/AR$2*100&lt;Greenthreshold,1,""),IF(AR12/AR$2*100&gt;=Yellowthreshold,1,""),(ColorTable="yes"),AR12&lt;&gt;""),"")</formula>
    </cfRule>
    <cfRule type="expression" dxfId="321" priority="1316">
      <formula>IFERROR(AND(IF(AR12/AR$2*100&lt;Yellowthreshold,1,""),(ColorTable="yes"),IF(AR12&lt;&gt;"",1,0)),"")</formula>
    </cfRule>
  </conditionalFormatting>
  <conditionalFormatting sqref="AR29">
    <cfRule type="expression" dxfId="320" priority="1717">
      <formula>IFERROR(AND(IF(AR12/AR$2*100&gt;=Greenthreshold,1,""),(ColorTable="yes")),"")</formula>
    </cfRule>
    <cfRule type="expression" dxfId="319" priority="1716">
      <formula>IFERROR(AND(IF(AR12/AR$2*100&lt;Greenthreshold,1,""),IF(AR12/AR$2*100&gt;=Yellowthreshold,1,""),(ColorTable="yes"),AR12&lt;&gt;""),"")</formula>
    </cfRule>
    <cfRule type="expression" dxfId="318" priority="1715">
      <formula>IFERROR(AND(IF(AR12/AR$2*100&lt;Yellowthreshold,1,""),(ColorTable="yes"),IF(AR12&lt;&gt;"",1,0)),"")</formula>
    </cfRule>
  </conditionalFormatting>
  <conditionalFormatting sqref="AS12:AS28">
    <cfRule type="expression" dxfId="317" priority="602">
      <formula>IFERROR(AND(IF(AS12/AS$2*100&lt;Yellowthreshold,1,""),(ColorTable="yes"),IF(AS12&lt;&gt;"",1,0)),"")</formula>
    </cfRule>
    <cfRule type="expression" dxfId="316" priority="603">
      <formula>IFERROR(AND(IF(AS12/AS$2*100&lt;Greenthreshold,1,""),IF(AS12/AS$2*100&gt;=Yellowthreshold,1,""),(ColorTable="yes"),AS12&lt;&gt;""),"")</formula>
    </cfRule>
    <cfRule type="expression" dxfId="315" priority="604">
      <formula>IFERROR(AND(IF(AS12/AS$2*100&gt;=Greenthreshold,1,""),(ColorTable="yes")),"")</formula>
    </cfRule>
  </conditionalFormatting>
  <conditionalFormatting sqref="AS29">
    <cfRule type="expression" dxfId="314" priority="1711">
      <formula>IFERROR(AND(IF(AS12/AS$2*100&gt;=Greenthreshold,1,""),(ColorTable="yes")),"")</formula>
    </cfRule>
    <cfRule type="expression" dxfId="313" priority="1709">
      <formula>IFERROR(AND(IF(AS12/AS$2*100&lt;Yellowthreshold,1,""),(ColorTable="yes"),IF(AS12&lt;&gt;"",1,0)),"")</formula>
    </cfRule>
    <cfRule type="expression" dxfId="312" priority="1710">
      <formula>IFERROR(AND(IF(AS12/AS$2*100&lt;Greenthreshold,1,""),IF(AS12/AS$2*100&gt;=Yellowthreshold,1,""),(ColorTable="yes"),AS12&lt;&gt;""),"")</formula>
    </cfRule>
  </conditionalFormatting>
  <conditionalFormatting sqref="AS30:AS36">
    <cfRule type="expression" dxfId="311" priority="655">
      <formula>IFERROR(AND(IF(AS30/AS$2*100&gt;=Greenthreshold,1,""),(ColorTable="yes")),"")</formula>
    </cfRule>
    <cfRule type="expression" dxfId="310" priority="653">
      <formula>IFERROR(AND(IF(AS30/AS$2*100&lt;Yellowthreshold,1,""),(ColorTable="yes"),IF(AS30&lt;&gt;"",1,0)),"")</formula>
    </cfRule>
    <cfRule type="expression" dxfId="309" priority="654">
      <formula>IFERROR(AND(IF(AS30/AS$2*100&lt;Greenthreshold,1,""),IF(AS30/AS$2*100&gt;=Yellowthreshold,1,""),(ColorTable="yes"),AS30&lt;&gt;""),"")</formula>
    </cfRule>
  </conditionalFormatting>
  <conditionalFormatting sqref="AT12:AT16">
    <cfRule type="expression" dxfId="308" priority="1333">
      <formula>IFERROR(AND(IF(AT12/AT$2*100&gt;=Greenthreshold,1,""),(ColorTable="yes")),"")</formula>
    </cfRule>
    <cfRule type="expression" dxfId="307" priority="1332">
      <formula>IFERROR(AND(IF(AT12/AT$2*100&lt;Greenthreshold,1,""),IF(AT12/AT$2*100&gt;=Yellowthreshold,1,""),(ColorTable="yes"),AT12&lt;&gt;""),"")</formula>
    </cfRule>
    <cfRule type="expression" dxfId="306" priority="1331">
      <formula>IFERROR(AND(IF(AT12/AT$2*100&lt;Yellowthreshold,1,""),(ColorTable="yes"),IF(AT12&lt;&gt;"",1,0)),"")</formula>
    </cfRule>
  </conditionalFormatting>
  <conditionalFormatting sqref="AT19">
    <cfRule type="expression" dxfId="305" priority="1654">
      <formula>IFERROR(AND(IF(AT12/AT$2*100&gt;=Greenthreshold,1,""),(ColorTable="yes")),"")</formula>
    </cfRule>
    <cfRule type="expression" dxfId="304" priority="1653">
      <formula>IFERROR(AND(IF(AT12/AT$2*100&lt;Greenthreshold,1,""),IF(AT12/AT$2*100&gt;=Yellowthreshold,1,""),(ColorTable="yes"),AT12&lt;&gt;""),"")</formula>
    </cfRule>
    <cfRule type="expression" dxfId="303" priority="1652">
      <formula>IFERROR(AND(IF(AT12/AT$2*100&lt;Yellowthreshold,1,""),(ColorTable="yes"),IF(AT12&lt;&gt;"",1,0)),"")</formula>
    </cfRule>
  </conditionalFormatting>
  <conditionalFormatting sqref="AT20">
    <cfRule type="expression" dxfId="302" priority="1682">
      <formula>IFERROR(AND(IF(AT12/AT$2*100&lt;Yellowthreshold,1,""),(ColorTable="yes"),IF(AT12&lt;&gt;"",1,0)),"")</formula>
    </cfRule>
    <cfRule type="expression" dxfId="301" priority="1683">
      <formula>IFERROR(AND(IF(AT12/AT$2*100&lt;Greenthreshold,1,""),IF(AT12/AT$2*100&gt;=Yellowthreshold,1,""),(ColorTable="yes"),AT12&lt;&gt;""),"")</formula>
    </cfRule>
    <cfRule type="expression" dxfId="300" priority="1684">
      <formula>IFERROR(AND(IF(AT12/AT$2*100&gt;=Greenthreshold,1,""),(ColorTable="yes")),"")</formula>
    </cfRule>
  </conditionalFormatting>
  <conditionalFormatting sqref="AT27">
    <cfRule type="expression" dxfId="299" priority="1566">
      <formula>IFERROR(AND(IF(AT12/AT$2*100&lt;Greenthreshold,1,""),IF(AT12/AT$2*100&gt;=Yellowthreshold,1,""),(ColorTable="yes"),AT12&lt;&gt;""),"")</formula>
    </cfRule>
    <cfRule type="expression" dxfId="298" priority="1567">
      <formula>IFERROR(AND(IF(AT12/AT$2*100&gt;=Greenthreshold,1,""),(ColorTable="yes")),"")</formula>
    </cfRule>
    <cfRule type="expression" dxfId="297" priority="1565">
      <formula>IFERROR(AND(IF(AT12/AT$2*100&lt;Yellowthreshold,1,""),(ColorTable="yes"),IF(AT12&lt;&gt;"",1,0)),"")</formula>
    </cfRule>
  </conditionalFormatting>
  <conditionalFormatting sqref="AT28">
    <cfRule type="expression" dxfId="296" priority="1591">
      <formula>IFERROR(AND(IF(AT12/AT$2*100&gt;=Greenthreshold,1,""),(ColorTable="yes")),"")</formula>
    </cfRule>
    <cfRule type="expression" dxfId="295" priority="1590">
      <formula>IFERROR(AND(IF(AT12/AT$2*100&lt;Greenthreshold,1,""),IF(AT12/AT$2*100&gt;=Yellowthreshold,1,""),(ColorTable="yes"),AT12&lt;&gt;""),"")</formula>
    </cfRule>
    <cfRule type="expression" dxfId="294" priority="1589">
      <formula>IFERROR(AND(IF(AT12/AT$2*100&lt;Yellowthreshold,1,""),(ColorTable="yes"),IF(AT12&lt;&gt;"",1,0)),"")</formula>
    </cfRule>
  </conditionalFormatting>
  <conditionalFormatting sqref="AT33">
    <cfRule type="expression" dxfId="293" priority="1542">
      <formula>IFERROR(AND(IF(AT12/AT$2*100&lt;Greenthreshold,1,""),IF(AT12/AT$2*100&gt;=Yellowthreshold,1,""),(ColorTable="yes"),AT12&lt;&gt;""),"")</formula>
    </cfRule>
    <cfRule type="expression" dxfId="292" priority="1541">
      <formula>IFERROR(AND(IF(AT12/AT$2*100&lt;Yellowthreshold,1,""),(ColorTable="yes"),IF(AT12&lt;&gt;"",1,0)),"")</formula>
    </cfRule>
    <cfRule type="expression" dxfId="291" priority="1543">
      <formula>IFERROR(AND(IF(AT12/AT$2*100&gt;=Greenthreshold,1,""),(ColorTable="yes")),"")</formula>
    </cfRule>
  </conditionalFormatting>
  <conditionalFormatting sqref="AU12:AU18">
    <cfRule type="expression" dxfId="290" priority="1256">
      <formula>IFERROR(AND(IF(AU12/AU$2*100&lt;Yellowthreshold,1,""),(ColorTable="yes"),IF(AU12&lt;&gt;"",1,0)),"")</formula>
    </cfRule>
    <cfRule type="expression" dxfId="289" priority="1257">
      <formula>IFERROR(AND(IF(AU12/AU$2*100&lt;Greenthreshold,1,""),IF(AU12/AU$2*100&gt;=Yellowthreshold,1,""),(ColorTable="yes"),AU12&lt;&gt;""),"")</formula>
    </cfRule>
    <cfRule type="expression" dxfId="288" priority="1258">
      <formula>IFERROR(AND(IF(AU12/AU$2*100&gt;=Greenthreshold,1,""),(ColorTable="yes")),"")</formula>
    </cfRule>
  </conditionalFormatting>
  <conditionalFormatting sqref="AU19">
    <cfRule type="expression" dxfId="287" priority="1650">
      <formula>IFERROR(AND(IF(AU12/AU$2*100&lt;Greenthreshold,1,""),IF(AU12/AU$2*100&gt;=Yellowthreshold,1,""),(ColorTable="yes"),AU12&lt;&gt;""),"")</formula>
    </cfRule>
    <cfRule type="expression" dxfId="286" priority="1651">
      <formula>IFERROR(AND(IF(AU12/AU$2*100&gt;=Greenthreshold,1,""),(ColorTable="yes")),"")</formula>
    </cfRule>
    <cfRule type="expression" dxfId="285" priority="1649">
      <formula>IFERROR(AND(IF(AU12/AU$2*100&lt;Yellowthreshold,1,""),(ColorTable="yes"),IF(AU12&lt;&gt;"",1,0)),"")</formula>
    </cfRule>
  </conditionalFormatting>
  <conditionalFormatting sqref="AU20">
    <cfRule type="expression" dxfId="284" priority="1680">
      <formula>IFERROR(AND(IF(AU12/AU$2*100&lt;Greenthreshold,1,""),IF(AU12/AU$2*100&gt;=Yellowthreshold,1,""),(ColorTable="yes"),AU12&lt;&gt;""),"")</formula>
    </cfRule>
    <cfRule type="expression" dxfId="283" priority="1681">
      <formula>IFERROR(AND(IF(AU12/AU$2*100&gt;=Greenthreshold,1,""),(ColorTable="yes")),"")</formula>
    </cfRule>
    <cfRule type="expression" dxfId="282" priority="1679">
      <formula>IFERROR(AND(IF(AU12/AU$2*100&lt;Yellowthreshold,1,""),(ColorTable="yes"),IF(AU12&lt;&gt;"",1,0)),"")</formula>
    </cfRule>
  </conditionalFormatting>
  <conditionalFormatting sqref="AU21:AU26">
    <cfRule type="expression" dxfId="281" priority="1268">
      <formula>IFERROR(AND(IF(AU21/AU$2*100&lt;Yellowthreshold,1,""),(ColorTable="yes"),IF(AU21&lt;&gt;"",1,0)),"")</formula>
    </cfRule>
    <cfRule type="expression" dxfId="280" priority="1270">
      <formula>IFERROR(AND(IF(AU21/AU$2*100&gt;=Greenthreshold,1,""),(ColorTable="yes")),"")</formula>
    </cfRule>
    <cfRule type="expression" dxfId="279" priority="1269">
      <formula>IFERROR(AND(IF(AU21/AU$2*100&lt;Greenthreshold,1,""),IF(AU21/AU$2*100&gt;=Yellowthreshold,1,""),(ColorTable="yes"),AU21&lt;&gt;""),"")</formula>
    </cfRule>
  </conditionalFormatting>
  <conditionalFormatting sqref="AU27">
    <cfRule type="expression" dxfId="278" priority="1564">
      <formula>IFERROR(AND(IF(AU12/AU$2*100&gt;=Greenthreshold,1,""),(ColorTable="yes")),"")</formula>
    </cfRule>
    <cfRule type="expression" dxfId="277" priority="1562">
      <formula>IFERROR(AND(IF(AU12/AU$2*100&lt;Yellowthreshold,1,""),(ColorTable="yes"),IF(AU12&lt;&gt;"",1,0)),"")</formula>
    </cfRule>
    <cfRule type="expression" dxfId="276" priority="1563">
      <formula>IFERROR(AND(IF(AU12/AU$2*100&lt;Greenthreshold,1,""),IF(AU12/AU$2*100&gt;=Yellowthreshold,1,""),(ColorTable="yes"),AU12&lt;&gt;""),"")</formula>
    </cfRule>
  </conditionalFormatting>
  <conditionalFormatting sqref="AU28">
    <cfRule type="expression" dxfId="275" priority="1586">
      <formula>IFERROR(AND(IF(AU12/AU$2*100&lt;Yellowthreshold,1,""),(ColorTable="yes"),IF(AU12&lt;&gt;"",1,0)),"")</formula>
    </cfRule>
    <cfRule type="expression" dxfId="274" priority="1587">
      <formula>IFERROR(AND(IF(AU12/AU$2*100&lt;Greenthreshold,1,""),IF(AU12/AU$2*100&gt;=Yellowthreshold,1,""),(ColorTable="yes"),AU12&lt;&gt;""),"")</formula>
    </cfRule>
    <cfRule type="expression" dxfId="273" priority="1588">
      <formula>IFERROR(AND(IF(AU12/AU$2*100&gt;=Greenthreshold,1,""),(ColorTable="yes")),"")</formula>
    </cfRule>
  </conditionalFormatting>
  <conditionalFormatting sqref="AU29:AU32">
    <cfRule type="expression" dxfId="272" priority="1286">
      <formula>IFERROR(AND(IF(AU29/AU$2*100&lt;Yellowthreshold,1,""),(ColorTable="yes"),IF(AU29&lt;&gt;"",1,0)),"")</formula>
    </cfRule>
    <cfRule type="expression" dxfId="271" priority="1287">
      <formula>IFERROR(AND(IF(AU29/AU$2*100&lt;Greenthreshold,1,""),IF(AU29/AU$2*100&gt;=Yellowthreshold,1,""),(ColorTable="yes"),AU29&lt;&gt;""),"")</formula>
    </cfRule>
    <cfRule type="expression" dxfId="270" priority="1288">
      <formula>IFERROR(AND(IF(AU29/AU$2*100&gt;=Greenthreshold,1,""),(ColorTable="yes")),"")</formula>
    </cfRule>
  </conditionalFormatting>
  <conditionalFormatting sqref="AU33">
    <cfRule type="expression" dxfId="269" priority="1540">
      <formula>IFERROR(AND(IF(AU12/AU$2*100&gt;=Greenthreshold,1,""),(ColorTable="yes")),"")</formula>
    </cfRule>
    <cfRule type="expression" dxfId="268" priority="1539">
      <formula>IFERROR(AND(IF(AU12/AU$2*100&lt;Greenthreshold,1,""),IF(AU12/AU$2*100&gt;=Yellowthreshold,1,""),(ColorTable="yes"),AU12&lt;&gt;""),"")</formula>
    </cfRule>
    <cfRule type="expression" dxfId="267" priority="1538">
      <formula>IFERROR(AND(IF(AU12/AU$2*100&lt;Yellowthreshold,1,""),(ColorTable="yes"),IF(AU12&lt;&gt;"",1,0)),"")</formula>
    </cfRule>
  </conditionalFormatting>
  <conditionalFormatting sqref="AU34:AU36">
    <cfRule type="expression" dxfId="266" priority="1298">
      <formula>IFERROR(AND(IF(AU34/AU$2*100&lt;Yellowthreshold,1,""),(ColorTable="yes"),IF(AU34&lt;&gt;"",1,0)),"")</formula>
    </cfRule>
    <cfRule type="expression" dxfId="265" priority="1299">
      <formula>IFERROR(AND(IF(AU34/AU$2*100&lt;Greenthreshold,1,""),IF(AU34/AU$2*100&gt;=Yellowthreshold,1,""),(ColorTable="yes"),AU34&lt;&gt;""),"")</formula>
    </cfRule>
    <cfRule type="expression" dxfId="264" priority="1300">
      <formula>IFERROR(AND(IF(AU34/AU$2*100&gt;=Greenthreshold,1,""),(ColorTable="yes")),"")</formula>
    </cfRule>
  </conditionalFormatting>
  <conditionalFormatting sqref="AV12:AV16">
    <cfRule type="expression" dxfId="263" priority="1346">
      <formula>IFERROR(AND(IF(AV12/AV$2*100&lt;Yellowthreshold,1,""),(ColorTable="yes"),IF(AV12&lt;&gt;"",1,0)),"")</formula>
    </cfRule>
    <cfRule type="expression" dxfId="262" priority="1348">
      <formula>IFERROR(AND(IF(AV12/AV$2*100&gt;=Greenthreshold,1,""),(ColorTable="yes")),"")</formula>
    </cfRule>
    <cfRule type="expression" dxfId="261" priority="1347">
      <formula>IFERROR(AND(IF(AV12/AV$2*100&lt;Greenthreshold,1,""),IF(AV12/AV$2*100&gt;=Yellowthreshold,1,""),(ColorTable="yes"),AV12&lt;&gt;""),"")</formula>
    </cfRule>
  </conditionalFormatting>
  <conditionalFormatting sqref="AV19">
    <cfRule type="expression" dxfId="260" priority="1656">
      <formula>IFERROR(AND(IF(AV12/AV$2*100&lt;Greenthreshold,1,""),IF(AV12/AV$2*100&gt;=Yellowthreshold,1,""),(ColorTable="yes"),AV12&lt;&gt;""),"")</formula>
    </cfRule>
    <cfRule type="expression" dxfId="259" priority="1655">
      <formula>IFERROR(AND(IF(AV12/AV$2*100&lt;Yellowthreshold,1,""),(ColorTable="yes"),IF(AV12&lt;&gt;"",1,0)),"")</formula>
    </cfRule>
    <cfRule type="expression" dxfId="258" priority="1657">
      <formula>IFERROR(AND(IF(AV12/AV$2*100&gt;=Greenthreshold,1,""),(ColorTable="yes")),"")</formula>
    </cfRule>
  </conditionalFormatting>
  <conditionalFormatting sqref="AV20">
    <cfRule type="expression" dxfId="257" priority="1687">
      <formula>IFERROR(AND(IF(AV12/AV$2*100&gt;=Greenthreshold,1,""),(ColorTable="yes")),"")</formula>
    </cfRule>
    <cfRule type="expression" dxfId="256" priority="1686">
      <formula>IFERROR(AND(IF(AV12/AV$2*100&lt;Greenthreshold,1,""),IF(AV12/AV$2*100&gt;=Yellowthreshold,1,""),(ColorTable="yes"),AV12&lt;&gt;""),"")</formula>
    </cfRule>
    <cfRule type="expression" dxfId="255" priority="1685">
      <formula>IFERROR(AND(IF(AV12/AV$2*100&lt;Yellowthreshold,1,""),(ColorTable="yes"),IF(AV12&lt;&gt;"",1,0)),"")</formula>
    </cfRule>
  </conditionalFormatting>
  <conditionalFormatting sqref="AV27">
    <cfRule type="expression" dxfId="254" priority="1570">
      <formula>IFERROR(AND(IF(AV12/AV$2*100&gt;=Greenthreshold,1,""),(ColorTable="yes")),"")</formula>
    </cfRule>
    <cfRule type="expression" dxfId="253" priority="1569">
      <formula>IFERROR(AND(IF(AV12/AV$2*100&lt;Greenthreshold,1,""),IF(AV12/AV$2*100&gt;=Yellowthreshold,1,""),(ColorTable="yes"),AV12&lt;&gt;""),"")</formula>
    </cfRule>
    <cfRule type="expression" dxfId="252" priority="1568">
      <formula>IFERROR(AND(IF(AV12/AV$2*100&lt;Yellowthreshold,1,""),(ColorTable="yes"),IF(AV12&lt;&gt;"",1,0)),"")</formula>
    </cfRule>
  </conditionalFormatting>
  <conditionalFormatting sqref="AV28">
    <cfRule type="expression" dxfId="251" priority="1592">
      <formula>IFERROR(AND(IF(AV12/AV$2*100&lt;Yellowthreshold,1,""),(ColorTable="yes"),IF(AV12&lt;&gt;"",1,0)),"")</formula>
    </cfRule>
    <cfRule type="expression" dxfId="250" priority="1593">
      <formula>IFERROR(AND(IF(AV12/AV$2*100&lt;Greenthreshold,1,""),IF(AV12/AV$2*100&gt;=Yellowthreshold,1,""),(ColorTable="yes"),AV12&lt;&gt;""),"")</formula>
    </cfRule>
    <cfRule type="expression" dxfId="249" priority="1594">
      <formula>IFERROR(AND(IF(AV12/AV$2*100&gt;=Greenthreshold,1,""),(ColorTable="yes")),"")</formula>
    </cfRule>
  </conditionalFormatting>
  <conditionalFormatting sqref="AV33">
    <cfRule type="expression" dxfId="248" priority="1544">
      <formula>IFERROR(AND(IF(AV12/AV$2*100&lt;Yellowthreshold,1,""),(ColorTable="yes"),IF(AV12&lt;&gt;"",1,0)),"")</formula>
    </cfRule>
    <cfRule type="expression" dxfId="247" priority="1545">
      <formula>IFERROR(AND(IF(AV12/AV$2*100&lt;Greenthreshold,1,""),IF(AV12/AV$2*100&gt;=Yellowthreshold,1,""),(ColorTable="yes"),AV12&lt;&gt;""),"")</formula>
    </cfRule>
    <cfRule type="expression" dxfId="246" priority="1546">
      <formula>IFERROR(AND(IF(AV12/AV$2*100&gt;=Greenthreshold,1,""),(ColorTable="yes")),"")</formula>
    </cfRule>
  </conditionalFormatting>
  <conditionalFormatting sqref="AV1:BA1">
    <cfRule type="expression" dxfId="245" priority="174">
      <formula>IF(AND(AV1="",OR(AV2&lt;&gt;"",SUM(AV12:AV36)&lt;&gt;0)),1,0)</formula>
    </cfRule>
  </conditionalFormatting>
  <conditionalFormatting sqref="AV2:BA2">
    <cfRule type="expression" dxfId="244" priority="173">
      <formula>IF(OR(AND(AV$2="",SUM(AV$6:AV$10)&lt;&gt;0),AND(AV$2="",AV1&lt;&gt;"")),1,0)</formula>
    </cfRule>
  </conditionalFormatting>
  <conditionalFormatting sqref="AV3:BA3">
    <cfRule type="expression" dxfId="243" priority="172">
      <formula>IF(AND(AV$2&lt;&gt;"",AV3=""),1,0)</formula>
    </cfRule>
    <cfRule type="expression" dxfId="242" priority="171">
      <formula>AND(AV$1="",AV$2="")</formula>
    </cfRule>
  </conditionalFormatting>
  <conditionalFormatting sqref="AW12:AW16">
    <cfRule type="expression" dxfId="241" priority="1361">
      <formula>IFERROR(AND(IF(AW12/AW$2*100&lt;Yellowthreshold,1,""),(ColorTable="yes"),IF(AW12&lt;&gt;"",1,0)),"")</formula>
    </cfRule>
    <cfRule type="expression" dxfId="240" priority="1363">
      <formula>IFERROR(AND(IF(AW12/AW$2*100&gt;=Greenthreshold,1,""),(ColorTable="yes")),"")</formula>
    </cfRule>
    <cfRule type="expression" dxfId="239" priority="1362">
      <formula>IFERROR(AND(IF(AW12/AW$2*100&lt;Greenthreshold,1,""),IF(AW12/AW$2*100&gt;=Yellowthreshold,1,""),(ColorTable="yes"),AW12&lt;&gt;""),"")</formula>
    </cfRule>
  </conditionalFormatting>
  <conditionalFormatting sqref="AW19">
    <cfRule type="expression" dxfId="238" priority="1658">
      <formula>IFERROR(AND(IF(AW12/AW$2*100&lt;Yellowthreshold,1,""),(ColorTable="yes"),IF(AW12&lt;&gt;"",1,0)),"")</formula>
    </cfRule>
    <cfRule type="expression" dxfId="237" priority="1659">
      <formula>IFERROR(AND(IF(AW12/AW$2*100&lt;Greenthreshold,1,""),IF(AW12/AW$2*100&gt;=Yellowthreshold,1,""),(ColorTable="yes"),AW12&lt;&gt;""),"")</formula>
    </cfRule>
    <cfRule type="expression" dxfId="236" priority="1660">
      <formula>IFERROR(AND(IF(AW12/AW$2*100&gt;=Greenthreshold,1,""),(ColorTable="yes")),"")</formula>
    </cfRule>
  </conditionalFormatting>
  <conditionalFormatting sqref="AW20">
    <cfRule type="expression" dxfId="235" priority="1688">
      <formula>IFERROR(AND(IF(AW12/AW$2*100&lt;Yellowthreshold,1,""),(ColorTable="yes"),IF(AW12&lt;&gt;"",1,0)),"")</formula>
    </cfRule>
    <cfRule type="expression" dxfId="234" priority="1689">
      <formula>IFERROR(AND(IF(AW12/AW$2*100&lt;Greenthreshold,1,""),IF(AW12/AW$2*100&gt;=Yellowthreshold,1,""),(ColorTable="yes"),AW12&lt;&gt;""),"")</formula>
    </cfRule>
    <cfRule type="expression" dxfId="233" priority="1690">
      <formula>IFERROR(AND(IF(AW12/AW$2*100&gt;=Greenthreshold,1,""),(ColorTable="yes")),"")</formula>
    </cfRule>
  </conditionalFormatting>
  <conditionalFormatting sqref="AW27">
    <cfRule type="expression" dxfId="232" priority="1571">
      <formula>IFERROR(AND(IF(AW12/AW$2*100&lt;Yellowthreshold,1,""),(ColorTable="yes"),IF(AW12&lt;&gt;"",1,0)),"")</formula>
    </cfRule>
    <cfRule type="expression" dxfId="231" priority="1572">
      <formula>IFERROR(AND(IF(AW12/AW$2*100&lt;Greenthreshold,1,""),IF(AW12/AW$2*100&gt;=Yellowthreshold,1,""),(ColorTable="yes"),AW12&lt;&gt;""),"")</formula>
    </cfRule>
    <cfRule type="expression" dxfId="230" priority="1573">
      <formula>IFERROR(AND(IF(AW12/AW$2*100&gt;=Greenthreshold,1,""),(ColorTable="yes")),"")</formula>
    </cfRule>
  </conditionalFormatting>
  <conditionalFormatting sqref="AW28">
    <cfRule type="expression" dxfId="229" priority="1597">
      <formula>IFERROR(AND(IF(AW12/AW$2*100&gt;=Greenthreshold,1,""),(ColorTable="yes")),"")</formula>
    </cfRule>
    <cfRule type="expression" dxfId="228" priority="1596">
      <formula>IFERROR(AND(IF(AW12/AW$2*100&lt;Greenthreshold,1,""),IF(AW12/AW$2*100&gt;=Yellowthreshold,1,""),(ColorTable="yes"),AW12&lt;&gt;""),"")</formula>
    </cfRule>
    <cfRule type="expression" dxfId="227" priority="1595">
      <formula>IFERROR(AND(IF(AW12/AW$2*100&lt;Yellowthreshold,1,""),(ColorTable="yes"),IF(AW12&lt;&gt;"",1,0)),"")</formula>
    </cfRule>
  </conditionalFormatting>
  <conditionalFormatting sqref="AW33">
    <cfRule type="expression" dxfId="226" priority="1547">
      <formula>IFERROR(AND(IF(AW12/AW$2*100&lt;Yellowthreshold,1,""),(ColorTable="yes"),IF(AW12&lt;&gt;"",1,0)),"")</formula>
    </cfRule>
    <cfRule type="expression" dxfId="225" priority="1548">
      <formula>IFERROR(AND(IF(AW12/AW$2*100&lt;Greenthreshold,1,""),IF(AW12/AW$2*100&gt;=Yellowthreshold,1,""),(ColorTable="yes"),AW12&lt;&gt;""),"")</formula>
    </cfRule>
    <cfRule type="expression" dxfId="224" priority="1549">
      <formula>IFERROR(AND(IF(AW12/AW$2*100&gt;=Greenthreshold,1,""),(ColorTable="yes")),"")</formula>
    </cfRule>
  </conditionalFormatting>
  <conditionalFormatting sqref="AX12:AX18">
    <cfRule type="expression" dxfId="223" priority="675">
      <formula>IFERROR(AND(IF(AX12/AX$2*100&lt;Greenthreshold,1,""),IF(AX12/AX$2*100&gt;=Yellowthreshold,1,""),(ColorTable="yes"),AX12&lt;&gt;""),"")</formula>
    </cfRule>
    <cfRule type="expression" dxfId="222" priority="674">
      <formula>IFERROR(AND(IF(AX12/AX$2*100&lt;Yellowthreshold,1,""),(ColorTable="yes"),IF(AX12&lt;&gt;"",1,0)),"")</formula>
    </cfRule>
    <cfRule type="expression" dxfId="221" priority="676">
      <formula>IFERROR(AND(IF(AX12/AX$2*100&gt;=Greenthreshold,1,""),(ColorTable="yes")),"")</formula>
    </cfRule>
  </conditionalFormatting>
  <conditionalFormatting sqref="AX19">
    <cfRule type="expression" dxfId="220" priority="1642">
      <formula>IFERROR(AND(IF(AX12/AX$2*100&gt;=Greenthreshold,1,""),(ColorTable="yes")),"")</formula>
    </cfRule>
    <cfRule type="expression" dxfId="219" priority="1641">
      <formula>IFERROR(AND(IF(AX12/AX$2*100&lt;Greenthreshold,1,""),IF(AX12/AX$2*100&gt;=Yellowthreshold,1,""),(ColorTable="yes"),AX12&lt;&gt;""),"")</formula>
    </cfRule>
    <cfRule type="expression" dxfId="218" priority="1640">
      <formula>IFERROR(AND(IF(AX12/AX$2*100&lt;Yellowthreshold,1,""),(ColorTable="yes"),IF(AX12&lt;&gt;"",1,0)),"")</formula>
    </cfRule>
  </conditionalFormatting>
  <conditionalFormatting sqref="AX20">
    <cfRule type="expression" dxfId="217" priority="1670">
      <formula>IFERROR(AND(IF(AX12/AX$2*100&lt;Yellowthreshold,1,""),(ColorTable="yes"),IF(AX12&lt;&gt;"",1,0)),"")</formula>
    </cfRule>
    <cfRule type="expression" dxfId="216" priority="1671">
      <formula>IFERROR(AND(IF(AX12/AX$2*100&lt;Greenthreshold,1,""),IF(AX12/AX$2*100&gt;=Yellowthreshold,1,""),(ColorTable="yes"),AX12&lt;&gt;""),"")</formula>
    </cfRule>
    <cfRule type="expression" dxfId="215" priority="1672">
      <formula>IFERROR(AND(IF(AX12/AX$2*100&gt;=Greenthreshold,1,""),(ColorTable="yes")),"")</formula>
    </cfRule>
  </conditionalFormatting>
  <conditionalFormatting sqref="AX21:AX26">
    <cfRule type="expression" dxfId="214" priority="696">
      <formula>IFERROR(AND(IF(AX21/AX$2*100&lt;Greenthreshold,1,""),IF(AX21/AX$2*100&gt;=Yellowthreshold,1,""),(ColorTable="yes"),AX21&lt;&gt;""),"")</formula>
    </cfRule>
    <cfRule type="expression" dxfId="213" priority="695">
      <formula>IFERROR(AND(IF(AX21/AX$2*100&lt;Yellowthreshold,1,""),(ColorTable="yes"),IF(AX21&lt;&gt;"",1,0)),"")</formula>
    </cfRule>
    <cfRule type="expression" dxfId="212" priority="697">
      <formula>IFERROR(AND(IF(AX21/AX$2*100&gt;=Greenthreshold,1,""),(ColorTable="yes")),"")</formula>
    </cfRule>
  </conditionalFormatting>
  <conditionalFormatting sqref="AX27">
    <cfRule type="expression" dxfId="211" priority="1556">
      <formula>IFERROR(AND(IF(AX12/AX$2*100&lt;Yellowthreshold,1,""),(ColorTable="yes"),IF(AX12&lt;&gt;"",1,0)),"")</formula>
    </cfRule>
    <cfRule type="expression" dxfId="210" priority="1558">
      <formula>IFERROR(AND(IF(AX12/AX$2*100&gt;=Greenthreshold,1,""),(ColorTable="yes")),"")</formula>
    </cfRule>
    <cfRule type="expression" dxfId="209" priority="1557">
      <formula>IFERROR(AND(IF(AX12/AX$2*100&lt;Greenthreshold,1,""),IF(AX12/AX$2*100&gt;=Yellowthreshold,1,""),(ColorTable="yes"),AX12&lt;&gt;""),"")</formula>
    </cfRule>
  </conditionalFormatting>
  <conditionalFormatting sqref="AX28">
    <cfRule type="expression" dxfId="208" priority="1582">
      <formula>IFERROR(AND(IF(AX12/AX$2*100&gt;=Greenthreshold,1,""),(ColorTable="yes")),"")</formula>
    </cfRule>
    <cfRule type="expression" dxfId="207" priority="1581">
      <formula>IFERROR(AND(IF(AX12/AX$2*100&lt;Greenthreshold,1,""),IF(AX12/AX$2*100&gt;=Yellowthreshold,1,""),(ColorTable="yes"),AX12&lt;&gt;""),"")</formula>
    </cfRule>
    <cfRule type="expression" dxfId="206" priority="1580">
      <formula>IFERROR(AND(IF(AX12/AX$2*100&lt;Yellowthreshold,1,""),(ColorTable="yes"),IF(AX12&lt;&gt;"",1,0)),"")</formula>
    </cfRule>
  </conditionalFormatting>
  <conditionalFormatting sqref="AX29:AX32">
    <cfRule type="expression" dxfId="205" priority="713">
      <formula>IFERROR(AND(IF(AX29/AX$2*100&lt;Yellowthreshold,1,""),(ColorTable="yes"),IF(AX29&lt;&gt;"",1,0)),"")</formula>
    </cfRule>
    <cfRule type="expression" dxfId="204" priority="714">
      <formula>IFERROR(AND(IF(AX29/AX$2*100&lt;Greenthreshold,1,""),IF(AX29/AX$2*100&gt;=Yellowthreshold,1,""),(ColorTable="yes"),AX29&lt;&gt;""),"")</formula>
    </cfRule>
    <cfRule type="expression" dxfId="203" priority="715">
      <formula>IFERROR(AND(IF(AX29/AX$2*100&gt;=Greenthreshold,1,""),(ColorTable="yes")),"")</formula>
    </cfRule>
  </conditionalFormatting>
  <conditionalFormatting sqref="AX33">
    <cfRule type="expression" dxfId="202" priority="1534">
      <formula>IFERROR(AND(IF(AX12/AX$2*100&gt;=Greenthreshold,1,""),(ColorTable="yes")),"")</formula>
    </cfRule>
    <cfRule type="expression" dxfId="201" priority="1533">
      <formula>IFERROR(AND(IF(AX12/AX$2*100&lt;Greenthreshold,1,""),IF(AX12/AX$2*100&gt;=Yellowthreshold,1,""),(ColorTable="yes"),AX12&lt;&gt;""),"")</formula>
    </cfRule>
    <cfRule type="expression" dxfId="200" priority="1532">
      <formula>IFERROR(AND(IF(AX12/AX$2*100&lt;Yellowthreshold,1,""),(ColorTable="yes"),IF(AX12&lt;&gt;"",1,0)),"")</formula>
    </cfRule>
  </conditionalFormatting>
  <conditionalFormatting sqref="AX34:AX36">
    <cfRule type="expression" dxfId="199" priority="727">
      <formula>IFERROR(AND(IF(AX34/AX$2*100&gt;=Greenthreshold,1,""),(ColorTable="yes")),"")</formula>
    </cfRule>
    <cfRule type="expression" dxfId="198" priority="726">
      <formula>IFERROR(AND(IF(AX34/AX$2*100&lt;Greenthreshold,1,""),IF(AX34/AX$2*100&gt;=Yellowthreshold,1,""),(ColorTable="yes"),AX34&lt;&gt;""),"")</formula>
    </cfRule>
    <cfRule type="expression" dxfId="197" priority="725">
      <formula>IFERROR(AND(IF(AX34/AX$2*100&lt;Yellowthreshold,1,""),(ColorTable="yes"),IF(AX34&lt;&gt;"",1,0)),"")</formula>
    </cfRule>
  </conditionalFormatting>
  <conditionalFormatting sqref="AY12:AY16">
    <cfRule type="expression" dxfId="196" priority="1377">
      <formula>IFERROR(AND(IF(AY12/AY$2*100&lt;Greenthreshold,1,""),IF(AY12/AY$2*100&gt;=Yellowthreshold,1,""),(ColorTable="yes"),AY12&lt;&gt;""),"")</formula>
    </cfRule>
    <cfRule type="expression" dxfId="195" priority="1378">
      <formula>IFERROR(AND(IF(AY12/AY$2*100&gt;=Greenthreshold,1,""),(ColorTable="yes")),"")</formula>
    </cfRule>
    <cfRule type="expression" dxfId="194" priority="1376">
      <formula>IFERROR(AND(IF(AY12/AY$2*100&lt;Yellowthreshold,1,""),(ColorTable="yes"),IF(AY12&lt;&gt;"",1,0)),"")</formula>
    </cfRule>
  </conditionalFormatting>
  <conditionalFormatting sqref="AY19">
    <cfRule type="expression" dxfId="193" priority="1661">
      <formula>IFERROR(AND(IF(AY12/AY$2*100&lt;Yellowthreshold,1,""),(ColorTable="yes"),IF(AY12&lt;&gt;"",1,0)),"")</formula>
    </cfRule>
    <cfRule type="expression" dxfId="192" priority="1663">
      <formula>IFERROR(AND(IF(AY12/AY$2*100&gt;=Greenthreshold,1,""),(ColorTable="yes")),"")</formula>
    </cfRule>
    <cfRule type="expression" dxfId="191" priority="1662">
      <formula>IFERROR(AND(IF(AY12/AY$2*100&lt;Greenthreshold,1,""),IF(AY12/AY$2*100&gt;=Yellowthreshold,1,""),(ColorTable="yes"),AY12&lt;&gt;""),"")</formula>
    </cfRule>
  </conditionalFormatting>
  <conditionalFormatting sqref="AY20">
    <cfRule type="expression" dxfId="190" priority="1692">
      <formula>IFERROR(AND(IF(AY12/AY$2*100&lt;Greenthreshold,1,""),IF(AY12/AY$2*100&gt;=Yellowthreshold,1,""),(ColorTable="yes"),AY12&lt;&gt;""),"")</formula>
    </cfRule>
    <cfRule type="expression" dxfId="189" priority="1691">
      <formula>IFERROR(AND(IF(AY12/AY$2*100&lt;Yellowthreshold,1,""),(ColorTable="yes"),IF(AY12&lt;&gt;"",1,0)),"")</formula>
    </cfRule>
    <cfRule type="expression" dxfId="188" priority="1693">
      <formula>IFERROR(AND(IF(AY12/AY$2*100&gt;=Greenthreshold,1,""),(ColorTable="yes")),"")</formula>
    </cfRule>
  </conditionalFormatting>
  <conditionalFormatting sqref="AY27">
    <cfRule type="expression" dxfId="187" priority="1574">
      <formula>IFERROR(AND(IF(AY12/AY$2*100&lt;Yellowthreshold,1,""),(ColorTable="yes"),IF(AY12&lt;&gt;"",1,0)),"")</formula>
    </cfRule>
    <cfRule type="expression" dxfId="186" priority="1575">
      <formula>IFERROR(AND(IF(AY12/AY$2*100&lt;Greenthreshold,1,""),IF(AY12/AY$2*100&gt;=Yellowthreshold,1,""),(ColorTable="yes"),AY12&lt;&gt;""),"")</formula>
    </cfRule>
    <cfRule type="expression" dxfId="185" priority="1576">
      <formula>IFERROR(AND(IF(AY12/AY$2*100&gt;=Greenthreshold,1,""),(ColorTable="yes")),"")</formula>
    </cfRule>
  </conditionalFormatting>
  <conditionalFormatting sqref="AY28">
    <cfRule type="expression" dxfId="184" priority="1600">
      <formula>IFERROR(AND(IF(AY12/AY$2*100&gt;=Greenthreshold,1,""),(ColorTable="yes")),"")</formula>
    </cfRule>
    <cfRule type="expression" dxfId="183" priority="1598">
      <formula>IFERROR(AND(IF(AY12/AY$2*100&lt;Yellowthreshold,1,""),(ColorTable="yes"),IF(AY12&lt;&gt;"",1,0)),"")</formula>
    </cfRule>
    <cfRule type="expression" dxfId="182" priority="1599">
      <formula>IFERROR(AND(IF(AY12/AY$2*100&lt;Greenthreshold,1,""),IF(AY12/AY$2*100&gt;=Yellowthreshold,1,""),(ColorTable="yes"),AY12&lt;&gt;""),"")</formula>
    </cfRule>
  </conditionalFormatting>
  <conditionalFormatting sqref="AY33">
    <cfRule type="expression" dxfId="181" priority="1551">
      <formula>IFERROR(AND(IF(AY12/AY$2*100&lt;Greenthreshold,1,""),IF(AY12/AY$2*100&gt;=Yellowthreshold,1,""),(ColorTable="yes"),AY12&lt;&gt;""),"")</formula>
    </cfRule>
    <cfRule type="expression" dxfId="180" priority="1550">
      <formula>IFERROR(AND(IF(AY12/AY$2*100&lt;Yellowthreshold,1,""),(ColorTable="yes"),IF(AY12&lt;&gt;"",1,0)),"")</formula>
    </cfRule>
    <cfRule type="expression" dxfId="179" priority="1552">
      <formula>IFERROR(AND(IF(AY12/AY$2*100&gt;=Greenthreshold,1,""),(ColorTable="yes")),"")</formula>
    </cfRule>
  </conditionalFormatting>
  <conditionalFormatting sqref="AZ12:AZ16">
    <cfRule type="expression" dxfId="178" priority="1391">
      <formula>IFERROR(AND(IF(AZ12/AZ$2*100&lt;Yellowthreshold,1,""),(ColorTable="yes"),IF(AZ12&lt;&gt;"",1,0)),"")</formula>
    </cfRule>
    <cfRule type="expression" dxfId="177" priority="1393">
      <formula>IFERROR(AND(IF(AZ12/AZ$2*100&gt;=Greenthreshold,1,""),(ColorTable="yes")),"")</formula>
    </cfRule>
    <cfRule type="expression" dxfId="176" priority="1392">
      <formula>IFERROR(AND(IF(AZ12/AZ$2*100&lt;Greenthreshold,1,""),IF(AZ12/AZ$2*100&gt;=Yellowthreshold,1,""),(ColorTable="yes"),AZ12&lt;&gt;""),"")</formula>
    </cfRule>
  </conditionalFormatting>
  <conditionalFormatting sqref="AZ19">
    <cfRule type="expression" dxfId="175" priority="1666">
      <formula>IFERROR(AND(IF(AZ12/AZ$2*100&gt;=Greenthreshold,1,""),(ColorTable="yes")),"")</formula>
    </cfRule>
    <cfRule type="expression" dxfId="174" priority="1664">
      <formula>IFERROR(AND(IF(AZ12/AZ$2*100&lt;Yellowthreshold,1,""),(ColorTable="yes"),IF(AZ12&lt;&gt;"",1,0)),"")</formula>
    </cfRule>
    <cfRule type="expression" dxfId="173" priority="1665">
      <formula>IFERROR(AND(IF(AZ12/AZ$2*100&lt;Greenthreshold,1,""),IF(AZ12/AZ$2*100&gt;=Yellowthreshold,1,""),(ColorTable="yes"),AZ12&lt;&gt;""),"")</formula>
    </cfRule>
  </conditionalFormatting>
  <conditionalFormatting sqref="AZ20">
    <cfRule type="expression" dxfId="172" priority="1695">
      <formula>IFERROR(AND(IF(AZ12/AZ$2*100&lt;Greenthreshold,1,""),IF(AZ12/AZ$2*100&gt;=Yellowthreshold,1,""),(ColorTable="yes"),AZ12&lt;&gt;""),"")</formula>
    </cfRule>
    <cfRule type="expression" dxfId="171" priority="1694">
      <formula>IFERROR(AND(IF(AZ12/AZ$2*100&lt;Yellowthreshold,1,""),(ColorTable="yes"),IF(AZ12&lt;&gt;"",1,0)),"")</formula>
    </cfRule>
    <cfRule type="expression" dxfId="170" priority="1696">
      <formula>IFERROR(AND(IF(AZ12/AZ$2*100&gt;=Greenthreshold,1,""),(ColorTable="yes")),"")</formula>
    </cfRule>
  </conditionalFormatting>
  <conditionalFormatting sqref="AZ27">
    <cfRule type="expression" dxfId="169" priority="1579">
      <formula>IFERROR(AND(IF(AZ12/AZ$2*100&gt;=Greenthreshold,1,""),(ColorTable="yes")),"")</formula>
    </cfRule>
    <cfRule type="expression" dxfId="168" priority="1578">
      <formula>IFERROR(AND(IF(AZ12/AZ$2*100&lt;Greenthreshold,1,""),IF(AZ12/AZ$2*100&gt;=Yellowthreshold,1,""),(ColorTable="yes"),AZ12&lt;&gt;""),"")</formula>
    </cfRule>
    <cfRule type="expression" dxfId="167" priority="1577">
      <formula>IFERROR(AND(IF(AZ12/AZ$2*100&lt;Yellowthreshold,1,""),(ColorTable="yes"),IF(AZ12&lt;&gt;"",1,0)),"")</formula>
    </cfRule>
  </conditionalFormatting>
  <conditionalFormatting sqref="AZ28">
    <cfRule type="expression" dxfId="166" priority="1601">
      <formula>IFERROR(AND(IF(AZ12/AZ$2*100&lt;Yellowthreshold,1,""),(ColorTable="yes"),IF(AZ12&lt;&gt;"",1,0)),"")</formula>
    </cfRule>
    <cfRule type="expression" dxfId="165" priority="1602">
      <formula>IFERROR(AND(IF(AZ12/AZ$2*100&lt;Greenthreshold,1,""),IF(AZ12/AZ$2*100&gt;=Yellowthreshold,1,""),(ColorTable="yes"),AZ12&lt;&gt;""),"")</formula>
    </cfRule>
    <cfRule type="expression" dxfId="164" priority="1603">
      <formula>IFERROR(AND(IF(AZ12/AZ$2*100&gt;=Greenthreshold,1,""),(ColorTable="yes")),"")</formula>
    </cfRule>
  </conditionalFormatting>
  <conditionalFormatting sqref="AZ33">
    <cfRule type="expression" dxfId="163" priority="1553">
      <formula>IFERROR(AND(IF(AZ12/AZ$2*100&lt;Yellowthreshold,1,""),(ColorTable="yes"),IF(AZ12&lt;&gt;"",1,0)),"")</formula>
    </cfRule>
    <cfRule type="expression" dxfId="162" priority="1554">
      <formula>IFERROR(AND(IF(AZ12/AZ$2*100&lt;Greenthreshold,1,""),IF(AZ12/AZ$2*100&gt;=Yellowthreshold,1,""),(ColorTable="yes"),AZ12&lt;&gt;""),"")</formula>
    </cfRule>
    <cfRule type="expression" dxfId="161" priority="1555">
      <formula>IFERROR(AND(IF(AZ12/AZ$2*100&gt;=Greenthreshold,1,""),(ColorTable="yes")),"")</formula>
    </cfRule>
  </conditionalFormatting>
  <conditionalFormatting sqref="BA12:BA18">
    <cfRule type="expression" dxfId="160" priority="736">
      <formula>IFERROR(AND(IF(BA12/BA$2*100&gt;=Greenthreshold,1,""),(ColorTable="yes")),"")</formula>
    </cfRule>
    <cfRule type="expression" dxfId="159" priority="735">
      <formula>IFERROR(AND(IF(BA12/BA$2*100&lt;Greenthreshold,1,""),IF(BA12/BA$2*100&gt;=Yellowthreshold,1,""),(ColorTable="yes"),BA12&lt;&gt;""),"")</formula>
    </cfRule>
    <cfRule type="expression" dxfId="158" priority="734">
      <formula>IFERROR(AND(IF(BA12/BA$2*100&lt;Yellowthreshold,1,""),(ColorTable="yes"),IF(BA12&lt;&gt;"",1,0)),"")</formula>
    </cfRule>
  </conditionalFormatting>
  <conditionalFormatting sqref="BA19">
    <cfRule type="expression" dxfId="157" priority="1644">
      <formula>IFERROR(AND(IF(BA12/BA$2*100&lt;Greenthreshold,1,""),IF(BA12/BA$2*100&gt;=Yellowthreshold,1,""),(ColorTable="yes"),BA12&lt;&gt;""),"")</formula>
    </cfRule>
    <cfRule type="expression" dxfId="156" priority="1643">
      <formula>IFERROR(AND(IF(BA12/BA$2*100&lt;Yellowthreshold,1,""),(ColorTable="yes"),IF(BA12&lt;&gt;"",1,0)),"")</formula>
    </cfRule>
    <cfRule type="expression" dxfId="155" priority="1645">
      <formula>IFERROR(AND(IF(BA12/BA$2*100&gt;=Greenthreshold,1,""),(ColorTable="yes")),"")</formula>
    </cfRule>
  </conditionalFormatting>
  <conditionalFormatting sqref="BA20">
    <cfRule type="expression" dxfId="154" priority="1673">
      <formula>IFERROR(AND(IF(BA12/BA$2*100&lt;Yellowthreshold,1,""),(ColorTable="yes"),IF(BA12&lt;&gt;"",1,0)),"")</formula>
    </cfRule>
    <cfRule type="expression" dxfId="153" priority="1674">
      <formula>IFERROR(AND(IF(BA12/BA$2*100&lt;Greenthreshold,1,""),IF(BA12/BA$2*100&gt;=Yellowthreshold,1,""),(ColorTable="yes"),BA12&lt;&gt;""),"")</formula>
    </cfRule>
    <cfRule type="expression" dxfId="152" priority="1675">
      <formula>IFERROR(AND(IF(BA12/BA$2*100&gt;=Greenthreshold,1,""),(ColorTable="yes")),"")</formula>
    </cfRule>
  </conditionalFormatting>
  <conditionalFormatting sqref="BA21:BA26">
    <cfRule type="expression" dxfId="151" priority="755">
      <formula>IFERROR(AND(IF(BA21/BA$2*100&lt;Yellowthreshold,1,""),(ColorTable="yes"),IF(BA21&lt;&gt;"",1,0)),"")</formula>
    </cfRule>
    <cfRule type="expression" dxfId="150" priority="756">
      <formula>IFERROR(AND(IF(BA21/BA$2*100&lt;Greenthreshold,1,""),IF(BA21/BA$2*100&gt;=Yellowthreshold,1,""),(ColorTable="yes"),BA21&lt;&gt;""),"")</formula>
    </cfRule>
    <cfRule type="expression" dxfId="149" priority="757">
      <formula>IFERROR(AND(IF(BA21/BA$2*100&gt;=Greenthreshold,1,""),(ColorTable="yes")),"")</formula>
    </cfRule>
  </conditionalFormatting>
  <conditionalFormatting sqref="BA27">
    <cfRule type="expression" dxfId="148" priority="1559">
      <formula>IFERROR(AND(IF(BA12/BA$2*100&lt;Yellowthreshold,1,""),(ColorTable="yes"),IF(BA12&lt;&gt;"",1,0)),"")</formula>
    </cfRule>
    <cfRule type="expression" dxfId="147" priority="1561">
      <formula>IFERROR(AND(IF(BA12/BA$2*100&gt;=Greenthreshold,1,""),(ColorTable="yes")),"")</formula>
    </cfRule>
    <cfRule type="expression" dxfId="146" priority="1560">
      <formula>IFERROR(AND(IF(BA12/BA$2*100&lt;Greenthreshold,1,""),IF(BA12/BA$2*100&gt;=Yellowthreshold,1,""),(ColorTable="yes"),BA12&lt;&gt;""),"")</formula>
    </cfRule>
  </conditionalFormatting>
  <conditionalFormatting sqref="BA28">
    <cfRule type="expression" dxfId="145" priority="1583">
      <formula>IFERROR(AND(IF(BA12/BA$2*100&lt;Yellowthreshold,1,""),(ColorTable="yes"),IF(BA12&lt;&gt;"",1,0)),"")</formula>
    </cfRule>
    <cfRule type="expression" dxfId="144" priority="1584">
      <formula>IFERROR(AND(IF(BA12/BA$2*100&lt;Greenthreshold,1,""),IF(BA12/BA$2*100&gt;=Yellowthreshold,1,""),(ColorTable="yes"),BA12&lt;&gt;""),"")</formula>
    </cfRule>
    <cfRule type="expression" dxfId="143" priority="1585">
      <formula>IFERROR(AND(IF(BA12/BA$2*100&gt;=Greenthreshold,1,""),(ColorTable="yes")),"")</formula>
    </cfRule>
  </conditionalFormatting>
  <conditionalFormatting sqref="BA29:BA32">
    <cfRule type="expression" dxfId="142" priority="774">
      <formula>IFERROR(AND(IF(BA29/BA$2*100&lt;Greenthreshold,1,""),IF(BA29/BA$2*100&gt;=Yellowthreshold,1,""),(ColorTable="yes"),BA29&lt;&gt;""),"")</formula>
    </cfRule>
    <cfRule type="expression" dxfId="141" priority="775">
      <formula>IFERROR(AND(IF(BA29/BA$2*100&gt;=Greenthreshold,1,""),(ColorTable="yes")),"")</formula>
    </cfRule>
    <cfRule type="expression" dxfId="140" priority="773">
      <formula>IFERROR(AND(IF(BA29/BA$2*100&lt;Yellowthreshold,1,""),(ColorTable="yes"),IF(BA29&lt;&gt;"",1,0)),"")</formula>
    </cfRule>
  </conditionalFormatting>
  <conditionalFormatting sqref="BA33">
    <cfRule type="expression" dxfId="139" priority="1535">
      <formula>IFERROR(AND(IF(BA12/BA$2*100&lt;Yellowthreshold,1,""),(ColorTable="yes"),IF(BA12&lt;&gt;"",1,0)),"")</formula>
    </cfRule>
    <cfRule type="expression" dxfId="138" priority="1536">
      <formula>IFERROR(AND(IF(BA12/BA$2*100&lt;Greenthreshold,1,""),IF(BA12/BA$2*100&gt;=Yellowthreshold,1,""),(ColorTable="yes"),BA12&lt;&gt;""),"")</formula>
    </cfRule>
    <cfRule type="expression" dxfId="137" priority="1537">
      <formula>IFERROR(AND(IF(BA12/BA$2*100&gt;=Greenthreshold,1,""),(ColorTable="yes")),"")</formula>
    </cfRule>
  </conditionalFormatting>
  <conditionalFormatting sqref="BA34:BA36">
    <cfRule type="expression" dxfId="136" priority="786">
      <formula>IFERROR(AND(IF(BA34/BA$2*100&lt;Greenthreshold,1,""),IF(BA34/BA$2*100&gt;=Yellowthreshold,1,""),(ColorTable="yes"),BA34&lt;&gt;""),"")</formula>
    </cfRule>
    <cfRule type="expression" dxfId="135" priority="785">
      <formula>IFERROR(AND(IF(BA34/BA$2*100&lt;Yellowthreshold,1,""),(ColorTable="yes"),IF(BA34&lt;&gt;"",1,0)),"")</formula>
    </cfRule>
    <cfRule type="expression" dxfId="134" priority="787">
      <formula>IFERROR(AND(IF(BA34/BA$2*100&gt;=Greenthreshold,1,""),(ColorTable="yes")),"")</formula>
    </cfRule>
  </conditionalFormatting>
  <conditionalFormatting sqref="BB12:BB18">
    <cfRule type="expression" dxfId="133" priority="1121">
      <formula>IFERROR(AND(IF(BB12/BB$2*100&lt;Yellowthreshold,1,""),(ColorTable="yes"),IF(BB12&lt;&gt;"",1,0)),"")</formula>
    </cfRule>
    <cfRule type="expression" dxfId="132" priority="1122">
      <formula>IFERROR(AND(IF(BB12/BB$2*100&lt;Greenthreshold,1,""),IF(BB12/BB$2*100&gt;=Yellowthreshold,1,""),(ColorTable="yes"),BB12&lt;&gt;""),"")</formula>
    </cfRule>
    <cfRule type="expression" dxfId="131" priority="1123">
      <formula>IFERROR(AND(IF(BB12/BB$2*100&gt;=Greenthreshold,1,""),(ColorTable="yes")),"")</formula>
    </cfRule>
  </conditionalFormatting>
  <conditionalFormatting sqref="BB19">
    <cfRule type="expression" dxfId="130" priority="1646">
      <formula>IFERROR(AND(IF(BB12/BB$2*100&lt;Yellowthreshold,1,""),(ColorTable="yes"),IF(BB12&lt;&gt;"",1,0)),"")</formula>
    </cfRule>
    <cfRule type="expression" dxfId="129" priority="1647">
      <formula>IFERROR(AND(IF(BB12/BB$2*100&lt;Greenthreshold,1,""),IF(BB12/BB$2*100&gt;=Yellowthreshold,1,""),(ColorTable="yes"),BB12&lt;&gt;""),"")</formula>
    </cfRule>
    <cfRule type="expression" dxfId="128" priority="1648">
      <formula>IFERROR(AND(IF(BB12/BB$2*100&gt;=Greenthreshold,1,""),(ColorTable="yes")),"")</formula>
    </cfRule>
  </conditionalFormatting>
  <conditionalFormatting sqref="BB20">
    <cfRule type="expression" dxfId="127" priority="1678">
      <formula>IFERROR(AND(IF(BB12/BB$2*100&gt;=Greenthreshold,1,""),(ColorTable="yes")),"")</formula>
    </cfRule>
    <cfRule type="expression" dxfId="126" priority="1677">
      <formula>IFERROR(AND(IF(BB12/BB$2*100&lt;Greenthreshold,1,""),IF(BB12/BB$2*100&gt;=Yellowthreshold,1,""),(ColorTable="yes"),BB12&lt;&gt;""),"")</formula>
    </cfRule>
    <cfRule type="expression" dxfId="125" priority="1676">
      <formula>IFERROR(AND(IF(BB12/BB$2*100&lt;Yellowthreshold,1,""),(ColorTable="yes"),IF(BB12&lt;&gt;"",1,0)),"")</formula>
    </cfRule>
  </conditionalFormatting>
  <conditionalFormatting sqref="BB21:BB36">
    <cfRule type="expression" dxfId="124" priority="1135">
      <formula>IFERROR(AND(IF(BB21/BB$2*100&gt;=Greenthreshold,1,""),(ColorTable="yes")),"")</formula>
    </cfRule>
    <cfRule type="expression" dxfId="123" priority="1133">
      <formula>IFERROR(AND(IF(BB21/BB$2*100&lt;Yellowthreshold,1,""),(ColorTable="yes"),IF(BB21&lt;&gt;"",1,0)),"")</formula>
    </cfRule>
    <cfRule type="expression" dxfId="122" priority="1134">
      <formula>IFERROR(AND(IF(BB21/BB$2*100&lt;Greenthreshold,1,""),IF(BB21/BB$2*100&gt;=Yellowthreshold,1,""),(ColorTable="yes"),BB21&lt;&gt;""),"")</formula>
    </cfRule>
  </conditionalFormatting>
  <conditionalFormatting sqref="BC12:BC16">
    <cfRule type="expression" dxfId="121" priority="1408">
      <formula>IFERROR(AND(IF(BC12/BC$2*100&gt;=Greenthreshold,1,""),(ColorTable="yes")),"")</formula>
    </cfRule>
    <cfRule type="expression" dxfId="120" priority="1406">
      <formula>IFERROR(AND(IF(BC12/BC$2*100&lt;Yellowthreshold,1,""),(ColorTable="yes"),IF(BC12&lt;&gt;"",1,0)),"")</formula>
    </cfRule>
    <cfRule type="expression" dxfId="119" priority="1407">
      <formula>IFERROR(AND(IF(BC12/BC$2*100&lt;Greenthreshold,1,""),IF(BC12/BC$2*100&gt;=Yellowthreshold,1,""),(ColorTable="yes"),BC12&lt;&gt;""),"")</formula>
    </cfRule>
  </conditionalFormatting>
  <conditionalFormatting sqref="BC19">
    <cfRule type="expression" dxfId="118" priority="1668">
      <formula>IFERROR(AND(IF(BC12/BC$2*100&lt;Greenthreshold,1,""),IF(BC12/BC$2*100&gt;=Yellowthreshold,1,""),(ColorTable="yes"),BC12&lt;&gt;""),"")</formula>
    </cfRule>
    <cfRule type="expression" dxfId="117" priority="1669">
      <formula>IFERROR(AND(IF(BC12/BC$2*100&gt;=Greenthreshold,1,""),(ColorTable="yes")),"")</formula>
    </cfRule>
    <cfRule type="expression" dxfId="116" priority="1667">
      <formula>IFERROR(AND(IF(BC12/BC$2*100&lt;Yellowthreshold,1,""),(ColorTable="yes"),IF(BC12&lt;&gt;"",1,0)),"")</formula>
    </cfRule>
  </conditionalFormatting>
  <conditionalFormatting sqref="BC20">
    <cfRule type="expression" dxfId="115" priority="1699">
      <formula>IFERROR(AND(IF(BC12/BC$2*100&gt;=Greenthreshold,1,""),(ColorTable="yes")),"")</formula>
    </cfRule>
    <cfRule type="expression" dxfId="114" priority="1698">
      <formula>IFERROR(AND(IF(BC12/BC$2*100&lt;Greenthreshold,1,""),IF(BC12/BC$2*100&gt;=Yellowthreshold,1,""),(ColorTable="yes"),BC12&lt;&gt;""),"")</formula>
    </cfRule>
    <cfRule type="expression" dxfId="113" priority="1697">
      <formula>IFERROR(AND(IF(BC12/BC$2*100&lt;Yellowthreshold,1,""),(ColorTable="yes"),IF(BC12&lt;&gt;"",1,0)),"")</formula>
    </cfRule>
  </conditionalFormatting>
  <conditionalFormatting sqref="BC36">
    <cfRule type="expression" dxfId="112" priority="1523">
      <formula>IFERROR(AND(IF(BC12/BC$2*100&lt;Yellowthreshold,1,""),(ColorTable="yes"),IF(BC12&lt;&gt;"",1,0)),"")</formula>
    </cfRule>
    <cfRule type="expression" dxfId="111" priority="1524">
      <formula>IFERROR(AND(IF(BC12/BC$2*100&lt;Greenthreshold,1,""),IF(BC12/BC$2*100&gt;=Yellowthreshold,1,""),(ColorTable="yes"),BC12&lt;&gt;""),"")</formula>
    </cfRule>
    <cfRule type="expression" dxfId="110" priority="1525">
      <formula>IFERROR(AND(IF(BC12/BC$2*100&gt;=Greenthreshold,1,""),(ColorTable="yes")),"")</formula>
    </cfRule>
  </conditionalFormatting>
  <conditionalFormatting sqref="BC1:BE1">
    <cfRule type="expression" dxfId="109" priority="194">
      <formula>IF(AND(BC1="",OR(BC2&lt;&gt;"",SUM(BC12:BC36)&lt;&gt;0)),1,0)</formula>
    </cfRule>
  </conditionalFormatting>
  <conditionalFormatting sqref="BC2:BE2">
    <cfRule type="expression" dxfId="108" priority="193">
      <formula>IF(OR(AND(BC$2="",SUM(BC$6:BC$10)&lt;&gt;0),AND(BC$2="",BC1&lt;&gt;"")),1,0)</formula>
    </cfRule>
  </conditionalFormatting>
  <conditionalFormatting sqref="BC3:BE3">
    <cfRule type="expression" dxfId="107" priority="192">
      <formula>IF(AND(BC$2&lt;&gt;"",BC3=""),1,0)</formula>
    </cfRule>
    <cfRule type="expression" dxfId="106" priority="191">
      <formula>AND(BC$1="",BC$2="")</formula>
    </cfRule>
  </conditionalFormatting>
  <conditionalFormatting sqref="BD12:BD19">
    <cfRule type="expression" dxfId="105" priority="795">
      <formula>IFERROR(AND(IF(BD12/BD$2*100&lt;Greenthreshold,1,""),IF(BD12/BD$2*100&gt;=Yellowthreshold,1,""),(ColorTable="yes"),BD12&lt;&gt;""),"")</formula>
    </cfRule>
    <cfRule type="expression" dxfId="104" priority="794">
      <formula>IFERROR(AND(IF(BD12/BD$2*100&lt;Yellowthreshold,1,""),(ColorTable="yes"),IF(BD12&lt;&gt;"",1,0)),"")</formula>
    </cfRule>
    <cfRule type="expression" dxfId="103" priority="796">
      <formula>IFERROR(AND(IF(BD12/BD$2*100&gt;=Greenthreshold,1,""),(ColorTable="yes")),"")</formula>
    </cfRule>
  </conditionalFormatting>
  <conditionalFormatting sqref="BD20">
    <cfRule type="expression" dxfId="102" priority="1606">
      <formula>IFERROR(AND(IF(BD12/BD$2*100&gt;=Greenthreshold,1,""),(ColorTable="yes")),"")</formula>
    </cfRule>
    <cfRule type="expression" dxfId="101" priority="1605">
      <formula>IFERROR(AND(IF(BD12/BD$2*100&lt;Greenthreshold,1,""),IF(BD12/BD$2*100&gt;=Yellowthreshold,1,""),(ColorTable="yes"),BD12&lt;&gt;""),"")</formula>
    </cfRule>
    <cfRule type="expression" dxfId="100" priority="1604">
      <formula>IFERROR(AND(IF(BD12/BD$2*100&lt;Yellowthreshold,1,""),(ColorTable="yes"),IF(BD12&lt;&gt;"",1,0)),"")</formula>
    </cfRule>
  </conditionalFormatting>
  <conditionalFormatting sqref="BD21:BD32">
    <cfRule type="expression" dxfId="99" priority="819">
      <formula>IFERROR(AND(IF(BD21/BD$2*100&lt;Greenthreshold,1,""),IF(BD21/BD$2*100&gt;=Yellowthreshold,1,""),(ColorTable="yes"),BD21&lt;&gt;""),"")</formula>
    </cfRule>
    <cfRule type="expression" dxfId="98" priority="820">
      <formula>IFERROR(AND(IF(BD21/BD$2*100&gt;=Greenthreshold,1,""),(ColorTable="yes")),"")</formula>
    </cfRule>
    <cfRule type="expression" dxfId="97" priority="818">
      <formula>IFERROR(AND(IF(BD21/BD$2*100&lt;Yellowthreshold,1,""),(ColorTable="yes"),IF(BD21&lt;&gt;"",1,0)),"")</formula>
    </cfRule>
  </conditionalFormatting>
  <conditionalFormatting sqref="BD33">
    <cfRule type="expression" dxfId="96" priority="1624">
      <formula>IFERROR(AND(IF(BD12/BD$2*100&gt;=Greenthreshold,1,""),(ColorTable="yes")),"")</formula>
    </cfRule>
    <cfRule type="expression" dxfId="95" priority="1622">
      <formula>IFERROR(AND(IF(BD12/BD$2*100&lt;Yellowthreshold,1,""),(ColorTable="yes"),IF(BD12&lt;&gt;"",1,0)),"")</formula>
    </cfRule>
    <cfRule type="expression" dxfId="94" priority="1623">
      <formula>IFERROR(AND(IF(BD12/BD$2*100&lt;Greenthreshold,1,""),IF(BD12/BD$2*100&gt;=Yellowthreshold,1,""),(ColorTable="yes"),BD12&lt;&gt;""),"")</formula>
    </cfRule>
  </conditionalFormatting>
  <conditionalFormatting sqref="BD34:BD35">
    <cfRule type="expression" dxfId="93" priority="856">
      <formula>IFERROR(AND(IF(BD34/BD$2*100&gt;=Greenthreshold,1,""),(ColorTable="yes")),"")</formula>
    </cfRule>
    <cfRule type="expression" dxfId="92" priority="854">
      <formula>IFERROR(AND(IF(BD34/BD$2*100&lt;Yellowthreshold,1,""),(ColorTable="yes"),IF(BD34&lt;&gt;"",1,0)),"")</formula>
    </cfRule>
    <cfRule type="expression" dxfId="91" priority="855">
      <formula>IFERROR(AND(IF(BD34/BD$2*100&lt;Greenthreshold,1,""),IF(BD34/BD$2*100&gt;=Yellowthreshold,1,""),(ColorTable="yes"),BD34&lt;&gt;""),"")</formula>
    </cfRule>
  </conditionalFormatting>
  <conditionalFormatting sqref="BD36">
    <cfRule type="expression" dxfId="90" priority="1513">
      <formula>IFERROR(AND(IF(BD12/BD$2*100&gt;=Greenthreshold,1,""),(ColorTable="yes")),"")</formula>
    </cfRule>
    <cfRule type="expression" dxfId="89" priority="1512">
      <formula>IFERROR(AND(IF(BD12/BD$2*100&lt;Greenthreshold,1,""),IF(BD12/BD$2*100&gt;=Yellowthreshold,1,""),(ColorTable="yes"),BD12&lt;&gt;""),"")</formula>
    </cfRule>
    <cfRule type="expression" dxfId="88" priority="1511">
      <formula>IFERROR(AND(IF(BD12/BD$2*100&lt;Yellowthreshold,1,""),(ColorTable="yes"),IF(BD12&lt;&gt;"",1,0)),"")</formula>
    </cfRule>
  </conditionalFormatting>
  <conditionalFormatting sqref="BE12:BE16">
    <cfRule type="expression" dxfId="87" priority="1422">
      <formula>IFERROR(AND(IF(BE12/BE$2*100&lt;Greenthreshold,1,""),IF(BE12/BE$2*100&gt;=Yellowthreshold,1,""),(ColorTable="yes"),BE12&lt;&gt;""),"")</formula>
    </cfRule>
    <cfRule type="expression" dxfId="86" priority="1423">
      <formula>IFERROR(AND(IF(BE12/BE$2*100&gt;=Greenthreshold,1,""),(ColorTable="yes")),"")</formula>
    </cfRule>
    <cfRule type="expression" dxfId="85" priority="1421">
      <formula>IFERROR(AND(IF(BE12/BE$2*100&lt;Yellowthreshold,1,""),(ColorTable="yes"),IF(BE12&lt;&gt;"",1,0)),"")</formula>
    </cfRule>
  </conditionalFormatting>
  <conditionalFormatting sqref="BE20">
    <cfRule type="expression" dxfId="84" priority="1616">
      <formula>IFERROR(AND(IF(BE12/BE$2*100&lt;Yellowthreshold,1,""),(ColorTable="yes"),IF(BE12&lt;&gt;"",1,0)),"")</formula>
    </cfRule>
    <cfRule type="expression" dxfId="83" priority="1618">
      <formula>IFERROR(AND(IF(BE12/BE$2*100&gt;=Greenthreshold,1,""),(ColorTable="yes")),"")</formula>
    </cfRule>
    <cfRule type="expression" dxfId="82" priority="1617">
      <formula>IFERROR(AND(IF(BE12/BE$2*100&lt;Greenthreshold,1,""),IF(BE12/BE$2*100&gt;=Yellowthreshold,1,""),(ColorTable="yes"),BE12&lt;&gt;""),"")</formula>
    </cfRule>
  </conditionalFormatting>
  <conditionalFormatting sqref="BE33">
    <cfRule type="expression" dxfId="81" priority="1635">
      <formula>IFERROR(AND(IF(BE12/BE$2*100&lt;Greenthreshold,1,""),IF(BE12/BE$2*100&gt;=Yellowthreshold,1,""),(ColorTable="yes"),BE12&lt;&gt;""),"")</formula>
    </cfRule>
    <cfRule type="expression" dxfId="80" priority="1636">
      <formula>IFERROR(AND(IF(BE12/BE$2*100&gt;=Greenthreshold,1,""),(ColorTable="yes")),"")</formula>
    </cfRule>
    <cfRule type="expression" dxfId="79" priority="1634">
      <formula>IFERROR(AND(IF(BE12/BE$2*100&lt;Yellowthreshold,1,""),(ColorTable="yes"),IF(BE12&lt;&gt;"",1,0)),"")</formula>
    </cfRule>
  </conditionalFormatting>
  <conditionalFormatting sqref="BE36">
    <cfRule type="expression" dxfId="78" priority="1527">
      <formula>IFERROR(AND(IF(BE12/BE$2*100&lt;Greenthreshold,1,""),IF(BE12/BE$2*100&gt;=Yellowthreshold,1,""),(ColorTable="yes"),BE12&lt;&gt;""),"")</formula>
    </cfRule>
    <cfRule type="expression" dxfId="77" priority="1528">
      <formula>IFERROR(AND(IF(BE12/BE$2*100&gt;=Greenthreshold,1,""),(ColorTable="yes")),"")</formula>
    </cfRule>
    <cfRule type="expression" dxfId="76" priority="1526">
      <formula>IFERROR(AND(IF(BE12/BE$2*100&lt;Yellowthreshold,1,""),(ColorTable="yes"),IF(BE12&lt;&gt;"",1,0)),"")</formula>
    </cfRule>
  </conditionalFormatting>
  <conditionalFormatting sqref="BF12:BF19">
    <cfRule type="expression" dxfId="75" priority="1192">
      <formula>IFERROR(AND(IF(BF12/BF$2*100&gt;=Greenthreshold,1,""),(ColorTable="yes")),"")</formula>
    </cfRule>
    <cfRule type="expression" dxfId="74" priority="1190">
      <formula>IFERROR(AND(IF(BF12/BF$2*100&lt;Yellowthreshold,1,""),(ColorTable="yes"),IF(BF12&lt;&gt;"",1,0)),"")</formula>
    </cfRule>
    <cfRule type="expression" dxfId="73" priority="1191">
      <formula>IFERROR(AND(IF(BF12/BF$2*100&lt;Greenthreshold,1,""),IF(BF12/BF$2*100&gt;=Yellowthreshold,1,""),(ColorTable="yes"),BF12&lt;&gt;""),"")</formula>
    </cfRule>
  </conditionalFormatting>
  <conditionalFormatting sqref="BF20">
    <cfRule type="expression" dxfId="72" priority="1615">
      <formula>IFERROR(AND(IF(BF12/BF$2*100&gt;=Greenthreshold,1,""),(ColorTable="yes")),"")</formula>
    </cfRule>
    <cfRule type="expression" dxfId="71" priority="1614">
      <formula>IFERROR(AND(IF(BF12/BF$2*100&lt;Greenthreshold,1,""),IF(BF12/BF$2*100&gt;=Yellowthreshold,1,""),(ColorTable="yes"),BF12&lt;&gt;""),"")</formula>
    </cfRule>
    <cfRule type="expression" dxfId="70" priority="1613">
      <formula>IFERROR(AND(IF(BF12/BF$2*100&lt;Yellowthreshold,1,""),(ColorTable="yes"),IF(BF12&lt;&gt;"",1,0)),"")</formula>
    </cfRule>
  </conditionalFormatting>
  <conditionalFormatting sqref="BF21:BF32">
    <cfRule type="expression" dxfId="69" priority="1205">
      <formula>IFERROR(AND(IF(BF21/BF$2*100&lt;Yellowthreshold,1,""),(ColorTable="yes"),IF(BF21&lt;&gt;"",1,0)),"")</formula>
    </cfRule>
    <cfRule type="expression" dxfId="68" priority="1207">
      <formula>IFERROR(AND(IF(BF21/BF$2*100&gt;=Greenthreshold,1,""),(ColorTable="yes")),"")</formula>
    </cfRule>
    <cfRule type="expression" dxfId="67" priority="1206">
      <formula>IFERROR(AND(IF(BF21/BF$2*100&lt;Greenthreshold,1,""),IF(BF21/BF$2*100&gt;=Yellowthreshold,1,""),(ColorTable="yes"),BF21&lt;&gt;""),"")</formula>
    </cfRule>
  </conditionalFormatting>
  <conditionalFormatting sqref="BF33">
    <cfRule type="expression" dxfId="66" priority="1632">
      <formula>IFERROR(AND(IF(BF12/BF$2*100&lt;Greenthreshold,1,""),IF(BF12/BF$2*100&gt;=Yellowthreshold,1,""),(ColorTable="yes"),BF12&lt;&gt;""),"")</formula>
    </cfRule>
    <cfRule type="expression" dxfId="65" priority="1631">
      <formula>IFERROR(AND(IF(BF12/BF$2*100&lt;Yellowthreshold,1,""),(ColorTable="yes"),IF(BF12&lt;&gt;"",1,0)),"")</formula>
    </cfRule>
    <cfRule type="expression" dxfId="64" priority="1633">
      <formula>IFERROR(AND(IF(BF12/BF$2*100&gt;=Greenthreshold,1,""),(ColorTable="yes")),"")</formula>
    </cfRule>
  </conditionalFormatting>
  <conditionalFormatting sqref="BF34:BF35">
    <cfRule type="expression" dxfId="63" priority="1242">
      <formula>IFERROR(AND(IF(BF34/BF$2*100&lt;Greenthreshold,1,""),IF(BF34/BF$2*100&gt;=Yellowthreshold,1,""),(ColorTable="yes"),BF34&lt;&gt;""),"")</formula>
    </cfRule>
    <cfRule type="expression" dxfId="62" priority="1243">
      <formula>IFERROR(AND(IF(BF34/BF$2*100&gt;=Greenthreshold,1,""),(ColorTable="yes")),"")</formula>
    </cfRule>
    <cfRule type="expression" dxfId="61" priority="1241">
      <formula>IFERROR(AND(IF(BF34/BF$2*100&lt;Yellowthreshold,1,""),(ColorTable="yes"),IF(BF34&lt;&gt;"",1,0)),"")</formula>
    </cfRule>
  </conditionalFormatting>
  <conditionalFormatting sqref="BF36">
    <cfRule type="expression" dxfId="60" priority="1520">
      <formula>IFERROR(AND(IF(BF12/BF$2*100&lt;Yellowthreshold,1,""),(ColorTable="yes"),IF(BF12&lt;&gt;"",1,0)),"")</formula>
    </cfRule>
    <cfRule type="expression" dxfId="59" priority="1521">
      <formula>IFERROR(AND(IF(BF12/BF$2*100&lt;Greenthreshold,1,""),IF(BF12/BF$2*100&gt;=Yellowthreshold,1,""),(ColorTable="yes"),BF12&lt;&gt;""),"")</formula>
    </cfRule>
    <cfRule type="expression" dxfId="58" priority="1522">
      <formula>IFERROR(AND(IF(BF12/BF$2*100&gt;=Greenthreshold,1,""),(ColorTable="yes")),"")</formula>
    </cfRule>
  </conditionalFormatting>
  <conditionalFormatting sqref="BG12:BG19">
    <cfRule type="expression" dxfId="57" priority="860">
      <formula>IFERROR(AND(IF(BG12/BG$2*100&lt;Yellowthreshold,1,""),(ColorTable="yes"),IF(BG12&lt;&gt;"",1,0)),"")</formula>
    </cfRule>
    <cfRule type="expression" dxfId="56" priority="862">
      <formula>IFERROR(AND(IF(BG12/BG$2*100&gt;=Greenthreshold,1,""),(ColorTable="yes")),"")</formula>
    </cfRule>
    <cfRule type="expression" dxfId="55" priority="861">
      <formula>IFERROR(AND(IF(BG12/BG$2*100&lt;Greenthreshold,1,""),IF(BG12/BG$2*100&gt;=Yellowthreshold,1,""),(ColorTable="yes"),BG12&lt;&gt;""),"")</formula>
    </cfRule>
  </conditionalFormatting>
  <conditionalFormatting sqref="BG20">
    <cfRule type="expression" dxfId="54" priority="1608">
      <formula>IFERROR(AND(IF(BG12/BG$2*100&lt;Greenthreshold,1,""),IF(BG12/BG$2*100&gt;=Yellowthreshold,1,""),(ColorTable="yes"),BG12&lt;&gt;""),"")</formula>
    </cfRule>
    <cfRule type="expression" dxfId="53" priority="1609">
      <formula>IFERROR(AND(IF(BG12/BG$2*100&gt;=Greenthreshold,1,""),(ColorTable="yes")),"")</formula>
    </cfRule>
    <cfRule type="expression" dxfId="52" priority="1607">
      <formula>IFERROR(AND(IF(BG12/BG$2*100&lt;Yellowthreshold,1,""),(ColorTable="yes"),IF(BG12&lt;&gt;"",1,0)),"")</formula>
    </cfRule>
  </conditionalFormatting>
  <conditionalFormatting sqref="BG21:BG32">
    <cfRule type="expression" dxfId="51" priority="886">
      <formula>IFERROR(AND(IF(BG21/BG$2*100&gt;=Greenthreshold,1,""),(ColorTable="yes")),"")</formula>
    </cfRule>
    <cfRule type="expression" dxfId="50" priority="885">
      <formula>IFERROR(AND(IF(BG21/BG$2*100&lt;Greenthreshold,1,""),IF(BG21/BG$2*100&gt;=Yellowthreshold,1,""),(ColorTable="yes"),BG21&lt;&gt;""),"")</formula>
    </cfRule>
    <cfRule type="expression" dxfId="49" priority="884">
      <formula>IFERROR(AND(IF(BG21/BG$2*100&lt;Yellowthreshold,1,""),(ColorTable="yes"),IF(BG21&lt;&gt;"",1,0)),"")</formula>
    </cfRule>
  </conditionalFormatting>
  <conditionalFormatting sqref="BG33">
    <cfRule type="expression" dxfId="48" priority="1626">
      <formula>IFERROR(AND(IF(BG12/BG$2*100&lt;Greenthreshold,1,""),IF(BG12/BG$2*100&gt;=Yellowthreshold,1,""),(ColorTable="yes"),BG12&lt;&gt;""),"")</formula>
    </cfRule>
    <cfRule type="expression" dxfId="47" priority="1625">
      <formula>IFERROR(AND(IF(BG12/BG$2*100&lt;Yellowthreshold,1,""),(ColorTable="yes"),IF(BG12&lt;&gt;"",1,0)),"")</formula>
    </cfRule>
    <cfRule type="expression" dxfId="46" priority="1627">
      <formula>IFERROR(AND(IF(BG12/BG$2*100&gt;=Greenthreshold,1,""),(ColorTable="yes")),"")</formula>
    </cfRule>
  </conditionalFormatting>
  <conditionalFormatting sqref="BG34:BG35">
    <cfRule type="expression" dxfId="45" priority="922">
      <formula>IFERROR(AND(IF(BG34/BG$2*100&gt;=Greenthreshold,1,""),(ColorTable="yes")),"")</formula>
    </cfRule>
    <cfRule type="expression" dxfId="44" priority="920">
      <formula>IFERROR(AND(IF(BG34/BG$2*100&lt;Yellowthreshold,1,""),(ColorTable="yes"),IF(BG34&lt;&gt;"",1,0)),"")</formula>
    </cfRule>
    <cfRule type="expression" dxfId="43" priority="921">
      <formula>IFERROR(AND(IF(BG34/BG$2*100&lt;Greenthreshold,1,""),IF(BG34/BG$2*100&gt;=Yellowthreshold,1,""),(ColorTable="yes"),BG34&lt;&gt;""),"")</formula>
    </cfRule>
  </conditionalFormatting>
  <conditionalFormatting sqref="BG36">
    <cfRule type="expression" dxfId="42" priority="1514">
      <formula>IFERROR(AND(IF(BG12/BG$2*100&lt;Yellowthreshold,1,""),(ColorTable="yes"),IF(BG12&lt;&gt;"",1,0)),"")</formula>
    </cfRule>
    <cfRule type="expression" dxfId="41" priority="1516">
      <formula>IFERROR(AND(IF(BG12/BG$2*100&gt;=Greenthreshold,1,""),(ColorTable="yes")),"")</formula>
    </cfRule>
    <cfRule type="expression" dxfId="40" priority="1515">
      <formula>IFERROR(AND(IF(BG12/BG$2*100&lt;Greenthreshold,1,""),IF(BG12/BG$2*100&gt;=Yellowthreshold,1,""),(ColorTable="yes"),BG12&lt;&gt;""),"")</formula>
    </cfRule>
  </conditionalFormatting>
  <conditionalFormatting sqref="BG1:BJ1">
    <cfRule type="expression" dxfId="39" priority="206">
      <formula>IF(AND(BG1="",OR(BG2&lt;&gt;"",SUM(BG12:BG36)&lt;&gt;0)),1,0)</formula>
    </cfRule>
  </conditionalFormatting>
  <conditionalFormatting sqref="BG2:BJ2">
    <cfRule type="expression" dxfId="38" priority="205">
      <formula>IF(OR(AND(BG$2="",SUM(BG$6:BG$10)&lt;&gt;0),AND(BG$2="",BG1&lt;&gt;"")),1,0)</formula>
    </cfRule>
  </conditionalFormatting>
  <conditionalFormatting sqref="BG3:BJ3">
    <cfRule type="expression" dxfId="37" priority="204">
      <formula>IF(AND(BG$2&lt;&gt;"",BG3=""),1,0)</formula>
    </cfRule>
    <cfRule type="expression" dxfId="36" priority="203">
      <formula>AND(BG$1="",BG$2="")</formula>
    </cfRule>
  </conditionalFormatting>
  <conditionalFormatting sqref="BI12:BI19">
    <cfRule type="expression" dxfId="35" priority="926">
      <formula>IFERROR(AND(IF(BI12/BI$2*100&lt;Yellowthreshold,1,""),(ColorTable="yes"),IF(BI12&lt;&gt;"",1,0)),"")</formula>
    </cfRule>
    <cfRule type="expression" dxfId="34" priority="927">
      <formula>IFERROR(AND(IF(BI12/BI$2*100&lt;Greenthreshold,1,""),IF(BI12/BI$2*100&gt;=Yellowthreshold,1,""),(ColorTable="yes"),BI12&lt;&gt;""),"")</formula>
    </cfRule>
    <cfRule type="expression" dxfId="33" priority="928">
      <formula>IFERROR(AND(IF(BI12/BI$2*100&gt;=Greenthreshold,1,""),(ColorTable="yes")),"")</formula>
    </cfRule>
  </conditionalFormatting>
  <conditionalFormatting sqref="BI20">
    <cfRule type="expression" dxfId="32" priority="1611">
      <formula>IFERROR(AND(IF(BI12/BI$2*100&lt;Greenthreshold,1,""),IF(BI12/BI$2*100&gt;=Yellowthreshold,1,""),(ColorTable="yes"),BI12&lt;&gt;""),"")</formula>
    </cfRule>
    <cfRule type="expression" dxfId="31" priority="1610">
      <formula>IFERROR(AND(IF(BI12/BI$2*100&lt;Yellowthreshold,1,""),(ColorTable="yes"),IF(BI12&lt;&gt;"",1,0)),"")</formula>
    </cfRule>
    <cfRule type="expression" dxfId="30" priority="1612">
      <formula>IFERROR(AND(IF(BI12/BI$2*100&gt;=Greenthreshold,1,""),(ColorTable="yes")),"")</formula>
    </cfRule>
  </conditionalFormatting>
  <conditionalFormatting sqref="BI21:BI32">
    <cfRule type="expression" dxfId="29" priority="951">
      <formula>IFERROR(AND(IF(BI21/BI$2*100&lt;Greenthreshold,1,""),IF(BI21/BI$2*100&gt;=Yellowthreshold,1,""),(ColorTable="yes"),BI21&lt;&gt;""),"")</formula>
    </cfRule>
    <cfRule type="expression" dxfId="28" priority="950">
      <formula>IFERROR(AND(IF(BI21/BI$2*100&lt;Yellowthreshold,1,""),(ColorTable="yes"),IF(BI21&lt;&gt;"",1,0)),"")</formula>
    </cfRule>
    <cfRule type="expression" dxfId="27" priority="952">
      <formula>IFERROR(AND(IF(BI21/BI$2*100&gt;=Greenthreshold,1,""),(ColorTable="yes")),"")</formula>
    </cfRule>
  </conditionalFormatting>
  <conditionalFormatting sqref="BI33">
    <cfRule type="expression" dxfId="26" priority="1629">
      <formula>IFERROR(AND(IF(BI12/BI$2*100&lt;Greenthreshold,1,""),IF(BI12/BI$2*100&gt;=Yellowthreshold,1,""),(ColorTable="yes"),BI12&lt;&gt;""),"")</formula>
    </cfRule>
    <cfRule type="expression" dxfId="25" priority="1628">
      <formula>IFERROR(AND(IF(BI12/BI$2*100&lt;Yellowthreshold,1,""),(ColorTable="yes"),IF(BI12&lt;&gt;"",1,0)),"")</formula>
    </cfRule>
    <cfRule type="expression" dxfId="24" priority="1630">
      <formula>IFERROR(AND(IF(BI12/BI$2*100&gt;=Greenthreshold,1,""),(ColorTable="yes")),"")</formula>
    </cfRule>
  </conditionalFormatting>
  <conditionalFormatting sqref="BI34:BI35">
    <cfRule type="expression" dxfId="23" priority="986">
      <formula>IFERROR(AND(IF(BI34/BI$2*100&lt;Yellowthreshold,1,""),(ColorTable="yes"),IF(BI34&lt;&gt;"",1,0)),"")</formula>
    </cfRule>
    <cfRule type="expression" dxfId="22" priority="987">
      <formula>IFERROR(AND(IF(BI34/BI$2*100&lt;Greenthreshold,1,""),IF(BI34/BI$2*100&gt;=Yellowthreshold,1,""),(ColorTable="yes"),BI34&lt;&gt;""),"")</formula>
    </cfRule>
    <cfRule type="expression" dxfId="21" priority="988">
      <formula>IFERROR(AND(IF(BI34/BI$2*100&gt;=Greenthreshold,1,""),(ColorTable="yes")),"")</formula>
    </cfRule>
  </conditionalFormatting>
  <conditionalFormatting sqref="BI36">
    <cfRule type="expression" dxfId="20" priority="1517">
      <formula>IFERROR(AND(IF(BI12/BI$2*100&lt;Yellowthreshold,1,""),(ColorTable="yes"),IF(BI12&lt;&gt;"",1,0)),"")</formula>
    </cfRule>
    <cfRule type="expression" dxfId="19" priority="1518">
      <formula>IFERROR(AND(IF(BI12/BI$2*100&lt;Greenthreshold,1,""),IF(BI12/BI$2*100&gt;=Yellowthreshold,1,""),(ColorTable="yes"),BI12&lt;&gt;""),"")</formula>
    </cfRule>
    <cfRule type="expression" dxfId="18" priority="1519">
      <formula>IFERROR(AND(IF(BI12/BI$2*100&gt;=Greenthreshold,1,""),(ColorTable="yes")),"")</formula>
    </cfRule>
  </conditionalFormatting>
  <conditionalFormatting sqref="BJ12:BJ19">
    <cfRule type="expression" dxfId="17" priority="1438">
      <formula>IFERROR(AND(IF(BJ12/BJ$2*100&gt;=Greenthreshold,1,""),(ColorTable="yes")),"")</formula>
    </cfRule>
    <cfRule type="expression" dxfId="16" priority="1436">
      <formula>IFERROR(AND(IF(BJ12/BJ$2*100&lt;Yellowthreshold,1,""),(ColorTable="yes"),IF(BJ12&lt;&gt;"",1,0)),"")</formula>
    </cfRule>
    <cfRule type="expression" dxfId="15" priority="1437">
      <formula>IFERROR(AND(IF(BJ12/BJ$2*100&lt;Greenthreshold,1,""),IF(BJ12/BJ$2*100&gt;=Yellowthreshold,1,""),(ColorTable="yes"),BJ12&lt;&gt;""),"")</formula>
    </cfRule>
  </conditionalFormatting>
  <conditionalFormatting sqref="BJ20">
    <cfRule type="expression" dxfId="14" priority="1621">
      <formula>IFERROR(AND(IF(BJ12/BJ$2*100&gt;=Greenthreshold,1,""),(ColorTable="yes")),"")</formula>
    </cfRule>
    <cfRule type="expression" dxfId="13" priority="1619">
      <formula>IFERROR(AND(IF(BJ12/BJ$2*100&lt;Yellowthreshold,1,""),(ColorTable="yes"),IF(BJ12&lt;&gt;"",1,0)),"")</formula>
    </cfRule>
    <cfRule type="expression" dxfId="12" priority="1620">
      <formula>IFERROR(AND(IF(BJ12/BJ$2*100&lt;Greenthreshold,1,""),IF(BJ12/BJ$2*100&gt;=Yellowthreshold,1,""),(ColorTable="yes"),BJ12&lt;&gt;""),"")</formula>
    </cfRule>
  </conditionalFormatting>
  <conditionalFormatting sqref="BJ21:BJ32">
    <cfRule type="expression" dxfId="11" priority="1451">
      <formula>IFERROR(AND(IF(BJ21/BJ$2*100&lt;Yellowthreshold,1,""),(ColorTable="yes"),IF(BJ21&lt;&gt;"",1,0)),"")</formula>
    </cfRule>
    <cfRule type="expression" dxfId="10" priority="1452">
      <formula>IFERROR(AND(IF(BJ21/BJ$2*100&lt;Greenthreshold,1,""),IF(BJ21/BJ$2*100&gt;=Yellowthreshold,1,""),(ColorTable="yes"),BJ21&lt;&gt;""),"")</formula>
    </cfRule>
    <cfRule type="expression" dxfId="9" priority="1453">
      <formula>IFERROR(AND(IF(BJ21/BJ$2*100&gt;=Greenthreshold,1,""),(ColorTable="yes")),"")</formula>
    </cfRule>
  </conditionalFormatting>
  <conditionalFormatting sqref="BJ33">
    <cfRule type="expression" dxfId="8" priority="1639">
      <formula>IFERROR(AND(IF(BJ12/BJ$2*100&gt;=Greenthreshold,1,""),(ColorTable="yes")),"")</formula>
    </cfRule>
    <cfRule type="expression" dxfId="7" priority="1637">
      <formula>IFERROR(AND(IF(BJ12/BJ$2*100&lt;Yellowthreshold,1,""),(ColorTable="yes"),IF(BJ12&lt;&gt;"",1,0)),"")</formula>
    </cfRule>
    <cfRule type="expression" dxfId="6" priority="1638">
      <formula>IFERROR(AND(IF(BJ12/BJ$2*100&lt;Greenthreshold,1,""),IF(BJ12/BJ$2*100&gt;=Yellowthreshold,1,""),(ColorTable="yes"),BJ12&lt;&gt;""),"")</formula>
    </cfRule>
  </conditionalFormatting>
  <conditionalFormatting sqref="BJ34:BJ35">
    <cfRule type="expression" dxfId="5" priority="1488">
      <formula>IFERROR(AND(IF(BJ34/BJ$2*100&lt;Greenthreshold,1,""),IF(BJ34/BJ$2*100&gt;=Yellowthreshold,1,""),(ColorTable="yes"),BJ34&lt;&gt;""),"")</formula>
    </cfRule>
    <cfRule type="expression" dxfId="4" priority="1489">
      <formula>IFERROR(AND(IF(BJ34/BJ$2*100&gt;=Greenthreshold,1,""),(ColorTable="yes")),"")</formula>
    </cfRule>
    <cfRule type="expression" dxfId="3" priority="1487">
      <formula>IFERROR(AND(IF(BJ34/BJ$2*100&lt;Yellowthreshold,1,""),(ColorTable="yes"),IF(BJ34&lt;&gt;"",1,0)),"")</formula>
    </cfRule>
  </conditionalFormatting>
  <conditionalFormatting sqref="BJ36">
    <cfRule type="expression" dxfId="2" priority="1531">
      <formula>IFERROR(AND(IF(BJ12/BJ$2*100&gt;=Greenthreshold,1,""),(ColorTable="yes")),"")</formula>
    </cfRule>
    <cfRule type="expression" dxfId="1" priority="1530">
      <formula>IFERROR(AND(IF(BJ12/BJ$2*100&lt;Greenthreshold,1,""),IF(BJ12/BJ$2*100&gt;=Yellowthreshold,1,""),(ColorTable="yes"),BJ12&lt;&gt;""),"")</formula>
    </cfRule>
    <cfRule type="expression" dxfId="0" priority="1529">
      <formula>IFERROR(AND(IF(BJ12/BJ$2*100&lt;Yellowthreshold,1,""),(ColorTable="yes"),IF(BJ12&lt;&gt;"",1,0)),"")</formula>
    </cfRule>
  </conditionalFormatting>
  <dataValidations count="8">
    <dataValidation operator="equal" allowBlank="1" showErrorMessage="1" errorTitle="Hmm" error="These cells were not made to be reference to anything. You can add stuff if you'd like; else just hit cancel. =)" promptTitle="Data Hesre?" prompt="Go ahead and add numbe" sqref="C1:L4" xr:uid="{00000000-0002-0000-0000-000000000000}">
      <formula1>0</formula1>
      <formula2>0</formula2>
    </dataValidation>
    <dataValidation type="list" operator="equal" allowBlank="1" showInputMessage="1" showErrorMessage="1" errorTitle="Use Consistent Names Here" error="You want the assessment type names to be *perfectly* consistent._x000a__x000a_Tip: Use the in-cell dropdown_x000a__x000a_Did you want to customize the assessment types names? _x000a_Then edit the assessment type names starting in cell M11" sqref="S1:BK1" xr:uid="{00000000-0002-0000-0000-000001000000}">
      <formula1>$M$11:$R$11</formula1>
      <formula2>0</formula2>
    </dataValidation>
    <dataValidation operator="equal" allowBlank="1" showInputMessage="1" showErrorMessage="1" errorTitle="Invalid Category" error="Please enter &quot;Grade&quot;, &quot;Mastery&quot;, or &quot;Helper&quot;._x000a__x000a_These categories help to calculate summary information." sqref="S2:BK2" xr:uid="{00000000-0002-0000-0000-000002000000}">
      <formula1>0</formula1>
      <formula2>0</formula2>
    </dataValidation>
    <dataValidation operator="equal" allowBlank="1" showErrorMessage="1" sqref="M3" xr:uid="{00000000-0002-0000-0000-000003000000}">
      <formula1>0</formula1>
      <formula2>0</formula2>
    </dataValidation>
    <dataValidation operator="equal" allowBlank="1" showInputMessage="1" showErrorMessage="1" promptTitle="Point Multiplier" prompt="Generally leave at 100%, but you can make an assignment effectively worth more points._x000a_For instance, if a student earned 8 out of 10 points, a point multipler of 200% would make it this count as 16 out of 20 points." sqref="S3:BK3" xr:uid="{00000000-0002-0000-0000-000004000000}">
      <formula1>0</formula1>
      <formula2>0</formula2>
    </dataValidation>
    <dataValidation operator="equal" allowBlank="1" showErrorMessage="1" promptTitle="Assessment Type Percent" prompt="Enter the percent of the running average you want to be from this assessment type (Ex: Homework could be 10%)" sqref="M4:R4" xr:uid="{00000000-0002-0000-0000-000005000000}">
      <formula1>0</formula1>
      <formula2>0</formula2>
    </dataValidation>
    <dataValidation operator="equal" allowBlank="1" showInputMessage="1" promptTitle="Editing the letter grade ranges" prompt="You can find this on the Options and Things to Try sheet._x000a_Note: the ranges for the sparklines charts are separate and are hidden in rows 6-10." sqref="L11:L36" xr:uid="{00000000-0002-0000-0000-000006000000}">
      <formula1>0</formula1>
      <formula2>0</formula2>
    </dataValidation>
    <dataValidation operator="equal" allowBlank="1" showInputMessage="1" showErrorMessage="1" promptTitle="Averages By Assessment Type" prompt="These cells are not for typing in scores. Instead these are averages calculated from the assignments to the right." sqref="M12:R36" xr:uid="{00000000-0002-0000-0000-000007000000}">
      <formula1>0</formula1>
      <formula2>0</formula2>
    </dataValidation>
  </dataValidations>
  <pageMargins left="0.7" right="0.7" top="0.75" bottom="0.75" header="0.51180555555555496" footer="0.51180555555555496"/>
  <pageSetup paperSize="0" scale="0" firstPageNumber="0" fitToHeight="10" orientation="portrait" usePrinterDefaults="0" horizontalDpi="0" verticalDpi="0" copies="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8080"/>
  </sheetPr>
  <dimension ref="A1:D61"/>
  <sheetViews>
    <sheetView windowProtection="1" zoomScale="60" zoomScaleNormal="60" workbookViewId="0"/>
  </sheetViews>
  <sheetFormatPr defaultRowHeight="14.5" x14ac:dyDescent="0.35"/>
  <cols>
    <col min="1" max="1" width="20.453125"/>
    <col min="2" max="2" width="10"/>
    <col min="3" max="3" width="8.6328125"/>
    <col min="4" max="4" width="72.7265625"/>
    <col min="5" max="1025" width="8.54296875"/>
  </cols>
  <sheetData>
    <row r="1" spans="1:4" ht="23.5" x14ac:dyDescent="0.55000000000000004">
      <c r="A1" s="9" t="s">
        <v>100</v>
      </c>
      <c r="B1" s="9"/>
      <c r="C1" s="9"/>
      <c r="D1" s="9"/>
    </row>
    <row r="3" spans="1:4" x14ac:dyDescent="0.35">
      <c r="A3" s="70" t="s">
        <v>101</v>
      </c>
      <c r="B3" s="71"/>
      <c r="C3" s="71"/>
      <c r="D3" s="71"/>
    </row>
    <row r="4" spans="1:4" ht="15" customHeight="1" x14ac:dyDescent="0.35">
      <c r="A4" s="8" t="s">
        <v>102</v>
      </c>
      <c r="B4" s="8"/>
      <c r="C4" s="8"/>
      <c r="D4" s="71"/>
    </row>
    <row r="5" spans="1:4" x14ac:dyDescent="0.35">
      <c r="A5" s="8"/>
      <c r="B5" s="8"/>
      <c r="C5" s="8"/>
      <c r="D5" s="71"/>
    </row>
    <row r="6" spans="1:4" x14ac:dyDescent="0.35">
      <c r="A6" s="8"/>
      <c r="B6" s="8"/>
      <c r="C6" s="8"/>
      <c r="D6" s="71"/>
    </row>
    <row r="7" spans="1:4" x14ac:dyDescent="0.35">
      <c r="A7" s="8"/>
      <c r="B7" s="8"/>
      <c r="C7" s="8"/>
      <c r="D7" s="71"/>
    </row>
    <row r="8" spans="1:4" x14ac:dyDescent="0.35">
      <c r="A8" s="8"/>
      <c r="B8" s="8"/>
      <c r="C8" s="8"/>
      <c r="D8" s="71"/>
    </row>
    <row r="9" spans="1:4" x14ac:dyDescent="0.35">
      <c r="A9" s="8"/>
      <c r="B9" s="8"/>
      <c r="C9" s="8"/>
      <c r="D9" s="71"/>
    </row>
    <row r="10" spans="1:4" x14ac:dyDescent="0.35">
      <c r="A10" s="8"/>
      <c r="B10" s="8"/>
      <c r="C10" s="8"/>
      <c r="D10" s="71"/>
    </row>
    <row r="11" spans="1:4" x14ac:dyDescent="0.35">
      <c r="A11" s="8"/>
      <c r="B11" s="8"/>
      <c r="C11" s="8"/>
      <c r="D11" s="71"/>
    </row>
    <row r="12" spans="1:4" x14ac:dyDescent="0.35">
      <c r="A12" s="8"/>
      <c r="B12" s="8"/>
      <c r="C12" s="8"/>
      <c r="D12" s="71"/>
    </row>
    <row r="13" spans="1:4" x14ac:dyDescent="0.35">
      <c r="A13" s="8"/>
      <c r="B13" s="8"/>
      <c r="C13" s="8"/>
      <c r="D13" s="71"/>
    </row>
    <row r="14" spans="1:4" x14ac:dyDescent="0.35">
      <c r="A14" s="8"/>
      <c r="B14" s="8"/>
      <c r="C14" s="8"/>
      <c r="D14" s="71"/>
    </row>
    <row r="15" spans="1:4" x14ac:dyDescent="0.35">
      <c r="A15" s="8"/>
      <c r="B15" s="8"/>
      <c r="C15" s="8"/>
      <c r="D15" s="71"/>
    </row>
    <row r="16" spans="1:4" x14ac:dyDescent="0.35">
      <c r="A16" s="72"/>
      <c r="B16" s="72"/>
      <c r="C16" s="72"/>
      <c r="D16" s="71"/>
    </row>
    <row r="18" spans="1:4" x14ac:dyDescent="0.35">
      <c r="A18" s="70" t="s">
        <v>103</v>
      </c>
      <c r="B18" s="71"/>
      <c r="C18" s="71"/>
      <c r="D18" s="71"/>
    </row>
    <row r="19" spans="1:4" ht="15" customHeight="1" x14ac:dyDescent="0.35">
      <c r="A19" t="s">
        <v>104</v>
      </c>
      <c r="B19" t="s">
        <v>105</v>
      </c>
      <c r="C19" t="s">
        <v>106</v>
      </c>
      <c r="D19" s="7" t="s">
        <v>107</v>
      </c>
    </row>
    <row r="20" spans="1:4" x14ac:dyDescent="0.35">
      <c r="A20">
        <v>0</v>
      </c>
      <c r="B20" t="s">
        <v>108</v>
      </c>
      <c r="C20">
        <f>COUNTIF('Data Entry'!$L$12:$L$36,'Options and Things to Try'!$B20)</f>
        <v>0</v>
      </c>
      <c r="D20" s="7"/>
    </row>
    <row r="21" spans="1:4" x14ac:dyDescent="0.35">
      <c r="A21">
        <v>60</v>
      </c>
      <c r="B21" t="s">
        <v>13</v>
      </c>
      <c r="C21">
        <f>COUNTIF('Data Entry'!$L$12:$L$36,'Options and Things to Try'!$B21)</f>
        <v>0</v>
      </c>
      <c r="D21" s="7"/>
    </row>
    <row r="22" spans="1:4" x14ac:dyDescent="0.35">
      <c r="A22">
        <v>64</v>
      </c>
      <c r="B22" t="s">
        <v>109</v>
      </c>
      <c r="C22">
        <f>COUNTIF('Data Entry'!$L$12:$L$36,'Options and Things to Try'!$B22)</f>
        <v>0</v>
      </c>
      <c r="D22" s="7"/>
    </row>
    <row r="23" spans="1:4" x14ac:dyDescent="0.35">
      <c r="A23">
        <v>67</v>
      </c>
      <c r="B23" t="s">
        <v>110</v>
      </c>
      <c r="C23">
        <f>COUNTIF('Data Entry'!$L$12:$L$36,'Options and Things to Try'!$B23)</f>
        <v>0</v>
      </c>
      <c r="D23" s="7"/>
    </row>
    <row r="24" spans="1:4" ht="14.25" customHeight="1" x14ac:dyDescent="0.35">
      <c r="A24">
        <v>70</v>
      </c>
      <c r="B24" t="s">
        <v>12</v>
      </c>
      <c r="C24">
        <f>COUNTIF('Data Entry'!$L$12:$L$36,'Options and Things to Try'!$B24)</f>
        <v>0</v>
      </c>
      <c r="D24" s="7"/>
    </row>
    <row r="25" spans="1:4" x14ac:dyDescent="0.35">
      <c r="A25">
        <v>73</v>
      </c>
      <c r="B25" t="s">
        <v>111</v>
      </c>
      <c r="C25">
        <f>COUNTIF('Data Entry'!$L$12:$L$36,'Options and Things to Try'!$B25)</f>
        <v>0</v>
      </c>
      <c r="D25" s="7"/>
    </row>
    <row r="26" spans="1:4" x14ac:dyDescent="0.35">
      <c r="A26">
        <v>76</v>
      </c>
      <c r="B26" t="s">
        <v>112</v>
      </c>
      <c r="C26">
        <f>COUNTIF('Data Entry'!$L$12:$L$36,'Options and Things to Try'!$B26)</f>
        <v>5</v>
      </c>
      <c r="D26" s="7"/>
    </row>
    <row r="27" spans="1:4" x14ac:dyDescent="0.35">
      <c r="A27">
        <v>80</v>
      </c>
      <c r="B27" t="s">
        <v>11</v>
      </c>
      <c r="C27">
        <f>COUNTIF('Data Entry'!$L$12:$L$36,'Options and Things to Try'!$B27)</f>
        <v>4</v>
      </c>
      <c r="D27" s="7"/>
    </row>
    <row r="28" spans="1:4" x14ac:dyDescent="0.35">
      <c r="A28">
        <v>83</v>
      </c>
      <c r="B28" t="s">
        <v>113</v>
      </c>
      <c r="C28">
        <f>COUNTIF('Data Entry'!$L$12:$L$36,'Options and Things to Try'!$B28)</f>
        <v>4</v>
      </c>
      <c r="D28" s="7"/>
    </row>
    <row r="29" spans="1:4" x14ac:dyDescent="0.35">
      <c r="A29">
        <v>86</v>
      </c>
      <c r="B29" t="s">
        <v>114</v>
      </c>
      <c r="C29">
        <f>COUNTIF('Data Entry'!$L$12:$L$36,'Options and Things to Try'!$B29)</f>
        <v>4</v>
      </c>
      <c r="D29" s="7"/>
    </row>
    <row r="30" spans="1:4" x14ac:dyDescent="0.35">
      <c r="A30">
        <v>90</v>
      </c>
      <c r="B30" t="s">
        <v>10</v>
      </c>
      <c r="C30">
        <f>COUNTIF('Data Entry'!$L$12:$L$36,'Options and Things to Try'!$B30)</f>
        <v>4</v>
      </c>
      <c r="D30" s="7"/>
    </row>
    <row r="31" spans="1:4" x14ac:dyDescent="0.35">
      <c r="A31">
        <v>94</v>
      </c>
      <c r="B31" t="s">
        <v>115</v>
      </c>
      <c r="C31">
        <f>COUNTIF('Data Entry'!$L$12:$L$36,'Options and Things to Try'!$B31)</f>
        <v>3</v>
      </c>
      <c r="D31" s="7"/>
    </row>
    <row r="32" spans="1:4" x14ac:dyDescent="0.35">
      <c r="A32">
        <v>96</v>
      </c>
      <c r="B32" t="s">
        <v>116</v>
      </c>
      <c r="C32">
        <f>COUNTIF('Data Entry'!$L$12:$L$36,'Options and Things to Try'!$B32)</f>
        <v>1</v>
      </c>
      <c r="D32" s="7"/>
    </row>
    <row r="33" spans="1:4" x14ac:dyDescent="0.35">
      <c r="A33" s="71"/>
      <c r="B33" s="71"/>
      <c r="C33" s="71"/>
      <c r="D33" s="71"/>
    </row>
    <row r="35" spans="1:4" x14ac:dyDescent="0.35">
      <c r="A35" s="73" t="s">
        <v>117</v>
      </c>
      <c r="B35" s="71"/>
      <c r="C35" s="71"/>
      <c r="D35" s="71"/>
    </row>
    <row r="36" spans="1:4" x14ac:dyDescent="0.35">
      <c r="A36" s="71" t="s">
        <v>118</v>
      </c>
      <c r="B36" s="74" t="s">
        <v>119</v>
      </c>
      <c r="C36" s="75">
        <f>IF(B36="Yes",1,0)</f>
        <v>1</v>
      </c>
      <c r="D36" s="71" t="str">
        <f>IF(ColorTable="Yes","Use colors inside the table using the following color thresholds","Do not use colors inside the table")</f>
        <v>Use colors inside the table using the following color thresholds</v>
      </c>
    </row>
    <row r="37" spans="1:4" x14ac:dyDescent="0.35">
      <c r="A37" s="71" t="s">
        <v>120</v>
      </c>
      <c r="B37" s="74">
        <v>85</v>
      </c>
      <c r="C37" s="71"/>
      <c r="D37" s="71" t="str">
        <f>CONCATENATE("Color grades ",Greenthreshold,"% or higher green")</f>
        <v>Color grades 85% or higher green</v>
      </c>
    </row>
    <row r="38" spans="1:4" x14ac:dyDescent="0.35">
      <c r="A38" s="71" t="s">
        <v>121</v>
      </c>
      <c r="B38" s="74">
        <v>0</v>
      </c>
      <c r="C38" s="71"/>
      <c r="D38" s="71" t="str">
        <f>CONCATENATE("Color grades ",Yellowthreshold,"%  to ",Greenthreshold,"% yellow, and below ",Yellowthreshold,"% red")</f>
        <v>Color grades 0%  to 85% yellow, and below 0% red</v>
      </c>
    </row>
    <row r="39" spans="1:4" x14ac:dyDescent="0.35">
      <c r="D39" s="76"/>
    </row>
    <row r="40" spans="1:4" x14ac:dyDescent="0.35">
      <c r="D40" s="76"/>
    </row>
    <row r="41" spans="1:4" x14ac:dyDescent="0.35">
      <c r="D41" s="76"/>
    </row>
    <row r="42" spans="1:4" x14ac:dyDescent="0.35">
      <c r="A42" s="73" t="s">
        <v>122</v>
      </c>
      <c r="B42" s="71"/>
      <c r="C42" s="71"/>
      <c r="D42" s="71"/>
    </row>
    <row r="43" spans="1:4" x14ac:dyDescent="0.35">
      <c r="A43" s="71" t="s">
        <v>123</v>
      </c>
      <c r="B43" s="77" t="s">
        <v>124</v>
      </c>
      <c r="C43" s="75">
        <f t="shared" ref="C43:C54" si="0">IF(B43="Tried It",1,0)</f>
        <v>0</v>
      </c>
      <c r="D43" s="71" t="str">
        <f>IF(B43="Not Yet","Change Excel's main settings to autosave every 3-5 minutes","Perfect! Also remember to backup")</f>
        <v>Change Excel's main settings to autosave every 3-5 minutes</v>
      </c>
    </row>
    <row r="44" spans="1:4" x14ac:dyDescent="0.35">
      <c r="A44" s="71" t="s">
        <v>125</v>
      </c>
      <c r="B44" s="77" t="s">
        <v>124</v>
      </c>
      <c r="C44" s="75">
        <f t="shared" si="0"/>
        <v>0</v>
      </c>
      <c r="D44" s="71" t="str">
        <f>IF(B44="Not Yet","Click in the table, and under table options in the ribbon, click total row","Perfect! You can add additional 'total rows' using formulas.")</f>
        <v>Click in the table, and under table options in the ribbon, click total row</v>
      </c>
    </row>
    <row r="45" spans="1:4" x14ac:dyDescent="0.35">
      <c r="A45" s="71" t="s">
        <v>126</v>
      </c>
      <c r="B45" s="77" t="s">
        <v>124</v>
      </c>
      <c r="C45" s="75">
        <f t="shared" si="0"/>
        <v>0</v>
      </c>
      <c r="D45" s="71" t="str">
        <f>IF(B45="Not Yet","Click on the plus box above column K","Perfect! Now you can graph data based on subgroups of students")</f>
        <v>Click on the plus box above column K</v>
      </c>
    </row>
    <row r="46" spans="1:4" x14ac:dyDescent="0.35">
      <c r="A46" s="71" t="s">
        <v>127</v>
      </c>
      <c r="B46" s="77" t="s">
        <v>124</v>
      </c>
      <c r="C46" s="75">
        <f t="shared" si="0"/>
        <v>0</v>
      </c>
      <c r="D46" s="71" t="str">
        <f>IF(B46="Not Yet","Click on the dropdown boxes in the header row of the main table","Perfect! Consider sorting by score or filtering by class.")</f>
        <v>Click on the dropdown boxes in the header row of the main table</v>
      </c>
    </row>
    <row r="47" spans="1:4" x14ac:dyDescent="0.35">
      <c r="A47" s="71" t="s">
        <v>128</v>
      </c>
      <c r="B47" s="77" t="s">
        <v>124</v>
      </c>
      <c r="C47" s="75">
        <f t="shared" si="0"/>
        <v>0</v>
      </c>
      <c r="D47" s="71" t="str">
        <f>IF(B47="Not Yet","Helper columns are useful for retakes, notes, and curving grades","Simply weight a column by 0%. To curve: use a formula in an adjacent column")</f>
        <v>Helper columns are useful for retakes, notes, and curving grades</v>
      </c>
    </row>
    <row r="48" spans="1:4" x14ac:dyDescent="0.35">
      <c r="A48" s="71" t="s">
        <v>129</v>
      </c>
      <c r="B48" s="77" t="s">
        <v>124</v>
      </c>
      <c r="C48" s="75">
        <f t="shared" si="0"/>
        <v>0</v>
      </c>
      <c r="D48" s="71" t="str">
        <f>IF(B48="Not Yet","Use zero points and say 100% weight","Perfect! They'll appreciate it")</f>
        <v>Use zero points and say 100% weight</v>
      </c>
    </row>
    <row r="49" spans="1:4" x14ac:dyDescent="0.35">
      <c r="A49" s="71" t="s">
        <v>130</v>
      </c>
      <c r="B49" s="77" t="s">
        <v>124</v>
      </c>
      <c r="C49" s="75">
        <f t="shared" si="0"/>
        <v>0</v>
      </c>
      <c r="D49" s="71" t="str">
        <f>IF(B49="Tried it","*Unhide* the Absences sheet by right clicking on the sheet tabs","This is completely optional, but a hidden sheet is built in")</f>
        <v>This is completely optional, but a hidden sheet is built in</v>
      </c>
    </row>
    <row r="50" spans="1:4" x14ac:dyDescent="0.35">
      <c r="A50" s="71" t="s">
        <v>131</v>
      </c>
      <c r="B50" s="77" t="s">
        <v>124</v>
      </c>
      <c r="C50" s="75">
        <f t="shared" si="0"/>
        <v>0</v>
      </c>
      <c r="D50" s="71" t="str">
        <f>IF(B50="Not Yet","Under Page Layout in the ribbon, change the color scheme","Cool! Hope you like the new colors")</f>
        <v>Under Page Layout in the ribbon, change the color scheme</v>
      </c>
    </row>
    <row r="51" spans="1:4" x14ac:dyDescent="0.35">
      <c r="A51" s="71" t="s">
        <v>132</v>
      </c>
      <c r="B51" s="77" t="s">
        <v>124</v>
      </c>
      <c r="C51" s="75">
        <f t="shared" si="0"/>
        <v>0</v>
      </c>
      <c r="D51" s="71" t="str">
        <f ca="1">IFERROR(IF(INFO("release")&lt;13,"Note: the sparkline graphs only show in Excel 2010 or above",IF(B51="Not Yet","Change the 'sparkline' histogram ranges","Set the grade cutoffs in the table above, then see B6:B10 on the Data Entry sheet")),IF(B51="Not Yet","Change the 'sparkline' histogram ranges","Set the grade cutoffs in the table above, then see B6:B10 on the Data Entry sheet"))</f>
        <v>Change the 'sparkline' histogram ranges</v>
      </c>
    </row>
    <row r="52" spans="1:4" x14ac:dyDescent="0.35">
      <c r="A52" s="71" t="s">
        <v>133</v>
      </c>
      <c r="B52" s="77" t="s">
        <v>124</v>
      </c>
      <c r="C52" s="75">
        <f t="shared" si="0"/>
        <v>0</v>
      </c>
      <c r="D52" s="71" t="str">
        <f>IF(B52="Not Yet","Type Excused in one of the assignment scores","This will excuse this assignment within the assignment type for the student")</f>
        <v>Type Excused in one of the assignment scores</v>
      </c>
    </row>
    <row r="53" spans="1:4" x14ac:dyDescent="0.35">
      <c r="A53" s="71" t="s">
        <v>134</v>
      </c>
      <c r="B53" s="77" t="s">
        <v>124</v>
      </c>
      <c r="C53" s="75">
        <f t="shared" si="0"/>
        <v>0</v>
      </c>
      <c r="D53" s="71" t="str">
        <f>IF(B53="Not Yet","Double click on the ribbon tab title like 'HOME' for the ribbon to hide","Double clicking again brings it back")</f>
        <v>Double click on the ribbon tab title like 'HOME' for the ribbon to hide</v>
      </c>
    </row>
    <row r="54" spans="1:4" x14ac:dyDescent="0.35">
      <c r="A54" s="71" t="s">
        <v>135</v>
      </c>
      <c r="B54" s="77" t="s">
        <v>124</v>
      </c>
      <c r="C54" s="75">
        <f t="shared" si="0"/>
        <v>0</v>
      </c>
      <c r="D54" s="71" t="str">
        <f>IF(B54="Not Yet","If you have another marking period, save a new copy of this gradebook","And remember to back up your gradebooks")</f>
        <v>If you have another marking period, save a new copy of this gradebook</v>
      </c>
    </row>
    <row r="56" spans="1:4" x14ac:dyDescent="0.35">
      <c r="A56" s="70" t="s">
        <v>136</v>
      </c>
      <c r="B56" s="71"/>
      <c r="C56" s="71"/>
      <c r="D56" s="71"/>
    </row>
    <row r="57" spans="1:4" x14ac:dyDescent="0.35">
      <c r="A57" s="71" t="s">
        <v>137</v>
      </c>
      <c r="B57" s="78">
        <v>42200</v>
      </c>
      <c r="C57" s="71"/>
      <c r="D57" s="71" t="s">
        <v>138</v>
      </c>
    </row>
    <row r="58" spans="1:4" x14ac:dyDescent="0.35">
      <c r="A58" s="71" t="s">
        <v>139</v>
      </c>
      <c r="B58" s="79" t="s">
        <v>140</v>
      </c>
      <c r="C58" s="71"/>
      <c r="D58" s="71" t="s">
        <v>141</v>
      </c>
    </row>
    <row r="59" spans="1:4" x14ac:dyDescent="0.35">
      <c r="A59" s="71" t="s">
        <v>142</v>
      </c>
      <c r="B59" s="71"/>
      <c r="C59" s="71"/>
      <c r="D59" s="80" t="s">
        <v>143</v>
      </c>
    </row>
    <row r="60" spans="1:4" x14ac:dyDescent="0.35">
      <c r="A60" s="71" t="s">
        <v>144</v>
      </c>
      <c r="B60" s="81" t="s">
        <v>145</v>
      </c>
      <c r="C60" s="82"/>
      <c r="D60" s="83" t="s">
        <v>146</v>
      </c>
    </row>
    <row r="61" spans="1:4" x14ac:dyDescent="0.35">
      <c r="A61" s="71" t="s">
        <v>147</v>
      </c>
      <c r="B61" s="71"/>
      <c r="C61" s="71"/>
      <c r="D61" s="71" t="s">
        <v>148</v>
      </c>
    </row>
  </sheetData>
  <mergeCells count="3">
    <mergeCell ref="A1:D1"/>
    <mergeCell ref="A4:C15"/>
    <mergeCell ref="D19:D32"/>
  </mergeCells>
  <conditionalFormatting sqref="C36">
    <cfRule type="iconSet" priority="2">
      <iconSet iconSet="4TrafficLights">
        <cfvo type="percent" val="0"/>
        <cfvo type="num" val="0.2"/>
        <cfvo type="num" val="0.3"/>
        <cfvo type="num" val="1"/>
      </iconSet>
    </cfRule>
  </conditionalFormatting>
  <conditionalFormatting sqref="C43:C54">
    <cfRule type="iconSet" priority="3">
      <iconSet iconSet="3Symbols2">
        <cfvo type="percent" val="0"/>
        <cfvo type="num" val="0.3"/>
        <cfvo type="num" val="0.5"/>
      </iconSet>
    </cfRule>
    <cfRule type="iconSet" priority="4">
      <iconSet iconSet="4TrafficLights">
        <cfvo type="percent" val="0"/>
        <cfvo type="num" val="0.2"/>
        <cfvo type="num" val="0.3"/>
        <cfvo type="num" val="1"/>
      </iconSet>
    </cfRule>
  </conditionalFormatting>
  <dataValidations count="2">
    <dataValidation type="list" operator="equal" allowBlank="1" sqref="B36" xr:uid="{00000000-0002-0000-0100-000000000000}">
      <formula1>"Yes,No"</formula1>
      <formula2>0</formula2>
    </dataValidation>
    <dataValidation type="list" operator="equal" allowBlank="1" sqref="B43:B54" xr:uid="{00000000-0002-0000-0100-000001000000}">
      <formula1>"Tried It,Not Yet"</formula1>
      <formula2>0</formula2>
    </dataValidation>
  </dataValidations>
  <hyperlinks>
    <hyperlink ref="D59" r:id="rId1" xr:uid="{00000000-0004-0000-0100-000000000000}"/>
  </hyperlinks>
  <pageMargins left="0.7" right="0.7" top="0.75" bottom="0.75" header="0.51180555555555496" footer="0.51180555555555496"/>
  <pageSetup paperSize="0" scale="0" firstPageNumber="0" orientation="portrait" usePrinterDefaults="0" horizontalDpi="0" verticalDpi="0" copie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5B592"/>
  </sheetPr>
  <dimension ref="A3:B5"/>
  <sheetViews>
    <sheetView windowProtection="1" zoomScale="60" zoomScaleNormal="60" workbookViewId="0">
      <selection activeCell="B4" sqref="B4"/>
    </sheetView>
  </sheetViews>
  <sheetFormatPr defaultRowHeight="14.5" x14ac:dyDescent="0.35"/>
  <cols>
    <col min="1" max="1" width="13.36328125"/>
    <col min="2" max="2" width="27.453125"/>
    <col min="3" max="1025" width="8.54296875"/>
  </cols>
  <sheetData>
    <row r="3" spans="1:2" x14ac:dyDescent="0.35">
      <c r="A3" s="84" t="s">
        <v>15</v>
      </c>
      <c r="B3" s="85" t="s">
        <v>149</v>
      </c>
    </row>
    <row r="4" spans="1:2" x14ac:dyDescent="0.35">
      <c r="A4" s="86">
        <v>1</v>
      </c>
      <c r="B4" s="87">
        <v>36.006666666666703</v>
      </c>
    </row>
    <row r="5" spans="1:2" x14ac:dyDescent="0.35">
      <c r="A5" s="88" t="s">
        <v>150</v>
      </c>
      <c r="B5" s="89">
        <v>36.006666666666703</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3BECA"/>
  </sheetPr>
  <dimension ref="B2:Q38"/>
  <sheetViews>
    <sheetView windowProtection="1" zoomScale="60" zoomScaleNormal="60" workbookViewId="0">
      <selection activeCell="C3" sqref="C3"/>
    </sheetView>
  </sheetViews>
  <sheetFormatPr defaultRowHeight="14.5" outlineLevelRow="1" x14ac:dyDescent="0.35"/>
  <cols>
    <col min="1" max="2" width="3"/>
    <col min="3" max="3" width="11.54296875"/>
    <col min="4" max="5" width="8.54296875"/>
    <col min="6" max="6" width="10.08984375"/>
    <col min="7" max="7" width="23.08984375"/>
    <col min="8" max="46" width="23.36328125"/>
    <col min="47" max="1025" width="8.54296875"/>
  </cols>
  <sheetData>
    <row r="2" spans="2:17" ht="19.5" x14ac:dyDescent="0.35">
      <c r="C2" s="90" t="s">
        <v>151</v>
      </c>
      <c r="D2" s="91"/>
      <c r="E2" s="91"/>
      <c r="F2" s="91"/>
      <c r="G2" s="91"/>
      <c r="H2" s="91"/>
      <c r="I2" s="91"/>
      <c r="J2" s="91"/>
      <c r="K2" s="91"/>
      <c r="L2" s="91"/>
      <c r="M2" s="91"/>
      <c r="N2" s="91"/>
      <c r="O2" s="91"/>
      <c r="P2" s="91"/>
      <c r="Q2" s="91"/>
    </row>
    <row r="3" spans="2:17" ht="18.5" x14ac:dyDescent="0.45">
      <c r="C3" s="92" t="s">
        <v>152</v>
      </c>
    </row>
    <row r="4" spans="2:17" x14ac:dyDescent="0.35">
      <c r="C4" s="93" t="s">
        <v>153</v>
      </c>
    </row>
    <row r="5" spans="2:17" x14ac:dyDescent="0.35">
      <c r="C5" s="93" t="s">
        <v>154</v>
      </c>
    </row>
    <row r="6" spans="2:17" x14ac:dyDescent="0.35">
      <c r="C6" s="93" t="str">
        <f ca="1">CONCATENATE("Date: ",TEXT(TODAY(),"dd-mmm-yyyy"))</f>
        <v>Date: 11-Nov-2023</v>
      </c>
    </row>
    <row r="8" spans="2:17" x14ac:dyDescent="0.35">
      <c r="C8" s="94" t="s">
        <v>155</v>
      </c>
    </row>
    <row r="9" spans="2:17" ht="30" customHeight="1" x14ac:dyDescent="0.35">
      <c r="C9" s="6"/>
      <c r="D9" s="6"/>
      <c r="E9" s="6"/>
      <c r="F9" s="6"/>
      <c r="G9" s="6"/>
    </row>
    <row r="11" spans="2:17" x14ac:dyDescent="0.35">
      <c r="C11" s="94" t="s">
        <v>156</v>
      </c>
    </row>
    <row r="12" spans="2:17" ht="30" customHeight="1" x14ac:dyDescent="0.35">
      <c r="C12" s="6"/>
      <c r="D12" s="6"/>
      <c r="E12" s="6"/>
      <c r="F12" s="6"/>
      <c r="G12" s="6"/>
    </row>
    <row r="15" spans="2:17" outlineLevel="1" x14ac:dyDescent="0.35">
      <c r="C15" s="95">
        <v>0</v>
      </c>
      <c r="D15" s="95">
        <v>1</v>
      </c>
      <c r="E15" s="95">
        <v>2</v>
      </c>
      <c r="F15" s="95">
        <v>3</v>
      </c>
      <c r="G15" s="95">
        <v>10</v>
      </c>
      <c r="H15" s="95">
        <v>11</v>
      </c>
      <c r="I15" s="95">
        <f t="shared" ref="I15:Q15" si="0">H15+1</f>
        <v>12</v>
      </c>
      <c r="J15" s="95">
        <f t="shared" si="0"/>
        <v>13</v>
      </c>
      <c r="K15" s="95">
        <f t="shared" si="0"/>
        <v>14</v>
      </c>
      <c r="L15" s="95">
        <f t="shared" si="0"/>
        <v>15</v>
      </c>
      <c r="M15" s="95">
        <f t="shared" si="0"/>
        <v>16</v>
      </c>
      <c r="N15" s="95">
        <f t="shared" si="0"/>
        <v>17</v>
      </c>
      <c r="O15" s="95">
        <f t="shared" si="0"/>
        <v>18</v>
      </c>
      <c r="P15" s="95">
        <f t="shared" si="0"/>
        <v>19</v>
      </c>
      <c r="Q15" s="95">
        <f t="shared" si="0"/>
        <v>20</v>
      </c>
    </row>
    <row r="16" spans="2:17" ht="15" customHeight="1" x14ac:dyDescent="0.35">
      <c r="B16">
        <v>1</v>
      </c>
      <c r="C16" s="5" t="s">
        <v>157</v>
      </c>
      <c r="D16" s="5"/>
      <c r="E16" s="5"/>
      <c r="F16" s="5"/>
      <c r="G16" s="5"/>
      <c r="H16" s="96" t="str">
        <f ca="1">OFFSET('Data Entry'!$A$1,Printouts!H$15,Printouts!$B16)</f>
        <v>Student 1</v>
      </c>
      <c r="I16" s="96" t="str">
        <f ca="1">OFFSET('Data Entry'!$A$1,Printouts!I$15,Printouts!$B16)</f>
        <v>Student 2</v>
      </c>
      <c r="J16" s="96" t="str">
        <f ca="1">OFFSET('Data Entry'!$A$1,Printouts!J$15,Printouts!$B16)</f>
        <v>Student 3</v>
      </c>
      <c r="K16" s="96" t="str">
        <f ca="1">OFFSET('Data Entry'!$A$1,Printouts!K$15,Printouts!$B16)</f>
        <v>Student 4</v>
      </c>
      <c r="L16" s="96" t="str">
        <f ca="1">OFFSET('Data Entry'!$A$1,Printouts!L$15,Printouts!$B16)</f>
        <v>Student 5</v>
      </c>
      <c r="M16" s="96" t="str">
        <f ca="1">OFFSET('Data Entry'!$A$1,Printouts!M$15,Printouts!$B16)</f>
        <v>Student 6</v>
      </c>
      <c r="N16" s="96" t="str">
        <f ca="1">OFFSET('Data Entry'!$A$1,Printouts!N$15,Printouts!$B16)</f>
        <v>Student 7</v>
      </c>
      <c r="O16" s="96" t="str">
        <f ca="1">OFFSET('Data Entry'!$A$1,Printouts!O$15,Printouts!$B16)</f>
        <v>Student 8</v>
      </c>
      <c r="P16" s="96" t="str">
        <f ca="1">OFFSET('Data Entry'!$A$1,Printouts!P$15,Printouts!$B16)</f>
        <v>Student 9</v>
      </c>
      <c r="Q16" s="96" t="str">
        <f ca="1">OFFSET('Data Entry'!$A$1,Printouts!Q$15,Printouts!$B16)</f>
        <v>Student 10</v>
      </c>
    </row>
    <row r="17" spans="2:17" hidden="1" x14ac:dyDescent="0.35">
      <c r="B17">
        <v>7</v>
      </c>
      <c r="C17" s="97" t="str">
        <f ca="1">OFFSET('Data Entry'!$A$1,Printouts!G$15,Printouts!$B17)</f>
        <v>Absent</v>
      </c>
      <c r="D17" s="98"/>
      <c r="E17" s="98"/>
      <c r="H17" s="99">
        <f ca="1">OFFSET('Data Entry'!$A$1,Printouts!H$15,Printouts!$B17)</f>
        <v>1</v>
      </c>
      <c r="I17" s="99">
        <f ca="1">OFFSET('Data Entry'!$A$1,Printouts!I$15,Printouts!$B17)</f>
        <v>0</v>
      </c>
      <c r="J17" s="99">
        <f ca="1">OFFSET('Data Entry'!$A$1,Printouts!J$15,Printouts!$B17)</f>
        <v>2</v>
      </c>
      <c r="K17" s="99">
        <f ca="1">OFFSET('Data Entry'!$A$1,Printouts!K$15,Printouts!$B17)</f>
        <v>0</v>
      </c>
      <c r="L17" s="99">
        <f ca="1">OFFSET('Data Entry'!$A$1,Printouts!L$15,Printouts!$B17)</f>
        <v>0</v>
      </c>
      <c r="M17" s="99">
        <f ca="1">OFFSET('Data Entry'!$A$1,Printouts!M$15,Printouts!$B17)</f>
        <v>0</v>
      </c>
      <c r="N17" s="99">
        <f ca="1">OFFSET('Data Entry'!$A$1,Printouts!N$15,Printouts!$B17)</f>
        <v>0</v>
      </c>
      <c r="O17" s="99">
        <f ca="1">OFFSET('Data Entry'!$A$1,Printouts!O$15,Printouts!$B17)</f>
        <v>0</v>
      </c>
      <c r="P17" s="99">
        <f ca="1">OFFSET('Data Entry'!$A$1,Printouts!P$15,Printouts!$B17)</f>
        <v>0</v>
      </c>
      <c r="Q17" s="100">
        <f ca="1">OFFSET('Data Entry'!$A$1,Printouts!Q$15,Printouts!$B17)</f>
        <v>0</v>
      </c>
    </row>
    <row r="18" spans="2:17" hidden="1" x14ac:dyDescent="0.35">
      <c r="B18">
        <v>8</v>
      </c>
      <c r="C18" s="101" t="str">
        <f ca="1">OFFSET('Data Entry'!$A$1,Printouts!G$15,Printouts!$B18)</f>
        <v>Late</v>
      </c>
      <c r="D18" s="102"/>
      <c r="E18" s="102"/>
      <c r="H18" s="103">
        <f ca="1">OFFSET('Data Entry'!$A$1,Printouts!H$15,Printouts!$B18)</f>
        <v>0</v>
      </c>
      <c r="I18" s="103">
        <f ca="1">OFFSET('Data Entry'!$A$1,Printouts!I$15,Printouts!$B18)</f>
        <v>1</v>
      </c>
      <c r="J18" s="103">
        <f ca="1">OFFSET('Data Entry'!$A$1,Printouts!J$15,Printouts!$B18)</f>
        <v>0</v>
      </c>
      <c r="K18" s="103">
        <f ca="1">OFFSET('Data Entry'!$A$1,Printouts!K$15,Printouts!$B18)</f>
        <v>0</v>
      </c>
      <c r="L18" s="103">
        <f ca="1">OFFSET('Data Entry'!$A$1,Printouts!L$15,Printouts!$B18)</f>
        <v>0</v>
      </c>
      <c r="M18" s="103">
        <f ca="1">OFFSET('Data Entry'!$A$1,Printouts!M$15,Printouts!$B18)</f>
        <v>0</v>
      </c>
      <c r="N18" s="103">
        <f ca="1">OFFSET('Data Entry'!$A$1,Printouts!N$15,Printouts!$B18)</f>
        <v>0</v>
      </c>
      <c r="O18" s="103">
        <f ca="1">OFFSET('Data Entry'!$A$1,Printouts!O$15,Printouts!$B18)</f>
        <v>0</v>
      </c>
      <c r="P18" s="103">
        <f ca="1">OFFSET('Data Entry'!$A$1,Printouts!P$15,Printouts!$B18)</f>
        <v>0</v>
      </c>
      <c r="Q18" s="104">
        <f ca="1">OFFSET('Data Entry'!$A$1,Printouts!Q$15,Printouts!$B18)</f>
        <v>0</v>
      </c>
    </row>
    <row r="19" spans="2:17" x14ac:dyDescent="0.35">
      <c r="B19">
        <v>10</v>
      </c>
      <c r="C19" s="4" t="str">
        <f ca="1">OFFSET('Data Entry'!$A$1,Printouts!G$15,Printouts!$B19)</f>
        <v>Running Average</v>
      </c>
      <c r="D19" s="4"/>
      <c r="E19" s="4"/>
      <c r="F19" s="4"/>
      <c r="G19" s="4"/>
      <c r="H19" s="105">
        <f ca="1">OFFSET('Data Entry'!$A$1,Printouts!H$15,Printouts!$B19)</f>
        <v>99.382352941176464</v>
      </c>
      <c r="I19" s="105">
        <f ca="1">OFFSET('Data Entry'!$A$1,Printouts!I$15,Printouts!$B19)</f>
        <v>79.351960784313732</v>
      </c>
      <c r="J19" s="105">
        <f ca="1">OFFSET('Data Entry'!$A$1,Printouts!J$15,Printouts!$B19)</f>
        <v>86.649999999999991</v>
      </c>
      <c r="K19" s="105">
        <f ca="1">OFFSET('Data Entry'!$A$1,Printouts!K$15,Printouts!$B19)</f>
        <v>80.223529411764702</v>
      </c>
      <c r="L19" s="105">
        <f ca="1">OFFSET('Data Entry'!$A$1,Printouts!L$15,Printouts!$B19)</f>
        <v>86.508123249299729</v>
      </c>
      <c r="M19" s="105">
        <f ca="1">OFFSET('Data Entry'!$A$1,Printouts!M$15,Printouts!$B19)</f>
        <v>83.787254901960779</v>
      </c>
      <c r="N19" s="105">
        <f ca="1">OFFSET('Data Entry'!$A$1,Printouts!N$15,Printouts!$B19)</f>
        <v>84.755602240896366</v>
      </c>
      <c r="O19" s="105">
        <f ca="1">OFFSET('Data Entry'!$A$1,Printouts!O$15,Printouts!$B19)</f>
        <v>90.17675070028011</v>
      </c>
      <c r="P19" s="105">
        <f ca="1">OFFSET('Data Entry'!$A$1,Printouts!P$15,Printouts!$B19)</f>
        <v>92.26344537815126</v>
      </c>
      <c r="Q19" s="105">
        <f ca="1">OFFSET('Data Entry'!$A$1,Printouts!Q$15,Printouts!$B19)</f>
        <v>84.5361344537815</v>
      </c>
    </row>
    <row r="20" spans="2:17" x14ac:dyDescent="0.35">
      <c r="B20">
        <v>11</v>
      </c>
      <c r="C20" s="106" t="s">
        <v>26</v>
      </c>
      <c r="D20" s="107"/>
      <c r="E20" s="107"/>
      <c r="F20" s="107"/>
      <c r="G20" s="108"/>
      <c r="H20" s="109" t="str">
        <f ca="1">OFFSET('Data Entry'!$A$1,Printouts!H$15,Printouts!$B20)</f>
        <v>A+</v>
      </c>
      <c r="I20" s="109" t="str">
        <f ca="1">OFFSET('Data Entry'!$A$1,Printouts!I$15,Printouts!$B20)</f>
        <v>C+</v>
      </c>
      <c r="J20" s="109" t="str">
        <f ca="1">OFFSET('Data Entry'!$A$1,Printouts!J$15,Printouts!$B20)</f>
        <v>B+</v>
      </c>
      <c r="K20" s="109" t="str">
        <f ca="1">OFFSET('Data Entry'!$A$1,Printouts!K$15,Printouts!$B20)</f>
        <v>B-</v>
      </c>
      <c r="L20" s="109" t="str">
        <f ca="1">OFFSET('Data Entry'!$A$1,Printouts!L$15,Printouts!$B20)</f>
        <v>B+</v>
      </c>
      <c r="M20" s="109" t="str">
        <f ca="1">OFFSET('Data Entry'!$A$1,Printouts!M$15,Printouts!$B20)</f>
        <v>B</v>
      </c>
      <c r="N20" s="109" t="str">
        <f ca="1">OFFSET('Data Entry'!$A$1,Printouts!N$15,Printouts!$B20)</f>
        <v>B</v>
      </c>
      <c r="O20" s="109" t="str">
        <f ca="1">OFFSET('Data Entry'!$A$1,Printouts!O$15,Printouts!$B20)</f>
        <v>A-</v>
      </c>
      <c r="P20" s="109" t="str">
        <f ca="1">OFFSET('Data Entry'!$A$1,Printouts!P$15,Printouts!$B20)</f>
        <v>A-</v>
      </c>
      <c r="Q20" s="109" t="str">
        <f ca="1">OFFSET('Data Entry'!$A$1,Printouts!Q$15,Printouts!$B20)</f>
        <v>B</v>
      </c>
    </row>
    <row r="21" spans="2:17" x14ac:dyDescent="0.35">
      <c r="C21" s="3" t="s">
        <v>0</v>
      </c>
      <c r="D21" s="3"/>
      <c r="E21" s="3"/>
      <c r="F21" s="3"/>
      <c r="G21" s="110" t="s">
        <v>158</v>
      </c>
      <c r="H21" s="111" t="s">
        <v>159</v>
      </c>
      <c r="I21" s="111" t="s">
        <v>159</v>
      </c>
      <c r="J21" s="111" t="s">
        <v>159</v>
      </c>
      <c r="K21" s="111" t="s">
        <v>159</v>
      </c>
      <c r="L21" s="111" t="s">
        <v>159</v>
      </c>
      <c r="M21" s="111" t="s">
        <v>159</v>
      </c>
      <c r="N21" s="111" t="s">
        <v>159</v>
      </c>
      <c r="O21" s="111" t="s">
        <v>159</v>
      </c>
      <c r="P21" s="111" t="s">
        <v>159</v>
      </c>
      <c r="Q21" s="111" t="s">
        <v>159</v>
      </c>
    </row>
    <row r="22" spans="2:17" x14ac:dyDescent="0.35">
      <c r="B22">
        <v>12</v>
      </c>
      <c r="C22" s="2" t="str">
        <f ca="1">OFFSET('Data Entry'!$A$1,Printouts!G$15,Printouts!$B22)</f>
        <v>Homeworks</v>
      </c>
      <c r="D22" s="2"/>
      <c r="E22" s="2"/>
      <c r="F22" s="2"/>
      <c r="G22" s="112">
        <f ca="1">OFFSET('Data Entry'!$A$1,Printouts!F$15,Printouts!$B22)</f>
        <v>0.15</v>
      </c>
      <c r="H22" s="113">
        <f ca="1">OFFSET('Data Entry'!$A$1,Printouts!H$15,Printouts!$B22)</f>
        <v>100</v>
      </c>
      <c r="I22" s="113">
        <f ca="1">OFFSET('Data Entry'!$A$1,Printouts!I$15,Printouts!$B22)</f>
        <v>53.333333333333336</v>
      </c>
      <c r="J22" s="113">
        <f ca="1">OFFSET('Data Entry'!$A$1,Printouts!J$15,Printouts!$B22)</f>
        <v>62</v>
      </c>
      <c r="K22" s="113">
        <f ca="1">OFFSET('Data Entry'!$A$1,Printouts!K$15,Printouts!$B22)</f>
        <v>60</v>
      </c>
      <c r="L22" s="113">
        <f ca="1">OFFSET('Data Entry'!$A$1,Printouts!L$15,Printouts!$B22)</f>
        <v>72.38095238095238</v>
      </c>
      <c r="M22" s="113">
        <f ca="1">OFFSET('Data Entry'!$A$1,Printouts!M$15,Printouts!$B22)</f>
        <v>80</v>
      </c>
      <c r="N22" s="113">
        <f ca="1">OFFSET('Data Entry'!$A$1,Printouts!N$15,Printouts!$B22)</f>
        <v>87.61904761904762</v>
      </c>
      <c r="O22" s="113">
        <f ca="1">OFFSET('Data Entry'!$A$1,Printouts!O$15,Printouts!$B22)</f>
        <v>85.714285714285708</v>
      </c>
      <c r="P22" s="113">
        <f ca="1">OFFSET('Data Entry'!$A$1,Printouts!P$15,Printouts!$B22)</f>
        <v>94.285714285714278</v>
      </c>
      <c r="Q22" s="113">
        <f ca="1">OFFSET('Data Entry'!$A$1,Printouts!Q$15,Printouts!$B22)</f>
        <v>90.476190476190482</v>
      </c>
    </row>
    <row r="23" spans="2:17" x14ac:dyDescent="0.35">
      <c r="B23">
        <f>B22+1</f>
        <v>13</v>
      </c>
      <c r="C23" s="2" t="str">
        <f ca="1">OFFSET('Data Entry'!$A$1,Printouts!G$15,Printouts!$B23)</f>
        <v>Classworks</v>
      </c>
      <c r="D23" s="2"/>
      <c r="E23" s="2"/>
      <c r="F23" s="2"/>
      <c r="G23" s="112">
        <f ca="1">OFFSET('Data Entry'!$A$1,Printouts!F$15,Printouts!$B23)</f>
        <v>0.15</v>
      </c>
      <c r="H23" s="114">
        <f ca="1">OFFSET('Data Entry'!$A$1,Printouts!H$15,Printouts!$B23)</f>
        <v>99.215686274509807</v>
      </c>
      <c r="I23" s="114">
        <f ca="1">OFFSET('Data Entry'!$A$1,Printouts!I$15,Printouts!$B23)</f>
        <v>88.235294117647058</v>
      </c>
      <c r="J23" s="114">
        <f ca="1">OFFSET('Data Entry'!$A$1,Printouts!J$15,Printouts!$B23)</f>
        <v>88.333333333333329</v>
      </c>
      <c r="K23" s="114">
        <f ca="1">OFFSET('Data Entry'!$A$1,Printouts!K$15,Printouts!$B23)</f>
        <v>78.82352941176471</v>
      </c>
      <c r="L23" s="114">
        <f ca="1">OFFSET('Data Entry'!$A$1,Printouts!L$15,Printouts!$B23)</f>
        <v>74.117647058823536</v>
      </c>
      <c r="M23" s="114">
        <f ca="1">OFFSET('Data Entry'!$A$1,Printouts!M$15,Printouts!$B23)</f>
        <v>76.470588235294116</v>
      </c>
      <c r="N23" s="114">
        <f ca="1">OFFSET('Data Entry'!$A$1,Printouts!N$15,Printouts!$B23)</f>
        <v>76.862745098039227</v>
      </c>
      <c r="O23" s="114">
        <f ca="1">OFFSET('Data Entry'!$A$1,Printouts!O$15,Printouts!$B23)</f>
        <v>82.35294117647058</v>
      </c>
      <c r="P23" s="114">
        <f ca="1">OFFSET('Data Entry'!$A$1,Printouts!P$15,Printouts!$B23)</f>
        <v>83.137254901960787</v>
      </c>
      <c r="Q23" s="114">
        <f ca="1">OFFSET('Data Entry'!$A$1,Printouts!Q$15,Printouts!$B23)</f>
        <v>71.764705882352942</v>
      </c>
    </row>
    <row r="24" spans="2:17" x14ac:dyDescent="0.35">
      <c r="B24">
        <f>B23+1</f>
        <v>14</v>
      </c>
      <c r="C24" s="2" t="str">
        <f ca="1">OFFSET('Data Entry'!$A$1,Printouts!G$15,Printouts!$B24)</f>
        <v>Formative Assessments</v>
      </c>
      <c r="D24" s="2"/>
      <c r="E24" s="2"/>
      <c r="F24" s="2"/>
      <c r="G24" s="112">
        <f ca="1">OFFSET('Data Entry'!$A$1,Printouts!F$15,Printouts!$B24)</f>
        <v>0.15</v>
      </c>
      <c r="H24" s="114">
        <f ca="1">OFFSET('Data Entry'!$A$1,Printouts!H$15,Printouts!$B24)</f>
        <v>96.666666666666671</v>
      </c>
      <c r="I24" s="114">
        <f ca="1">OFFSET('Data Entry'!$A$1,Printouts!I$15,Printouts!$B24)</f>
        <v>86.666666666666671</v>
      </c>
      <c r="J24" s="114">
        <f ca="1">OFFSET('Data Entry'!$A$1,Printouts!J$15,Printouts!$B24)</f>
        <v>93.333333333333329</v>
      </c>
      <c r="K24" s="114">
        <f ca="1">OFFSET('Data Entry'!$A$1,Printouts!K$15,Printouts!$B24)</f>
        <v>84</v>
      </c>
      <c r="L24" s="114">
        <f ca="1">OFFSET('Data Entry'!$A$1,Printouts!L$15,Printouts!$B24)</f>
        <v>86.666666666666671</v>
      </c>
      <c r="M24" s="114">
        <f ca="1">OFFSET('Data Entry'!$A$1,Printouts!M$15,Printouts!$B24)</f>
        <v>79.333333333333329</v>
      </c>
      <c r="N24" s="114">
        <f ca="1">OFFSET('Data Entry'!$A$1,Printouts!N$15,Printouts!$B24)</f>
        <v>81.333333333333329</v>
      </c>
      <c r="O24" s="114">
        <f ca="1">OFFSET('Data Entry'!$A$1,Printouts!O$15,Printouts!$B24)</f>
        <v>89.333333333333329</v>
      </c>
      <c r="P24" s="114">
        <f ca="1">OFFSET('Data Entry'!$A$1,Printouts!P$15,Printouts!$B24)</f>
        <v>82.666666666666671</v>
      </c>
      <c r="Q24" s="114">
        <f ca="1">OFFSET('Data Entry'!$A$1,Printouts!Q$15,Printouts!$B24)</f>
        <v>70.666666666666671</v>
      </c>
    </row>
    <row r="25" spans="2:17" x14ac:dyDescent="0.35">
      <c r="B25">
        <f>B24+1</f>
        <v>15</v>
      </c>
      <c r="C25" s="2" t="str">
        <f ca="1">OFFSET('Data Entry'!$A$1,Printouts!G$15,Printouts!$B25)</f>
        <v>Projects</v>
      </c>
      <c r="D25" s="2"/>
      <c r="E25" s="2"/>
      <c r="F25" s="2"/>
      <c r="G25" s="112">
        <f ca="1">OFFSET('Data Entry'!$A$1,Printouts!F$15,Printouts!$B25)</f>
        <v>0.35</v>
      </c>
      <c r="H25" s="114">
        <f ca="1">OFFSET('Data Entry'!$A$1,Printouts!H$15,Printouts!$B25)</f>
        <v>100</v>
      </c>
      <c r="I25" s="114">
        <f ca="1">OFFSET('Data Entry'!$A$1,Printouts!I$15,Printouts!$B25)</f>
        <v>87</v>
      </c>
      <c r="J25" s="114">
        <f ca="1">OFFSET('Data Entry'!$A$1,Printouts!J$15,Printouts!$B25)</f>
        <v>86</v>
      </c>
      <c r="K25" s="114">
        <f ca="1">OFFSET('Data Entry'!$A$1,Printouts!K$15,Printouts!$B25)</f>
        <v>88</v>
      </c>
      <c r="L25" s="114">
        <f ca="1">OFFSET('Data Entry'!$A$1,Printouts!L$15,Printouts!$B25)</f>
        <v>92</v>
      </c>
      <c r="M25" s="114">
        <f ca="1">OFFSET('Data Entry'!$A$1,Printouts!M$15,Printouts!$B25)</f>
        <v>85</v>
      </c>
      <c r="N25" s="114">
        <f ca="1">OFFSET('Data Entry'!$A$1,Printouts!N$15,Printouts!$B25)</f>
        <v>93</v>
      </c>
      <c r="O25" s="114">
        <f ca="1">OFFSET('Data Entry'!$A$1,Printouts!O$15,Printouts!$B25)</f>
        <v>94</v>
      </c>
      <c r="P25" s="114">
        <f ca="1">OFFSET('Data Entry'!$A$1,Printouts!P$15,Printouts!$B25)</f>
        <v>95</v>
      </c>
      <c r="Q25" s="114">
        <f ca="1">OFFSET('Data Entry'!$A$1,Printouts!Q$15,Printouts!$B25)</f>
        <v>96</v>
      </c>
    </row>
    <row r="26" spans="2:17" x14ac:dyDescent="0.35">
      <c r="B26">
        <f>B25+1</f>
        <v>16</v>
      </c>
      <c r="C26" s="2" t="str">
        <f ca="1">OFFSET('Data Entry'!$A$1,Printouts!G$15,Printouts!$B26)</f>
        <v>Summative Assessments</v>
      </c>
      <c r="D26" s="2"/>
      <c r="E26" s="2"/>
      <c r="F26" s="2"/>
      <c r="G26" s="112">
        <f ca="1">OFFSET('Data Entry'!$A$1,Printouts!F$15,Printouts!$B26)</f>
        <v>0.2</v>
      </c>
      <c r="H26" s="114">
        <f ca="1">OFFSET('Data Entry'!$A$1,Printouts!H$15,Printouts!$B26)</f>
        <v>100</v>
      </c>
      <c r="I26" s="114">
        <f ca="1">OFFSET('Data Entry'!$A$1,Printouts!I$15,Printouts!$B26)</f>
        <v>73.333333333333329</v>
      </c>
      <c r="J26" s="114">
        <f ca="1">OFFSET('Data Entry'!$A$1,Printouts!J$15,Printouts!$B26)</f>
        <v>100</v>
      </c>
      <c r="K26" s="114">
        <f ca="1">OFFSET('Data Entry'!$A$1,Printouts!K$15,Printouts!$B26)</f>
        <v>80</v>
      </c>
      <c r="L26" s="114">
        <f ca="1">OFFSET('Data Entry'!$A$1,Printouts!L$15,Printouts!$B26)</f>
        <v>96.666666666666671</v>
      </c>
      <c r="M26" s="114">
        <f ca="1">OFFSET('Data Entry'!$A$1,Printouts!M$15,Printouts!$B26)</f>
        <v>93.333333333333329</v>
      </c>
      <c r="N26" s="114">
        <f ca="1">OFFSET('Data Entry'!$A$1,Printouts!N$15,Printouts!$B26)</f>
        <v>76.666666666666671</v>
      </c>
      <c r="O26" s="114">
        <f ca="1">OFFSET('Data Entry'!$A$1,Printouts!O$15,Printouts!$B26)</f>
        <v>93.333333333333329</v>
      </c>
      <c r="P26" s="114">
        <f ca="1">OFFSET('Data Entry'!$A$1,Printouts!P$15,Printouts!$B26)</f>
        <v>100</v>
      </c>
      <c r="Q26" s="114">
        <f ca="1">OFFSET('Data Entry'!$A$1,Printouts!Q$15,Printouts!$B26)</f>
        <v>80</v>
      </c>
    </row>
    <row r="27" spans="2:17" x14ac:dyDescent="0.35">
      <c r="B27">
        <f>B26+1</f>
        <v>17</v>
      </c>
      <c r="C27" s="1" t="str">
        <f ca="1">OFFSET('Data Entry'!$A$1,Printouts!G$15,Printouts!$B27)</f>
        <v>Another Type 2</v>
      </c>
      <c r="D27" s="1"/>
      <c r="E27" s="1"/>
      <c r="F27" s="1"/>
      <c r="G27" s="115">
        <f ca="1">OFFSET('Data Entry'!$A$1,Printouts!F$15,Printouts!$B27)</f>
        <v>0</v>
      </c>
      <c r="H27" s="116" t="str">
        <f ca="1">OFFSET('Data Entry'!$A$1,Printouts!H$15,Printouts!$B27)</f>
        <v/>
      </c>
      <c r="I27" s="116" t="str">
        <f ca="1">OFFSET('Data Entry'!$A$1,Printouts!I$15,Printouts!$B27)</f>
        <v/>
      </c>
      <c r="J27" s="116" t="str">
        <f ca="1">OFFSET('Data Entry'!$A$1,Printouts!J$15,Printouts!$B27)</f>
        <v/>
      </c>
      <c r="K27" s="116" t="str">
        <f ca="1">OFFSET('Data Entry'!$A$1,Printouts!K$15,Printouts!$B27)</f>
        <v/>
      </c>
      <c r="L27" s="116" t="str">
        <f ca="1">OFFSET('Data Entry'!$A$1,Printouts!L$15,Printouts!$B27)</f>
        <v/>
      </c>
      <c r="M27" s="116" t="str">
        <f ca="1">OFFSET('Data Entry'!$A$1,Printouts!M$15,Printouts!$B27)</f>
        <v/>
      </c>
      <c r="N27" s="116" t="str">
        <f ca="1">OFFSET('Data Entry'!$A$1,Printouts!N$15,Printouts!$B27)</f>
        <v/>
      </c>
      <c r="O27" s="116" t="str">
        <f ca="1">OFFSET('Data Entry'!$A$1,Printouts!O$15,Printouts!$B27)</f>
        <v/>
      </c>
      <c r="P27" s="116" t="str">
        <f ca="1">OFFSET('Data Entry'!$A$1,Printouts!P$15,Printouts!$B27)</f>
        <v/>
      </c>
      <c r="Q27" s="116" t="str">
        <f ca="1">OFFSET('Data Entry'!$A$1,Printouts!Q$15,Printouts!$B27)</f>
        <v/>
      </c>
    </row>
    <row r="28" spans="2:17" x14ac:dyDescent="0.35">
      <c r="C28" s="117" t="s">
        <v>160</v>
      </c>
      <c r="D28" s="118" t="s">
        <v>6</v>
      </c>
      <c r="E28" s="118" t="s">
        <v>161</v>
      </c>
      <c r="F28" s="119" t="s">
        <v>9</v>
      </c>
      <c r="G28" s="120" t="s">
        <v>162</v>
      </c>
      <c r="H28" s="121" t="s">
        <v>163</v>
      </c>
      <c r="I28" s="121" t="s">
        <v>164</v>
      </c>
      <c r="J28" s="121" t="s">
        <v>164</v>
      </c>
      <c r="K28" s="121" t="s">
        <v>164</v>
      </c>
      <c r="L28" s="121" t="s">
        <v>164</v>
      </c>
      <c r="M28" s="121" t="s">
        <v>164</v>
      </c>
      <c r="N28" s="121" t="s">
        <v>164</v>
      </c>
      <c r="O28" s="121" t="s">
        <v>164</v>
      </c>
      <c r="P28" s="121" t="s">
        <v>164</v>
      </c>
      <c r="Q28" s="121" t="s">
        <v>164</v>
      </c>
    </row>
    <row r="29" spans="2:17" x14ac:dyDescent="0.35">
      <c r="B29">
        <v>18</v>
      </c>
      <c r="C29" s="122" t="str">
        <f ca="1">OFFSET('Data Entry'!$A$1,Printouts!C$15,Printouts!$B29)</f>
        <v>Classworks</v>
      </c>
      <c r="D29" s="123">
        <f ca="1">OFFSET('Data Entry'!$A$1,Printouts!D$15,Printouts!$B29)</f>
        <v>15</v>
      </c>
      <c r="E29" s="124">
        <f ca="1">OFFSET('Data Entry'!$A$1,Printouts!E$15,Printouts!$B29)</f>
        <v>1</v>
      </c>
      <c r="F29" s="125">
        <f ca="1">OFFSET('Data Entry'!$A$1,Printouts!F$15,Printouts!$B29)</f>
        <v>43485</v>
      </c>
      <c r="G29" s="126" t="str">
        <f ca="1">OFFSET('Data Entry'!$A$1,Printouts!G$15,Printouts!$B29)</f>
        <v>Classwork 1</v>
      </c>
      <c r="H29" s="127">
        <f ca="1">OFFSET('Data Entry'!$A$1,Printouts!H$15,Printouts!$B29)</f>
        <v>13</v>
      </c>
      <c r="I29" s="127">
        <f ca="1">OFFSET('Data Entry'!$A$1,Printouts!I$15,Printouts!$B29)</f>
        <v>10</v>
      </c>
      <c r="J29" s="127">
        <f ca="1">OFFSET('Data Entry'!$A$1,Printouts!J$15,Printouts!$B29)</f>
        <v>10</v>
      </c>
      <c r="K29" s="127">
        <f ca="1">OFFSET('Data Entry'!$A$1,Printouts!K$15,Printouts!$B29)</f>
        <v>10</v>
      </c>
      <c r="L29" s="127">
        <f ca="1">OFFSET('Data Entry'!$A$1,Printouts!L$15,Printouts!$B29)</f>
        <v>7</v>
      </c>
      <c r="M29" s="127">
        <f ca="1">OFFSET('Data Entry'!$A$1,Printouts!M$15,Printouts!$B29)</f>
        <v>14</v>
      </c>
      <c r="N29" s="127">
        <f ca="1">OFFSET('Data Entry'!$A$1,Printouts!N$15,Printouts!$B29)</f>
        <v>11</v>
      </c>
      <c r="O29" s="127">
        <f ca="1">OFFSET('Data Entry'!$A$1,Printouts!O$15,Printouts!$B29)</f>
        <v>7</v>
      </c>
      <c r="P29" s="127">
        <f ca="1">OFFSET('Data Entry'!$A$1,Printouts!P$15,Printouts!$B29)</f>
        <v>5</v>
      </c>
      <c r="Q29" s="127">
        <f ca="1">OFFSET('Data Entry'!$A$1,Printouts!Q$15,Printouts!$B29)</f>
        <v>8</v>
      </c>
    </row>
    <row r="30" spans="2:17" x14ac:dyDescent="0.35">
      <c r="B30">
        <f t="shared" ref="B30:B38" si="1">B29+1</f>
        <v>19</v>
      </c>
      <c r="C30" s="128" t="str">
        <f ca="1">OFFSET('Data Entry'!$A$1,Printouts!C$15,Printouts!$B30)</f>
        <v>Homeworks</v>
      </c>
      <c r="D30" s="129">
        <f ca="1">OFFSET('Data Entry'!$A$1,Printouts!D$15,Printouts!$B30)</f>
        <v>10</v>
      </c>
      <c r="E30" s="130">
        <f ca="1">OFFSET('Data Entry'!$A$1,Printouts!E$15,Printouts!$B30)</f>
        <v>1</v>
      </c>
      <c r="F30" s="131">
        <f ca="1">OFFSET('Data Entry'!$A$1,Printouts!F$15,Printouts!$B30)</f>
        <v>43485</v>
      </c>
      <c r="G30" s="101" t="str">
        <f ca="1">OFFSET('Data Entry'!$A$1,Printouts!G$15,Printouts!$B30)</f>
        <v>Homework 1</v>
      </c>
      <c r="H30" s="114">
        <f ca="1">OFFSET('Data Entry'!$A$1,Printouts!H$15,Printouts!$B30)</f>
        <v>10</v>
      </c>
      <c r="I30" s="114">
        <f ca="1">OFFSET('Data Entry'!$A$1,Printouts!I$15,Printouts!$B30)</f>
        <v>9</v>
      </c>
      <c r="J30" s="114">
        <f ca="1">OFFSET('Data Entry'!$A$1,Printouts!J$15,Printouts!$B30)</f>
        <v>9</v>
      </c>
      <c r="K30" s="114">
        <f ca="1">OFFSET('Data Entry'!$A$1,Printouts!K$15,Printouts!$B30)</f>
        <v>9</v>
      </c>
      <c r="L30" s="114">
        <f ca="1">OFFSET('Data Entry'!$A$1,Printouts!L$15,Printouts!$B30)</f>
        <v>10</v>
      </c>
      <c r="M30" s="114">
        <f ca="1">OFFSET('Data Entry'!$A$1,Printouts!M$15,Printouts!$B30)</f>
        <v>9</v>
      </c>
      <c r="N30" s="114">
        <f ca="1">OFFSET('Data Entry'!$A$1,Printouts!N$15,Printouts!$B30)</f>
        <v>9</v>
      </c>
      <c r="O30" s="114">
        <f ca="1">OFFSET('Data Entry'!$A$1,Printouts!O$15,Printouts!$B30)</f>
        <v>10</v>
      </c>
      <c r="P30" s="114">
        <f ca="1">OFFSET('Data Entry'!$A$1,Printouts!P$15,Printouts!$B30)</f>
        <v>10</v>
      </c>
      <c r="Q30" s="114">
        <f ca="1">OFFSET('Data Entry'!$A$1,Printouts!Q$15,Printouts!$B30)</f>
        <v>10</v>
      </c>
    </row>
    <row r="31" spans="2:17" x14ac:dyDescent="0.35">
      <c r="B31">
        <f t="shared" si="1"/>
        <v>20</v>
      </c>
      <c r="C31" s="128" t="str">
        <f ca="1">OFFSET('Data Entry'!$A$1,Printouts!C$15,Printouts!$B31)</f>
        <v>Classworks</v>
      </c>
      <c r="D31" s="129">
        <f ca="1">OFFSET('Data Entry'!$A$1,Printouts!D$15,Printouts!$B31)</f>
        <v>15</v>
      </c>
      <c r="E31" s="130">
        <f ca="1">OFFSET('Data Entry'!$A$1,Printouts!E$15,Printouts!$B31)</f>
        <v>1</v>
      </c>
      <c r="F31" s="131">
        <f ca="1">OFFSET('Data Entry'!$A$1,Printouts!F$15,Printouts!$B31)</f>
        <v>43488</v>
      </c>
      <c r="G31" s="101" t="str">
        <f ca="1">OFFSET('Data Entry'!$A$1,Printouts!G$15,Printouts!$B31)</f>
        <v>Classwork 2</v>
      </c>
      <c r="H31" s="114">
        <f ca="1">OFFSET('Data Entry'!$A$1,Printouts!H$15,Printouts!$B31)</f>
        <v>15</v>
      </c>
      <c r="I31" s="114">
        <f ca="1">OFFSET('Data Entry'!$A$1,Printouts!I$15,Printouts!$B31)</f>
        <v>12</v>
      </c>
      <c r="J31" s="114">
        <f ca="1">OFFSET('Data Entry'!$A$1,Printouts!J$15,Printouts!$B31)</f>
        <v>12</v>
      </c>
      <c r="K31" s="114">
        <f ca="1">OFFSET('Data Entry'!$A$1,Printouts!K$15,Printouts!$B31)</f>
        <v>5</v>
      </c>
      <c r="L31" s="114">
        <f ca="1">OFFSET('Data Entry'!$A$1,Printouts!L$15,Printouts!$B31)</f>
        <v>11</v>
      </c>
      <c r="M31" s="114">
        <f ca="1">OFFSET('Data Entry'!$A$1,Printouts!M$15,Printouts!$B31)</f>
        <v>8</v>
      </c>
      <c r="N31" s="114">
        <f ca="1">OFFSET('Data Entry'!$A$1,Printouts!N$15,Printouts!$B31)</f>
        <v>11</v>
      </c>
      <c r="O31" s="114">
        <f ca="1">OFFSET('Data Entry'!$A$1,Printouts!O$15,Printouts!$B31)</f>
        <v>5</v>
      </c>
      <c r="P31" s="114">
        <f ca="1">OFFSET('Data Entry'!$A$1,Printouts!P$15,Printouts!$B31)</f>
        <v>5</v>
      </c>
      <c r="Q31" s="114">
        <f ca="1">OFFSET('Data Entry'!$A$1,Printouts!Q$15,Printouts!$B31)</f>
        <v>6</v>
      </c>
    </row>
    <row r="32" spans="2:17" x14ac:dyDescent="0.35">
      <c r="B32">
        <f t="shared" si="1"/>
        <v>21</v>
      </c>
      <c r="C32" s="128" t="str">
        <f ca="1">OFFSET('Data Entry'!$A$1,Printouts!C$15,Printouts!$B32)</f>
        <v>Homeworks</v>
      </c>
      <c r="D32" s="129">
        <f ca="1">OFFSET('Data Entry'!$A$1,Printouts!D$15,Printouts!$B32)</f>
        <v>5</v>
      </c>
      <c r="E32" s="130">
        <f ca="1">OFFSET('Data Entry'!$A$1,Printouts!E$15,Printouts!$B32)</f>
        <v>1</v>
      </c>
      <c r="F32" s="131">
        <f ca="1">OFFSET('Data Entry'!$A$1,Printouts!F$15,Printouts!$B32)</f>
        <v>43491</v>
      </c>
      <c r="G32" s="101" t="str">
        <f ca="1">OFFSET('Data Entry'!$A$1,Printouts!G$15,Printouts!$B32)</f>
        <v>Homework 2</v>
      </c>
      <c r="H32" s="114">
        <f ca="1">OFFSET('Data Entry'!$A$1,Printouts!H$15,Printouts!$B32)</f>
        <v>5</v>
      </c>
      <c r="I32" s="114">
        <f ca="1">OFFSET('Data Entry'!$A$1,Printouts!I$15,Printouts!$B32)</f>
        <v>4</v>
      </c>
      <c r="J32" s="114" t="str">
        <f ca="1">OFFSET('Data Entry'!$A$1,Printouts!J$15,Printouts!$B32)</f>
        <v>Excused</v>
      </c>
      <c r="K32" s="114">
        <f ca="1">OFFSET('Data Entry'!$A$1,Printouts!K$15,Printouts!$B32)</f>
        <v>4</v>
      </c>
      <c r="L32" s="114">
        <f ca="1">OFFSET('Data Entry'!$A$1,Printouts!L$15,Printouts!$B32)</f>
        <v>5</v>
      </c>
      <c r="M32" s="114">
        <f ca="1">OFFSET('Data Entry'!$A$1,Printouts!M$15,Printouts!$B32)</f>
        <v>4</v>
      </c>
      <c r="N32" s="114">
        <f ca="1">OFFSET('Data Entry'!$A$1,Printouts!N$15,Printouts!$B32)</f>
        <v>4</v>
      </c>
      <c r="O32" s="114">
        <f ca="1">OFFSET('Data Entry'!$A$1,Printouts!O$15,Printouts!$B32)</f>
        <v>4</v>
      </c>
      <c r="P32" s="114">
        <f ca="1">OFFSET('Data Entry'!$A$1,Printouts!P$15,Printouts!$B32)</f>
        <v>4</v>
      </c>
      <c r="Q32" s="114">
        <f ca="1">OFFSET('Data Entry'!$A$1,Printouts!Q$15,Printouts!$B32)</f>
        <v>4</v>
      </c>
    </row>
    <row r="33" spans="2:17" x14ac:dyDescent="0.35">
      <c r="B33">
        <f t="shared" si="1"/>
        <v>22</v>
      </c>
      <c r="C33" s="128" t="str">
        <f ca="1">OFFSET('Data Entry'!$A$1,Printouts!C$15,Printouts!$B33)</f>
        <v>Classworks</v>
      </c>
      <c r="D33" s="129">
        <f ca="1">OFFSET('Data Entry'!$A$1,Printouts!D$15,Printouts!$B33)</f>
        <v>15</v>
      </c>
      <c r="E33" s="130">
        <f ca="1">OFFSET('Data Entry'!$A$1,Printouts!E$15,Printouts!$B33)</f>
        <v>1</v>
      </c>
      <c r="F33" s="131">
        <f ca="1">OFFSET('Data Entry'!$A$1,Printouts!F$15,Printouts!$B33)</f>
        <v>43492</v>
      </c>
      <c r="G33" s="101" t="str">
        <f ca="1">OFFSET('Data Entry'!$A$1,Printouts!G$15,Printouts!$B33)</f>
        <v>Classwork 3</v>
      </c>
      <c r="H33" s="114">
        <f ca="1">OFFSET('Data Entry'!$A$1,Printouts!H$15,Printouts!$B33)</f>
        <v>15</v>
      </c>
      <c r="I33" s="114">
        <f ca="1">OFFSET('Data Entry'!$A$1,Printouts!I$15,Printouts!$B33)</f>
        <v>15</v>
      </c>
      <c r="J33" s="114" t="str">
        <f ca="1">OFFSET('Data Entry'!$A$1,Printouts!J$15,Printouts!$B33)</f>
        <v>Excused</v>
      </c>
      <c r="K33" s="114">
        <f ca="1">OFFSET('Data Entry'!$A$1,Printouts!K$15,Printouts!$B33)</f>
        <v>15</v>
      </c>
      <c r="L33" s="114">
        <f ca="1">OFFSET('Data Entry'!$A$1,Printouts!L$15,Printouts!$B33)</f>
        <v>8</v>
      </c>
      <c r="M33" s="114">
        <f ca="1">OFFSET('Data Entry'!$A$1,Printouts!M$15,Printouts!$B33)</f>
        <v>6</v>
      </c>
      <c r="N33" s="114">
        <f ca="1">OFFSET('Data Entry'!$A$1,Printouts!N$15,Printouts!$B33)</f>
        <v>13</v>
      </c>
      <c r="O33" s="114">
        <f ca="1">OFFSET('Data Entry'!$A$1,Printouts!O$15,Printouts!$B33)</f>
        <v>6</v>
      </c>
      <c r="P33" s="114">
        <f ca="1">OFFSET('Data Entry'!$A$1,Printouts!P$15,Printouts!$B33)</f>
        <v>14</v>
      </c>
      <c r="Q33" s="114">
        <f ca="1">OFFSET('Data Entry'!$A$1,Printouts!Q$15,Printouts!$B33)</f>
        <v>15</v>
      </c>
    </row>
    <row r="34" spans="2:17" x14ac:dyDescent="0.35">
      <c r="B34">
        <f t="shared" si="1"/>
        <v>23</v>
      </c>
      <c r="C34" s="128" t="str">
        <f ca="1">OFFSET('Data Entry'!$A$1,Printouts!C$15,Printouts!$B34)</f>
        <v>Classworks</v>
      </c>
      <c r="D34" s="129">
        <f ca="1">OFFSET('Data Entry'!$A$1,Printouts!D$15,Printouts!$B34)</f>
        <v>15</v>
      </c>
      <c r="E34" s="130">
        <f ca="1">OFFSET('Data Entry'!$A$1,Printouts!E$15,Printouts!$B34)</f>
        <v>1</v>
      </c>
      <c r="F34" s="131">
        <f ca="1">OFFSET('Data Entry'!$A$1,Printouts!F$15,Printouts!$B34)</f>
        <v>43493</v>
      </c>
      <c r="G34" s="101" t="str">
        <f ca="1">OFFSET('Data Entry'!$A$1,Printouts!G$15,Printouts!$B34)</f>
        <v>Classwork 4</v>
      </c>
      <c r="H34" s="114">
        <f ca="1">OFFSET('Data Entry'!$A$1,Printouts!H$15,Printouts!$B34)</f>
        <v>15</v>
      </c>
      <c r="I34" s="114">
        <f ca="1">OFFSET('Data Entry'!$A$1,Printouts!I$15,Printouts!$B34)</f>
        <v>12</v>
      </c>
      <c r="J34" s="114">
        <f ca="1">OFFSET('Data Entry'!$A$1,Printouts!J$15,Printouts!$B34)</f>
        <v>12</v>
      </c>
      <c r="K34" s="114">
        <f ca="1">OFFSET('Data Entry'!$A$1,Printouts!K$15,Printouts!$B34)</f>
        <v>12</v>
      </c>
      <c r="L34" s="114">
        <f ca="1">OFFSET('Data Entry'!$A$1,Printouts!L$15,Printouts!$B34)</f>
        <v>12</v>
      </c>
      <c r="M34" s="114">
        <f ca="1">OFFSET('Data Entry'!$A$1,Printouts!M$15,Printouts!$B34)</f>
        <v>12</v>
      </c>
      <c r="N34" s="114">
        <f ca="1">OFFSET('Data Entry'!$A$1,Printouts!N$15,Printouts!$B34)</f>
        <v>14</v>
      </c>
      <c r="O34" s="114">
        <f ca="1">OFFSET('Data Entry'!$A$1,Printouts!O$15,Printouts!$B34)</f>
        <v>14</v>
      </c>
      <c r="P34" s="114">
        <f ca="1">OFFSET('Data Entry'!$A$1,Printouts!P$15,Printouts!$B34)</f>
        <v>15</v>
      </c>
      <c r="Q34" s="114">
        <f ca="1">OFFSET('Data Entry'!$A$1,Printouts!Q$15,Printouts!$B34)</f>
        <v>15</v>
      </c>
    </row>
    <row r="35" spans="2:17" x14ac:dyDescent="0.35">
      <c r="B35">
        <f t="shared" si="1"/>
        <v>24</v>
      </c>
      <c r="C35" s="128" t="str">
        <f ca="1">OFFSET('Data Entry'!$A$1,Printouts!C$15,Printouts!$B35)</f>
        <v>Classworks</v>
      </c>
      <c r="D35" s="129">
        <f ca="1">OFFSET('Data Entry'!$A$1,Printouts!D$15,Printouts!$B35)</f>
        <v>15</v>
      </c>
      <c r="E35" s="130">
        <f ca="1">OFFSET('Data Entry'!$A$1,Printouts!E$15,Printouts!$B35)</f>
        <v>1</v>
      </c>
      <c r="F35" s="131">
        <f ca="1">OFFSET('Data Entry'!$A$1,Printouts!F$15,Printouts!$B35)</f>
        <v>43494</v>
      </c>
      <c r="G35" s="101" t="str">
        <f ca="1">OFFSET('Data Entry'!$A$1,Printouts!G$15,Printouts!$B35)</f>
        <v>Classwork 5</v>
      </c>
      <c r="H35" s="114">
        <f ca="1">OFFSET('Data Entry'!$A$1,Printouts!H$15,Printouts!$B35)</f>
        <v>15</v>
      </c>
      <c r="I35" s="114">
        <f ca="1">OFFSET('Data Entry'!$A$1,Printouts!I$15,Printouts!$B35)</f>
        <v>15</v>
      </c>
      <c r="J35" s="114">
        <f ca="1">OFFSET('Data Entry'!$A$1,Printouts!J$15,Printouts!$B35)</f>
        <v>15</v>
      </c>
      <c r="K35" s="114">
        <f ca="1">OFFSET('Data Entry'!$A$1,Printouts!K$15,Printouts!$B35)</f>
        <v>15</v>
      </c>
      <c r="L35" s="114">
        <f ca="1">OFFSET('Data Entry'!$A$1,Printouts!L$15,Printouts!$B35)</f>
        <v>7</v>
      </c>
      <c r="M35" s="114">
        <f ca="1">OFFSET('Data Entry'!$A$1,Printouts!M$15,Printouts!$B35)</f>
        <v>7</v>
      </c>
      <c r="N35" s="114">
        <f ca="1">OFFSET('Data Entry'!$A$1,Printouts!N$15,Printouts!$B35)</f>
        <v>14</v>
      </c>
      <c r="O35" s="114">
        <f ca="1">OFFSET('Data Entry'!$A$1,Printouts!O$15,Printouts!$B35)</f>
        <v>10</v>
      </c>
      <c r="P35" s="114">
        <f ca="1">OFFSET('Data Entry'!$A$1,Printouts!P$15,Printouts!$B35)</f>
        <v>10</v>
      </c>
      <c r="Q35" s="114">
        <f ca="1">OFFSET('Data Entry'!$A$1,Printouts!Q$15,Printouts!$B35)</f>
        <v>9</v>
      </c>
    </row>
    <row r="36" spans="2:17" x14ac:dyDescent="0.35">
      <c r="B36">
        <f t="shared" si="1"/>
        <v>25</v>
      </c>
      <c r="C36" s="128" t="str">
        <f ca="1">OFFSET('Data Entry'!$A$1,Printouts!C$15,Printouts!$B36)</f>
        <v>Classworks</v>
      </c>
      <c r="D36" s="129">
        <f ca="1">OFFSET('Data Entry'!$A$1,Printouts!D$15,Printouts!$B36)</f>
        <v>15</v>
      </c>
      <c r="E36" s="130">
        <f ca="1">OFFSET('Data Entry'!$A$1,Printouts!E$15,Printouts!$B36)</f>
        <v>1</v>
      </c>
      <c r="F36" s="131">
        <f ca="1">OFFSET('Data Entry'!$A$1,Printouts!F$15,Printouts!$B36)</f>
        <v>43495</v>
      </c>
      <c r="G36" s="101" t="str">
        <f ca="1">OFFSET('Data Entry'!$A$1,Printouts!G$15,Printouts!$B36)</f>
        <v>Classwork 6</v>
      </c>
      <c r="H36" s="114">
        <f ca="1">OFFSET('Data Entry'!$A$1,Printouts!H$15,Printouts!$B36)</f>
        <v>15</v>
      </c>
      <c r="I36" s="114">
        <f ca="1">OFFSET('Data Entry'!$A$1,Printouts!I$15,Printouts!$B36)</f>
        <v>15</v>
      </c>
      <c r="J36" s="114">
        <f ca="1">OFFSET('Data Entry'!$A$1,Printouts!J$15,Printouts!$B36)</f>
        <v>15</v>
      </c>
      <c r="K36" s="114">
        <f ca="1">OFFSET('Data Entry'!$A$1,Printouts!K$15,Printouts!$B36)</f>
        <v>15</v>
      </c>
      <c r="L36" s="114">
        <f ca="1">OFFSET('Data Entry'!$A$1,Printouts!L$15,Printouts!$B36)</f>
        <v>12</v>
      </c>
      <c r="M36" s="114">
        <f ca="1">OFFSET('Data Entry'!$A$1,Printouts!M$15,Printouts!$B36)</f>
        <v>15</v>
      </c>
      <c r="N36" s="114">
        <f ca="1">OFFSET('Data Entry'!$A$1,Printouts!N$15,Printouts!$B36)</f>
        <v>12</v>
      </c>
      <c r="O36" s="114">
        <f ca="1">OFFSET('Data Entry'!$A$1,Printouts!O$15,Printouts!$B36)</f>
        <v>8</v>
      </c>
      <c r="P36" s="114">
        <f ca="1">OFFSET('Data Entry'!$A$1,Printouts!P$15,Printouts!$B36)</f>
        <v>8</v>
      </c>
      <c r="Q36" s="114">
        <f ca="1">OFFSET('Data Entry'!$A$1,Printouts!Q$15,Printouts!$B36)</f>
        <v>9</v>
      </c>
    </row>
    <row r="37" spans="2:17" x14ac:dyDescent="0.35">
      <c r="B37">
        <f t="shared" si="1"/>
        <v>26</v>
      </c>
      <c r="C37" s="128" t="str">
        <f ca="1">OFFSET('Data Entry'!$A$1,Printouts!C$15,Printouts!$B37)</f>
        <v>Homeworks</v>
      </c>
      <c r="D37" s="129">
        <f ca="1">OFFSET('Data Entry'!$A$1,Printouts!D$15,Printouts!$B37)</f>
        <v>10</v>
      </c>
      <c r="E37" s="130">
        <f ca="1">OFFSET('Data Entry'!$A$1,Printouts!E$15,Printouts!$B37)</f>
        <v>1</v>
      </c>
      <c r="F37" s="131">
        <f ca="1">OFFSET('Data Entry'!$A$1,Printouts!F$15,Printouts!$B37)</f>
        <v>43495</v>
      </c>
      <c r="G37" s="101" t="str">
        <f ca="1">OFFSET('Data Entry'!$A$1,Printouts!G$15,Printouts!$B37)</f>
        <v>Homework 3</v>
      </c>
      <c r="H37" s="114">
        <f ca="1">OFFSET('Data Entry'!$A$1,Printouts!H$15,Printouts!$B37)</f>
        <v>10</v>
      </c>
      <c r="I37" s="114">
        <f ca="1">OFFSET('Data Entry'!$A$1,Printouts!I$15,Printouts!$B37)</f>
        <v>7</v>
      </c>
      <c r="J37" s="114">
        <f ca="1">OFFSET('Data Entry'!$A$1,Printouts!J$15,Printouts!$B37)</f>
        <v>7</v>
      </c>
      <c r="K37" s="114">
        <f ca="1">OFFSET('Data Entry'!$A$1,Printouts!K$15,Printouts!$B37)</f>
        <v>7</v>
      </c>
      <c r="L37" s="114">
        <f ca="1">OFFSET('Data Entry'!$A$1,Printouts!L$15,Printouts!$B37)</f>
        <v>10</v>
      </c>
      <c r="M37" s="114">
        <f ca="1">OFFSET('Data Entry'!$A$1,Printouts!M$15,Printouts!$B37)</f>
        <v>10</v>
      </c>
      <c r="N37" s="114">
        <f ca="1">OFFSET('Data Entry'!$A$1,Printouts!N$15,Printouts!$B37)</f>
        <v>10</v>
      </c>
      <c r="O37" s="114">
        <f ca="1">OFFSET('Data Entry'!$A$1,Printouts!O$15,Printouts!$B37)</f>
        <v>9</v>
      </c>
      <c r="P37" s="114">
        <f ca="1">OFFSET('Data Entry'!$A$1,Printouts!P$15,Printouts!$B37)</f>
        <v>10</v>
      </c>
      <c r="Q37" s="114">
        <f ca="1">OFFSET('Data Entry'!$A$1,Printouts!Q$15,Printouts!$B37)</f>
        <v>10</v>
      </c>
    </row>
    <row r="38" spans="2:17" x14ac:dyDescent="0.35">
      <c r="B38">
        <f t="shared" si="1"/>
        <v>27</v>
      </c>
      <c r="C38" s="128" t="str">
        <f ca="1">OFFSET('Data Entry'!$A$1,Printouts!C$15,Printouts!$B38)</f>
        <v>Formative Assessments</v>
      </c>
      <c r="D38" s="129">
        <f ca="1">OFFSET('Data Entry'!$A$1,Printouts!D$15,Printouts!$B38)</f>
        <v>50</v>
      </c>
      <c r="E38" s="130">
        <f ca="1">OFFSET('Data Entry'!$A$1,Printouts!E$15,Printouts!$B38)</f>
        <v>1</v>
      </c>
      <c r="F38" s="131">
        <f ca="1">OFFSET('Data Entry'!$A$1,Printouts!F$15,Printouts!$B38)</f>
        <v>43496</v>
      </c>
      <c r="G38" s="101" t="str">
        <f ca="1">OFFSET('Data Entry'!$A$1,Printouts!G$15,Printouts!$B38)</f>
        <v>Formative Assessment 1</v>
      </c>
      <c r="H38" s="114">
        <f ca="1">OFFSET('Data Entry'!$A$1,Printouts!H$15,Printouts!$B38)</f>
        <v>45</v>
      </c>
      <c r="I38" s="114">
        <f ca="1">OFFSET('Data Entry'!$A$1,Printouts!I$15,Printouts!$B38)</f>
        <v>44</v>
      </c>
      <c r="J38" s="114">
        <f ca="1">OFFSET('Data Entry'!$A$1,Printouts!J$15,Printouts!$B38)</f>
        <v>50</v>
      </c>
      <c r="K38" s="114">
        <f ca="1">OFFSET('Data Entry'!$A$1,Printouts!K$15,Printouts!$B38)</f>
        <v>40</v>
      </c>
      <c r="L38" s="114">
        <f ca="1">OFFSET('Data Entry'!$A$1,Printouts!L$15,Printouts!$B38)</f>
        <v>39</v>
      </c>
      <c r="M38" s="114">
        <f ca="1">OFFSET('Data Entry'!$A$1,Printouts!M$15,Printouts!$B38)</f>
        <v>36</v>
      </c>
      <c r="N38" s="114">
        <f ca="1">OFFSET('Data Entry'!$A$1,Printouts!N$15,Printouts!$B38)</f>
        <v>41</v>
      </c>
      <c r="O38" s="114">
        <f ca="1">OFFSET('Data Entry'!$A$1,Printouts!O$15,Printouts!$B38)</f>
        <v>41</v>
      </c>
      <c r="P38" s="114">
        <f ca="1">OFFSET('Data Entry'!$A$1,Printouts!P$15,Printouts!$B38)</f>
        <v>38</v>
      </c>
      <c r="Q38" s="114">
        <f ca="1">OFFSET('Data Entry'!$A$1,Printouts!Q$15,Printouts!$B38)</f>
        <v>42</v>
      </c>
    </row>
  </sheetData>
  <mergeCells count="11">
    <mergeCell ref="C27:F27"/>
    <mergeCell ref="C22:F22"/>
    <mergeCell ref="C23:F23"/>
    <mergeCell ref="C24:F24"/>
    <mergeCell ref="C25:F25"/>
    <mergeCell ref="C26:F26"/>
    <mergeCell ref="C9:G9"/>
    <mergeCell ref="C12:G12"/>
    <mergeCell ref="C16:G16"/>
    <mergeCell ref="C19:G19"/>
    <mergeCell ref="C21:F21"/>
  </mergeCells>
  <printOptions horizontalCentered="1"/>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3A447"/>
  </sheetPr>
  <dimension ref="A1:AMK11"/>
  <sheetViews>
    <sheetView windowProtection="1" zoomScale="60" zoomScaleNormal="60" workbookViewId="0">
      <pane xSplit="3" ySplit="1" topLeftCell="D2" activePane="bottomRight" state="frozen"/>
      <selection pane="topRight" activeCell="D1" sqref="D1"/>
      <selection pane="bottomLeft" activeCell="A2" sqref="A2"/>
      <selection pane="bottomRight" activeCell="D2" sqref="D2"/>
    </sheetView>
  </sheetViews>
  <sheetFormatPr defaultRowHeight="14.5" x14ac:dyDescent="0.35"/>
  <cols>
    <col min="1" max="1" width="20.81640625" style="12"/>
    <col min="2" max="3" width="5.6328125" style="12"/>
    <col min="4" max="1025" width="4.08984375" style="12"/>
  </cols>
  <sheetData>
    <row r="1" spans="1:368" s="132" customFormat="1" ht="70.5" customHeight="1" x14ac:dyDescent="0.3">
      <c r="A1" s="132" t="s">
        <v>157</v>
      </c>
      <c r="B1" s="133" t="s">
        <v>165</v>
      </c>
      <c r="C1" s="134" t="s">
        <v>166</v>
      </c>
      <c r="D1" s="135" t="s">
        <v>167</v>
      </c>
      <c r="E1" s="135" t="s">
        <v>168</v>
      </c>
      <c r="F1" s="135" t="s">
        <v>169</v>
      </c>
      <c r="G1" s="135" t="s">
        <v>170</v>
      </c>
      <c r="H1" s="135" t="s">
        <v>171</v>
      </c>
      <c r="I1" s="135" t="s">
        <v>172</v>
      </c>
      <c r="J1" s="135" t="s">
        <v>173</v>
      </c>
      <c r="K1" s="135" t="s">
        <v>174</v>
      </c>
      <c r="L1" s="135" t="s">
        <v>175</v>
      </c>
      <c r="M1" s="135" t="s">
        <v>176</v>
      </c>
      <c r="N1" s="135" t="s">
        <v>177</v>
      </c>
      <c r="O1" s="135" t="s">
        <v>178</v>
      </c>
      <c r="P1" s="135" t="s">
        <v>179</v>
      </c>
      <c r="Q1" s="135" t="s">
        <v>180</v>
      </c>
      <c r="R1" s="135" t="s">
        <v>181</v>
      </c>
      <c r="S1" s="135" t="s">
        <v>182</v>
      </c>
      <c r="T1" s="135" t="s">
        <v>183</v>
      </c>
      <c r="U1" s="135" t="s">
        <v>184</v>
      </c>
      <c r="V1" s="135" t="s">
        <v>185</v>
      </c>
      <c r="W1" s="135" t="s">
        <v>186</v>
      </c>
      <c r="X1" s="135" t="s">
        <v>187</v>
      </c>
      <c r="Y1" s="135" t="s">
        <v>188</v>
      </c>
      <c r="Z1" s="135" t="s">
        <v>189</v>
      </c>
      <c r="AA1" s="135" t="s">
        <v>190</v>
      </c>
      <c r="AB1" s="135" t="s">
        <v>191</v>
      </c>
      <c r="AC1" s="135" t="s">
        <v>192</v>
      </c>
      <c r="AD1" s="135" t="s">
        <v>193</v>
      </c>
      <c r="AE1" s="135" t="s">
        <v>194</v>
      </c>
      <c r="AF1" s="135" t="s">
        <v>195</v>
      </c>
      <c r="AG1" s="135" t="s">
        <v>196</v>
      </c>
      <c r="AH1" s="135" t="s">
        <v>197</v>
      </c>
      <c r="AI1" s="135" t="s">
        <v>198</v>
      </c>
      <c r="AJ1" s="135" t="s">
        <v>199</v>
      </c>
      <c r="AK1" s="135" t="s">
        <v>200</v>
      </c>
      <c r="AL1" s="135" t="s">
        <v>201</v>
      </c>
      <c r="AM1" s="135" t="s">
        <v>202</v>
      </c>
      <c r="AN1" s="135" t="s">
        <v>203</v>
      </c>
      <c r="AO1" s="135" t="s">
        <v>204</v>
      </c>
      <c r="AP1" s="135" t="s">
        <v>205</v>
      </c>
      <c r="AQ1" s="135" t="s">
        <v>206</v>
      </c>
      <c r="AR1" s="135" t="s">
        <v>207</v>
      </c>
      <c r="AS1" s="135" t="s">
        <v>208</v>
      </c>
      <c r="AT1" s="135" t="s">
        <v>209</v>
      </c>
      <c r="AU1" s="135" t="s">
        <v>210</v>
      </c>
      <c r="AV1" s="135" t="s">
        <v>211</v>
      </c>
      <c r="AW1" s="135" t="s">
        <v>212</v>
      </c>
      <c r="AX1" s="135" t="s">
        <v>213</v>
      </c>
      <c r="AY1" s="135" t="s">
        <v>214</v>
      </c>
      <c r="AZ1" s="135" t="s">
        <v>215</v>
      </c>
      <c r="BA1" s="135" t="s">
        <v>216</v>
      </c>
      <c r="BB1" s="135" t="s">
        <v>217</v>
      </c>
      <c r="BC1" s="135" t="s">
        <v>218</v>
      </c>
      <c r="BD1" s="135" t="s">
        <v>219</v>
      </c>
      <c r="BE1" s="135" t="s">
        <v>220</v>
      </c>
      <c r="BF1" s="135" t="s">
        <v>221</v>
      </c>
      <c r="BG1" s="135" t="s">
        <v>222</v>
      </c>
      <c r="BH1" s="135" t="s">
        <v>223</v>
      </c>
      <c r="BI1" s="135" t="s">
        <v>224</v>
      </c>
      <c r="BJ1" s="135" t="s">
        <v>225</v>
      </c>
      <c r="BK1" s="135" t="s">
        <v>226</v>
      </c>
      <c r="BL1" s="135" t="s">
        <v>227</v>
      </c>
      <c r="BM1" s="135" t="s">
        <v>228</v>
      </c>
      <c r="BN1" s="135" t="s">
        <v>229</v>
      </c>
      <c r="BO1" s="135" t="s">
        <v>230</v>
      </c>
      <c r="BP1" s="135" t="s">
        <v>231</v>
      </c>
      <c r="BQ1" s="135" t="s">
        <v>232</v>
      </c>
      <c r="BR1" s="135" t="s">
        <v>233</v>
      </c>
      <c r="BS1" s="135" t="s">
        <v>234</v>
      </c>
      <c r="BT1" s="135" t="s">
        <v>235</v>
      </c>
      <c r="BU1" s="135" t="s">
        <v>236</v>
      </c>
      <c r="BV1" s="135" t="s">
        <v>237</v>
      </c>
      <c r="BW1" s="135" t="s">
        <v>238</v>
      </c>
      <c r="BX1" s="135" t="s">
        <v>239</v>
      </c>
      <c r="BY1" s="135" t="s">
        <v>240</v>
      </c>
      <c r="BZ1" s="135" t="s">
        <v>241</v>
      </c>
      <c r="CA1" s="135" t="s">
        <v>242</v>
      </c>
      <c r="CB1" s="135" t="s">
        <v>243</v>
      </c>
      <c r="CC1" s="135" t="s">
        <v>244</v>
      </c>
      <c r="CD1" s="135" t="s">
        <v>245</v>
      </c>
      <c r="CE1" s="135" t="s">
        <v>246</v>
      </c>
      <c r="CF1" s="135" t="s">
        <v>247</v>
      </c>
      <c r="CG1" s="135" t="s">
        <v>248</v>
      </c>
      <c r="CH1" s="135" t="s">
        <v>249</v>
      </c>
      <c r="CI1" s="135" t="s">
        <v>250</v>
      </c>
      <c r="CJ1" s="135" t="s">
        <v>251</v>
      </c>
      <c r="CK1" s="135" t="s">
        <v>252</v>
      </c>
      <c r="CL1" s="135" t="s">
        <v>253</v>
      </c>
      <c r="CM1" s="135" t="s">
        <v>254</v>
      </c>
      <c r="CN1" s="135" t="s">
        <v>255</v>
      </c>
      <c r="CO1" s="135" t="s">
        <v>256</v>
      </c>
      <c r="CP1" s="135" t="s">
        <v>257</v>
      </c>
      <c r="CQ1" s="135" t="s">
        <v>258</v>
      </c>
      <c r="CR1" s="135" t="s">
        <v>259</v>
      </c>
      <c r="CS1" s="135" t="s">
        <v>260</v>
      </c>
      <c r="CT1" s="135" t="s">
        <v>261</v>
      </c>
      <c r="CU1" s="135" t="s">
        <v>262</v>
      </c>
      <c r="CV1" s="135" t="s">
        <v>263</v>
      </c>
      <c r="CW1" s="135" t="s">
        <v>264</v>
      </c>
      <c r="CX1" s="135" t="s">
        <v>265</v>
      </c>
      <c r="CY1" s="135" t="s">
        <v>266</v>
      </c>
      <c r="CZ1" s="135" t="s">
        <v>267</v>
      </c>
      <c r="DA1" s="135" t="s">
        <v>268</v>
      </c>
      <c r="DB1" s="135" t="s">
        <v>269</v>
      </c>
      <c r="DC1" s="135" t="s">
        <v>270</v>
      </c>
      <c r="DD1" s="135" t="s">
        <v>271</v>
      </c>
      <c r="DE1" s="135" t="s">
        <v>272</v>
      </c>
      <c r="DF1" s="135" t="s">
        <v>273</v>
      </c>
      <c r="DG1" s="135" t="s">
        <v>274</v>
      </c>
      <c r="DH1" s="135" t="s">
        <v>275</v>
      </c>
      <c r="DI1" s="135" t="s">
        <v>276</v>
      </c>
      <c r="DJ1" s="135" t="s">
        <v>277</v>
      </c>
      <c r="DK1" s="135" t="s">
        <v>278</v>
      </c>
      <c r="DL1" s="135" t="s">
        <v>279</v>
      </c>
      <c r="DM1" s="135" t="s">
        <v>280</v>
      </c>
      <c r="DN1" s="135" t="s">
        <v>281</v>
      </c>
      <c r="DO1" s="135" t="s">
        <v>282</v>
      </c>
      <c r="DP1" s="135" t="s">
        <v>283</v>
      </c>
      <c r="DQ1" s="135" t="s">
        <v>284</v>
      </c>
      <c r="DR1" s="135" t="s">
        <v>285</v>
      </c>
      <c r="DS1" s="135" t="s">
        <v>286</v>
      </c>
      <c r="DT1" s="135" t="s">
        <v>287</v>
      </c>
      <c r="DU1" s="135" t="s">
        <v>288</v>
      </c>
      <c r="DV1" s="135" t="s">
        <v>289</v>
      </c>
      <c r="DW1" s="135" t="s">
        <v>290</v>
      </c>
      <c r="DX1" s="135" t="s">
        <v>291</v>
      </c>
      <c r="DY1" s="135" t="s">
        <v>292</v>
      </c>
      <c r="DZ1" s="135" t="s">
        <v>293</v>
      </c>
      <c r="EA1" s="135" t="s">
        <v>294</v>
      </c>
      <c r="EB1" s="135" t="s">
        <v>295</v>
      </c>
      <c r="EC1" s="135" t="s">
        <v>296</v>
      </c>
      <c r="ED1" s="135" t="s">
        <v>297</v>
      </c>
      <c r="EE1" s="135" t="s">
        <v>298</v>
      </c>
      <c r="EF1" s="135" t="s">
        <v>299</v>
      </c>
      <c r="EG1" s="135" t="s">
        <v>300</v>
      </c>
      <c r="EH1" s="135" t="s">
        <v>301</v>
      </c>
      <c r="EI1" s="135" t="s">
        <v>302</v>
      </c>
      <c r="EJ1" s="135" t="s">
        <v>303</v>
      </c>
      <c r="EK1" s="135" t="s">
        <v>304</v>
      </c>
      <c r="EL1" s="135" t="s">
        <v>305</v>
      </c>
      <c r="EM1" s="135" t="s">
        <v>306</v>
      </c>
      <c r="EN1" s="135" t="s">
        <v>307</v>
      </c>
      <c r="EO1" s="135" t="s">
        <v>308</v>
      </c>
      <c r="EP1" s="135" t="s">
        <v>309</v>
      </c>
      <c r="EQ1" s="135" t="s">
        <v>310</v>
      </c>
      <c r="ER1" s="135" t="s">
        <v>311</v>
      </c>
      <c r="ES1" s="135" t="s">
        <v>312</v>
      </c>
      <c r="ET1" s="135" t="s">
        <v>313</v>
      </c>
      <c r="EU1" s="135" t="s">
        <v>314</v>
      </c>
      <c r="EV1" s="135" t="s">
        <v>315</v>
      </c>
      <c r="EW1" s="135" t="s">
        <v>316</v>
      </c>
      <c r="EX1" s="135" t="s">
        <v>317</v>
      </c>
      <c r="EY1" s="135" t="s">
        <v>318</v>
      </c>
      <c r="EZ1" s="135" t="s">
        <v>319</v>
      </c>
      <c r="FA1" s="135" t="s">
        <v>320</v>
      </c>
      <c r="FB1" s="135" t="s">
        <v>321</v>
      </c>
      <c r="FC1" s="135" t="s">
        <v>322</v>
      </c>
      <c r="FD1" s="135" t="s">
        <v>323</v>
      </c>
      <c r="FE1" s="135" t="s">
        <v>324</v>
      </c>
      <c r="FF1" s="135" t="s">
        <v>325</v>
      </c>
      <c r="FG1" s="135" t="s">
        <v>326</v>
      </c>
      <c r="FH1" s="135" t="s">
        <v>327</v>
      </c>
      <c r="FI1" s="135" t="s">
        <v>328</v>
      </c>
      <c r="FJ1" s="135" t="s">
        <v>329</v>
      </c>
      <c r="FK1" s="135" t="s">
        <v>330</v>
      </c>
      <c r="FL1" s="135" t="s">
        <v>331</v>
      </c>
      <c r="FM1" s="135" t="s">
        <v>332</v>
      </c>
      <c r="FN1" s="135" t="s">
        <v>333</v>
      </c>
      <c r="FO1" s="135" t="s">
        <v>334</v>
      </c>
      <c r="FP1" s="135" t="s">
        <v>335</v>
      </c>
      <c r="FQ1" s="135" t="s">
        <v>336</v>
      </c>
      <c r="FR1" s="135" t="s">
        <v>337</v>
      </c>
      <c r="FS1" s="135" t="s">
        <v>338</v>
      </c>
      <c r="FT1" s="135" t="s">
        <v>339</v>
      </c>
      <c r="FU1" s="135" t="s">
        <v>340</v>
      </c>
      <c r="FV1" s="135" t="s">
        <v>341</v>
      </c>
      <c r="FW1" s="135" t="s">
        <v>342</v>
      </c>
      <c r="FX1" s="135" t="s">
        <v>343</v>
      </c>
      <c r="FY1" s="135" t="s">
        <v>344</v>
      </c>
      <c r="FZ1" s="135" t="s">
        <v>345</v>
      </c>
      <c r="GA1" s="135" t="s">
        <v>346</v>
      </c>
      <c r="GB1" s="135" t="s">
        <v>347</v>
      </c>
      <c r="GC1" s="135" t="s">
        <v>348</v>
      </c>
      <c r="GD1" s="135" t="s">
        <v>349</v>
      </c>
      <c r="GE1" s="135" t="s">
        <v>350</v>
      </c>
      <c r="GF1" s="135" t="s">
        <v>351</v>
      </c>
      <c r="GG1" s="135" t="s">
        <v>352</v>
      </c>
      <c r="GH1" s="135" t="s">
        <v>353</v>
      </c>
      <c r="GI1" s="135" t="s">
        <v>354</v>
      </c>
      <c r="GJ1" s="135" t="s">
        <v>355</v>
      </c>
      <c r="GK1" s="135" t="s">
        <v>356</v>
      </c>
      <c r="GL1" s="135" t="s">
        <v>357</v>
      </c>
      <c r="GM1" s="135" t="s">
        <v>358</v>
      </c>
      <c r="GN1" s="135" t="s">
        <v>359</v>
      </c>
      <c r="GO1" s="135" t="s">
        <v>360</v>
      </c>
      <c r="GP1" s="135" t="s">
        <v>361</v>
      </c>
      <c r="GQ1" s="135" t="s">
        <v>362</v>
      </c>
      <c r="GR1" s="135" t="s">
        <v>363</v>
      </c>
      <c r="GS1" s="135" t="s">
        <v>364</v>
      </c>
      <c r="GT1" s="135" t="s">
        <v>365</v>
      </c>
      <c r="GU1" s="135" t="s">
        <v>366</v>
      </c>
      <c r="GV1" s="135" t="s">
        <v>367</v>
      </c>
      <c r="GW1" s="135" t="s">
        <v>368</v>
      </c>
      <c r="GX1" s="135" t="s">
        <v>369</v>
      </c>
      <c r="GY1" s="135" t="s">
        <v>370</v>
      </c>
      <c r="GZ1" s="135" t="s">
        <v>371</v>
      </c>
      <c r="HA1" s="135" t="s">
        <v>372</v>
      </c>
      <c r="HB1" s="135" t="s">
        <v>373</v>
      </c>
      <c r="HC1" s="135" t="s">
        <v>374</v>
      </c>
      <c r="HD1" s="135" t="s">
        <v>375</v>
      </c>
      <c r="HE1" s="135" t="s">
        <v>376</v>
      </c>
      <c r="HF1" s="135" t="s">
        <v>377</v>
      </c>
      <c r="HG1" s="135" t="s">
        <v>378</v>
      </c>
      <c r="HH1" s="135" t="s">
        <v>379</v>
      </c>
      <c r="HI1" s="135" t="s">
        <v>380</v>
      </c>
      <c r="HJ1" s="135" t="s">
        <v>381</v>
      </c>
      <c r="HK1" s="135" t="s">
        <v>382</v>
      </c>
      <c r="HL1" s="135" t="s">
        <v>383</v>
      </c>
      <c r="HM1" s="135" t="s">
        <v>384</v>
      </c>
      <c r="HN1" s="135" t="s">
        <v>385</v>
      </c>
      <c r="HO1" s="135" t="s">
        <v>386</v>
      </c>
      <c r="HP1" s="135" t="s">
        <v>387</v>
      </c>
      <c r="HQ1" s="135" t="s">
        <v>388</v>
      </c>
      <c r="HR1" s="135" t="s">
        <v>389</v>
      </c>
      <c r="HS1" s="135" t="s">
        <v>390</v>
      </c>
      <c r="HT1" s="135" t="s">
        <v>391</v>
      </c>
      <c r="HU1" s="135" t="s">
        <v>392</v>
      </c>
      <c r="HV1" s="135" t="s">
        <v>393</v>
      </c>
      <c r="HW1" s="135" t="s">
        <v>394</v>
      </c>
      <c r="HX1" s="135" t="s">
        <v>395</v>
      </c>
      <c r="HY1" s="135" t="s">
        <v>396</v>
      </c>
      <c r="HZ1" s="135" t="s">
        <v>397</v>
      </c>
      <c r="IA1" s="135" t="s">
        <v>398</v>
      </c>
      <c r="IB1" s="135" t="s">
        <v>399</v>
      </c>
      <c r="IC1" s="135" t="s">
        <v>400</v>
      </c>
      <c r="ID1" s="135" t="s">
        <v>401</v>
      </c>
      <c r="IE1" s="135" t="s">
        <v>402</v>
      </c>
      <c r="IF1" s="135" t="s">
        <v>403</v>
      </c>
      <c r="IG1" s="135" t="s">
        <v>404</v>
      </c>
      <c r="IH1" s="135" t="s">
        <v>405</v>
      </c>
      <c r="II1" s="135" t="s">
        <v>406</v>
      </c>
      <c r="IJ1" s="135" t="s">
        <v>407</v>
      </c>
      <c r="IK1" s="135" t="s">
        <v>408</v>
      </c>
      <c r="IL1" s="135" t="s">
        <v>409</v>
      </c>
      <c r="IM1" s="135" t="s">
        <v>410</v>
      </c>
      <c r="IN1" s="135" t="s">
        <v>411</v>
      </c>
      <c r="IO1" s="135" t="s">
        <v>412</v>
      </c>
      <c r="IP1" s="135" t="s">
        <v>413</v>
      </c>
      <c r="IQ1" s="135" t="s">
        <v>414</v>
      </c>
      <c r="IR1" s="135" t="s">
        <v>415</v>
      </c>
      <c r="IS1" s="135" t="s">
        <v>416</v>
      </c>
      <c r="IT1" s="135" t="s">
        <v>417</v>
      </c>
      <c r="IU1" s="135" t="s">
        <v>418</v>
      </c>
      <c r="IV1" s="135" t="s">
        <v>419</v>
      </c>
      <c r="IW1" s="135" t="s">
        <v>420</v>
      </c>
      <c r="IX1" s="135" t="s">
        <v>421</v>
      </c>
      <c r="IY1" s="135" t="s">
        <v>422</v>
      </c>
      <c r="IZ1" s="135" t="s">
        <v>423</v>
      </c>
      <c r="JA1" s="135" t="s">
        <v>424</v>
      </c>
      <c r="JB1" s="135" t="s">
        <v>425</v>
      </c>
      <c r="JC1" s="135" t="s">
        <v>426</v>
      </c>
      <c r="JD1" s="135" t="s">
        <v>427</v>
      </c>
      <c r="JE1" s="135" t="s">
        <v>428</v>
      </c>
      <c r="JF1" s="135" t="s">
        <v>429</v>
      </c>
      <c r="JG1" s="135" t="s">
        <v>430</v>
      </c>
      <c r="JH1" s="135" t="s">
        <v>431</v>
      </c>
      <c r="JI1" s="135" t="s">
        <v>432</v>
      </c>
      <c r="JJ1" s="135" t="s">
        <v>433</v>
      </c>
      <c r="JK1" s="135" t="s">
        <v>434</v>
      </c>
      <c r="JL1" s="135" t="s">
        <v>435</v>
      </c>
      <c r="JM1" s="135" t="s">
        <v>436</v>
      </c>
      <c r="JN1" s="135" t="s">
        <v>437</v>
      </c>
      <c r="JO1" s="135" t="s">
        <v>438</v>
      </c>
      <c r="JP1" s="135" t="s">
        <v>439</v>
      </c>
      <c r="JQ1" s="135" t="s">
        <v>440</v>
      </c>
      <c r="JR1" s="135" t="s">
        <v>441</v>
      </c>
      <c r="JS1" s="135" t="s">
        <v>442</v>
      </c>
      <c r="JT1" s="135" t="s">
        <v>443</v>
      </c>
      <c r="JU1" s="135" t="s">
        <v>444</v>
      </c>
      <c r="JV1" s="135" t="s">
        <v>445</v>
      </c>
      <c r="JW1" s="135" t="s">
        <v>446</v>
      </c>
      <c r="JX1" s="135" t="s">
        <v>447</v>
      </c>
      <c r="JY1" s="135" t="s">
        <v>448</v>
      </c>
      <c r="JZ1" s="135" t="s">
        <v>449</v>
      </c>
      <c r="KA1" s="135" t="s">
        <v>450</v>
      </c>
      <c r="KB1" s="135" t="s">
        <v>451</v>
      </c>
      <c r="KC1" s="135" t="s">
        <v>452</v>
      </c>
      <c r="KD1" s="135" t="s">
        <v>453</v>
      </c>
      <c r="KE1" s="135" t="s">
        <v>454</v>
      </c>
      <c r="KF1" s="135" t="s">
        <v>455</v>
      </c>
      <c r="KG1" s="135" t="s">
        <v>456</v>
      </c>
      <c r="KH1" s="135" t="s">
        <v>457</v>
      </c>
      <c r="KI1" s="135" t="s">
        <v>458</v>
      </c>
      <c r="KJ1" s="135" t="s">
        <v>459</v>
      </c>
      <c r="KK1" s="135" t="s">
        <v>460</v>
      </c>
      <c r="KL1" s="135" t="s">
        <v>461</v>
      </c>
      <c r="KM1" s="135" t="s">
        <v>462</v>
      </c>
      <c r="KN1" s="135" t="s">
        <v>463</v>
      </c>
      <c r="KO1" s="135" t="s">
        <v>464</v>
      </c>
      <c r="KP1" s="135" t="s">
        <v>465</v>
      </c>
      <c r="KQ1" s="135" t="s">
        <v>466</v>
      </c>
      <c r="KR1" s="135" t="s">
        <v>467</v>
      </c>
      <c r="KS1" s="135" t="s">
        <v>468</v>
      </c>
      <c r="KT1" s="135" t="s">
        <v>469</v>
      </c>
      <c r="KU1" s="135" t="s">
        <v>470</v>
      </c>
      <c r="KV1" s="135" t="s">
        <v>471</v>
      </c>
      <c r="KW1" s="135" t="s">
        <v>472</v>
      </c>
      <c r="KX1" s="135" t="s">
        <v>473</v>
      </c>
      <c r="KY1" s="135" t="s">
        <v>474</v>
      </c>
      <c r="KZ1" s="135" t="s">
        <v>475</v>
      </c>
      <c r="LA1" s="135" t="s">
        <v>476</v>
      </c>
      <c r="LB1" s="135" t="s">
        <v>477</v>
      </c>
      <c r="LC1" s="135" t="s">
        <v>478</v>
      </c>
      <c r="LD1" s="135" t="s">
        <v>479</v>
      </c>
      <c r="LE1" s="135" t="s">
        <v>480</v>
      </c>
      <c r="LF1" s="135" t="s">
        <v>481</v>
      </c>
      <c r="LG1" s="135" t="s">
        <v>482</v>
      </c>
      <c r="LH1" s="135" t="s">
        <v>483</v>
      </c>
      <c r="LI1" s="135" t="s">
        <v>484</v>
      </c>
      <c r="LJ1" s="135" t="s">
        <v>485</v>
      </c>
      <c r="LK1" s="135" t="s">
        <v>486</v>
      </c>
      <c r="LL1" s="135" t="s">
        <v>487</v>
      </c>
      <c r="LM1" s="135" t="s">
        <v>488</v>
      </c>
      <c r="LN1" s="135" t="s">
        <v>489</v>
      </c>
      <c r="LO1" s="135" t="s">
        <v>490</v>
      </c>
      <c r="LP1" s="135" t="s">
        <v>491</v>
      </c>
      <c r="LQ1" s="135" t="s">
        <v>492</v>
      </c>
      <c r="LR1" s="135" t="s">
        <v>493</v>
      </c>
      <c r="LS1" s="135" t="s">
        <v>494</v>
      </c>
      <c r="LT1" s="135" t="s">
        <v>495</v>
      </c>
      <c r="LU1" s="135" t="s">
        <v>496</v>
      </c>
      <c r="LV1" s="135" t="s">
        <v>497</v>
      </c>
      <c r="LW1" s="135" t="s">
        <v>498</v>
      </c>
      <c r="LX1" s="135" t="s">
        <v>499</v>
      </c>
      <c r="LY1" s="135" t="s">
        <v>500</v>
      </c>
      <c r="LZ1" s="135" t="s">
        <v>501</v>
      </c>
      <c r="MA1" s="135" t="s">
        <v>502</v>
      </c>
      <c r="MB1" s="135" t="s">
        <v>503</v>
      </c>
      <c r="MC1" s="135" t="s">
        <v>504</v>
      </c>
      <c r="MD1" s="135" t="s">
        <v>505</v>
      </c>
      <c r="ME1" s="135" t="s">
        <v>506</v>
      </c>
      <c r="MF1" s="135" t="s">
        <v>507</v>
      </c>
      <c r="MG1" s="135" t="s">
        <v>508</v>
      </c>
      <c r="MH1" s="135" t="s">
        <v>509</v>
      </c>
      <c r="MI1" s="135" t="s">
        <v>510</v>
      </c>
      <c r="MJ1" s="135" t="s">
        <v>511</v>
      </c>
      <c r="MK1" s="135" t="s">
        <v>512</v>
      </c>
      <c r="ML1" s="135" t="s">
        <v>513</v>
      </c>
      <c r="MM1" s="135" t="s">
        <v>514</v>
      </c>
      <c r="MN1" s="135" t="s">
        <v>515</v>
      </c>
      <c r="MO1" s="135" t="s">
        <v>516</v>
      </c>
      <c r="MP1" s="135" t="s">
        <v>517</v>
      </c>
      <c r="MQ1" s="135" t="s">
        <v>518</v>
      </c>
      <c r="MR1" s="135" t="s">
        <v>519</v>
      </c>
      <c r="MS1" s="135" t="s">
        <v>520</v>
      </c>
      <c r="MT1" s="135" t="s">
        <v>521</v>
      </c>
      <c r="MU1" s="135" t="s">
        <v>522</v>
      </c>
      <c r="MV1" s="135" t="s">
        <v>523</v>
      </c>
      <c r="MW1" s="135" t="s">
        <v>524</v>
      </c>
      <c r="MX1" s="135" t="s">
        <v>525</v>
      </c>
      <c r="MY1" s="135" t="s">
        <v>526</v>
      </c>
      <c r="MZ1" s="135" t="s">
        <v>527</v>
      </c>
      <c r="NA1" s="135" t="s">
        <v>528</v>
      </c>
      <c r="NB1" s="135" t="s">
        <v>529</v>
      </c>
      <c r="NC1" s="135" t="s">
        <v>530</v>
      </c>
      <c r="ND1" s="135" t="s">
        <v>531</v>
      </c>
    </row>
    <row r="2" spans="1:368" s="136" customFormat="1" x14ac:dyDescent="0.3">
      <c r="A2" s="136" t="s">
        <v>73</v>
      </c>
      <c r="B2" s="137">
        <f t="shared" ref="B2:B11" si="0">COUNTIF($D2:$ND2,"A")</f>
        <v>1</v>
      </c>
      <c r="C2" s="138">
        <f t="shared" ref="C2:C11" si="1">COUNTIF($D2:$ND2,"L")</f>
        <v>0</v>
      </c>
      <c r="D2" s="139"/>
      <c r="E2" s="139" t="s">
        <v>532</v>
      </c>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39"/>
      <c r="DX2" s="139"/>
      <c r="DY2" s="139"/>
      <c r="DZ2" s="139"/>
      <c r="EA2" s="139"/>
      <c r="EB2" s="139"/>
      <c r="EC2" s="139"/>
      <c r="ED2" s="139"/>
      <c r="EE2" s="139"/>
      <c r="EF2" s="139"/>
      <c r="EG2" s="139"/>
      <c r="EH2" s="139"/>
      <c r="EI2" s="139"/>
      <c r="EJ2" s="139"/>
      <c r="EK2" s="139"/>
      <c r="EL2" s="139"/>
      <c r="EM2" s="139"/>
      <c r="EN2" s="139"/>
      <c r="EO2" s="139"/>
      <c r="EP2" s="139"/>
      <c r="EQ2" s="139"/>
      <c r="ER2" s="139"/>
      <c r="ES2" s="139"/>
      <c r="ET2" s="139"/>
      <c r="EU2" s="139"/>
      <c r="EV2" s="139"/>
      <c r="EW2" s="139"/>
      <c r="EX2" s="139"/>
      <c r="EY2" s="139"/>
      <c r="EZ2" s="139"/>
      <c r="FA2" s="139"/>
      <c r="FB2" s="139"/>
      <c r="FC2" s="139"/>
      <c r="FD2" s="139"/>
      <c r="FE2" s="139"/>
      <c r="FF2" s="139"/>
      <c r="FG2" s="139"/>
      <c r="FH2" s="139"/>
      <c r="FI2" s="139"/>
      <c r="FJ2" s="139"/>
      <c r="FK2" s="139"/>
      <c r="FL2" s="139"/>
      <c r="FM2" s="139"/>
      <c r="FN2" s="139"/>
      <c r="FO2" s="139"/>
      <c r="FP2" s="139"/>
      <c r="FQ2" s="139"/>
      <c r="FR2" s="139"/>
      <c r="FS2" s="139"/>
      <c r="FT2" s="139"/>
      <c r="FU2" s="139"/>
      <c r="FV2" s="139"/>
      <c r="FW2" s="139"/>
      <c r="FX2" s="139"/>
      <c r="FY2" s="139"/>
      <c r="FZ2" s="139"/>
      <c r="GA2" s="139"/>
      <c r="GB2" s="139"/>
      <c r="GC2" s="139"/>
      <c r="GD2" s="139"/>
      <c r="GE2" s="139"/>
      <c r="GF2" s="139"/>
      <c r="GG2" s="139"/>
      <c r="GH2" s="139"/>
      <c r="GI2" s="139"/>
      <c r="GJ2" s="139"/>
      <c r="GK2" s="139"/>
      <c r="GL2" s="139"/>
      <c r="GM2" s="139"/>
      <c r="GN2" s="139"/>
      <c r="GO2" s="139"/>
      <c r="GP2" s="139"/>
      <c r="GQ2" s="139"/>
      <c r="GR2" s="139"/>
      <c r="GS2" s="139"/>
      <c r="GT2" s="139"/>
      <c r="GU2" s="139"/>
      <c r="GV2" s="139"/>
      <c r="GW2" s="139"/>
      <c r="GX2" s="139"/>
      <c r="GY2" s="139"/>
      <c r="GZ2" s="139"/>
      <c r="HA2" s="139"/>
      <c r="HB2" s="139"/>
      <c r="HC2" s="139"/>
      <c r="HD2" s="139"/>
      <c r="HE2" s="139"/>
      <c r="HF2" s="139"/>
      <c r="HG2" s="139"/>
      <c r="HH2" s="139"/>
      <c r="HI2" s="139"/>
      <c r="HJ2" s="139"/>
      <c r="HK2" s="139"/>
      <c r="HL2" s="139"/>
      <c r="HM2" s="139"/>
      <c r="HN2" s="139"/>
      <c r="HO2" s="139"/>
      <c r="HP2" s="139"/>
      <c r="HQ2" s="139"/>
      <c r="HR2" s="139"/>
      <c r="HS2" s="139"/>
      <c r="HT2" s="139"/>
      <c r="HU2" s="139"/>
      <c r="HV2" s="139"/>
      <c r="HW2" s="139"/>
      <c r="HX2" s="139"/>
      <c r="HY2" s="139"/>
      <c r="HZ2" s="139"/>
      <c r="IA2" s="139"/>
      <c r="IB2" s="139"/>
      <c r="IC2" s="139"/>
      <c r="ID2" s="139"/>
      <c r="IE2" s="139"/>
      <c r="IF2" s="139"/>
      <c r="IG2" s="139"/>
      <c r="IH2" s="139"/>
      <c r="II2" s="139"/>
      <c r="IJ2" s="139"/>
      <c r="IK2" s="139"/>
      <c r="IL2" s="139"/>
      <c r="IM2" s="139"/>
      <c r="IN2" s="139"/>
      <c r="IO2" s="139"/>
      <c r="IP2" s="139"/>
      <c r="IQ2" s="139"/>
      <c r="IR2" s="139"/>
      <c r="IS2" s="139"/>
      <c r="IT2" s="139"/>
      <c r="IU2" s="139"/>
      <c r="IV2" s="139"/>
      <c r="IW2" s="139"/>
      <c r="IX2" s="139"/>
      <c r="IY2" s="139"/>
      <c r="IZ2" s="139"/>
      <c r="JA2" s="139"/>
      <c r="JB2" s="139"/>
      <c r="JC2" s="139"/>
      <c r="JD2" s="139"/>
      <c r="JE2" s="139"/>
      <c r="JF2" s="139"/>
      <c r="JG2" s="139"/>
      <c r="JH2" s="139"/>
      <c r="JI2" s="139"/>
      <c r="JJ2" s="139"/>
      <c r="JK2" s="139"/>
      <c r="JL2" s="139"/>
      <c r="JM2" s="139"/>
      <c r="JN2" s="139"/>
      <c r="JO2" s="139"/>
      <c r="JP2" s="139"/>
      <c r="JQ2" s="139"/>
      <c r="JR2" s="139"/>
      <c r="JS2" s="139"/>
      <c r="JT2" s="139"/>
      <c r="JU2" s="139"/>
      <c r="JV2" s="139"/>
      <c r="JW2" s="139"/>
      <c r="JX2" s="139"/>
      <c r="JY2" s="139"/>
      <c r="JZ2" s="139"/>
      <c r="KA2" s="139"/>
      <c r="KB2" s="139"/>
      <c r="KC2" s="139"/>
      <c r="KD2" s="139"/>
      <c r="KE2" s="139"/>
      <c r="KF2" s="139"/>
      <c r="KG2" s="139"/>
      <c r="KH2" s="139"/>
      <c r="KI2" s="139"/>
      <c r="KJ2" s="139"/>
      <c r="KK2" s="139"/>
      <c r="KL2" s="139"/>
      <c r="KM2" s="139"/>
      <c r="KN2" s="139"/>
      <c r="KO2" s="139"/>
      <c r="KP2" s="139"/>
      <c r="KQ2" s="139"/>
      <c r="KR2" s="139"/>
      <c r="KS2" s="139"/>
      <c r="KT2" s="139"/>
      <c r="KU2" s="139"/>
      <c r="KV2" s="139"/>
      <c r="KW2" s="139"/>
      <c r="KX2" s="139"/>
      <c r="KY2" s="139"/>
      <c r="KZ2" s="139"/>
      <c r="LA2" s="139"/>
      <c r="LB2" s="139"/>
      <c r="LC2" s="139"/>
      <c r="LD2" s="139"/>
      <c r="LE2" s="139"/>
      <c r="LF2" s="139"/>
      <c r="LG2" s="139"/>
      <c r="LH2" s="139"/>
      <c r="LI2" s="139"/>
      <c r="LJ2" s="139"/>
      <c r="LK2" s="139"/>
      <c r="LL2" s="139"/>
      <c r="LM2" s="139"/>
      <c r="LN2" s="139"/>
      <c r="LO2" s="139"/>
      <c r="LP2" s="139"/>
      <c r="LQ2" s="139"/>
      <c r="LR2" s="139"/>
      <c r="LS2" s="139"/>
      <c r="LT2" s="139"/>
      <c r="LU2" s="139"/>
      <c r="LV2" s="139"/>
      <c r="LW2" s="139"/>
      <c r="LX2" s="139"/>
      <c r="LY2" s="139"/>
      <c r="LZ2" s="139"/>
      <c r="MA2" s="139"/>
      <c r="MB2" s="139"/>
      <c r="MC2" s="139"/>
      <c r="MD2" s="139"/>
      <c r="ME2" s="139"/>
      <c r="MF2" s="139"/>
      <c r="MG2" s="139"/>
      <c r="MH2" s="139"/>
      <c r="MI2" s="139"/>
      <c r="MJ2" s="139"/>
      <c r="MK2" s="139"/>
      <c r="ML2" s="139"/>
      <c r="MM2" s="139"/>
      <c r="MN2" s="139"/>
      <c r="MO2" s="139"/>
      <c r="MP2" s="139"/>
      <c r="MQ2" s="139"/>
      <c r="MR2" s="139"/>
      <c r="MS2" s="139"/>
      <c r="MT2" s="139"/>
      <c r="MU2" s="139"/>
      <c r="MV2" s="139"/>
      <c r="MW2" s="139"/>
      <c r="MX2" s="139"/>
      <c r="MY2" s="139"/>
      <c r="MZ2" s="139"/>
      <c r="NA2" s="139"/>
      <c r="NB2" s="139"/>
      <c r="NC2" s="139"/>
      <c r="ND2" s="139"/>
    </row>
    <row r="3" spans="1:368" s="136" customFormat="1" x14ac:dyDescent="0.3">
      <c r="A3" s="136" t="s">
        <v>74</v>
      </c>
      <c r="B3" s="137">
        <f t="shared" si="0"/>
        <v>0</v>
      </c>
      <c r="C3" s="138">
        <f t="shared" si="1"/>
        <v>1</v>
      </c>
      <c r="D3" s="139"/>
      <c r="E3" s="139"/>
      <c r="F3" s="139" t="s">
        <v>533</v>
      </c>
      <c r="G3" s="139"/>
      <c r="H3" s="139"/>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9"/>
      <c r="CD3" s="139"/>
      <c r="CE3" s="139"/>
      <c r="CF3" s="139"/>
      <c r="CG3" s="139"/>
      <c r="CH3" s="139"/>
      <c r="CI3" s="139"/>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39"/>
      <c r="DX3" s="139"/>
      <c r="DY3" s="139"/>
      <c r="DZ3" s="139"/>
      <c r="EA3" s="139"/>
      <c r="EB3" s="139"/>
      <c r="EC3" s="139"/>
      <c r="ED3" s="139"/>
      <c r="EE3" s="139"/>
      <c r="EF3" s="139"/>
      <c r="EG3" s="139"/>
      <c r="EH3" s="139"/>
      <c r="EI3" s="139"/>
      <c r="EJ3" s="139"/>
      <c r="EK3" s="139"/>
      <c r="EL3" s="139"/>
      <c r="EM3" s="139"/>
      <c r="EN3" s="139"/>
      <c r="EO3" s="139"/>
      <c r="EP3" s="139"/>
      <c r="EQ3" s="139"/>
      <c r="ER3" s="139"/>
      <c r="ES3" s="139"/>
      <c r="ET3" s="139"/>
      <c r="EU3" s="139"/>
      <c r="EV3" s="139"/>
      <c r="EW3" s="139"/>
      <c r="EX3" s="139"/>
      <c r="EY3" s="139"/>
      <c r="EZ3" s="139"/>
      <c r="FA3" s="139"/>
      <c r="FB3" s="139"/>
      <c r="FC3" s="139"/>
      <c r="FD3" s="139"/>
      <c r="FE3" s="139"/>
      <c r="FF3" s="139"/>
      <c r="FG3" s="139"/>
      <c r="FH3" s="139"/>
      <c r="FI3" s="139"/>
      <c r="FJ3" s="139"/>
      <c r="FK3" s="139"/>
      <c r="FL3" s="139"/>
      <c r="FM3" s="139"/>
      <c r="FN3" s="139"/>
      <c r="FO3" s="139"/>
      <c r="FP3" s="139"/>
      <c r="FQ3" s="139"/>
      <c r="FR3" s="139"/>
      <c r="FS3" s="139"/>
      <c r="FT3" s="139"/>
      <c r="FU3" s="139"/>
      <c r="FV3" s="139"/>
      <c r="FW3" s="139"/>
      <c r="FX3" s="139"/>
      <c r="FY3" s="139"/>
      <c r="FZ3" s="139"/>
      <c r="GA3" s="139"/>
      <c r="GB3" s="139"/>
      <c r="GC3" s="139"/>
      <c r="GD3" s="139"/>
      <c r="GE3" s="139"/>
      <c r="GF3" s="139"/>
      <c r="GG3" s="139"/>
      <c r="GH3" s="139"/>
      <c r="GI3" s="139"/>
      <c r="GJ3" s="139"/>
      <c r="GK3" s="139"/>
      <c r="GL3" s="139"/>
      <c r="GM3" s="139"/>
      <c r="GN3" s="139"/>
      <c r="GO3" s="139"/>
      <c r="GP3" s="139"/>
      <c r="GQ3" s="139"/>
      <c r="GR3" s="139"/>
      <c r="GS3" s="139"/>
      <c r="GT3" s="139"/>
      <c r="GU3" s="139"/>
      <c r="GV3" s="139"/>
      <c r="GW3" s="139"/>
      <c r="GX3" s="139"/>
      <c r="GY3" s="139"/>
      <c r="GZ3" s="139"/>
      <c r="HA3" s="139"/>
      <c r="HB3" s="139"/>
      <c r="HC3" s="139"/>
      <c r="HD3" s="139"/>
      <c r="HE3" s="139"/>
      <c r="HF3" s="139"/>
      <c r="HG3" s="139"/>
      <c r="HH3" s="139"/>
      <c r="HI3" s="139"/>
      <c r="HJ3" s="139"/>
      <c r="HK3" s="139"/>
      <c r="HL3" s="139"/>
      <c r="HM3" s="139"/>
      <c r="HN3" s="139"/>
      <c r="HO3" s="139"/>
      <c r="HP3" s="139"/>
      <c r="HQ3" s="139"/>
      <c r="HR3" s="139"/>
      <c r="HS3" s="139"/>
      <c r="HT3" s="139"/>
      <c r="HU3" s="139"/>
      <c r="HV3" s="139"/>
      <c r="HW3" s="139"/>
      <c r="HX3" s="139"/>
      <c r="HY3" s="139"/>
      <c r="HZ3" s="139"/>
      <c r="IA3" s="139"/>
      <c r="IB3" s="139"/>
      <c r="IC3" s="139"/>
      <c r="ID3" s="139"/>
      <c r="IE3" s="139"/>
      <c r="IF3" s="139"/>
      <c r="IG3" s="139"/>
      <c r="IH3" s="139"/>
      <c r="II3" s="139"/>
      <c r="IJ3" s="139"/>
      <c r="IK3" s="139"/>
      <c r="IL3" s="139"/>
      <c r="IM3" s="139"/>
      <c r="IN3" s="139"/>
      <c r="IO3" s="139"/>
      <c r="IP3" s="139"/>
      <c r="IQ3" s="139"/>
      <c r="IR3" s="139"/>
      <c r="IS3" s="139"/>
      <c r="IT3" s="139"/>
      <c r="IU3" s="139"/>
      <c r="IV3" s="139"/>
      <c r="IW3" s="139"/>
      <c r="IX3" s="139"/>
      <c r="IY3" s="139"/>
      <c r="IZ3" s="139"/>
      <c r="JA3" s="139"/>
      <c r="JB3" s="139"/>
      <c r="JC3" s="139"/>
      <c r="JD3" s="139"/>
      <c r="JE3" s="139"/>
      <c r="JF3" s="139"/>
      <c r="JG3" s="139"/>
      <c r="JH3" s="139"/>
      <c r="JI3" s="139"/>
      <c r="JJ3" s="139"/>
      <c r="JK3" s="139"/>
      <c r="JL3" s="139"/>
      <c r="JM3" s="139"/>
      <c r="JN3" s="139"/>
      <c r="JO3" s="139"/>
      <c r="JP3" s="139"/>
      <c r="JQ3" s="139"/>
      <c r="JR3" s="139"/>
      <c r="JS3" s="139"/>
      <c r="JT3" s="139"/>
      <c r="JU3" s="139"/>
      <c r="JV3" s="139"/>
      <c r="JW3" s="139"/>
      <c r="JX3" s="139"/>
      <c r="JY3" s="139"/>
      <c r="JZ3" s="139"/>
      <c r="KA3" s="139"/>
      <c r="KB3" s="139"/>
      <c r="KC3" s="139"/>
      <c r="KD3" s="139"/>
      <c r="KE3" s="139"/>
      <c r="KF3" s="139"/>
      <c r="KG3" s="139"/>
      <c r="KH3" s="139"/>
      <c r="KI3" s="139"/>
      <c r="KJ3" s="139"/>
      <c r="KK3" s="139"/>
      <c r="KL3" s="139"/>
      <c r="KM3" s="139"/>
      <c r="KN3" s="139"/>
      <c r="KO3" s="139"/>
      <c r="KP3" s="139"/>
      <c r="KQ3" s="139"/>
      <c r="KR3" s="139"/>
      <c r="KS3" s="139"/>
      <c r="KT3" s="139"/>
      <c r="KU3" s="139"/>
      <c r="KV3" s="139"/>
      <c r="KW3" s="139"/>
      <c r="KX3" s="139"/>
      <c r="KY3" s="139"/>
      <c r="KZ3" s="139"/>
      <c r="LA3" s="139"/>
      <c r="LB3" s="139"/>
      <c r="LC3" s="139"/>
      <c r="LD3" s="139"/>
      <c r="LE3" s="139"/>
      <c r="LF3" s="139"/>
      <c r="LG3" s="139"/>
      <c r="LH3" s="139"/>
      <c r="LI3" s="139"/>
      <c r="LJ3" s="139"/>
      <c r="LK3" s="139"/>
      <c r="LL3" s="139"/>
      <c r="LM3" s="139"/>
      <c r="LN3" s="139"/>
      <c r="LO3" s="139"/>
      <c r="LP3" s="139"/>
      <c r="LQ3" s="139"/>
      <c r="LR3" s="139"/>
      <c r="LS3" s="139"/>
      <c r="LT3" s="139"/>
      <c r="LU3" s="139"/>
      <c r="LV3" s="139"/>
      <c r="LW3" s="139"/>
      <c r="LX3" s="139"/>
      <c r="LY3" s="139"/>
      <c r="LZ3" s="139"/>
      <c r="MA3" s="139"/>
      <c r="MB3" s="139"/>
      <c r="MC3" s="139"/>
      <c r="MD3" s="139"/>
      <c r="ME3" s="139"/>
      <c r="MF3" s="139"/>
      <c r="MG3" s="139"/>
      <c r="MH3" s="139"/>
      <c r="MI3" s="139"/>
      <c r="MJ3" s="139"/>
      <c r="MK3" s="139"/>
      <c r="ML3" s="139"/>
      <c r="MM3" s="139"/>
      <c r="MN3" s="139"/>
      <c r="MO3" s="139"/>
      <c r="MP3" s="139"/>
      <c r="MQ3" s="139"/>
      <c r="MR3" s="139"/>
      <c r="MS3" s="139"/>
      <c r="MT3" s="139"/>
      <c r="MU3" s="139"/>
      <c r="MV3" s="139"/>
      <c r="MW3" s="139"/>
      <c r="MX3" s="139"/>
      <c r="MY3" s="139"/>
      <c r="MZ3" s="139"/>
      <c r="NA3" s="139"/>
      <c r="NB3" s="139"/>
      <c r="NC3" s="139"/>
      <c r="ND3" s="139"/>
    </row>
    <row r="4" spans="1:368" s="136" customFormat="1" x14ac:dyDescent="0.3">
      <c r="A4" s="136" t="s">
        <v>75</v>
      </c>
      <c r="B4" s="137">
        <f t="shared" si="0"/>
        <v>2</v>
      </c>
      <c r="C4" s="138">
        <f t="shared" si="1"/>
        <v>0</v>
      </c>
      <c r="D4" s="139" t="s">
        <v>532</v>
      </c>
      <c r="E4" s="139" t="s">
        <v>532</v>
      </c>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9"/>
      <c r="CD4" s="139"/>
      <c r="CE4" s="139"/>
      <c r="CF4" s="139"/>
      <c r="CG4" s="139"/>
      <c r="CH4" s="139"/>
      <c r="CI4" s="139"/>
      <c r="CJ4" s="139"/>
      <c r="CK4" s="139"/>
      <c r="CL4" s="139"/>
      <c r="CM4" s="139"/>
      <c r="CN4" s="139"/>
      <c r="CO4" s="139"/>
      <c r="CP4" s="139"/>
      <c r="CQ4" s="139"/>
      <c r="CR4" s="139"/>
      <c r="CS4" s="139"/>
      <c r="CT4" s="139"/>
      <c r="CU4" s="139"/>
      <c r="CV4" s="139"/>
      <c r="CW4" s="139"/>
      <c r="CX4" s="139"/>
      <c r="CY4" s="139"/>
      <c r="CZ4" s="139"/>
      <c r="DA4" s="139"/>
      <c r="DB4" s="139"/>
      <c r="DC4" s="139"/>
      <c r="DD4" s="139"/>
      <c r="DE4" s="139"/>
      <c r="DF4" s="139"/>
      <c r="DG4" s="139"/>
      <c r="DH4" s="139"/>
      <c r="DI4" s="139"/>
      <c r="DJ4" s="139"/>
      <c r="DK4" s="139"/>
      <c r="DL4" s="139"/>
      <c r="DM4" s="139"/>
      <c r="DN4" s="139"/>
      <c r="DO4" s="139"/>
      <c r="DP4" s="139"/>
      <c r="DQ4" s="139"/>
      <c r="DR4" s="139"/>
      <c r="DS4" s="139"/>
      <c r="DT4" s="139"/>
      <c r="DU4" s="139"/>
      <c r="DV4" s="139"/>
      <c r="DW4" s="139"/>
      <c r="DX4" s="139"/>
      <c r="DY4" s="139"/>
      <c r="DZ4" s="139"/>
      <c r="EA4" s="139"/>
      <c r="EB4" s="139"/>
      <c r="EC4" s="139"/>
      <c r="ED4" s="139"/>
      <c r="EE4" s="139"/>
      <c r="EF4" s="139"/>
      <c r="EG4" s="139"/>
      <c r="EH4" s="139"/>
      <c r="EI4" s="139"/>
      <c r="EJ4" s="139"/>
      <c r="EK4" s="139"/>
      <c r="EL4" s="139"/>
      <c r="EM4" s="139"/>
      <c r="EN4" s="139"/>
      <c r="EO4" s="139"/>
      <c r="EP4" s="139"/>
      <c r="EQ4" s="139"/>
      <c r="ER4" s="139"/>
      <c r="ES4" s="139"/>
      <c r="ET4" s="139"/>
      <c r="EU4" s="139"/>
      <c r="EV4" s="139"/>
      <c r="EW4" s="139"/>
      <c r="EX4" s="139"/>
      <c r="EY4" s="139"/>
      <c r="EZ4" s="139"/>
      <c r="FA4" s="139"/>
      <c r="FB4" s="139"/>
      <c r="FC4" s="139"/>
      <c r="FD4" s="139"/>
      <c r="FE4" s="139"/>
      <c r="FF4" s="139"/>
      <c r="FG4" s="139"/>
      <c r="FH4" s="139"/>
      <c r="FI4" s="139"/>
      <c r="FJ4" s="139"/>
      <c r="FK4" s="139"/>
      <c r="FL4" s="139"/>
      <c r="FM4" s="139"/>
      <c r="FN4" s="139"/>
      <c r="FO4" s="139"/>
      <c r="FP4" s="139"/>
      <c r="FQ4" s="139"/>
      <c r="FR4" s="139"/>
      <c r="FS4" s="139"/>
      <c r="FT4" s="139"/>
      <c r="FU4" s="139"/>
      <c r="FV4" s="139"/>
      <c r="FW4" s="139"/>
      <c r="FX4" s="139"/>
      <c r="FY4" s="139"/>
      <c r="FZ4" s="139"/>
      <c r="GA4" s="139"/>
      <c r="GB4" s="139"/>
      <c r="GC4" s="139"/>
      <c r="GD4" s="139"/>
      <c r="GE4" s="139"/>
      <c r="GF4" s="139"/>
      <c r="GG4" s="139"/>
      <c r="GH4" s="139"/>
      <c r="GI4" s="139"/>
      <c r="GJ4" s="139"/>
      <c r="GK4" s="139"/>
      <c r="GL4" s="139"/>
      <c r="GM4" s="139"/>
      <c r="GN4" s="139"/>
      <c r="GO4" s="139"/>
      <c r="GP4" s="139"/>
      <c r="GQ4" s="139"/>
      <c r="GR4" s="139"/>
      <c r="GS4" s="139"/>
      <c r="GT4" s="139"/>
      <c r="GU4" s="139"/>
      <c r="GV4" s="139"/>
      <c r="GW4" s="139"/>
      <c r="GX4" s="139"/>
      <c r="GY4" s="139"/>
      <c r="GZ4" s="139"/>
      <c r="HA4" s="139"/>
      <c r="HB4" s="139"/>
      <c r="HC4" s="139"/>
      <c r="HD4" s="139"/>
      <c r="HE4" s="139"/>
      <c r="HF4" s="139"/>
      <c r="HG4" s="139"/>
      <c r="HH4" s="139"/>
      <c r="HI4" s="139"/>
      <c r="HJ4" s="139"/>
      <c r="HK4" s="139"/>
      <c r="HL4" s="139"/>
      <c r="HM4" s="139"/>
      <c r="HN4" s="139"/>
      <c r="HO4" s="139"/>
      <c r="HP4" s="139"/>
      <c r="HQ4" s="139"/>
      <c r="HR4" s="139"/>
      <c r="HS4" s="139"/>
      <c r="HT4" s="139"/>
      <c r="HU4" s="139"/>
      <c r="HV4" s="139"/>
      <c r="HW4" s="139"/>
      <c r="HX4" s="139"/>
      <c r="HY4" s="139"/>
      <c r="HZ4" s="139"/>
      <c r="IA4" s="139"/>
      <c r="IB4" s="139"/>
      <c r="IC4" s="139"/>
      <c r="ID4" s="139"/>
      <c r="IE4" s="139"/>
      <c r="IF4" s="139"/>
      <c r="IG4" s="139"/>
      <c r="IH4" s="139"/>
      <c r="II4" s="139"/>
      <c r="IJ4" s="139"/>
      <c r="IK4" s="139"/>
      <c r="IL4" s="139"/>
      <c r="IM4" s="139"/>
      <c r="IN4" s="139"/>
      <c r="IO4" s="139"/>
      <c r="IP4" s="139"/>
      <c r="IQ4" s="139"/>
      <c r="IR4" s="139"/>
      <c r="IS4" s="139"/>
      <c r="IT4" s="139"/>
      <c r="IU4" s="139"/>
      <c r="IV4" s="139"/>
      <c r="IW4" s="139"/>
      <c r="IX4" s="139"/>
      <c r="IY4" s="139"/>
      <c r="IZ4" s="139"/>
      <c r="JA4" s="139"/>
      <c r="JB4" s="139"/>
      <c r="JC4" s="139"/>
      <c r="JD4" s="139"/>
      <c r="JE4" s="139"/>
      <c r="JF4" s="139"/>
      <c r="JG4" s="139"/>
      <c r="JH4" s="139"/>
      <c r="JI4" s="139"/>
      <c r="JJ4" s="139"/>
      <c r="JK4" s="139"/>
      <c r="JL4" s="139"/>
      <c r="JM4" s="139"/>
      <c r="JN4" s="139"/>
      <c r="JO4" s="139"/>
      <c r="JP4" s="139"/>
      <c r="JQ4" s="139"/>
      <c r="JR4" s="139"/>
      <c r="JS4" s="139"/>
      <c r="JT4" s="139"/>
      <c r="JU4" s="139"/>
      <c r="JV4" s="139"/>
      <c r="JW4" s="139"/>
      <c r="JX4" s="139"/>
      <c r="JY4" s="139"/>
      <c r="JZ4" s="139"/>
      <c r="KA4" s="139"/>
      <c r="KB4" s="139"/>
      <c r="KC4" s="139"/>
      <c r="KD4" s="139"/>
      <c r="KE4" s="139"/>
      <c r="KF4" s="139"/>
      <c r="KG4" s="139"/>
      <c r="KH4" s="139"/>
      <c r="KI4" s="139"/>
      <c r="KJ4" s="139"/>
      <c r="KK4" s="139"/>
      <c r="KL4" s="139"/>
      <c r="KM4" s="139"/>
      <c r="KN4" s="139"/>
      <c r="KO4" s="139"/>
      <c r="KP4" s="139"/>
      <c r="KQ4" s="139"/>
      <c r="KR4" s="139"/>
      <c r="KS4" s="139"/>
      <c r="KT4" s="139"/>
      <c r="KU4" s="139"/>
      <c r="KV4" s="139"/>
      <c r="KW4" s="139"/>
      <c r="KX4" s="139"/>
      <c r="KY4" s="139"/>
      <c r="KZ4" s="139"/>
      <c r="LA4" s="139"/>
      <c r="LB4" s="139"/>
      <c r="LC4" s="139"/>
      <c r="LD4" s="139"/>
      <c r="LE4" s="139"/>
      <c r="LF4" s="139"/>
      <c r="LG4" s="139"/>
      <c r="LH4" s="139"/>
      <c r="LI4" s="139"/>
      <c r="LJ4" s="139"/>
      <c r="LK4" s="139"/>
      <c r="LL4" s="139"/>
      <c r="LM4" s="139"/>
      <c r="LN4" s="139"/>
      <c r="LO4" s="139"/>
      <c r="LP4" s="139"/>
      <c r="LQ4" s="139"/>
      <c r="LR4" s="139"/>
      <c r="LS4" s="139"/>
      <c r="LT4" s="139"/>
      <c r="LU4" s="139"/>
      <c r="LV4" s="139"/>
      <c r="LW4" s="139"/>
      <c r="LX4" s="139"/>
      <c r="LY4" s="139"/>
      <c r="LZ4" s="139"/>
      <c r="MA4" s="139"/>
      <c r="MB4" s="139"/>
      <c r="MC4" s="139"/>
      <c r="MD4" s="139"/>
      <c r="ME4" s="139"/>
      <c r="MF4" s="139"/>
      <c r="MG4" s="139"/>
      <c r="MH4" s="139"/>
      <c r="MI4" s="139"/>
      <c r="MJ4" s="139"/>
      <c r="MK4" s="139"/>
      <c r="ML4" s="139"/>
      <c r="MM4" s="139"/>
      <c r="MN4" s="139"/>
      <c r="MO4" s="139"/>
      <c r="MP4" s="139"/>
      <c r="MQ4" s="139"/>
      <c r="MR4" s="139"/>
      <c r="MS4" s="139"/>
      <c r="MT4" s="139"/>
      <c r="MU4" s="139"/>
      <c r="MV4" s="139"/>
      <c r="MW4" s="139"/>
      <c r="MX4" s="139"/>
      <c r="MY4" s="139"/>
      <c r="MZ4" s="139"/>
      <c r="NA4" s="139"/>
      <c r="NB4" s="139"/>
      <c r="NC4" s="139"/>
      <c r="ND4" s="139"/>
    </row>
    <row r="5" spans="1:368" s="136" customFormat="1" x14ac:dyDescent="0.3">
      <c r="A5" s="136" t="s">
        <v>77</v>
      </c>
      <c r="B5" s="137">
        <f t="shared" si="0"/>
        <v>0</v>
      </c>
      <c r="C5" s="138">
        <f t="shared" si="1"/>
        <v>0</v>
      </c>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row>
    <row r="6" spans="1:368" s="136" customFormat="1" x14ac:dyDescent="0.3">
      <c r="A6" s="136" t="s">
        <v>78</v>
      </c>
      <c r="B6" s="137">
        <f t="shared" si="0"/>
        <v>0</v>
      </c>
      <c r="C6" s="138">
        <f t="shared" si="1"/>
        <v>0</v>
      </c>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c r="BK6" s="139"/>
      <c r="BL6" s="139"/>
      <c r="BM6" s="139"/>
      <c r="BN6" s="139"/>
      <c r="BO6" s="139"/>
      <c r="BP6" s="139"/>
      <c r="BQ6" s="139"/>
      <c r="BR6" s="139"/>
      <c r="BS6" s="139"/>
      <c r="BT6" s="139"/>
      <c r="BU6" s="139"/>
      <c r="BV6" s="139"/>
      <c r="BW6" s="139"/>
      <c r="BX6" s="139"/>
      <c r="BY6" s="139"/>
      <c r="BZ6" s="139"/>
      <c r="CA6" s="139"/>
      <c r="CB6" s="139"/>
      <c r="CC6" s="139"/>
      <c r="CD6" s="139"/>
      <c r="CE6" s="139"/>
      <c r="CF6" s="139"/>
      <c r="CG6" s="139"/>
      <c r="CH6" s="139"/>
      <c r="CI6" s="139"/>
      <c r="CJ6" s="139"/>
      <c r="CK6" s="139"/>
      <c r="CL6" s="139"/>
      <c r="CM6" s="139"/>
      <c r="CN6" s="139"/>
      <c r="CO6" s="139"/>
      <c r="CP6" s="139"/>
      <c r="CQ6" s="139"/>
      <c r="CR6" s="139"/>
      <c r="CS6" s="139"/>
      <c r="CT6" s="139"/>
      <c r="CU6" s="139"/>
      <c r="CV6" s="139"/>
      <c r="CW6" s="139"/>
      <c r="CX6" s="139"/>
      <c r="CY6" s="139"/>
      <c r="CZ6" s="139"/>
      <c r="DA6" s="139"/>
      <c r="DB6" s="139"/>
      <c r="DC6" s="139"/>
      <c r="DD6" s="139"/>
      <c r="DE6" s="139"/>
      <c r="DF6" s="139"/>
      <c r="DG6" s="139"/>
      <c r="DH6" s="139"/>
      <c r="DI6" s="139"/>
      <c r="DJ6" s="139"/>
      <c r="DK6" s="139"/>
      <c r="DL6" s="139"/>
      <c r="DM6" s="139"/>
      <c r="DN6" s="139"/>
      <c r="DO6" s="139"/>
      <c r="DP6" s="139"/>
      <c r="DQ6" s="139"/>
      <c r="DR6" s="139"/>
      <c r="DS6" s="139"/>
      <c r="DT6" s="139"/>
      <c r="DU6" s="139"/>
      <c r="DV6" s="139"/>
      <c r="DW6" s="139"/>
      <c r="DX6" s="139"/>
      <c r="DY6" s="139"/>
      <c r="DZ6" s="139"/>
      <c r="EA6" s="139"/>
      <c r="EB6" s="139"/>
      <c r="EC6" s="139"/>
      <c r="ED6" s="139"/>
      <c r="EE6" s="139"/>
      <c r="EF6" s="139"/>
      <c r="EG6" s="139"/>
      <c r="EH6" s="139"/>
      <c r="EI6" s="139"/>
      <c r="EJ6" s="139"/>
      <c r="EK6" s="139"/>
      <c r="EL6" s="139"/>
      <c r="EM6" s="139"/>
      <c r="EN6" s="139"/>
      <c r="EO6" s="139"/>
      <c r="EP6" s="139"/>
      <c r="EQ6" s="139"/>
      <c r="ER6" s="139"/>
      <c r="ES6" s="139"/>
      <c r="ET6" s="139"/>
      <c r="EU6" s="139"/>
      <c r="EV6" s="139"/>
      <c r="EW6" s="139"/>
      <c r="EX6" s="139"/>
      <c r="EY6" s="139"/>
      <c r="EZ6" s="139"/>
      <c r="FA6" s="139"/>
      <c r="FB6" s="139"/>
      <c r="FC6" s="139"/>
      <c r="FD6" s="139"/>
      <c r="FE6" s="139"/>
      <c r="FF6" s="139"/>
      <c r="FG6" s="139"/>
      <c r="FH6" s="139"/>
      <c r="FI6" s="139"/>
      <c r="FJ6" s="139"/>
      <c r="FK6" s="139"/>
      <c r="FL6" s="139"/>
      <c r="FM6" s="139"/>
      <c r="FN6" s="139"/>
      <c r="FO6" s="139"/>
      <c r="FP6" s="139"/>
      <c r="FQ6" s="139"/>
      <c r="FR6" s="139"/>
      <c r="FS6" s="139"/>
      <c r="FT6" s="139"/>
      <c r="FU6" s="139"/>
      <c r="FV6" s="139"/>
      <c r="FW6" s="139"/>
      <c r="FX6" s="139"/>
      <c r="FY6" s="139"/>
      <c r="FZ6" s="139"/>
      <c r="GA6" s="139"/>
      <c r="GB6" s="139"/>
      <c r="GC6" s="139"/>
      <c r="GD6" s="139"/>
      <c r="GE6" s="139"/>
      <c r="GF6" s="139"/>
      <c r="GG6" s="139"/>
      <c r="GH6" s="139"/>
      <c r="GI6" s="139"/>
      <c r="GJ6" s="139"/>
      <c r="GK6" s="139"/>
      <c r="GL6" s="139"/>
      <c r="GM6" s="139"/>
      <c r="GN6" s="139"/>
      <c r="GO6" s="139"/>
      <c r="GP6" s="139"/>
      <c r="GQ6" s="139"/>
      <c r="GR6" s="139"/>
      <c r="GS6" s="139"/>
      <c r="GT6" s="139"/>
      <c r="GU6" s="139"/>
      <c r="GV6" s="139"/>
      <c r="GW6" s="139"/>
      <c r="GX6" s="139"/>
      <c r="GY6" s="139"/>
      <c r="GZ6" s="139"/>
      <c r="HA6" s="139"/>
      <c r="HB6" s="139"/>
      <c r="HC6" s="139"/>
      <c r="HD6" s="139"/>
      <c r="HE6" s="139"/>
      <c r="HF6" s="139"/>
      <c r="HG6" s="139"/>
      <c r="HH6" s="139"/>
      <c r="HI6" s="139"/>
      <c r="HJ6" s="139"/>
      <c r="HK6" s="139"/>
      <c r="HL6" s="139"/>
      <c r="HM6" s="139"/>
      <c r="HN6" s="139"/>
      <c r="HO6" s="139"/>
      <c r="HP6" s="139"/>
      <c r="HQ6" s="139"/>
      <c r="HR6" s="139"/>
      <c r="HS6" s="139"/>
      <c r="HT6" s="139"/>
      <c r="HU6" s="139"/>
      <c r="HV6" s="139"/>
      <c r="HW6" s="139"/>
      <c r="HX6" s="139"/>
      <c r="HY6" s="139"/>
      <c r="HZ6" s="139"/>
      <c r="IA6" s="139"/>
      <c r="IB6" s="139"/>
      <c r="IC6" s="139"/>
      <c r="ID6" s="139"/>
      <c r="IE6" s="139"/>
      <c r="IF6" s="139"/>
      <c r="IG6" s="139"/>
      <c r="IH6" s="139"/>
      <c r="II6" s="139"/>
      <c r="IJ6" s="139"/>
      <c r="IK6" s="139"/>
      <c r="IL6" s="139"/>
      <c r="IM6" s="139"/>
      <c r="IN6" s="139"/>
      <c r="IO6" s="139"/>
      <c r="IP6" s="139"/>
      <c r="IQ6" s="139"/>
      <c r="IR6" s="139"/>
      <c r="IS6" s="139"/>
      <c r="IT6" s="139"/>
      <c r="IU6" s="139"/>
      <c r="IV6" s="139"/>
      <c r="IW6" s="139"/>
      <c r="IX6" s="139"/>
      <c r="IY6" s="139"/>
      <c r="IZ6" s="139"/>
      <c r="JA6" s="139"/>
      <c r="JB6" s="139"/>
      <c r="JC6" s="139"/>
      <c r="JD6" s="139"/>
      <c r="JE6" s="139"/>
      <c r="JF6" s="139"/>
      <c r="JG6" s="139"/>
      <c r="JH6" s="139"/>
      <c r="JI6" s="139"/>
      <c r="JJ6" s="139"/>
      <c r="JK6" s="139"/>
      <c r="JL6" s="139"/>
      <c r="JM6" s="139"/>
      <c r="JN6" s="139"/>
      <c r="JO6" s="139"/>
      <c r="JP6" s="139"/>
      <c r="JQ6" s="139"/>
      <c r="JR6" s="139"/>
      <c r="JS6" s="139"/>
      <c r="JT6" s="139"/>
      <c r="JU6" s="139"/>
      <c r="JV6" s="139"/>
      <c r="JW6" s="139"/>
      <c r="JX6" s="139"/>
      <c r="JY6" s="139"/>
      <c r="JZ6" s="139"/>
      <c r="KA6" s="139"/>
      <c r="KB6" s="139"/>
      <c r="KC6" s="139"/>
      <c r="KD6" s="139"/>
      <c r="KE6" s="139"/>
      <c r="KF6" s="139"/>
      <c r="KG6" s="139"/>
      <c r="KH6" s="139"/>
      <c r="KI6" s="139"/>
      <c r="KJ6" s="139"/>
      <c r="KK6" s="139"/>
      <c r="KL6" s="139"/>
      <c r="KM6" s="139"/>
      <c r="KN6" s="139"/>
      <c r="KO6" s="139"/>
      <c r="KP6" s="139"/>
      <c r="KQ6" s="139"/>
      <c r="KR6" s="139"/>
      <c r="KS6" s="139"/>
      <c r="KT6" s="139"/>
      <c r="KU6" s="139"/>
      <c r="KV6" s="139"/>
      <c r="KW6" s="139"/>
      <c r="KX6" s="139"/>
      <c r="KY6" s="139"/>
      <c r="KZ6" s="139"/>
      <c r="LA6" s="139"/>
      <c r="LB6" s="139"/>
      <c r="LC6" s="139"/>
      <c r="LD6" s="139"/>
      <c r="LE6" s="139"/>
      <c r="LF6" s="139"/>
      <c r="LG6" s="139"/>
      <c r="LH6" s="139"/>
      <c r="LI6" s="139"/>
      <c r="LJ6" s="139"/>
      <c r="LK6" s="139"/>
      <c r="LL6" s="139"/>
      <c r="LM6" s="139"/>
      <c r="LN6" s="139"/>
      <c r="LO6" s="139"/>
      <c r="LP6" s="139"/>
      <c r="LQ6" s="139"/>
      <c r="LR6" s="139"/>
      <c r="LS6" s="139"/>
      <c r="LT6" s="139"/>
      <c r="LU6" s="139"/>
      <c r="LV6" s="139"/>
      <c r="LW6" s="139"/>
      <c r="LX6" s="139"/>
      <c r="LY6" s="139"/>
      <c r="LZ6" s="139"/>
      <c r="MA6" s="139"/>
      <c r="MB6" s="139"/>
      <c r="MC6" s="139"/>
      <c r="MD6" s="139"/>
      <c r="ME6" s="139"/>
      <c r="MF6" s="139"/>
      <c r="MG6" s="139"/>
      <c r="MH6" s="139"/>
      <c r="MI6" s="139"/>
      <c r="MJ6" s="139"/>
      <c r="MK6" s="139"/>
      <c r="ML6" s="139"/>
      <c r="MM6" s="139"/>
      <c r="MN6" s="139"/>
      <c r="MO6" s="139"/>
      <c r="MP6" s="139"/>
      <c r="MQ6" s="139"/>
      <c r="MR6" s="139"/>
      <c r="MS6" s="139"/>
      <c r="MT6" s="139"/>
      <c r="MU6" s="139"/>
      <c r="MV6" s="139"/>
      <c r="MW6" s="139"/>
      <c r="MX6" s="139"/>
      <c r="MY6" s="139"/>
      <c r="MZ6" s="139"/>
      <c r="NA6" s="139"/>
      <c r="NB6" s="139"/>
      <c r="NC6" s="139"/>
      <c r="ND6" s="139"/>
    </row>
    <row r="7" spans="1:368" s="136" customFormat="1" x14ac:dyDescent="0.3">
      <c r="A7" s="136" t="s">
        <v>79</v>
      </c>
      <c r="B7" s="137">
        <f t="shared" si="0"/>
        <v>0</v>
      </c>
      <c r="C7" s="138">
        <f t="shared" si="1"/>
        <v>0</v>
      </c>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c r="BD7" s="139"/>
      <c r="BE7" s="139"/>
      <c r="BF7" s="139"/>
      <c r="BG7" s="139"/>
      <c r="BH7" s="139"/>
      <c r="BI7" s="139"/>
      <c r="BJ7" s="139"/>
      <c r="BK7" s="139"/>
      <c r="BL7" s="139"/>
      <c r="BM7" s="139"/>
      <c r="BN7" s="139"/>
      <c r="BO7" s="139"/>
      <c r="BP7" s="139"/>
      <c r="BQ7" s="139"/>
      <c r="BR7" s="139"/>
      <c r="BS7" s="139"/>
      <c r="BT7" s="139"/>
      <c r="BU7" s="139"/>
      <c r="BV7" s="139"/>
      <c r="BW7" s="139"/>
      <c r="BX7" s="139"/>
      <c r="BY7" s="139"/>
      <c r="BZ7" s="139"/>
      <c r="CA7" s="139"/>
      <c r="CB7" s="139"/>
      <c r="CC7" s="139"/>
      <c r="CD7" s="139"/>
      <c r="CE7" s="139"/>
      <c r="CF7" s="139"/>
      <c r="CG7" s="139"/>
      <c r="CH7" s="139"/>
      <c r="CI7" s="139"/>
      <c r="CJ7" s="139"/>
      <c r="CK7" s="139"/>
      <c r="CL7" s="139"/>
      <c r="CM7" s="139"/>
      <c r="CN7" s="139"/>
      <c r="CO7" s="139"/>
      <c r="CP7" s="139"/>
      <c r="CQ7" s="139"/>
      <c r="CR7" s="139"/>
      <c r="CS7" s="139"/>
      <c r="CT7" s="139"/>
      <c r="CU7" s="139"/>
      <c r="CV7" s="139"/>
      <c r="CW7" s="139"/>
      <c r="CX7" s="139"/>
      <c r="CY7" s="139"/>
      <c r="CZ7" s="139"/>
      <c r="DA7" s="139"/>
      <c r="DB7" s="139"/>
      <c r="DC7" s="139"/>
      <c r="DD7" s="139"/>
      <c r="DE7" s="139"/>
      <c r="DF7" s="139"/>
      <c r="DG7" s="139"/>
      <c r="DH7" s="139"/>
      <c r="DI7" s="139"/>
      <c r="DJ7" s="139"/>
      <c r="DK7" s="139"/>
      <c r="DL7" s="139"/>
      <c r="DM7" s="139"/>
      <c r="DN7" s="139"/>
      <c r="DO7" s="139"/>
      <c r="DP7" s="139"/>
      <c r="DQ7" s="139"/>
      <c r="DR7" s="139"/>
      <c r="DS7" s="139"/>
      <c r="DT7" s="139"/>
      <c r="DU7" s="139"/>
      <c r="DV7" s="139"/>
      <c r="DW7" s="139"/>
      <c r="DX7" s="139"/>
      <c r="DY7" s="139"/>
      <c r="DZ7" s="139"/>
      <c r="EA7" s="139"/>
      <c r="EB7" s="139"/>
      <c r="EC7" s="139"/>
      <c r="ED7" s="139"/>
      <c r="EE7" s="139"/>
      <c r="EF7" s="139"/>
      <c r="EG7" s="139"/>
      <c r="EH7" s="139"/>
      <c r="EI7" s="139"/>
      <c r="EJ7" s="139"/>
      <c r="EK7" s="139"/>
      <c r="EL7" s="139"/>
      <c r="EM7" s="139"/>
      <c r="EN7" s="139"/>
      <c r="EO7" s="139"/>
      <c r="EP7" s="139"/>
      <c r="EQ7" s="139"/>
      <c r="ER7" s="139"/>
      <c r="ES7" s="139"/>
      <c r="ET7" s="139"/>
      <c r="EU7" s="139"/>
      <c r="EV7" s="139"/>
      <c r="EW7" s="139"/>
      <c r="EX7" s="139"/>
      <c r="EY7" s="139"/>
      <c r="EZ7" s="139"/>
      <c r="FA7" s="139"/>
      <c r="FB7" s="139"/>
      <c r="FC7" s="139"/>
      <c r="FD7" s="139"/>
      <c r="FE7" s="139"/>
      <c r="FF7" s="139"/>
      <c r="FG7" s="139"/>
      <c r="FH7" s="139"/>
      <c r="FI7" s="139"/>
      <c r="FJ7" s="139"/>
      <c r="FK7" s="139"/>
      <c r="FL7" s="139"/>
      <c r="FM7" s="139"/>
      <c r="FN7" s="139"/>
      <c r="FO7" s="139"/>
      <c r="FP7" s="139"/>
      <c r="FQ7" s="139"/>
      <c r="FR7" s="139"/>
      <c r="FS7" s="139"/>
      <c r="FT7" s="139"/>
      <c r="FU7" s="139"/>
      <c r="FV7" s="139"/>
      <c r="FW7" s="139"/>
      <c r="FX7" s="139"/>
      <c r="FY7" s="139"/>
      <c r="FZ7" s="139"/>
      <c r="GA7" s="139"/>
      <c r="GB7" s="139"/>
      <c r="GC7" s="139"/>
      <c r="GD7" s="139"/>
      <c r="GE7" s="139"/>
      <c r="GF7" s="139"/>
      <c r="GG7" s="139"/>
      <c r="GH7" s="139"/>
      <c r="GI7" s="139"/>
      <c r="GJ7" s="139"/>
      <c r="GK7" s="139"/>
      <c r="GL7" s="139"/>
      <c r="GM7" s="139"/>
      <c r="GN7" s="139"/>
      <c r="GO7" s="139"/>
      <c r="GP7" s="139"/>
      <c r="GQ7" s="139"/>
      <c r="GR7" s="139"/>
      <c r="GS7" s="139"/>
      <c r="GT7" s="139"/>
      <c r="GU7" s="139"/>
      <c r="GV7" s="139"/>
      <c r="GW7" s="139"/>
      <c r="GX7" s="139"/>
      <c r="GY7" s="139"/>
      <c r="GZ7" s="139"/>
      <c r="HA7" s="139"/>
      <c r="HB7" s="139"/>
      <c r="HC7" s="139"/>
      <c r="HD7" s="139"/>
      <c r="HE7" s="139"/>
      <c r="HF7" s="139"/>
      <c r="HG7" s="139"/>
      <c r="HH7" s="139"/>
      <c r="HI7" s="139"/>
      <c r="HJ7" s="139"/>
      <c r="HK7" s="139"/>
      <c r="HL7" s="139"/>
      <c r="HM7" s="139"/>
      <c r="HN7" s="139"/>
      <c r="HO7" s="139"/>
      <c r="HP7" s="139"/>
      <c r="HQ7" s="139"/>
      <c r="HR7" s="139"/>
      <c r="HS7" s="139"/>
      <c r="HT7" s="139"/>
      <c r="HU7" s="139"/>
      <c r="HV7" s="139"/>
      <c r="HW7" s="139"/>
      <c r="HX7" s="139"/>
      <c r="HY7" s="139"/>
      <c r="HZ7" s="139"/>
      <c r="IA7" s="139"/>
      <c r="IB7" s="139"/>
      <c r="IC7" s="139"/>
      <c r="ID7" s="139"/>
      <c r="IE7" s="139"/>
      <c r="IF7" s="139"/>
      <c r="IG7" s="139"/>
      <c r="IH7" s="139"/>
      <c r="II7" s="139"/>
      <c r="IJ7" s="139"/>
      <c r="IK7" s="139"/>
      <c r="IL7" s="139"/>
      <c r="IM7" s="139"/>
      <c r="IN7" s="139"/>
      <c r="IO7" s="139"/>
      <c r="IP7" s="139"/>
      <c r="IQ7" s="139"/>
      <c r="IR7" s="139"/>
      <c r="IS7" s="139"/>
      <c r="IT7" s="139"/>
      <c r="IU7" s="139"/>
      <c r="IV7" s="139"/>
      <c r="IW7" s="139"/>
      <c r="IX7" s="139"/>
      <c r="IY7" s="139"/>
      <c r="IZ7" s="139"/>
      <c r="JA7" s="139"/>
      <c r="JB7" s="139"/>
      <c r="JC7" s="139"/>
      <c r="JD7" s="139"/>
      <c r="JE7" s="139"/>
      <c r="JF7" s="139"/>
      <c r="JG7" s="139"/>
      <c r="JH7" s="139"/>
      <c r="JI7" s="139"/>
      <c r="JJ7" s="139"/>
      <c r="JK7" s="139"/>
      <c r="JL7" s="139"/>
      <c r="JM7" s="139"/>
      <c r="JN7" s="139"/>
      <c r="JO7" s="139"/>
      <c r="JP7" s="139"/>
      <c r="JQ7" s="139"/>
      <c r="JR7" s="139"/>
      <c r="JS7" s="139"/>
      <c r="JT7" s="139"/>
      <c r="JU7" s="139"/>
      <c r="JV7" s="139"/>
      <c r="JW7" s="139"/>
      <c r="JX7" s="139"/>
      <c r="JY7" s="139"/>
      <c r="JZ7" s="139"/>
      <c r="KA7" s="139"/>
      <c r="KB7" s="139"/>
      <c r="KC7" s="139"/>
      <c r="KD7" s="139"/>
      <c r="KE7" s="139"/>
      <c r="KF7" s="139"/>
      <c r="KG7" s="139"/>
      <c r="KH7" s="139"/>
      <c r="KI7" s="139"/>
      <c r="KJ7" s="139"/>
      <c r="KK7" s="139"/>
      <c r="KL7" s="139"/>
      <c r="KM7" s="139"/>
      <c r="KN7" s="139"/>
      <c r="KO7" s="139"/>
      <c r="KP7" s="139"/>
      <c r="KQ7" s="139"/>
      <c r="KR7" s="139"/>
      <c r="KS7" s="139"/>
      <c r="KT7" s="139"/>
      <c r="KU7" s="139"/>
      <c r="KV7" s="139"/>
      <c r="KW7" s="139"/>
      <c r="KX7" s="139"/>
      <c r="KY7" s="139"/>
      <c r="KZ7" s="139"/>
      <c r="LA7" s="139"/>
      <c r="LB7" s="139"/>
      <c r="LC7" s="139"/>
      <c r="LD7" s="139"/>
      <c r="LE7" s="139"/>
      <c r="LF7" s="139"/>
      <c r="LG7" s="139"/>
      <c r="LH7" s="139"/>
      <c r="LI7" s="139"/>
      <c r="LJ7" s="139"/>
      <c r="LK7" s="139"/>
      <c r="LL7" s="139"/>
      <c r="LM7" s="139"/>
      <c r="LN7" s="139"/>
      <c r="LO7" s="139"/>
      <c r="LP7" s="139"/>
      <c r="LQ7" s="139"/>
      <c r="LR7" s="139"/>
      <c r="LS7" s="139"/>
      <c r="LT7" s="139"/>
      <c r="LU7" s="139"/>
      <c r="LV7" s="139"/>
      <c r="LW7" s="139"/>
      <c r="LX7" s="139"/>
      <c r="LY7" s="139"/>
      <c r="LZ7" s="139"/>
      <c r="MA7" s="139"/>
      <c r="MB7" s="139"/>
      <c r="MC7" s="139"/>
      <c r="MD7" s="139"/>
      <c r="ME7" s="139"/>
      <c r="MF7" s="139"/>
      <c r="MG7" s="139"/>
      <c r="MH7" s="139"/>
      <c r="MI7" s="139"/>
      <c r="MJ7" s="139"/>
      <c r="MK7" s="139"/>
      <c r="ML7" s="139"/>
      <c r="MM7" s="139"/>
      <c r="MN7" s="139"/>
      <c r="MO7" s="139"/>
      <c r="MP7" s="139"/>
      <c r="MQ7" s="139"/>
      <c r="MR7" s="139"/>
      <c r="MS7" s="139"/>
      <c r="MT7" s="139"/>
      <c r="MU7" s="139"/>
      <c r="MV7" s="139"/>
      <c r="MW7" s="139"/>
      <c r="MX7" s="139"/>
      <c r="MY7" s="139"/>
      <c r="MZ7" s="139"/>
      <c r="NA7" s="139"/>
      <c r="NB7" s="139"/>
      <c r="NC7" s="139"/>
      <c r="ND7" s="139"/>
    </row>
    <row r="8" spans="1:368" s="136" customFormat="1" x14ac:dyDescent="0.3">
      <c r="A8" s="136" t="s">
        <v>80</v>
      </c>
      <c r="B8" s="137">
        <f t="shared" si="0"/>
        <v>0</v>
      </c>
      <c r="C8" s="138">
        <f t="shared" si="1"/>
        <v>0</v>
      </c>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39"/>
      <c r="BO8" s="139"/>
      <c r="BP8" s="139"/>
      <c r="BQ8" s="139"/>
      <c r="BR8" s="139"/>
      <c r="BS8" s="139"/>
      <c r="BT8" s="139"/>
      <c r="BU8" s="139"/>
      <c r="BV8" s="139"/>
      <c r="BW8" s="139"/>
      <c r="BX8" s="139"/>
      <c r="BY8" s="139"/>
      <c r="BZ8" s="139"/>
      <c r="CA8" s="139"/>
      <c r="CB8" s="139"/>
      <c r="CC8" s="139"/>
      <c r="CD8" s="139"/>
      <c r="CE8" s="139"/>
      <c r="CF8" s="139"/>
      <c r="CG8" s="139"/>
      <c r="CH8" s="139"/>
      <c r="CI8" s="139"/>
      <c r="CJ8" s="139"/>
      <c r="CK8" s="139"/>
      <c r="CL8" s="139"/>
      <c r="CM8" s="139"/>
      <c r="CN8" s="139"/>
      <c r="CO8" s="139"/>
      <c r="CP8" s="139"/>
      <c r="CQ8" s="139"/>
      <c r="CR8" s="139"/>
      <c r="CS8" s="139"/>
      <c r="CT8" s="139"/>
      <c r="CU8" s="139"/>
      <c r="CV8" s="139"/>
      <c r="CW8" s="139"/>
      <c r="CX8" s="139"/>
      <c r="CY8" s="139"/>
      <c r="CZ8" s="139"/>
      <c r="DA8" s="139"/>
      <c r="DB8" s="139"/>
      <c r="DC8" s="139"/>
      <c r="DD8" s="139"/>
      <c r="DE8" s="139"/>
      <c r="DF8" s="139"/>
      <c r="DG8" s="139"/>
      <c r="DH8" s="139"/>
      <c r="DI8" s="139"/>
      <c r="DJ8" s="139"/>
      <c r="DK8" s="139"/>
      <c r="DL8" s="139"/>
      <c r="DM8" s="139"/>
      <c r="DN8" s="139"/>
      <c r="DO8" s="139"/>
      <c r="DP8" s="139"/>
      <c r="DQ8" s="139"/>
      <c r="DR8" s="139"/>
      <c r="DS8" s="139"/>
      <c r="DT8" s="139"/>
      <c r="DU8" s="139"/>
      <c r="DV8" s="139"/>
      <c r="DW8" s="139"/>
      <c r="DX8" s="139"/>
      <c r="DY8" s="139"/>
      <c r="DZ8" s="139"/>
      <c r="EA8" s="139"/>
      <c r="EB8" s="139"/>
      <c r="EC8" s="139"/>
      <c r="ED8" s="139"/>
      <c r="EE8" s="139"/>
      <c r="EF8" s="139"/>
      <c r="EG8" s="139"/>
      <c r="EH8" s="139"/>
      <c r="EI8" s="139"/>
      <c r="EJ8" s="139"/>
      <c r="EK8" s="139"/>
      <c r="EL8" s="139"/>
      <c r="EM8" s="139"/>
      <c r="EN8" s="139"/>
      <c r="EO8" s="139"/>
      <c r="EP8" s="139"/>
      <c r="EQ8" s="139"/>
      <c r="ER8" s="139"/>
      <c r="ES8" s="139"/>
      <c r="ET8" s="139"/>
      <c r="EU8" s="139"/>
      <c r="EV8" s="139"/>
      <c r="EW8" s="139"/>
      <c r="EX8" s="139"/>
      <c r="EY8" s="139"/>
      <c r="EZ8" s="139"/>
      <c r="FA8" s="139"/>
      <c r="FB8" s="139"/>
      <c r="FC8" s="139"/>
      <c r="FD8" s="139"/>
      <c r="FE8" s="139"/>
      <c r="FF8" s="139"/>
      <c r="FG8" s="139"/>
      <c r="FH8" s="139"/>
      <c r="FI8" s="139"/>
      <c r="FJ8" s="139"/>
      <c r="FK8" s="139"/>
      <c r="FL8" s="139"/>
      <c r="FM8" s="139"/>
      <c r="FN8" s="139"/>
      <c r="FO8" s="139"/>
      <c r="FP8" s="139"/>
      <c r="FQ8" s="139"/>
      <c r="FR8" s="139"/>
      <c r="FS8" s="139"/>
      <c r="FT8" s="139"/>
      <c r="FU8" s="139"/>
      <c r="FV8" s="139"/>
      <c r="FW8" s="139"/>
      <c r="FX8" s="139"/>
      <c r="FY8" s="139"/>
      <c r="FZ8" s="139"/>
      <c r="GA8" s="139"/>
      <c r="GB8" s="139"/>
      <c r="GC8" s="139"/>
      <c r="GD8" s="139"/>
      <c r="GE8" s="139"/>
      <c r="GF8" s="139"/>
      <c r="GG8" s="139"/>
      <c r="GH8" s="139"/>
      <c r="GI8" s="139"/>
      <c r="GJ8" s="139"/>
      <c r="GK8" s="139"/>
      <c r="GL8" s="139"/>
      <c r="GM8" s="139"/>
      <c r="GN8" s="139"/>
      <c r="GO8" s="139"/>
      <c r="GP8" s="139"/>
      <c r="GQ8" s="139"/>
      <c r="GR8" s="139"/>
      <c r="GS8" s="139"/>
      <c r="GT8" s="139"/>
      <c r="GU8" s="139"/>
      <c r="GV8" s="139"/>
      <c r="GW8" s="139"/>
      <c r="GX8" s="139"/>
      <c r="GY8" s="139"/>
      <c r="GZ8" s="139"/>
      <c r="HA8" s="139"/>
      <c r="HB8" s="139"/>
      <c r="HC8" s="139"/>
      <c r="HD8" s="139"/>
      <c r="HE8" s="139"/>
      <c r="HF8" s="139"/>
      <c r="HG8" s="139"/>
      <c r="HH8" s="139"/>
      <c r="HI8" s="139"/>
      <c r="HJ8" s="139"/>
      <c r="HK8" s="139"/>
      <c r="HL8" s="139"/>
      <c r="HM8" s="139"/>
      <c r="HN8" s="139"/>
      <c r="HO8" s="139"/>
      <c r="HP8" s="139"/>
      <c r="HQ8" s="139"/>
      <c r="HR8" s="139"/>
      <c r="HS8" s="139"/>
      <c r="HT8" s="139"/>
      <c r="HU8" s="139"/>
      <c r="HV8" s="139"/>
      <c r="HW8" s="139"/>
      <c r="HX8" s="139"/>
      <c r="HY8" s="139"/>
      <c r="HZ8" s="139"/>
      <c r="IA8" s="139"/>
      <c r="IB8" s="139"/>
      <c r="IC8" s="139"/>
      <c r="ID8" s="139"/>
      <c r="IE8" s="139"/>
      <c r="IF8" s="139"/>
      <c r="IG8" s="139"/>
      <c r="IH8" s="139"/>
      <c r="II8" s="139"/>
      <c r="IJ8" s="139"/>
      <c r="IK8" s="139"/>
      <c r="IL8" s="139"/>
      <c r="IM8" s="139"/>
      <c r="IN8" s="139"/>
      <c r="IO8" s="139"/>
      <c r="IP8" s="139"/>
      <c r="IQ8" s="139"/>
      <c r="IR8" s="139"/>
      <c r="IS8" s="139"/>
      <c r="IT8" s="139"/>
      <c r="IU8" s="139"/>
      <c r="IV8" s="139"/>
      <c r="IW8" s="139"/>
      <c r="IX8" s="139"/>
      <c r="IY8" s="139"/>
      <c r="IZ8" s="139"/>
      <c r="JA8" s="139"/>
      <c r="JB8" s="139"/>
      <c r="JC8" s="139"/>
      <c r="JD8" s="139"/>
      <c r="JE8" s="139"/>
      <c r="JF8" s="139"/>
      <c r="JG8" s="139"/>
      <c r="JH8" s="139"/>
      <c r="JI8" s="139"/>
      <c r="JJ8" s="139"/>
      <c r="JK8" s="139"/>
      <c r="JL8" s="139"/>
      <c r="JM8" s="139"/>
      <c r="JN8" s="139"/>
      <c r="JO8" s="139"/>
      <c r="JP8" s="139"/>
      <c r="JQ8" s="139"/>
      <c r="JR8" s="139"/>
      <c r="JS8" s="139"/>
      <c r="JT8" s="139"/>
      <c r="JU8" s="139"/>
      <c r="JV8" s="139"/>
      <c r="JW8" s="139"/>
      <c r="JX8" s="139"/>
      <c r="JY8" s="139"/>
      <c r="JZ8" s="139"/>
      <c r="KA8" s="139"/>
      <c r="KB8" s="139"/>
      <c r="KC8" s="139"/>
      <c r="KD8" s="139"/>
      <c r="KE8" s="139"/>
      <c r="KF8" s="139"/>
      <c r="KG8" s="139"/>
      <c r="KH8" s="139"/>
      <c r="KI8" s="139"/>
      <c r="KJ8" s="139"/>
      <c r="KK8" s="139"/>
      <c r="KL8" s="139"/>
      <c r="KM8" s="139"/>
      <c r="KN8" s="139"/>
      <c r="KO8" s="139"/>
      <c r="KP8" s="139"/>
      <c r="KQ8" s="139"/>
      <c r="KR8" s="139"/>
      <c r="KS8" s="139"/>
      <c r="KT8" s="139"/>
      <c r="KU8" s="139"/>
      <c r="KV8" s="139"/>
      <c r="KW8" s="139"/>
      <c r="KX8" s="139"/>
      <c r="KY8" s="139"/>
      <c r="KZ8" s="139"/>
      <c r="LA8" s="139"/>
      <c r="LB8" s="139"/>
      <c r="LC8" s="139"/>
      <c r="LD8" s="139"/>
      <c r="LE8" s="139"/>
      <c r="LF8" s="139"/>
      <c r="LG8" s="139"/>
      <c r="LH8" s="139"/>
      <c r="LI8" s="139"/>
      <c r="LJ8" s="139"/>
      <c r="LK8" s="139"/>
      <c r="LL8" s="139"/>
      <c r="LM8" s="139"/>
      <c r="LN8" s="139"/>
      <c r="LO8" s="139"/>
      <c r="LP8" s="139"/>
      <c r="LQ8" s="139"/>
      <c r="LR8" s="139"/>
      <c r="LS8" s="139"/>
      <c r="LT8" s="139"/>
      <c r="LU8" s="139"/>
      <c r="LV8" s="139"/>
      <c r="LW8" s="139"/>
      <c r="LX8" s="139"/>
      <c r="LY8" s="139"/>
      <c r="LZ8" s="139"/>
      <c r="MA8" s="139"/>
      <c r="MB8" s="139"/>
      <c r="MC8" s="139"/>
      <c r="MD8" s="139"/>
      <c r="ME8" s="139"/>
      <c r="MF8" s="139"/>
      <c r="MG8" s="139"/>
      <c r="MH8" s="139"/>
      <c r="MI8" s="139"/>
      <c r="MJ8" s="139"/>
      <c r="MK8" s="139"/>
      <c r="ML8" s="139"/>
      <c r="MM8" s="139"/>
      <c r="MN8" s="139"/>
      <c r="MO8" s="139"/>
      <c r="MP8" s="139"/>
      <c r="MQ8" s="139"/>
      <c r="MR8" s="139"/>
      <c r="MS8" s="139"/>
      <c r="MT8" s="139"/>
      <c r="MU8" s="139"/>
      <c r="MV8" s="139"/>
      <c r="MW8" s="139"/>
      <c r="MX8" s="139"/>
      <c r="MY8" s="139"/>
      <c r="MZ8" s="139"/>
      <c r="NA8" s="139"/>
      <c r="NB8" s="139"/>
      <c r="NC8" s="139"/>
      <c r="ND8" s="139"/>
    </row>
    <row r="9" spans="1:368" s="136" customFormat="1" x14ac:dyDescent="0.3">
      <c r="A9" s="136" t="s">
        <v>81</v>
      </c>
      <c r="B9" s="137">
        <f t="shared" si="0"/>
        <v>0</v>
      </c>
      <c r="C9" s="138">
        <f t="shared" si="1"/>
        <v>0</v>
      </c>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39"/>
      <c r="BD9" s="139"/>
      <c r="BE9" s="139"/>
      <c r="BF9" s="139"/>
      <c r="BG9" s="139"/>
      <c r="BH9" s="139"/>
      <c r="BI9" s="139"/>
      <c r="BJ9" s="139"/>
      <c r="BK9" s="139"/>
      <c r="BL9" s="139"/>
      <c r="BM9" s="139"/>
      <c r="BN9" s="139"/>
      <c r="BO9" s="139"/>
      <c r="BP9" s="139"/>
      <c r="BQ9" s="139"/>
      <c r="BR9" s="139"/>
      <c r="BS9" s="139"/>
      <c r="BT9" s="139"/>
      <c r="BU9" s="139"/>
      <c r="BV9" s="139"/>
      <c r="BW9" s="139"/>
      <c r="BX9" s="139"/>
      <c r="BY9" s="139"/>
      <c r="BZ9" s="139"/>
      <c r="CA9" s="139"/>
      <c r="CB9" s="139"/>
      <c r="CC9" s="139"/>
      <c r="CD9" s="139"/>
      <c r="CE9" s="139"/>
      <c r="CF9" s="139"/>
      <c r="CG9" s="139"/>
      <c r="CH9" s="139"/>
      <c r="CI9" s="139"/>
      <c r="CJ9" s="139"/>
      <c r="CK9" s="139"/>
      <c r="CL9" s="139"/>
      <c r="CM9" s="139"/>
      <c r="CN9" s="139"/>
      <c r="CO9" s="139"/>
      <c r="CP9" s="139"/>
      <c r="CQ9" s="139"/>
      <c r="CR9" s="139"/>
      <c r="CS9" s="139"/>
      <c r="CT9" s="139"/>
      <c r="CU9" s="139"/>
      <c r="CV9" s="139"/>
      <c r="CW9" s="139"/>
      <c r="CX9" s="139"/>
      <c r="CY9" s="139"/>
      <c r="CZ9" s="139"/>
      <c r="DA9" s="139"/>
      <c r="DB9" s="139"/>
      <c r="DC9" s="139"/>
      <c r="DD9" s="139"/>
      <c r="DE9" s="139"/>
      <c r="DF9" s="139"/>
      <c r="DG9" s="139"/>
      <c r="DH9" s="139"/>
      <c r="DI9" s="139"/>
      <c r="DJ9" s="139"/>
      <c r="DK9" s="139"/>
      <c r="DL9" s="139"/>
      <c r="DM9" s="139"/>
      <c r="DN9" s="139"/>
      <c r="DO9" s="139"/>
      <c r="DP9" s="139"/>
      <c r="DQ9" s="139"/>
      <c r="DR9" s="139"/>
      <c r="DS9" s="139"/>
      <c r="DT9" s="139"/>
      <c r="DU9" s="139"/>
      <c r="DV9" s="139"/>
      <c r="DW9" s="139"/>
      <c r="DX9" s="139"/>
      <c r="DY9" s="139"/>
      <c r="DZ9" s="139"/>
      <c r="EA9" s="139"/>
      <c r="EB9" s="139"/>
      <c r="EC9" s="139"/>
      <c r="ED9" s="139"/>
      <c r="EE9" s="139"/>
      <c r="EF9" s="139"/>
      <c r="EG9" s="139"/>
      <c r="EH9" s="139"/>
      <c r="EI9" s="139"/>
      <c r="EJ9" s="139"/>
      <c r="EK9" s="139"/>
      <c r="EL9" s="139"/>
      <c r="EM9" s="139"/>
      <c r="EN9" s="139"/>
      <c r="EO9" s="139"/>
      <c r="EP9" s="139"/>
      <c r="EQ9" s="139"/>
      <c r="ER9" s="139"/>
      <c r="ES9" s="139"/>
      <c r="ET9" s="139"/>
      <c r="EU9" s="139"/>
      <c r="EV9" s="139"/>
      <c r="EW9" s="139"/>
      <c r="EX9" s="139"/>
      <c r="EY9" s="139"/>
      <c r="EZ9" s="139"/>
      <c r="FA9" s="139"/>
      <c r="FB9" s="139"/>
      <c r="FC9" s="139"/>
      <c r="FD9" s="139"/>
      <c r="FE9" s="139"/>
      <c r="FF9" s="139"/>
      <c r="FG9" s="139"/>
      <c r="FH9" s="139"/>
      <c r="FI9" s="139"/>
      <c r="FJ9" s="139"/>
      <c r="FK9" s="139"/>
      <c r="FL9" s="139"/>
      <c r="FM9" s="139"/>
      <c r="FN9" s="139"/>
      <c r="FO9" s="139"/>
      <c r="FP9" s="139"/>
      <c r="FQ9" s="139"/>
      <c r="FR9" s="139"/>
      <c r="FS9" s="139"/>
      <c r="FT9" s="139"/>
      <c r="FU9" s="139"/>
      <c r="FV9" s="139"/>
      <c r="FW9" s="139"/>
      <c r="FX9" s="139"/>
      <c r="FY9" s="139"/>
      <c r="FZ9" s="139"/>
      <c r="GA9" s="139"/>
      <c r="GB9" s="139"/>
      <c r="GC9" s="139"/>
      <c r="GD9" s="139"/>
      <c r="GE9" s="139"/>
      <c r="GF9" s="139"/>
      <c r="GG9" s="139"/>
      <c r="GH9" s="139"/>
      <c r="GI9" s="139"/>
      <c r="GJ9" s="139"/>
      <c r="GK9" s="139"/>
      <c r="GL9" s="139"/>
      <c r="GM9" s="139"/>
      <c r="GN9" s="139"/>
      <c r="GO9" s="139"/>
      <c r="GP9" s="139"/>
      <c r="GQ9" s="139"/>
      <c r="GR9" s="139"/>
      <c r="GS9" s="139"/>
      <c r="GT9" s="139"/>
      <c r="GU9" s="139"/>
      <c r="GV9" s="139"/>
      <c r="GW9" s="139"/>
      <c r="GX9" s="139"/>
      <c r="GY9" s="139"/>
      <c r="GZ9" s="139"/>
      <c r="HA9" s="139"/>
      <c r="HB9" s="139"/>
      <c r="HC9" s="139"/>
      <c r="HD9" s="139"/>
      <c r="HE9" s="139"/>
      <c r="HF9" s="139"/>
      <c r="HG9" s="139"/>
      <c r="HH9" s="139"/>
      <c r="HI9" s="139"/>
      <c r="HJ9" s="139"/>
      <c r="HK9" s="139"/>
      <c r="HL9" s="139"/>
      <c r="HM9" s="139"/>
      <c r="HN9" s="139"/>
      <c r="HO9" s="139"/>
      <c r="HP9" s="139"/>
      <c r="HQ9" s="139"/>
      <c r="HR9" s="139"/>
      <c r="HS9" s="139"/>
      <c r="HT9" s="139"/>
      <c r="HU9" s="139"/>
      <c r="HV9" s="139"/>
      <c r="HW9" s="139"/>
      <c r="HX9" s="139"/>
      <c r="HY9" s="139"/>
      <c r="HZ9" s="139"/>
      <c r="IA9" s="139"/>
      <c r="IB9" s="139"/>
      <c r="IC9" s="139"/>
      <c r="ID9" s="139"/>
      <c r="IE9" s="139"/>
      <c r="IF9" s="139"/>
      <c r="IG9" s="139"/>
      <c r="IH9" s="139"/>
      <c r="II9" s="139"/>
      <c r="IJ9" s="139"/>
      <c r="IK9" s="139"/>
      <c r="IL9" s="139"/>
      <c r="IM9" s="139"/>
      <c r="IN9" s="139"/>
      <c r="IO9" s="139"/>
      <c r="IP9" s="139"/>
      <c r="IQ9" s="139"/>
      <c r="IR9" s="139"/>
      <c r="IS9" s="139"/>
      <c r="IT9" s="139"/>
      <c r="IU9" s="139"/>
      <c r="IV9" s="139"/>
      <c r="IW9" s="139"/>
      <c r="IX9" s="139"/>
      <c r="IY9" s="139"/>
      <c r="IZ9" s="139"/>
      <c r="JA9" s="139"/>
      <c r="JB9" s="139"/>
      <c r="JC9" s="139"/>
      <c r="JD9" s="139"/>
      <c r="JE9" s="139"/>
      <c r="JF9" s="139"/>
      <c r="JG9" s="139"/>
      <c r="JH9" s="139"/>
      <c r="JI9" s="139"/>
      <c r="JJ9" s="139"/>
      <c r="JK9" s="139"/>
      <c r="JL9" s="139"/>
      <c r="JM9" s="139"/>
      <c r="JN9" s="139"/>
      <c r="JO9" s="139"/>
      <c r="JP9" s="139"/>
      <c r="JQ9" s="139"/>
      <c r="JR9" s="139"/>
      <c r="JS9" s="139"/>
      <c r="JT9" s="139"/>
      <c r="JU9" s="139"/>
      <c r="JV9" s="139"/>
      <c r="JW9" s="139"/>
      <c r="JX9" s="139"/>
      <c r="JY9" s="139"/>
      <c r="JZ9" s="139"/>
      <c r="KA9" s="139"/>
      <c r="KB9" s="139"/>
      <c r="KC9" s="139"/>
      <c r="KD9" s="139"/>
      <c r="KE9" s="139"/>
      <c r="KF9" s="139"/>
      <c r="KG9" s="139"/>
      <c r="KH9" s="139"/>
      <c r="KI9" s="139"/>
      <c r="KJ9" s="139"/>
      <c r="KK9" s="139"/>
      <c r="KL9" s="139"/>
      <c r="KM9" s="139"/>
      <c r="KN9" s="139"/>
      <c r="KO9" s="139"/>
      <c r="KP9" s="139"/>
      <c r="KQ9" s="139"/>
      <c r="KR9" s="139"/>
      <c r="KS9" s="139"/>
      <c r="KT9" s="139"/>
      <c r="KU9" s="139"/>
      <c r="KV9" s="139"/>
      <c r="KW9" s="139"/>
      <c r="KX9" s="139"/>
      <c r="KY9" s="139"/>
      <c r="KZ9" s="139"/>
      <c r="LA9" s="139"/>
      <c r="LB9" s="139"/>
      <c r="LC9" s="139"/>
      <c r="LD9" s="139"/>
      <c r="LE9" s="139"/>
      <c r="LF9" s="139"/>
      <c r="LG9" s="139"/>
      <c r="LH9" s="139"/>
      <c r="LI9" s="139"/>
      <c r="LJ9" s="139"/>
      <c r="LK9" s="139"/>
      <c r="LL9" s="139"/>
      <c r="LM9" s="139"/>
      <c r="LN9" s="139"/>
      <c r="LO9" s="139"/>
      <c r="LP9" s="139"/>
      <c r="LQ9" s="139"/>
      <c r="LR9" s="139"/>
      <c r="LS9" s="139"/>
      <c r="LT9" s="139"/>
      <c r="LU9" s="139"/>
      <c r="LV9" s="139"/>
      <c r="LW9" s="139"/>
      <c r="LX9" s="139"/>
      <c r="LY9" s="139"/>
      <c r="LZ9" s="139"/>
      <c r="MA9" s="139"/>
      <c r="MB9" s="139"/>
      <c r="MC9" s="139"/>
      <c r="MD9" s="139"/>
      <c r="ME9" s="139"/>
      <c r="MF9" s="139"/>
      <c r="MG9" s="139"/>
      <c r="MH9" s="139"/>
      <c r="MI9" s="139"/>
      <c r="MJ9" s="139"/>
      <c r="MK9" s="139"/>
      <c r="ML9" s="139"/>
      <c r="MM9" s="139"/>
      <c r="MN9" s="139"/>
      <c r="MO9" s="139"/>
      <c r="MP9" s="139"/>
      <c r="MQ9" s="139"/>
      <c r="MR9" s="139"/>
      <c r="MS9" s="139"/>
      <c r="MT9" s="139"/>
      <c r="MU9" s="139"/>
      <c r="MV9" s="139"/>
      <c r="MW9" s="139"/>
      <c r="MX9" s="139"/>
      <c r="MY9" s="139"/>
      <c r="MZ9" s="139"/>
      <c r="NA9" s="139"/>
      <c r="NB9" s="139"/>
      <c r="NC9" s="139"/>
      <c r="ND9" s="139"/>
    </row>
    <row r="10" spans="1:368" s="136" customFormat="1" x14ac:dyDescent="0.3">
      <c r="A10" s="136" t="s">
        <v>82</v>
      </c>
      <c r="B10" s="137">
        <f t="shared" si="0"/>
        <v>0</v>
      </c>
      <c r="C10" s="138">
        <f t="shared" si="1"/>
        <v>0</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39"/>
      <c r="BA10" s="139"/>
      <c r="BB10" s="139"/>
      <c r="BC10" s="139"/>
      <c r="BD10" s="139"/>
      <c r="BE10" s="139"/>
      <c r="BF10" s="139"/>
      <c r="BG10" s="139"/>
      <c r="BH10" s="139"/>
      <c r="BI10" s="139"/>
      <c r="BJ10" s="139"/>
      <c r="BK10" s="139"/>
      <c r="BL10" s="139"/>
      <c r="BM10" s="139"/>
      <c r="BN10" s="139"/>
      <c r="BO10" s="139"/>
      <c r="BP10" s="139"/>
      <c r="BQ10" s="139"/>
      <c r="BR10" s="139"/>
      <c r="BS10" s="139"/>
      <c r="BT10" s="139"/>
      <c r="BU10" s="139"/>
      <c r="BV10" s="139"/>
      <c r="BW10" s="139"/>
      <c r="BX10" s="139"/>
      <c r="BY10" s="139"/>
      <c r="BZ10" s="139"/>
      <c r="CA10" s="139"/>
      <c r="CB10" s="139"/>
      <c r="CC10" s="139"/>
      <c r="CD10" s="139"/>
      <c r="CE10" s="139"/>
      <c r="CF10" s="139"/>
      <c r="CG10" s="139"/>
      <c r="CH10" s="139"/>
      <c r="CI10" s="139"/>
      <c r="CJ10" s="139"/>
      <c r="CK10" s="139"/>
      <c r="CL10" s="139"/>
      <c r="CM10" s="139"/>
      <c r="CN10" s="139"/>
      <c r="CO10" s="139"/>
      <c r="CP10" s="139"/>
      <c r="CQ10" s="139"/>
      <c r="CR10" s="139"/>
      <c r="CS10" s="139"/>
      <c r="CT10" s="139"/>
      <c r="CU10" s="139"/>
      <c r="CV10" s="139"/>
      <c r="CW10" s="139"/>
      <c r="CX10" s="139"/>
      <c r="CY10" s="139"/>
      <c r="CZ10" s="139"/>
      <c r="DA10" s="139"/>
      <c r="DB10" s="139"/>
      <c r="DC10" s="139"/>
      <c r="DD10" s="139"/>
      <c r="DE10" s="139"/>
      <c r="DF10" s="139"/>
      <c r="DG10" s="139"/>
      <c r="DH10" s="139"/>
      <c r="DI10" s="139"/>
      <c r="DJ10" s="139"/>
      <c r="DK10" s="139"/>
      <c r="DL10" s="139"/>
      <c r="DM10" s="139"/>
      <c r="DN10" s="139"/>
      <c r="DO10" s="139"/>
      <c r="DP10" s="139"/>
      <c r="DQ10" s="139"/>
      <c r="DR10" s="139"/>
      <c r="DS10" s="139"/>
      <c r="DT10" s="139"/>
      <c r="DU10" s="139"/>
      <c r="DV10" s="139"/>
      <c r="DW10" s="139"/>
      <c r="DX10" s="139"/>
      <c r="DY10" s="139"/>
      <c r="DZ10" s="139"/>
      <c r="EA10" s="139"/>
      <c r="EB10" s="139"/>
      <c r="EC10" s="139"/>
      <c r="ED10" s="139"/>
      <c r="EE10" s="139"/>
      <c r="EF10" s="139"/>
      <c r="EG10" s="139"/>
      <c r="EH10" s="139"/>
      <c r="EI10" s="139"/>
      <c r="EJ10" s="139"/>
      <c r="EK10" s="139"/>
      <c r="EL10" s="139"/>
      <c r="EM10" s="139"/>
      <c r="EN10" s="139"/>
      <c r="EO10" s="139"/>
      <c r="EP10" s="139"/>
      <c r="EQ10" s="139"/>
      <c r="ER10" s="139"/>
      <c r="ES10" s="139"/>
      <c r="ET10" s="139"/>
      <c r="EU10" s="139"/>
      <c r="EV10" s="139"/>
      <c r="EW10" s="139"/>
      <c r="EX10" s="139"/>
      <c r="EY10" s="139"/>
      <c r="EZ10" s="139"/>
      <c r="FA10" s="139"/>
      <c r="FB10" s="139"/>
      <c r="FC10" s="139"/>
      <c r="FD10" s="139"/>
      <c r="FE10" s="139"/>
      <c r="FF10" s="139"/>
      <c r="FG10" s="139"/>
      <c r="FH10" s="139"/>
      <c r="FI10" s="139"/>
      <c r="FJ10" s="139"/>
      <c r="FK10" s="139"/>
      <c r="FL10" s="139"/>
      <c r="FM10" s="139"/>
      <c r="FN10" s="139"/>
      <c r="FO10" s="139"/>
      <c r="FP10" s="139"/>
      <c r="FQ10" s="139"/>
      <c r="FR10" s="139"/>
      <c r="FS10" s="139"/>
      <c r="FT10" s="139"/>
      <c r="FU10" s="139"/>
      <c r="FV10" s="139"/>
      <c r="FW10" s="139"/>
      <c r="FX10" s="139"/>
      <c r="FY10" s="139"/>
      <c r="FZ10" s="139"/>
      <c r="GA10" s="139"/>
      <c r="GB10" s="139"/>
      <c r="GC10" s="139"/>
      <c r="GD10" s="139"/>
      <c r="GE10" s="139"/>
      <c r="GF10" s="139"/>
      <c r="GG10" s="139"/>
      <c r="GH10" s="139"/>
      <c r="GI10" s="139"/>
      <c r="GJ10" s="139"/>
      <c r="GK10" s="139"/>
      <c r="GL10" s="139"/>
      <c r="GM10" s="139"/>
      <c r="GN10" s="139"/>
      <c r="GO10" s="139"/>
      <c r="GP10" s="139"/>
      <c r="GQ10" s="139"/>
      <c r="GR10" s="139"/>
      <c r="GS10" s="139"/>
      <c r="GT10" s="139"/>
      <c r="GU10" s="139"/>
      <c r="GV10" s="139"/>
      <c r="GW10" s="139"/>
      <c r="GX10" s="139"/>
      <c r="GY10" s="139"/>
      <c r="GZ10" s="139"/>
      <c r="HA10" s="139"/>
      <c r="HB10" s="139"/>
      <c r="HC10" s="139"/>
      <c r="HD10" s="139"/>
      <c r="HE10" s="139"/>
      <c r="HF10" s="139"/>
      <c r="HG10" s="139"/>
      <c r="HH10" s="139"/>
      <c r="HI10" s="139"/>
      <c r="HJ10" s="139"/>
      <c r="HK10" s="139"/>
      <c r="HL10" s="139"/>
      <c r="HM10" s="139"/>
      <c r="HN10" s="139"/>
      <c r="HO10" s="139"/>
      <c r="HP10" s="139"/>
      <c r="HQ10" s="139"/>
      <c r="HR10" s="139"/>
      <c r="HS10" s="139"/>
      <c r="HT10" s="139"/>
      <c r="HU10" s="139"/>
      <c r="HV10" s="139"/>
      <c r="HW10" s="139"/>
      <c r="HX10" s="139"/>
      <c r="HY10" s="139"/>
      <c r="HZ10" s="139"/>
      <c r="IA10" s="139"/>
      <c r="IB10" s="139"/>
      <c r="IC10" s="139"/>
      <c r="ID10" s="139"/>
      <c r="IE10" s="139"/>
      <c r="IF10" s="139"/>
      <c r="IG10" s="139"/>
      <c r="IH10" s="139"/>
      <c r="II10" s="139"/>
      <c r="IJ10" s="139"/>
      <c r="IK10" s="139"/>
      <c r="IL10" s="139"/>
      <c r="IM10" s="139"/>
      <c r="IN10" s="139"/>
      <c r="IO10" s="139"/>
      <c r="IP10" s="139"/>
      <c r="IQ10" s="139"/>
      <c r="IR10" s="139"/>
      <c r="IS10" s="139"/>
      <c r="IT10" s="139"/>
      <c r="IU10" s="139"/>
      <c r="IV10" s="139"/>
      <c r="IW10" s="139"/>
      <c r="IX10" s="139"/>
      <c r="IY10" s="139"/>
      <c r="IZ10" s="139"/>
      <c r="JA10" s="139"/>
      <c r="JB10" s="139"/>
      <c r="JC10" s="139"/>
      <c r="JD10" s="139"/>
      <c r="JE10" s="139"/>
      <c r="JF10" s="139"/>
      <c r="JG10" s="139"/>
      <c r="JH10" s="139"/>
      <c r="JI10" s="139"/>
      <c r="JJ10" s="139"/>
      <c r="JK10" s="139"/>
      <c r="JL10" s="139"/>
      <c r="JM10" s="139"/>
      <c r="JN10" s="139"/>
      <c r="JO10" s="139"/>
      <c r="JP10" s="139"/>
      <c r="JQ10" s="139"/>
      <c r="JR10" s="139"/>
      <c r="JS10" s="139"/>
      <c r="JT10" s="139"/>
      <c r="JU10" s="139"/>
      <c r="JV10" s="139"/>
      <c r="JW10" s="139"/>
      <c r="JX10" s="139"/>
      <c r="JY10" s="139"/>
      <c r="JZ10" s="139"/>
      <c r="KA10" s="139"/>
      <c r="KB10" s="139"/>
      <c r="KC10" s="139"/>
      <c r="KD10" s="139"/>
      <c r="KE10" s="139"/>
      <c r="KF10" s="139"/>
      <c r="KG10" s="139"/>
      <c r="KH10" s="139"/>
      <c r="KI10" s="139"/>
      <c r="KJ10" s="139"/>
      <c r="KK10" s="139"/>
      <c r="KL10" s="139"/>
      <c r="KM10" s="139"/>
      <c r="KN10" s="139"/>
      <c r="KO10" s="139"/>
      <c r="KP10" s="139"/>
      <c r="KQ10" s="139"/>
      <c r="KR10" s="139"/>
      <c r="KS10" s="139"/>
      <c r="KT10" s="139"/>
      <c r="KU10" s="139"/>
      <c r="KV10" s="139"/>
      <c r="KW10" s="139"/>
      <c r="KX10" s="139"/>
      <c r="KY10" s="139"/>
      <c r="KZ10" s="139"/>
      <c r="LA10" s="139"/>
      <c r="LB10" s="139"/>
      <c r="LC10" s="139"/>
      <c r="LD10" s="139"/>
      <c r="LE10" s="139"/>
      <c r="LF10" s="139"/>
      <c r="LG10" s="139"/>
      <c r="LH10" s="139"/>
      <c r="LI10" s="139"/>
      <c r="LJ10" s="139"/>
      <c r="LK10" s="139"/>
      <c r="LL10" s="139"/>
      <c r="LM10" s="139"/>
      <c r="LN10" s="139"/>
      <c r="LO10" s="139"/>
      <c r="LP10" s="139"/>
      <c r="LQ10" s="139"/>
      <c r="LR10" s="139"/>
      <c r="LS10" s="139"/>
      <c r="LT10" s="139"/>
      <c r="LU10" s="139"/>
      <c r="LV10" s="139"/>
      <c r="LW10" s="139"/>
      <c r="LX10" s="139"/>
      <c r="LY10" s="139"/>
      <c r="LZ10" s="139"/>
      <c r="MA10" s="139"/>
      <c r="MB10" s="139"/>
      <c r="MC10" s="139"/>
      <c r="MD10" s="139"/>
      <c r="ME10" s="139"/>
      <c r="MF10" s="139"/>
      <c r="MG10" s="139"/>
      <c r="MH10" s="139"/>
      <c r="MI10" s="139"/>
      <c r="MJ10" s="139"/>
      <c r="MK10" s="139"/>
      <c r="ML10" s="139"/>
      <c r="MM10" s="139"/>
      <c r="MN10" s="139"/>
      <c r="MO10" s="139"/>
      <c r="MP10" s="139"/>
      <c r="MQ10" s="139"/>
      <c r="MR10" s="139"/>
      <c r="MS10" s="139"/>
      <c r="MT10" s="139"/>
      <c r="MU10" s="139"/>
      <c r="MV10" s="139"/>
      <c r="MW10" s="139"/>
      <c r="MX10" s="139"/>
      <c r="MY10" s="139"/>
      <c r="MZ10" s="139"/>
      <c r="NA10" s="139"/>
      <c r="NB10" s="139"/>
      <c r="NC10" s="139"/>
      <c r="ND10" s="139"/>
    </row>
    <row r="11" spans="1:368" s="136" customFormat="1" x14ac:dyDescent="0.3">
      <c r="A11" s="136" t="s">
        <v>83</v>
      </c>
      <c r="B11" s="137">
        <f t="shared" si="0"/>
        <v>0</v>
      </c>
      <c r="C11" s="138">
        <f t="shared" si="1"/>
        <v>0</v>
      </c>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39"/>
      <c r="BF11" s="139"/>
      <c r="BG11" s="139"/>
      <c r="BH11" s="139"/>
      <c r="BI11" s="139"/>
      <c r="BJ11" s="139"/>
      <c r="BK11" s="139"/>
      <c r="BL11" s="139"/>
      <c r="BM11" s="139"/>
      <c r="BN11" s="139"/>
      <c r="BO11" s="139"/>
      <c r="BP11" s="139"/>
      <c r="BQ11" s="139"/>
      <c r="BR11" s="139"/>
      <c r="BS11" s="139"/>
      <c r="BT11" s="139"/>
      <c r="BU11" s="139"/>
      <c r="BV11" s="139"/>
      <c r="BW11" s="139"/>
      <c r="BX11" s="139"/>
      <c r="BY11" s="139"/>
      <c r="BZ11" s="139"/>
      <c r="CA11" s="139"/>
      <c r="CB11" s="139"/>
      <c r="CC11" s="139"/>
      <c r="CD11" s="139"/>
      <c r="CE11" s="139"/>
      <c r="CF11" s="139"/>
      <c r="CG11" s="139"/>
      <c r="CH11" s="139"/>
      <c r="CI11" s="139"/>
      <c r="CJ11" s="139"/>
      <c r="CK11" s="139"/>
      <c r="CL11" s="139"/>
      <c r="CM11" s="139"/>
      <c r="CN11" s="139"/>
      <c r="CO11" s="139"/>
      <c r="CP11" s="139"/>
      <c r="CQ11" s="139"/>
      <c r="CR11" s="139"/>
      <c r="CS11" s="139"/>
      <c r="CT11" s="139"/>
      <c r="CU11" s="139"/>
      <c r="CV11" s="139"/>
      <c r="CW11" s="139"/>
      <c r="CX11" s="139"/>
      <c r="CY11" s="139"/>
      <c r="CZ11" s="139"/>
      <c r="DA11" s="139"/>
      <c r="DB11" s="139"/>
      <c r="DC11" s="139"/>
      <c r="DD11" s="139"/>
      <c r="DE11" s="139"/>
      <c r="DF11" s="139"/>
      <c r="DG11" s="139"/>
      <c r="DH11" s="139"/>
      <c r="DI11" s="139"/>
      <c r="DJ11" s="139"/>
      <c r="DK11" s="139"/>
      <c r="DL11" s="139"/>
      <c r="DM11" s="139"/>
      <c r="DN11" s="139"/>
      <c r="DO11" s="139"/>
      <c r="DP11" s="139"/>
      <c r="DQ11" s="139"/>
      <c r="DR11" s="139"/>
      <c r="DS11" s="139"/>
      <c r="DT11" s="139"/>
      <c r="DU11" s="139"/>
      <c r="DV11" s="139"/>
      <c r="DW11" s="139"/>
      <c r="DX11" s="139"/>
      <c r="DY11" s="139"/>
      <c r="DZ11" s="139"/>
      <c r="EA11" s="139"/>
      <c r="EB11" s="139"/>
      <c r="EC11" s="139"/>
      <c r="ED11" s="139"/>
      <c r="EE11" s="139"/>
      <c r="EF11" s="139"/>
      <c r="EG11" s="139"/>
      <c r="EH11" s="139"/>
      <c r="EI11" s="139"/>
      <c r="EJ11" s="139"/>
      <c r="EK11" s="139"/>
      <c r="EL11" s="139"/>
      <c r="EM11" s="139"/>
      <c r="EN11" s="139"/>
      <c r="EO11" s="139"/>
      <c r="EP11" s="139"/>
      <c r="EQ11" s="139"/>
      <c r="ER11" s="139"/>
      <c r="ES11" s="139"/>
      <c r="ET11" s="139"/>
      <c r="EU11" s="139"/>
      <c r="EV11" s="139"/>
      <c r="EW11" s="139"/>
      <c r="EX11" s="139"/>
      <c r="EY11" s="139"/>
      <c r="EZ11" s="139"/>
      <c r="FA11" s="139"/>
      <c r="FB11" s="139"/>
      <c r="FC11" s="139"/>
      <c r="FD11" s="139"/>
      <c r="FE11" s="139"/>
      <c r="FF11" s="139"/>
      <c r="FG11" s="139"/>
      <c r="FH11" s="139"/>
      <c r="FI11" s="139"/>
      <c r="FJ11" s="139"/>
      <c r="FK11" s="139"/>
      <c r="FL11" s="139"/>
      <c r="FM11" s="139"/>
      <c r="FN11" s="139"/>
      <c r="FO11" s="139"/>
      <c r="FP11" s="139"/>
      <c r="FQ11" s="139"/>
      <c r="FR11" s="139"/>
      <c r="FS11" s="139"/>
      <c r="FT11" s="139"/>
      <c r="FU11" s="139"/>
      <c r="FV11" s="139"/>
      <c r="FW11" s="139"/>
      <c r="FX11" s="139"/>
      <c r="FY11" s="139"/>
      <c r="FZ11" s="139"/>
      <c r="GA11" s="139"/>
      <c r="GB11" s="139"/>
      <c r="GC11" s="139"/>
      <c r="GD11" s="139"/>
      <c r="GE11" s="139"/>
      <c r="GF11" s="139"/>
      <c r="GG11" s="139"/>
      <c r="GH11" s="139"/>
      <c r="GI11" s="139"/>
      <c r="GJ11" s="139"/>
      <c r="GK11" s="139"/>
      <c r="GL11" s="139"/>
      <c r="GM11" s="139"/>
      <c r="GN11" s="139"/>
      <c r="GO11" s="139"/>
      <c r="GP11" s="139"/>
      <c r="GQ11" s="139"/>
      <c r="GR11" s="139"/>
      <c r="GS11" s="139"/>
      <c r="GT11" s="139"/>
      <c r="GU11" s="139"/>
      <c r="GV11" s="139"/>
      <c r="GW11" s="139"/>
      <c r="GX11" s="139"/>
      <c r="GY11" s="139"/>
      <c r="GZ11" s="139"/>
      <c r="HA11" s="139"/>
      <c r="HB11" s="139"/>
      <c r="HC11" s="139"/>
      <c r="HD11" s="139"/>
      <c r="HE11" s="139"/>
      <c r="HF11" s="139"/>
      <c r="HG11" s="139"/>
      <c r="HH11" s="139"/>
      <c r="HI11" s="139"/>
      <c r="HJ11" s="139"/>
      <c r="HK11" s="139"/>
      <c r="HL11" s="139"/>
      <c r="HM11" s="139"/>
      <c r="HN11" s="139"/>
      <c r="HO11" s="139"/>
      <c r="HP11" s="139"/>
      <c r="HQ11" s="139"/>
      <c r="HR11" s="139"/>
      <c r="HS11" s="139"/>
      <c r="HT11" s="139"/>
      <c r="HU11" s="139"/>
      <c r="HV11" s="139"/>
      <c r="HW11" s="139"/>
      <c r="HX11" s="139"/>
      <c r="HY11" s="139"/>
      <c r="HZ11" s="139"/>
      <c r="IA11" s="139"/>
      <c r="IB11" s="139"/>
      <c r="IC11" s="139"/>
      <c r="ID11" s="139"/>
      <c r="IE11" s="139"/>
      <c r="IF11" s="139"/>
      <c r="IG11" s="139"/>
      <c r="IH11" s="139"/>
      <c r="II11" s="139"/>
      <c r="IJ11" s="139"/>
      <c r="IK11" s="139"/>
      <c r="IL11" s="139"/>
      <c r="IM11" s="139"/>
      <c r="IN11" s="139"/>
      <c r="IO11" s="139"/>
      <c r="IP11" s="139"/>
      <c r="IQ11" s="139"/>
      <c r="IR11" s="139"/>
      <c r="IS11" s="139"/>
      <c r="IT11" s="139"/>
      <c r="IU11" s="139"/>
      <c r="IV11" s="139"/>
      <c r="IW11" s="139"/>
      <c r="IX11" s="139"/>
      <c r="IY11" s="139"/>
      <c r="IZ11" s="139"/>
      <c r="JA11" s="139"/>
      <c r="JB11" s="139"/>
      <c r="JC11" s="139"/>
      <c r="JD11" s="139"/>
      <c r="JE11" s="139"/>
      <c r="JF11" s="139"/>
      <c r="JG11" s="139"/>
      <c r="JH11" s="139"/>
      <c r="JI11" s="139"/>
      <c r="JJ11" s="139"/>
      <c r="JK11" s="139"/>
      <c r="JL11" s="139"/>
      <c r="JM11" s="139"/>
      <c r="JN11" s="139"/>
      <c r="JO11" s="139"/>
      <c r="JP11" s="139"/>
      <c r="JQ11" s="139"/>
      <c r="JR11" s="139"/>
      <c r="JS11" s="139"/>
      <c r="JT11" s="139"/>
      <c r="JU11" s="139"/>
      <c r="JV11" s="139"/>
      <c r="JW11" s="139"/>
      <c r="JX11" s="139"/>
      <c r="JY11" s="139"/>
      <c r="JZ11" s="139"/>
      <c r="KA11" s="139"/>
      <c r="KB11" s="139"/>
      <c r="KC11" s="139"/>
      <c r="KD11" s="139"/>
      <c r="KE11" s="139"/>
      <c r="KF11" s="139"/>
      <c r="KG11" s="139"/>
      <c r="KH11" s="139"/>
      <c r="KI11" s="139"/>
      <c r="KJ11" s="139"/>
      <c r="KK11" s="139"/>
      <c r="KL11" s="139"/>
      <c r="KM11" s="139"/>
      <c r="KN11" s="139"/>
      <c r="KO11" s="139"/>
      <c r="KP11" s="139"/>
      <c r="KQ11" s="139"/>
      <c r="KR11" s="139"/>
      <c r="KS11" s="139"/>
      <c r="KT11" s="139"/>
      <c r="KU11" s="139"/>
      <c r="KV11" s="139"/>
      <c r="KW11" s="139"/>
      <c r="KX11" s="139"/>
      <c r="KY11" s="139"/>
      <c r="KZ11" s="139"/>
      <c r="LA11" s="139"/>
      <c r="LB11" s="139"/>
      <c r="LC11" s="139"/>
      <c r="LD11" s="139"/>
      <c r="LE11" s="139"/>
      <c r="LF11" s="139"/>
      <c r="LG11" s="139"/>
      <c r="LH11" s="139"/>
      <c r="LI11" s="139"/>
      <c r="LJ11" s="139"/>
      <c r="LK11" s="139"/>
      <c r="LL11" s="139"/>
      <c r="LM11" s="139"/>
      <c r="LN11" s="139"/>
      <c r="LO11" s="139"/>
      <c r="LP11" s="139"/>
      <c r="LQ11" s="139"/>
      <c r="LR11" s="139"/>
      <c r="LS11" s="139"/>
      <c r="LT11" s="139"/>
      <c r="LU11" s="139"/>
      <c r="LV11" s="139"/>
      <c r="LW11" s="139"/>
      <c r="LX11" s="139"/>
      <c r="LY11" s="139"/>
      <c r="LZ11" s="139"/>
      <c r="MA11" s="139"/>
      <c r="MB11" s="139"/>
      <c r="MC11" s="139"/>
      <c r="MD11" s="139"/>
      <c r="ME11" s="139"/>
      <c r="MF11" s="139"/>
      <c r="MG11" s="139"/>
      <c r="MH11" s="139"/>
      <c r="MI11" s="139"/>
      <c r="MJ11" s="139"/>
      <c r="MK11" s="139"/>
      <c r="ML11" s="139"/>
      <c r="MM11" s="139"/>
      <c r="MN11" s="139"/>
      <c r="MO11" s="139"/>
      <c r="MP11" s="139"/>
      <c r="MQ11" s="139"/>
      <c r="MR11" s="139"/>
      <c r="MS11" s="139"/>
      <c r="MT11" s="139"/>
      <c r="MU11" s="139"/>
      <c r="MV11" s="139"/>
      <c r="MW11" s="139"/>
      <c r="MX11" s="139"/>
      <c r="MY11" s="139"/>
      <c r="MZ11" s="139"/>
      <c r="NA11" s="139"/>
      <c r="NB11" s="139"/>
      <c r="NC11" s="139"/>
      <c r="ND11" s="139"/>
    </row>
  </sheetData>
  <conditionalFormatting sqref="D1:ND50">
    <cfRule type="expression" dxfId="438" priority="2">
      <formula>IF(DATEVALUE(D$1)=TODAY(),1,0)</formula>
    </cfRule>
  </conditionalFormatting>
  <dataValidations count="1">
    <dataValidation type="list" operator="equal" allowBlank="1" sqref="D2:ND11" xr:uid="{00000000-0002-0000-0400-000000000000}">
      <formula1>"a,l"</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95</TotalTime>
  <Application>Microsoft Excel</Application>
  <DocSecurity>0</DocSecurity>
  <ScaleCrop>false</ScaleCrop>
  <HeadingPairs>
    <vt:vector size="4" baseType="variant">
      <vt:variant>
        <vt:lpstr>Trang tính</vt:lpstr>
      </vt:variant>
      <vt:variant>
        <vt:i4>5</vt:i4>
      </vt:variant>
      <vt:variant>
        <vt:lpstr>Phạm vi Có tên</vt:lpstr>
      </vt:variant>
      <vt:variant>
        <vt:i4>20</vt:i4>
      </vt:variant>
    </vt:vector>
  </HeadingPairs>
  <TitlesOfParts>
    <vt:vector size="25" baseType="lpstr">
      <vt:lpstr>Data Entry</vt:lpstr>
      <vt:lpstr>Options and Things to Try</vt:lpstr>
      <vt:lpstr>Explore</vt:lpstr>
      <vt:lpstr>Printouts</vt:lpstr>
      <vt:lpstr>Absences</vt:lpstr>
      <vt:lpstr>ColorTable</vt:lpstr>
      <vt:lpstr>Greenthreshold</vt:lpstr>
      <vt:lpstr>PercentageBreakdownCells</vt:lpstr>
      <vt:lpstr>'Data Entry'!Print_Area_0</vt:lpstr>
      <vt:lpstr>Printouts!Print_Area_0</vt:lpstr>
      <vt:lpstr>'Data Entry'!Print_Area_0_0</vt:lpstr>
      <vt:lpstr>Printouts!Print_Area_0_0</vt:lpstr>
      <vt:lpstr>'Data Entry'!Print_Area_0_0_0</vt:lpstr>
      <vt:lpstr>Printouts!Print_Area_0_0_0</vt:lpstr>
      <vt:lpstr>'Data Entry'!Print_Titles</vt:lpstr>
      <vt:lpstr>Printouts!Print_Titles</vt:lpstr>
      <vt:lpstr>'Data Entry'!Print_Titles_0</vt:lpstr>
      <vt:lpstr>Printouts!Print_Titles_0</vt:lpstr>
      <vt:lpstr>'Data Entry'!Print_Titles_0_0</vt:lpstr>
      <vt:lpstr>Printouts!Print_Titles_0_0</vt:lpstr>
      <vt:lpstr>'Data Entry'!Print_Titles_0_0_0</vt:lpstr>
      <vt:lpstr>Printouts!Print_Titles_0_0_0</vt:lpstr>
      <vt:lpstr>'Data Entry'!Vùng_In</vt:lpstr>
      <vt:lpstr>Printouts!Vùng_In</vt:lpstr>
      <vt:lpstr>Yellowthreshold</vt:lpstr>
    </vt:vector>
  </TitlesOfParts>
  <Company>Massachusetts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jabbott</dc:creator>
  <dc:description/>
  <cp:lastModifiedBy>Ha Thuong Tran</cp:lastModifiedBy>
  <cp:revision>18</cp:revision>
  <cp:lastPrinted>2014-11-11T07:49:49Z</cp:lastPrinted>
  <dcterms:created xsi:type="dcterms:W3CDTF">2013-03-23T16:29:11Z</dcterms:created>
  <dcterms:modified xsi:type="dcterms:W3CDTF">2023-11-11T18:36:38Z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Massachusetts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