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4.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6.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drawings/drawing2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1.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drawings/drawing22.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drawings/drawing23.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omments17.xml" ContentType="application/vnd.openxmlformats-officedocument.spreadsheetml.comments+xml"/>
  <Override PartName="/xl/threadedComments/threadedComment17.xml" ContentType="application/vnd.ms-excel.threadedcomments+xml"/>
  <Override PartName="/xl/drawings/drawing24.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8"/>
  <workbookPr defaultThemeVersion="166925"/>
  <mc:AlternateContent xmlns:mc="http://schemas.openxmlformats.org/markup-compatibility/2006">
    <mc:Choice Requires="x15">
      <x15ac:absPath xmlns:x15ac="http://schemas.microsoft.com/office/spreadsheetml/2010/11/ac" url="https://mcmasteru365-my.sharepoint.com/personal/garree2_mcmaster_ca/Documents/MSc documents/MSc R stuff/Team-Deer-Mouse/"/>
    </mc:Choice>
  </mc:AlternateContent>
  <xr:revisionPtr revIDLastSave="15024" documentId="8_{4B4DCCF7-892C-4FB5-ABB7-38357FAC591E}" xr6:coauthVersionLast="45" xr6:coauthVersionMax="47" xr10:uidLastSave="{0DC226F9-13FA-4E23-AD01-33CC37680E2A}"/>
  <bookViews>
    <workbookView xWindow="-120" yWindow="-120" windowWidth="20730" windowHeight="11160" firstSheet="101" activeTab="70" xr2:uid="{CE2D5805-B281-4D67-93B9-E09A4A10F971}"/>
  </bookViews>
  <sheets>
    <sheet name="Semitendinosus-LDH" sheetId="4" r:id="rId1"/>
    <sheet name="Semitendinosus-PK" sheetId="75" r:id="rId2"/>
    <sheet name="Semitendinosus-CS" sheetId="7" r:id="rId3"/>
    <sheet name="Semitendinosus-HOAD" sheetId="5" r:id="rId4"/>
    <sheet name="Semitendinosus-COX" sheetId="6" r:id="rId5"/>
    <sheet name="Semitendinosus-HK" sheetId="8" r:id="rId6"/>
    <sheet name="Sample IDs" sheetId="2" r:id="rId7"/>
    <sheet name="Powder status" sheetId="1" r:id="rId8"/>
    <sheet name="Diaphragm-HOAD" sheetId="9" r:id="rId9"/>
    <sheet name="Diaphragm-COX" sheetId="10" r:id="rId10"/>
    <sheet name="Diaphragm-HK" sheetId="11" r:id="rId11"/>
    <sheet name="Diaphragm-LDH" sheetId="12" r:id="rId12"/>
    <sheet name="Diaphragm-CS" sheetId="13" r:id="rId13"/>
    <sheet name="Diaphragm-PK" sheetId="76" r:id="rId14"/>
    <sheet name="Summary semitendinosus" sheetId="15" r:id="rId15"/>
    <sheet name="Summary Diaphragm" sheetId="16" r:id="rId16"/>
    <sheet name="Summary Intercostals" sheetId="22" r:id="rId17"/>
    <sheet name="Intercostals-HOAD" sheetId="17" r:id="rId18"/>
    <sheet name="Intercostals-HK" sheetId="18" r:id="rId19"/>
    <sheet name="Intercostals-COX" sheetId="19" r:id="rId20"/>
    <sheet name="Intercostals-LDH" sheetId="20" r:id="rId21"/>
    <sheet name="Intercostals-CS" sheetId="21" r:id="rId22"/>
    <sheet name="Intercostals-PK" sheetId="77" r:id="rId23"/>
    <sheet name="Pec. major-HOAD" sheetId="24" r:id="rId24"/>
    <sheet name="Pec.major-PK" sheetId="78" r:id="rId25"/>
    <sheet name="Pec. major-COX" sheetId="25" r:id="rId26"/>
    <sheet name="Pec. major-HK" sheetId="26" r:id="rId27"/>
    <sheet name="Pec.major-LDH" sheetId="27" r:id="rId28"/>
    <sheet name="Pec.major-CS" sheetId="28" r:id="rId29"/>
    <sheet name="Summary pec.major" sheetId="29" r:id="rId30"/>
    <sheet name="Rectus femoris-HOAD" sheetId="30" r:id="rId31"/>
    <sheet name="Rectus femoris-COX" sheetId="31" r:id="rId32"/>
    <sheet name="Rectus femoris-HK" sheetId="32" r:id="rId33"/>
    <sheet name="Rectus femoris-LDH" sheetId="33" r:id="rId34"/>
    <sheet name="Rectus femoris-CS" sheetId="34" r:id="rId35"/>
    <sheet name="Rec.femoris-PK" sheetId="86" r:id="rId36"/>
    <sheet name="Summary-Rectus femoris " sheetId="35" r:id="rId37"/>
    <sheet name="Summary-Plantaris" sheetId="39" r:id="rId38"/>
    <sheet name="Plantaris-COX" sheetId="36" r:id="rId39"/>
    <sheet name="Plantaris-HK" sheetId="37" r:id="rId40"/>
    <sheet name="Plantaris-HOAD" sheetId="38" r:id="rId41"/>
    <sheet name="Plantaris-CS" sheetId="40" r:id="rId42"/>
    <sheet name="Plantaris-LDH" sheetId="41" r:id="rId43"/>
    <sheet name="Plantaris-PK" sheetId="102" r:id="rId44"/>
    <sheet name="Masseter-COX" sheetId="43" r:id="rId45"/>
    <sheet name="Masseter-HK" sheetId="44" r:id="rId46"/>
    <sheet name="Masseter-HOAD" sheetId="45" r:id="rId47"/>
    <sheet name="Summary-Masseter" sheetId="46" r:id="rId48"/>
    <sheet name="Masseter-LDH" sheetId="47" r:id="rId49"/>
    <sheet name="Masseter-CS" sheetId="48" r:id="rId50"/>
    <sheet name="Masseter-PK" sheetId="85" r:id="rId51"/>
    <sheet name="Glut. max-HOAD" sheetId="49" r:id="rId52"/>
    <sheet name="Glut. max-COX" sheetId="50" r:id="rId53"/>
    <sheet name="Glut.max-HK" sheetId="51" r:id="rId54"/>
    <sheet name="Glut.max-LDH" sheetId="53" r:id="rId55"/>
    <sheet name="Glut.max-CS" sheetId="54" r:id="rId56"/>
    <sheet name="Glut.max-PK" sheetId="87" r:id="rId57"/>
    <sheet name="Summary-Glut.max" sheetId="52" r:id="rId58"/>
    <sheet name="L.trapezius-COX" sheetId="55" r:id="rId59"/>
    <sheet name="L.trapezius-HK" sheetId="56" r:id="rId60"/>
    <sheet name="L.trapezius-HOAD" sheetId="57" r:id="rId61"/>
    <sheet name="L.trapezius-PK" sheetId="88" r:id="rId62"/>
    <sheet name="Summary-L.trapezius" sheetId="58" r:id="rId63"/>
    <sheet name="L.trapezius-LDH" sheetId="59" r:id="rId64"/>
    <sheet name="L.trapezius-CS" sheetId="60" r:id="rId65"/>
    <sheet name="B.femoris-COX" sheetId="62" r:id="rId66"/>
    <sheet name="B.femoris-HOAD" sheetId="63" r:id="rId67"/>
    <sheet name="B.femoris-HK" sheetId="64" r:id="rId68"/>
    <sheet name="B.femoris-LDH" sheetId="65" r:id="rId69"/>
    <sheet name="B.femoris-CS" sheetId="66" r:id="rId70"/>
    <sheet name="B.femoris-PK" sheetId="103" r:id="rId71"/>
    <sheet name="Summary-B.femoris" sheetId="67" r:id="rId72"/>
    <sheet name="PK trouble shooting " sheetId="74" r:id="rId73"/>
    <sheet name="V. medialis-HOAD" sheetId="68" r:id="rId74"/>
    <sheet name="V.medialis-COX" sheetId="69" r:id="rId75"/>
    <sheet name="V.medialis-HK" sheetId="70" r:id="rId76"/>
    <sheet name="V.medialis-CS" sheetId="71" r:id="rId77"/>
    <sheet name="V.medialis-LDH" sheetId="72" r:id="rId78"/>
    <sheet name="V.medialis-PK" sheetId="101" r:id="rId79"/>
    <sheet name="Summary-V.medialis" sheetId="73" r:id="rId80"/>
    <sheet name="Summary-B.brachii" sheetId="84" r:id="rId81"/>
    <sheet name="B.braccii-COX" sheetId="80" r:id="rId82"/>
    <sheet name="B.braccii-HK" sheetId="81" r:id="rId83"/>
    <sheet name="B.bracii-HOAD" sheetId="79" r:id="rId84"/>
    <sheet name="B.brachii-CS" sheetId="82" r:id="rId85"/>
    <sheet name="B.brachii-LDH" sheetId="83" r:id="rId86"/>
    <sheet name="B.brachii-PK" sheetId="104" r:id="rId87"/>
    <sheet name="Gastroc-COX" sheetId="89" r:id="rId88"/>
    <sheet name="Gastroc-HK" sheetId="90" r:id="rId89"/>
    <sheet name="Gastroc-HOAD" sheetId="91" r:id="rId90"/>
    <sheet name="Gastroc-CS" sheetId="95" r:id="rId91"/>
    <sheet name="Gastroc-LDH" sheetId="96" r:id="rId92"/>
    <sheet name="Gastroc-PK" sheetId="105" r:id="rId93"/>
    <sheet name="Summary-Gastroc" sheetId="100" r:id="rId94"/>
    <sheet name="Med. trap-COX" sheetId="92" r:id="rId95"/>
    <sheet name="Med.trap-HK" sheetId="93" r:id="rId96"/>
    <sheet name="Med. trap-HOAD" sheetId="94" r:id="rId97"/>
    <sheet name="Med.trap-CS" sheetId="97" r:id="rId98"/>
    <sheet name="Med.trap-LDH" sheetId="98" r:id="rId99"/>
    <sheet name="Med.trap-PK" sheetId="106" r:id="rId100"/>
    <sheet name="Summary-Med.trap" sheetId="99" r:id="rId101"/>
    <sheet name="Soleus-COX" sheetId="108" r:id="rId102"/>
    <sheet name="Soleus-HOAD" sheetId="109" r:id="rId103"/>
    <sheet name="Soleus-LDH" sheetId="110" r:id="rId104"/>
    <sheet name="Soleus-CS" sheetId="111" r:id="rId105"/>
    <sheet name="Soleus-PK" sheetId="112" r:id="rId106"/>
    <sheet name="Summary-Soleus" sheetId="113" r:id="rId10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4" l="1"/>
  <c r="H66" i="113"/>
  <c r="G66" i="113"/>
  <c r="E66" i="113"/>
  <c r="D66" i="113"/>
  <c r="H65" i="113"/>
  <c r="G65" i="113"/>
  <c r="E65" i="113"/>
  <c r="D65" i="113"/>
  <c r="H60" i="113"/>
  <c r="G60" i="113"/>
  <c r="E60" i="113"/>
  <c r="D60" i="113"/>
  <c r="H59" i="113"/>
  <c r="G59" i="113"/>
  <c r="E59" i="113"/>
  <c r="D59" i="113"/>
  <c r="H53" i="113"/>
  <c r="G53" i="113"/>
  <c r="E53" i="113"/>
  <c r="D53" i="113"/>
  <c r="H52" i="113"/>
  <c r="G52" i="113"/>
  <c r="E52" i="113"/>
  <c r="D52" i="113"/>
  <c r="H46" i="113"/>
  <c r="G46" i="113"/>
  <c r="E46" i="113"/>
  <c r="D46" i="113"/>
  <c r="H45" i="113"/>
  <c r="G45" i="113"/>
  <c r="E45" i="113"/>
  <c r="D45" i="113"/>
  <c r="H39" i="113"/>
  <c r="G39" i="113"/>
  <c r="E39" i="113"/>
  <c r="D39" i="113"/>
  <c r="H38" i="113"/>
  <c r="G38" i="113"/>
  <c r="E38" i="113"/>
  <c r="D38" i="113"/>
  <c r="H32" i="113"/>
  <c r="G32" i="113"/>
  <c r="E32" i="113"/>
  <c r="D32" i="113"/>
  <c r="H31" i="113"/>
  <c r="G31" i="113"/>
  <c r="E31" i="113"/>
  <c r="D31" i="113"/>
  <c r="G25" i="95"/>
  <c r="G31" i="95"/>
  <c r="G23" i="96"/>
  <c r="G29" i="96"/>
  <c r="G41" i="91"/>
  <c r="G19" i="91"/>
  <c r="G21" i="91"/>
  <c r="I35" i="89"/>
  <c r="G40" i="89"/>
  <c r="G18" i="89"/>
  <c r="G26" i="89"/>
  <c r="G19" i="89"/>
  <c r="G44" i="111"/>
  <c r="G43" i="111"/>
  <c r="G42" i="111"/>
  <c r="G41" i="111"/>
  <c r="I41" i="111"/>
  <c r="O41" i="111"/>
  <c r="G40" i="111"/>
  <c r="G39" i="111"/>
  <c r="G38" i="111"/>
  <c r="G37" i="111"/>
  <c r="G36" i="111"/>
  <c r="G35" i="111"/>
  <c r="G34" i="111"/>
  <c r="G33" i="111"/>
  <c r="I33" i="111"/>
  <c r="O33" i="111"/>
  <c r="G32" i="111"/>
  <c r="G31" i="111"/>
  <c r="G30" i="111"/>
  <c r="G29" i="111"/>
  <c r="I29" i="111"/>
  <c r="O29" i="111"/>
  <c r="G28" i="111"/>
  <c r="G27" i="111"/>
  <c r="G26" i="111"/>
  <c r="G25" i="111"/>
  <c r="I25" i="111"/>
  <c r="O25" i="111"/>
  <c r="G24" i="111"/>
  <c r="G23" i="111"/>
  <c r="G22" i="111"/>
  <c r="G21" i="111"/>
  <c r="I24" i="111"/>
  <c r="O24" i="111"/>
  <c r="I28" i="111"/>
  <c r="O28" i="111"/>
  <c r="I32" i="111"/>
  <c r="O32" i="111"/>
  <c r="I36" i="111"/>
  <c r="O36" i="111"/>
  <c r="I40" i="111"/>
  <c r="O40" i="111"/>
  <c r="I44" i="111"/>
  <c r="O44" i="111"/>
  <c r="G19" i="90"/>
  <c r="G41" i="90"/>
  <c r="G24" i="90"/>
  <c r="G42" i="106"/>
  <c r="M43" i="112"/>
  <c r="G43" i="112"/>
  <c r="I43" i="112"/>
  <c r="O43" i="112"/>
  <c r="Q43" i="112"/>
  <c r="M42" i="112"/>
  <c r="G42" i="112"/>
  <c r="I42" i="112"/>
  <c r="O42" i="112"/>
  <c r="Q42" i="112"/>
  <c r="M41" i="112"/>
  <c r="G41" i="112"/>
  <c r="I41" i="112"/>
  <c r="O41" i="112"/>
  <c r="Q41" i="112"/>
  <c r="M40" i="112"/>
  <c r="G40" i="112"/>
  <c r="I40" i="112"/>
  <c r="O40" i="112"/>
  <c r="Q40" i="112"/>
  <c r="M39" i="112"/>
  <c r="G39" i="112"/>
  <c r="I39" i="112"/>
  <c r="O39" i="112"/>
  <c r="M38" i="112"/>
  <c r="G38" i="112"/>
  <c r="I38" i="112"/>
  <c r="O38" i="112"/>
  <c r="Q38" i="112"/>
  <c r="M37" i="112"/>
  <c r="G37" i="112"/>
  <c r="I37" i="112"/>
  <c r="M36" i="112"/>
  <c r="G36" i="112"/>
  <c r="I36" i="112"/>
  <c r="O36" i="112"/>
  <c r="Q36" i="112"/>
  <c r="M35" i="112"/>
  <c r="G35" i="112"/>
  <c r="I35" i="112"/>
  <c r="O35" i="112"/>
  <c r="Q35" i="112"/>
  <c r="M34" i="112"/>
  <c r="G34" i="112"/>
  <c r="I34" i="112"/>
  <c r="O34" i="112"/>
  <c r="M33" i="112"/>
  <c r="G33" i="112"/>
  <c r="I33" i="112"/>
  <c r="O33" i="112"/>
  <c r="Q33" i="112"/>
  <c r="M32" i="112"/>
  <c r="G32" i="112"/>
  <c r="I32" i="112"/>
  <c r="O32" i="112"/>
  <c r="Q32" i="112"/>
  <c r="M31" i="112"/>
  <c r="G31" i="112"/>
  <c r="I31" i="112"/>
  <c r="O31" i="112"/>
  <c r="Q31" i="112"/>
  <c r="M30" i="112"/>
  <c r="G30" i="112"/>
  <c r="I30" i="112"/>
  <c r="O30" i="112"/>
  <c r="Q30" i="112"/>
  <c r="M29" i="112"/>
  <c r="G29" i="112"/>
  <c r="I29" i="112"/>
  <c r="M28" i="112"/>
  <c r="G28" i="112"/>
  <c r="I28" i="112"/>
  <c r="O28" i="112"/>
  <c r="Q28" i="112"/>
  <c r="M27" i="112"/>
  <c r="G27" i="112"/>
  <c r="I27" i="112"/>
  <c r="O27" i="112"/>
  <c r="M26" i="112"/>
  <c r="G26" i="112"/>
  <c r="I26" i="112"/>
  <c r="O26" i="112"/>
  <c r="Q26" i="112"/>
  <c r="M25" i="112"/>
  <c r="G25" i="112"/>
  <c r="I25" i="112"/>
  <c r="O25" i="112"/>
  <c r="Q25" i="112"/>
  <c r="M24" i="112"/>
  <c r="G24" i="112"/>
  <c r="I24" i="112"/>
  <c r="O24" i="112"/>
  <c r="Q24" i="112"/>
  <c r="M23" i="112"/>
  <c r="G23" i="112"/>
  <c r="I23" i="112"/>
  <c r="M22" i="112"/>
  <c r="G22" i="112"/>
  <c r="I22" i="112"/>
  <c r="O22" i="112"/>
  <c r="Q22" i="112"/>
  <c r="M21" i="112"/>
  <c r="G21" i="112"/>
  <c r="I21" i="112"/>
  <c r="O21" i="112"/>
  <c r="Q21" i="112"/>
  <c r="M20" i="112"/>
  <c r="G20" i="112"/>
  <c r="I20" i="112"/>
  <c r="O20" i="112"/>
  <c r="N14" i="112"/>
  <c r="L14" i="112"/>
  <c r="H14" i="112"/>
  <c r="F14" i="112"/>
  <c r="N13" i="112"/>
  <c r="L13" i="112"/>
  <c r="H13" i="112"/>
  <c r="F13" i="112"/>
  <c r="N12" i="112"/>
  <c r="L12" i="112"/>
  <c r="H12" i="112"/>
  <c r="F12" i="112"/>
  <c r="N11" i="112"/>
  <c r="L11" i="112"/>
  <c r="H11" i="112"/>
  <c r="F11" i="112"/>
  <c r="N10" i="112"/>
  <c r="L10" i="112"/>
  <c r="H10" i="112"/>
  <c r="F10" i="112"/>
  <c r="N7" i="112"/>
  <c r="L7" i="112"/>
  <c r="H7" i="112"/>
  <c r="F7" i="112"/>
  <c r="N6" i="112"/>
  <c r="L6" i="112"/>
  <c r="H6" i="112"/>
  <c r="F6" i="112"/>
  <c r="N5" i="112"/>
  <c r="L5" i="112"/>
  <c r="H5" i="112"/>
  <c r="F5" i="112"/>
  <c r="N4" i="112"/>
  <c r="L4" i="112"/>
  <c r="H4" i="112"/>
  <c r="F4" i="112"/>
  <c r="N3" i="112"/>
  <c r="L3" i="112"/>
  <c r="H3" i="112"/>
  <c r="F3" i="112"/>
  <c r="M44" i="111"/>
  <c r="M43" i="111"/>
  <c r="I43" i="111"/>
  <c r="O43" i="111"/>
  <c r="M42" i="111"/>
  <c r="I42" i="111"/>
  <c r="O42" i="111"/>
  <c r="M41" i="111"/>
  <c r="M40" i="111"/>
  <c r="M39" i="111"/>
  <c r="I39" i="111"/>
  <c r="O39" i="111"/>
  <c r="M38" i="111"/>
  <c r="I38" i="111"/>
  <c r="O38" i="111"/>
  <c r="M37" i="111"/>
  <c r="I37" i="111"/>
  <c r="O37" i="111"/>
  <c r="M36" i="111"/>
  <c r="M35" i="111"/>
  <c r="I35" i="111"/>
  <c r="O35" i="111"/>
  <c r="M34" i="111"/>
  <c r="I34" i="111"/>
  <c r="O34" i="111"/>
  <c r="M33" i="111"/>
  <c r="M32" i="111"/>
  <c r="M31" i="111"/>
  <c r="I31" i="111"/>
  <c r="O31" i="111"/>
  <c r="M30" i="111"/>
  <c r="I30" i="111"/>
  <c r="M29" i="111"/>
  <c r="M28" i="111"/>
  <c r="M27" i="111"/>
  <c r="I27" i="111"/>
  <c r="O27" i="111"/>
  <c r="M26" i="111"/>
  <c r="I26" i="111"/>
  <c r="O26" i="111"/>
  <c r="M25" i="111"/>
  <c r="M24" i="111"/>
  <c r="M23" i="111"/>
  <c r="I23" i="111"/>
  <c r="O23" i="111"/>
  <c r="M22" i="111"/>
  <c r="I22" i="111"/>
  <c r="O22" i="111"/>
  <c r="M21" i="111"/>
  <c r="I21" i="111"/>
  <c r="O21" i="111"/>
  <c r="L14" i="111"/>
  <c r="F14" i="111"/>
  <c r="H14" i="111"/>
  <c r="N14" i="111"/>
  <c r="L13" i="111"/>
  <c r="F13" i="111"/>
  <c r="H13" i="111"/>
  <c r="N13" i="111"/>
  <c r="L12" i="111"/>
  <c r="F12" i="111"/>
  <c r="H12" i="111"/>
  <c r="N12" i="111"/>
  <c r="L11" i="111"/>
  <c r="F11" i="111"/>
  <c r="H11" i="111"/>
  <c r="N11" i="111"/>
  <c r="L10" i="111"/>
  <c r="F10" i="111"/>
  <c r="H10" i="111"/>
  <c r="N10" i="111"/>
  <c r="L7" i="111"/>
  <c r="F7" i="111"/>
  <c r="H7" i="111"/>
  <c r="N7" i="111"/>
  <c r="L6" i="111"/>
  <c r="F6" i="111"/>
  <c r="H6" i="111"/>
  <c r="N6" i="111"/>
  <c r="L5" i="111"/>
  <c r="F5" i="111"/>
  <c r="H5" i="111"/>
  <c r="N5" i="111"/>
  <c r="L4" i="111"/>
  <c r="F4" i="111"/>
  <c r="H4" i="111"/>
  <c r="N4" i="111"/>
  <c r="L3" i="111"/>
  <c r="F3" i="111"/>
  <c r="H3" i="111"/>
  <c r="N3" i="111"/>
  <c r="M42" i="110"/>
  <c r="G42" i="110"/>
  <c r="I42" i="110"/>
  <c r="O42" i="110"/>
  <c r="Q42" i="110"/>
  <c r="M41" i="110"/>
  <c r="G41" i="110"/>
  <c r="I41" i="110"/>
  <c r="O41" i="110"/>
  <c r="Q41" i="110"/>
  <c r="M40" i="110"/>
  <c r="G40" i="110"/>
  <c r="I40" i="110"/>
  <c r="O40" i="110"/>
  <c r="Q40" i="110"/>
  <c r="M39" i="110"/>
  <c r="G39" i="110"/>
  <c r="I39" i="110"/>
  <c r="O39" i="110"/>
  <c r="Q39" i="110"/>
  <c r="M38" i="110"/>
  <c r="G38" i="110"/>
  <c r="I38" i="110"/>
  <c r="O38" i="110"/>
  <c r="M37" i="110"/>
  <c r="G37" i="110"/>
  <c r="I37" i="110"/>
  <c r="O37" i="110"/>
  <c r="Q37" i="110"/>
  <c r="M36" i="110"/>
  <c r="G36" i="110"/>
  <c r="I36" i="110"/>
  <c r="O36" i="110"/>
  <c r="Q36" i="110"/>
  <c r="M35" i="110"/>
  <c r="G35" i="110"/>
  <c r="I35" i="110"/>
  <c r="O35" i="110"/>
  <c r="Q35" i="110"/>
  <c r="M34" i="110"/>
  <c r="G34" i="110"/>
  <c r="I34" i="110"/>
  <c r="O34" i="110"/>
  <c r="Q34" i="110"/>
  <c r="M33" i="110"/>
  <c r="G33" i="110"/>
  <c r="I33" i="110"/>
  <c r="O33" i="110"/>
  <c r="M32" i="110"/>
  <c r="G32" i="110"/>
  <c r="I32" i="110"/>
  <c r="O32" i="110"/>
  <c r="Q32" i="110"/>
  <c r="M31" i="110"/>
  <c r="G31" i="110"/>
  <c r="I31" i="110"/>
  <c r="O31" i="110"/>
  <c r="Q31" i="110"/>
  <c r="M30" i="110"/>
  <c r="G30" i="110"/>
  <c r="I30" i="110"/>
  <c r="O30" i="110"/>
  <c r="Q30" i="110"/>
  <c r="M29" i="110"/>
  <c r="G29" i="110"/>
  <c r="I29" i="110"/>
  <c r="O29" i="110"/>
  <c r="Q29" i="110"/>
  <c r="M28" i="110"/>
  <c r="G28" i="110"/>
  <c r="I28" i="110"/>
  <c r="M27" i="110"/>
  <c r="G27" i="110"/>
  <c r="I27" i="110"/>
  <c r="O27" i="110"/>
  <c r="Q27" i="110"/>
  <c r="M26" i="110"/>
  <c r="G26" i="110"/>
  <c r="I26" i="110"/>
  <c r="O26" i="110"/>
  <c r="M25" i="110"/>
  <c r="G25" i="110"/>
  <c r="I25" i="110"/>
  <c r="O25" i="110"/>
  <c r="Q25" i="110"/>
  <c r="M24" i="110"/>
  <c r="G24" i="110"/>
  <c r="I24" i="110"/>
  <c r="O24" i="110"/>
  <c r="Q24" i="110"/>
  <c r="M23" i="110"/>
  <c r="G23" i="110"/>
  <c r="I23" i="110"/>
  <c r="O23" i="110"/>
  <c r="Q23" i="110"/>
  <c r="M22" i="110"/>
  <c r="G22" i="110"/>
  <c r="I22" i="110"/>
  <c r="O22" i="110"/>
  <c r="Q22" i="110"/>
  <c r="M21" i="110"/>
  <c r="G21" i="110"/>
  <c r="I21" i="110"/>
  <c r="O21" i="110"/>
  <c r="Q21" i="110"/>
  <c r="M20" i="110"/>
  <c r="G20" i="110"/>
  <c r="I20" i="110"/>
  <c r="O20" i="110"/>
  <c r="Q20" i="110"/>
  <c r="M19" i="110"/>
  <c r="G19" i="110"/>
  <c r="I19" i="110"/>
  <c r="O19" i="110"/>
  <c r="L14" i="110"/>
  <c r="F14" i="110"/>
  <c r="H14" i="110"/>
  <c r="N14" i="110"/>
  <c r="L13" i="110"/>
  <c r="F13" i="110"/>
  <c r="H13" i="110"/>
  <c r="N13" i="110"/>
  <c r="L12" i="110"/>
  <c r="F12" i="110"/>
  <c r="H12" i="110"/>
  <c r="N12" i="110"/>
  <c r="L11" i="110"/>
  <c r="F11" i="110"/>
  <c r="H11" i="110"/>
  <c r="N11" i="110"/>
  <c r="L10" i="110"/>
  <c r="F10" i="110"/>
  <c r="H10" i="110"/>
  <c r="N10" i="110"/>
  <c r="L7" i="110"/>
  <c r="F7" i="110"/>
  <c r="H7" i="110"/>
  <c r="N7" i="110"/>
  <c r="L6" i="110"/>
  <c r="F6" i="110"/>
  <c r="H6" i="110"/>
  <c r="N6" i="110"/>
  <c r="L5" i="110"/>
  <c r="F5" i="110"/>
  <c r="H5" i="110"/>
  <c r="N5" i="110"/>
  <c r="L4" i="110"/>
  <c r="F4" i="110"/>
  <c r="H4" i="110"/>
  <c r="N4" i="110"/>
  <c r="L3" i="110"/>
  <c r="F3" i="110"/>
  <c r="H3" i="110"/>
  <c r="N3" i="110"/>
  <c r="M42" i="109"/>
  <c r="G42" i="109"/>
  <c r="I42" i="109"/>
  <c r="O42" i="109"/>
  <c r="Q42" i="109"/>
  <c r="M41" i="109"/>
  <c r="G41" i="109"/>
  <c r="I41" i="109"/>
  <c r="M40" i="109"/>
  <c r="G40" i="109"/>
  <c r="I40" i="109"/>
  <c r="O40" i="109"/>
  <c r="Q40" i="109"/>
  <c r="M39" i="109"/>
  <c r="G39" i="109"/>
  <c r="I39" i="109"/>
  <c r="M38" i="109"/>
  <c r="G38" i="109"/>
  <c r="I38" i="109"/>
  <c r="O38" i="109"/>
  <c r="M37" i="109"/>
  <c r="G37" i="109"/>
  <c r="I37" i="109"/>
  <c r="M36" i="109"/>
  <c r="G36" i="109"/>
  <c r="I36" i="109"/>
  <c r="O36" i="109"/>
  <c r="Q36" i="109"/>
  <c r="M35" i="109"/>
  <c r="G35" i="109"/>
  <c r="I35" i="109"/>
  <c r="M34" i="109"/>
  <c r="G34" i="109"/>
  <c r="I34" i="109"/>
  <c r="O34" i="109"/>
  <c r="Q34" i="109"/>
  <c r="M33" i="109"/>
  <c r="G33" i="109"/>
  <c r="I33" i="109"/>
  <c r="M32" i="109"/>
  <c r="G32" i="109"/>
  <c r="I32" i="109"/>
  <c r="O32" i="109"/>
  <c r="Q32" i="109"/>
  <c r="M31" i="109"/>
  <c r="G31" i="109"/>
  <c r="I31" i="109"/>
  <c r="M30" i="109"/>
  <c r="G30" i="109"/>
  <c r="I30" i="109"/>
  <c r="O30" i="109"/>
  <c r="Q30" i="109"/>
  <c r="M29" i="109"/>
  <c r="G29" i="109"/>
  <c r="I29" i="109"/>
  <c r="O29" i="109"/>
  <c r="Q29" i="109"/>
  <c r="M28" i="109"/>
  <c r="G28" i="109"/>
  <c r="I28" i="109"/>
  <c r="Q28" i="109"/>
  <c r="M27" i="109"/>
  <c r="G27" i="109"/>
  <c r="I27" i="109"/>
  <c r="O27" i="109"/>
  <c r="Q27" i="109"/>
  <c r="M26" i="109"/>
  <c r="G26" i="109"/>
  <c r="I26" i="109"/>
  <c r="O26" i="109"/>
  <c r="M25" i="109"/>
  <c r="G25" i="109"/>
  <c r="I25" i="109"/>
  <c r="O25" i="109"/>
  <c r="Q25" i="109"/>
  <c r="M24" i="109"/>
  <c r="G24" i="109"/>
  <c r="I24" i="109"/>
  <c r="O24" i="109"/>
  <c r="Q24" i="109"/>
  <c r="M23" i="109"/>
  <c r="G23" i="109"/>
  <c r="I23" i="109"/>
  <c r="O23" i="109"/>
  <c r="Q23" i="109"/>
  <c r="M22" i="109"/>
  <c r="G22" i="109"/>
  <c r="I22" i="109"/>
  <c r="O22" i="109"/>
  <c r="Q22" i="109"/>
  <c r="M21" i="109"/>
  <c r="G21" i="109"/>
  <c r="I21" i="109"/>
  <c r="O21" i="109"/>
  <c r="Q21" i="109"/>
  <c r="M20" i="109"/>
  <c r="G20" i="109"/>
  <c r="I20" i="109"/>
  <c r="O20" i="109"/>
  <c r="Q20" i="109"/>
  <c r="G19" i="109"/>
  <c r="I19" i="109"/>
  <c r="O19" i="109"/>
  <c r="L14" i="109"/>
  <c r="F14" i="109"/>
  <c r="H14" i="109"/>
  <c r="N14" i="109"/>
  <c r="L13" i="109"/>
  <c r="F13" i="109"/>
  <c r="H13" i="109"/>
  <c r="N13" i="109"/>
  <c r="L12" i="109"/>
  <c r="F12" i="109"/>
  <c r="H12" i="109"/>
  <c r="N12" i="109"/>
  <c r="L11" i="109"/>
  <c r="F11" i="109"/>
  <c r="H11" i="109"/>
  <c r="N11" i="109"/>
  <c r="L10" i="109"/>
  <c r="F10" i="109"/>
  <c r="H10" i="109"/>
  <c r="N10" i="109"/>
  <c r="L7" i="109"/>
  <c r="F7" i="109"/>
  <c r="H7" i="109"/>
  <c r="N7" i="109"/>
  <c r="L6" i="109"/>
  <c r="F6" i="109"/>
  <c r="H6" i="109"/>
  <c r="N6" i="109"/>
  <c r="L5" i="109"/>
  <c r="F5" i="109"/>
  <c r="H5" i="109"/>
  <c r="N5" i="109"/>
  <c r="L4" i="109"/>
  <c r="F4" i="109"/>
  <c r="H4" i="109"/>
  <c r="N4" i="109"/>
  <c r="L3" i="109"/>
  <c r="F3" i="109"/>
  <c r="H3" i="109"/>
  <c r="N3" i="109"/>
  <c r="M41" i="108"/>
  <c r="G41" i="108"/>
  <c r="I41" i="108"/>
  <c r="O41" i="108"/>
  <c r="AC41" i="108"/>
  <c r="M40" i="108"/>
  <c r="G40" i="108"/>
  <c r="I40" i="108"/>
  <c r="O40" i="108"/>
  <c r="AC40" i="108"/>
  <c r="M39" i="108"/>
  <c r="G39" i="108"/>
  <c r="I39" i="108"/>
  <c r="O39" i="108"/>
  <c r="AC39" i="108"/>
  <c r="M38" i="108"/>
  <c r="G38" i="108"/>
  <c r="I38" i="108"/>
  <c r="O38" i="108"/>
  <c r="AC38" i="108"/>
  <c r="M37" i="108"/>
  <c r="G37" i="108"/>
  <c r="I37" i="108"/>
  <c r="O37" i="108"/>
  <c r="M36" i="108"/>
  <c r="G36" i="108"/>
  <c r="I36" i="108"/>
  <c r="O36" i="108"/>
  <c r="AC36" i="108"/>
  <c r="M35" i="108"/>
  <c r="G35" i="108"/>
  <c r="I35" i="108"/>
  <c r="O35" i="108"/>
  <c r="AC35" i="108"/>
  <c r="M34" i="108"/>
  <c r="G34" i="108"/>
  <c r="I34" i="108"/>
  <c r="O34" i="108"/>
  <c r="AC34" i="108"/>
  <c r="M33" i="108"/>
  <c r="G33" i="108"/>
  <c r="I33" i="108"/>
  <c r="O33" i="108"/>
  <c r="M32" i="108"/>
  <c r="G32" i="108"/>
  <c r="I32" i="108"/>
  <c r="O32" i="108"/>
  <c r="M31" i="108"/>
  <c r="G31" i="108"/>
  <c r="I31" i="108"/>
  <c r="O31" i="108"/>
  <c r="AC31" i="108"/>
  <c r="M30" i="108"/>
  <c r="G30" i="108"/>
  <c r="I30" i="108"/>
  <c r="O30" i="108"/>
  <c r="AC30" i="108"/>
  <c r="M29" i="108"/>
  <c r="G29" i="108"/>
  <c r="I29" i="108"/>
  <c r="O29" i="108"/>
  <c r="AC29" i="108"/>
  <c r="M28" i="108"/>
  <c r="G28" i="108"/>
  <c r="I28" i="108"/>
  <c r="O28" i="108"/>
  <c r="AC28" i="108"/>
  <c r="M27" i="108"/>
  <c r="G27" i="108"/>
  <c r="I27" i="108"/>
  <c r="AC27" i="108"/>
  <c r="M26" i="108"/>
  <c r="G26" i="108"/>
  <c r="I26" i="108"/>
  <c r="O26" i="108"/>
  <c r="M25" i="108"/>
  <c r="G25" i="108"/>
  <c r="I25" i="108"/>
  <c r="O25" i="108"/>
  <c r="M24" i="108"/>
  <c r="G24" i="108"/>
  <c r="I24" i="108"/>
  <c r="O24" i="108"/>
  <c r="AC24" i="108"/>
  <c r="M23" i="108"/>
  <c r="G23" i="108"/>
  <c r="I23" i="108"/>
  <c r="O23" i="108"/>
  <c r="AC23" i="108"/>
  <c r="M22" i="108"/>
  <c r="G22" i="108"/>
  <c r="I22" i="108"/>
  <c r="O22" i="108"/>
  <c r="AC22" i="108"/>
  <c r="M21" i="108"/>
  <c r="G21" i="108"/>
  <c r="I21" i="108"/>
  <c r="O21" i="108"/>
  <c r="AC21" i="108"/>
  <c r="M20" i="108"/>
  <c r="G20" i="108"/>
  <c r="I20" i="108"/>
  <c r="O20" i="108"/>
  <c r="AC20" i="108"/>
  <c r="M19" i="108"/>
  <c r="G19" i="108"/>
  <c r="I19" i="108"/>
  <c r="O19" i="108"/>
  <c r="M18" i="108"/>
  <c r="G18" i="108"/>
  <c r="I18" i="108"/>
  <c r="O18" i="108"/>
  <c r="L14" i="108"/>
  <c r="F14" i="108"/>
  <c r="H14" i="108"/>
  <c r="N14" i="108"/>
  <c r="L13" i="108"/>
  <c r="F13" i="108"/>
  <c r="H13" i="108"/>
  <c r="N13" i="108"/>
  <c r="L12" i="108"/>
  <c r="F12" i="108"/>
  <c r="H12" i="108"/>
  <c r="N12" i="108"/>
  <c r="L11" i="108"/>
  <c r="F11" i="108"/>
  <c r="H11" i="108"/>
  <c r="N11" i="108"/>
  <c r="L10" i="108"/>
  <c r="F10" i="108"/>
  <c r="H10" i="108"/>
  <c r="N10" i="108"/>
  <c r="L7" i="108"/>
  <c r="H7" i="108"/>
  <c r="N7" i="108"/>
  <c r="F7" i="108"/>
  <c r="L6" i="108"/>
  <c r="H6" i="108"/>
  <c r="N6" i="108"/>
  <c r="F6" i="108"/>
  <c r="L5" i="108"/>
  <c r="F5" i="108"/>
  <c r="H5" i="108"/>
  <c r="N5" i="108"/>
  <c r="L4" i="108"/>
  <c r="F4" i="108"/>
  <c r="H4" i="108"/>
  <c r="N4" i="108"/>
  <c r="L3" i="108"/>
  <c r="F3" i="108"/>
  <c r="H3" i="108"/>
  <c r="N3" i="108"/>
  <c r="O31" i="109"/>
  <c r="Q31" i="109"/>
  <c r="O33" i="109"/>
  <c r="O35" i="109"/>
  <c r="Q35" i="109"/>
  <c r="O37" i="109"/>
  <c r="Q37" i="109"/>
  <c r="O39" i="109"/>
  <c r="Q39" i="109"/>
  <c r="O41" i="109"/>
  <c r="Q41" i="109"/>
  <c r="O23" i="112"/>
  <c r="Q23" i="112"/>
  <c r="O37" i="112"/>
  <c r="Q37" i="112"/>
  <c r="X26" i="112"/>
  <c r="T20" i="112"/>
  <c r="T25" i="112"/>
  <c r="X25" i="112"/>
  <c r="Q27" i="112"/>
  <c r="X20" i="112"/>
  <c r="P27" i="112"/>
  <c r="W21" i="112"/>
  <c r="W26" i="112"/>
  <c r="Q34" i="112"/>
  <c r="S21" i="112"/>
  <c r="S26" i="112"/>
  <c r="P34" i="112"/>
  <c r="Q39" i="112"/>
  <c r="P39" i="112"/>
  <c r="S20" i="112"/>
  <c r="S25" i="112"/>
  <c r="W25" i="112"/>
  <c r="W20" i="112"/>
  <c r="P20" i="112"/>
  <c r="X21" i="112"/>
  <c r="AB21" i="112"/>
  <c r="Q20" i="112"/>
  <c r="T21" i="112"/>
  <c r="T26" i="112"/>
  <c r="X27" i="111"/>
  <c r="X22" i="111"/>
  <c r="AB22" i="111"/>
  <c r="T22" i="111"/>
  <c r="T27" i="111"/>
  <c r="P28" i="111"/>
  <c r="X28" i="111"/>
  <c r="X23" i="111"/>
  <c r="AB23" i="111"/>
  <c r="T23" i="111"/>
  <c r="T28" i="111"/>
  <c r="P21" i="111"/>
  <c r="P40" i="111"/>
  <c r="W27" i="111"/>
  <c r="W22" i="111"/>
  <c r="S22" i="111"/>
  <c r="S27" i="111"/>
  <c r="S23" i="111"/>
  <c r="S28" i="111"/>
  <c r="P35" i="111"/>
  <c r="W23" i="111"/>
  <c r="W28" i="111"/>
  <c r="Q38" i="110"/>
  <c r="P38" i="110"/>
  <c r="S19" i="110"/>
  <c r="S24" i="110"/>
  <c r="W19" i="110"/>
  <c r="W24" i="110"/>
  <c r="T19" i="110"/>
  <c r="T24" i="110"/>
  <c r="X24" i="110"/>
  <c r="Q26" i="110"/>
  <c r="X19" i="110"/>
  <c r="P26" i="110"/>
  <c r="W20" i="110"/>
  <c r="W25" i="110"/>
  <c r="P33" i="110"/>
  <c r="Q33" i="110"/>
  <c r="S20" i="110"/>
  <c r="S25" i="110"/>
  <c r="X25" i="110"/>
  <c r="T20" i="110"/>
  <c r="T25" i="110"/>
  <c r="Q19" i="110"/>
  <c r="X20" i="110"/>
  <c r="P19" i="110"/>
  <c r="X25" i="109"/>
  <c r="X20" i="109"/>
  <c r="AB20" i="109"/>
  <c r="P19" i="109"/>
  <c r="T20" i="109"/>
  <c r="T25" i="109"/>
  <c r="Q19" i="109"/>
  <c r="P33" i="109"/>
  <c r="Q33" i="109"/>
  <c r="Q38" i="109"/>
  <c r="P38" i="109"/>
  <c r="S19" i="109"/>
  <c r="S24" i="109"/>
  <c r="W19" i="109"/>
  <c r="W24" i="109"/>
  <c r="T19" i="109"/>
  <c r="T24" i="109"/>
  <c r="X24" i="109"/>
  <c r="P26" i="109"/>
  <c r="Q26" i="109"/>
  <c r="X19" i="109"/>
  <c r="AC26" i="108"/>
  <c r="W24" i="108"/>
  <c r="AC37" i="108"/>
  <c r="P37" i="108"/>
  <c r="R19" i="108"/>
  <c r="R24" i="108"/>
  <c r="V24" i="108"/>
  <c r="V19" i="108"/>
  <c r="S19" i="108"/>
  <c r="S24" i="108"/>
  <c r="AC25" i="108"/>
  <c r="W19" i="108"/>
  <c r="P25" i="108"/>
  <c r="V25" i="108"/>
  <c r="AC33" i="108"/>
  <c r="P18" i="108"/>
  <c r="S20" i="108"/>
  <c r="S25" i="108"/>
  <c r="AC18" i="108"/>
  <c r="W20" i="108"/>
  <c r="W25" i="108"/>
  <c r="AC19" i="108"/>
  <c r="V20" i="108"/>
  <c r="Z20" i="108"/>
  <c r="AC32" i="108"/>
  <c r="R20" i="108"/>
  <c r="R25" i="108"/>
  <c r="P32" i="108"/>
  <c r="Q37" i="102"/>
  <c r="O37" i="102"/>
  <c r="O40" i="102"/>
  <c r="O20" i="102"/>
  <c r="O32" i="104"/>
  <c r="G28" i="104"/>
  <c r="G20" i="104"/>
  <c r="G23" i="103"/>
  <c r="G42" i="103"/>
  <c r="G23" i="101"/>
  <c r="G28" i="101"/>
  <c r="D32" i="101"/>
  <c r="G32" i="101"/>
  <c r="I32" i="101"/>
  <c r="O32" i="101"/>
  <c r="Q32" i="101"/>
  <c r="M43" i="102"/>
  <c r="G43" i="102"/>
  <c r="I43" i="102"/>
  <c r="O43" i="102"/>
  <c r="Q43" i="102"/>
  <c r="M42" i="102"/>
  <c r="G42" i="102"/>
  <c r="I42" i="102"/>
  <c r="O42" i="102"/>
  <c r="Q42" i="102"/>
  <c r="M41" i="102"/>
  <c r="G41" i="102"/>
  <c r="I41" i="102"/>
  <c r="O41" i="102"/>
  <c r="Q41" i="102"/>
  <c r="M40" i="102"/>
  <c r="G40" i="102"/>
  <c r="I40" i="102"/>
  <c r="Q40" i="102"/>
  <c r="M39" i="102"/>
  <c r="G39" i="102"/>
  <c r="I39" i="102"/>
  <c r="O39" i="102"/>
  <c r="M38" i="102"/>
  <c r="G38" i="102"/>
  <c r="I38" i="102"/>
  <c r="O38" i="102"/>
  <c r="Q38" i="102"/>
  <c r="M37" i="102"/>
  <c r="G37" i="102"/>
  <c r="I37" i="102"/>
  <c r="M36" i="102"/>
  <c r="G36" i="102"/>
  <c r="I36" i="102"/>
  <c r="O36" i="102"/>
  <c r="Q36" i="102"/>
  <c r="M35" i="102"/>
  <c r="G35" i="102"/>
  <c r="I35" i="102"/>
  <c r="O35" i="102"/>
  <c r="Q35" i="102"/>
  <c r="M34" i="102"/>
  <c r="G34" i="102"/>
  <c r="I34" i="102"/>
  <c r="O34" i="102"/>
  <c r="M33" i="102"/>
  <c r="G33" i="102"/>
  <c r="I33" i="102"/>
  <c r="O33" i="102"/>
  <c r="Q33" i="102"/>
  <c r="M32" i="102"/>
  <c r="G32" i="102"/>
  <c r="I32" i="102"/>
  <c r="O32" i="102"/>
  <c r="Q32" i="102"/>
  <c r="M31" i="102"/>
  <c r="G31" i="102"/>
  <c r="I31" i="102"/>
  <c r="O31" i="102"/>
  <c r="Q31" i="102"/>
  <c r="M30" i="102"/>
  <c r="G30" i="102"/>
  <c r="I30" i="102"/>
  <c r="O30" i="102"/>
  <c r="Q30" i="102"/>
  <c r="M29" i="102"/>
  <c r="G29" i="102"/>
  <c r="I29" i="102"/>
  <c r="O29" i="102"/>
  <c r="Q29" i="102"/>
  <c r="M28" i="102"/>
  <c r="G28" i="102"/>
  <c r="I28" i="102"/>
  <c r="O28" i="102"/>
  <c r="Q28" i="102"/>
  <c r="M27" i="102"/>
  <c r="G27" i="102"/>
  <c r="I27" i="102"/>
  <c r="O27" i="102"/>
  <c r="M26" i="102"/>
  <c r="I26" i="102"/>
  <c r="G26" i="102"/>
  <c r="M25" i="102"/>
  <c r="G25" i="102"/>
  <c r="I25" i="102"/>
  <c r="O25" i="102"/>
  <c r="Q25" i="102"/>
  <c r="M24" i="102"/>
  <c r="G24" i="102"/>
  <c r="I24" i="102"/>
  <c r="O24" i="102"/>
  <c r="Q24" i="102"/>
  <c r="M23" i="102"/>
  <c r="G23" i="102"/>
  <c r="I23" i="102"/>
  <c r="O23" i="102"/>
  <c r="Q23" i="102"/>
  <c r="M22" i="102"/>
  <c r="G22" i="102"/>
  <c r="I22" i="102"/>
  <c r="O22" i="102"/>
  <c r="Q22" i="102"/>
  <c r="M21" i="102"/>
  <c r="G21" i="102"/>
  <c r="I21" i="102"/>
  <c r="O21" i="102"/>
  <c r="Q21" i="102"/>
  <c r="M20" i="102"/>
  <c r="G20" i="102"/>
  <c r="I20" i="102"/>
  <c r="L14" i="102"/>
  <c r="F14" i="102"/>
  <c r="H14" i="102"/>
  <c r="N14" i="102"/>
  <c r="L13" i="102"/>
  <c r="F13" i="102"/>
  <c r="H13" i="102"/>
  <c r="N13" i="102"/>
  <c r="L12" i="102"/>
  <c r="F12" i="102"/>
  <c r="H12" i="102"/>
  <c r="N12" i="102"/>
  <c r="L11" i="102"/>
  <c r="F11" i="102"/>
  <c r="H11" i="102"/>
  <c r="N11" i="102"/>
  <c r="L10" i="102"/>
  <c r="F10" i="102"/>
  <c r="H10" i="102"/>
  <c r="N10" i="102"/>
  <c r="L7" i="102"/>
  <c r="F7" i="102"/>
  <c r="H7" i="102"/>
  <c r="N7" i="102"/>
  <c r="L6" i="102"/>
  <c r="F6" i="102"/>
  <c r="H6" i="102"/>
  <c r="N6" i="102"/>
  <c r="L5" i="102"/>
  <c r="F5" i="102"/>
  <c r="H5" i="102"/>
  <c r="N5" i="102"/>
  <c r="L4" i="102"/>
  <c r="F4" i="102"/>
  <c r="H4" i="102"/>
  <c r="N4" i="102"/>
  <c r="L3" i="102"/>
  <c r="F3" i="102"/>
  <c r="H3" i="102"/>
  <c r="N3" i="102"/>
  <c r="M43" i="103"/>
  <c r="G43" i="103"/>
  <c r="I43" i="103"/>
  <c r="O43" i="103"/>
  <c r="Q43" i="103"/>
  <c r="M42" i="103"/>
  <c r="I42" i="103"/>
  <c r="M41" i="103"/>
  <c r="G41" i="103"/>
  <c r="I41" i="103"/>
  <c r="O41" i="103"/>
  <c r="Q41" i="103"/>
  <c r="M40" i="103"/>
  <c r="G40" i="103"/>
  <c r="I40" i="103"/>
  <c r="O40" i="103"/>
  <c r="Q40" i="103"/>
  <c r="M39" i="103"/>
  <c r="G39" i="103"/>
  <c r="I39" i="103"/>
  <c r="M38" i="103"/>
  <c r="G38" i="103"/>
  <c r="I38" i="103"/>
  <c r="O38" i="103"/>
  <c r="Q38" i="103"/>
  <c r="M37" i="103"/>
  <c r="G37" i="103"/>
  <c r="I37" i="103"/>
  <c r="O37" i="103"/>
  <c r="Q37" i="103"/>
  <c r="M36" i="103"/>
  <c r="G36" i="103"/>
  <c r="I36" i="103"/>
  <c r="O36" i="103"/>
  <c r="Q36" i="103"/>
  <c r="M35" i="103"/>
  <c r="G35" i="103"/>
  <c r="I35" i="103"/>
  <c r="O35" i="103"/>
  <c r="Q35" i="103"/>
  <c r="M34" i="103"/>
  <c r="G34" i="103"/>
  <c r="I34" i="103"/>
  <c r="O34" i="103"/>
  <c r="M33" i="103"/>
  <c r="G33" i="103"/>
  <c r="I33" i="103"/>
  <c r="O33" i="103"/>
  <c r="Q33" i="103"/>
  <c r="M32" i="103"/>
  <c r="G32" i="103"/>
  <c r="I32" i="103"/>
  <c r="O32" i="103"/>
  <c r="Q32" i="103"/>
  <c r="M31" i="103"/>
  <c r="G31" i="103"/>
  <c r="I31" i="103"/>
  <c r="O31" i="103"/>
  <c r="Q31" i="103"/>
  <c r="M30" i="103"/>
  <c r="G30" i="103"/>
  <c r="I30" i="103"/>
  <c r="O30" i="103"/>
  <c r="Q30" i="103"/>
  <c r="M29" i="103"/>
  <c r="G29" i="103"/>
  <c r="I29" i="103"/>
  <c r="O29" i="103"/>
  <c r="Q29" i="103"/>
  <c r="M28" i="103"/>
  <c r="G28" i="103"/>
  <c r="I28" i="103"/>
  <c r="M27" i="103"/>
  <c r="G27" i="103"/>
  <c r="I27" i="103"/>
  <c r="O27" i="103"/>
  <c r="M26" i="103"/>
  <c r="G26" i="103"/>
  <c r="I26" i="103"/>
  <c r="O26" i="103"/>
  <c r="Q26" i="103"/>
  <c r="M25" i="103"/>
  <c r="G25" i="103"/>
  <c r="I25" i="103"/>
  <c r="M24" i="103"/>
  <c r="G24" i="103"/>
  <c r="I24" i="103"/>
  <c r="O24" i="103"/>
  <c r="M23" i="103"/>
  <c r="I23" i="103"/>
  <c r="O23" i="103"/>
  <c r="Q23" i="103"/>
  <c r="M22" i="103"/>
  <c r="G22" i="103"/>
  <c r="I22" i="103"/>
  <c r="O22" i="103"/>
  <c r="Q22" i="103"/>
  <c r="M21" i="103"/>
  <c r="G21" i="103"/>
  <c r="I21" i="103"/>
  <c r="O21" i="103"/>
  <c r="Q21" i="103"/>
  <c r="M20" i="103"/>
  <c r="G20" i="103"/>
  <c r="I20" i="103"/>
  <c r="O20" i="103"/>
  <c r="L14" i="103"/>
  <c r="F14" i="103"/>
  <c r="H14" i="103"/>
  <c r="N14" i="103"/>
  <c r="L13" i="103"/>
  <c r="F13" i="103"/>
  <c r="H13" i="103"/>
  <c r="N13" i="103"/>
  <c r="L12" i="103"/>
  <c r="F12" i="103"/>
  <c r="H12" i="103"/>
  <c r="N12" i="103"/>
  <c r="L11" i="103"/>
  <c r="F11" i="103"/>
  <c r="H11" i="103"/>
  <c r="N11" i="103"/>
  <c r="L10" i="103"/>
  <c r="F10" i="103"/>
  <c r="H10" i="103"/>
  <c r="N10" i="103"/>
  <c r="L7" i="103"/>
  <c r="F7" i="103"/>
  <c r="H7" i="103"/>
  <c r="N7" i="103"/>
  <c r="L6" i="103"/>
  <c r="F6" i="103"/>
  <c r="H6" i="103"/>
  <c r="N6" i="103"/>
  <c r="L5" i="103"/>
  <c r="F5" i="103"/>
  <c r="H5" i="103"/>
  <c r="N5" i="103"/>
  <c r="L4" i="103"/>
  <c r="F4" i="103"/>
  <c r="H4" i="103"/>
  <c r="N4" i="103"/>
  <c r="L3" i="103"/>
  <c r="F3" i="103"/>
  <c r="H3" i="103"/>
  <c r="N3" i="103"/>
  <c r="M43" i="106"/>
  <c r="G43" i="106"/>
  <c r="I43" i="106"/>
  <c r="O43" i="106"/>
  <c r="Q43" i="106"/>
  <c r="M42" i="106"/>
  <c r="I42" i="106"/>
  <c r="O42" i="106"/>
  <c r="Q42" i="106"/>
  <c r="M41" i="106"/>
  <c r="G41" i="106"/>
  <c r="I41" i="106"/>
  <c r="O41" i="106"/>
  <c r="Q41" i="106"/>
  <c r="M40" i="106"/>
  <c r="G40" i="106"/>
  <c r="I40" i="106"/>
  <c r="O40" i="106"/>
  <c r="Q40" i="106"/>
  <c r="M39" i="106"/>
  <c r="G39" i="106"/>
  <c r="I39" i="106"/>
  <c r="O39" i="106"/>
  <c r="M38" i="106"/>
  <c r="G38" i="106"/>
  <c r="I38" i="106"/>
  <c r="O38" i="106"/>
  <c r="Q38" i="106"/>
  <c r="M37" i="106"/>
  <c r="G37" i="106"/>
  <c r="I37" i="106"/>
  <c r="O37" i="106"/>
  <c r="Q37" i="106"/>
  <c r="M36" i="106"/>
  <c r="G36" i="106"/>
  <c r="I36" i="106"/>
  <c r="O36" i="106"/>
  <c r="Q36" i="106"/>
  <c r="M35" i="106"/>
  <c r="G35" i="106"/>
  <c r="I35" i="106"/>
  <c r="O35" i="106"/>
  <c r="Q35" i="106"/>
  <c r="M34" i="106"/>
  <c r="G34" i="106"/>
  <c r="I34" i="106"/>
  <c r="O34" i="106"/>
  <c r="M33" i="106"/>
  <c r="G33" i="106"/>
  <c r="I33" i="106"/>
  <c r="O33" i="106"/>
  <c r="Q33" i="106"/>
  <c r="M32" i="106"/>
  <c r="G32" i="106"/>
  <c r="I32" i="106"/>
  <c r="O32" i="106"/>
  <c r="Q32" i="106"/>
  <c r="M31" i="106"/>
  <c r="G31" i="106"/>
  <c r="I31" i="106"/>
  <c r="O31" i="106"/>
  <c r="Q31" i="106"/>
  <c r="M30" i="106"/>
  <c r="G30" i="106"/>
  <c r="I30" i="106"/>
  <c r="O30" i="106"/>
  <c r="Q30" i="106"/>
  <c r="M29" i="106"/>
  <c r="G29" i="106"/>
  <c r="I29" i="106"/>
  <c r="O29" i="106"/>
  <c r="Q29" i="106"/>
  <c r="M28" i="106"/>
  <c r="G28" i="106"/>
  <c r="I28" i="106"/>
  <c r="O28" i="106"/>
  <c r="Q28" i="106"/>
  <c r="M27" i="106"/>
  <c r="G27" i="106"/>
  <c r="I27" i="106"/>
  <c r="O27" i="106"/>
  <c r="M26" i="106"/>
  <c r="G26" i="106"/>
  <c r="I26" i="106"/>
  <c r="O26" i="106"/>
  <c r="Q26" i="106"/>
  <c r="M25" i="106"/>
  <c r="G25" i="106"/>
  <c r="I25" i="106"/>
  <c r="O25" i="106"/>
  <c r="Q25" i="106"/>
  <c r="M24" i="106"/>
  <c r="G24" i="106"/>
  <c r="I24" i="106"/>
  <c r="O24" i="106"/>
  <c r="Q24" i="106"/>
  <c r="M23" i="106"/>
  <c r="G23" i="106"/>
  <c r="I23" i="106"/>
  <c r="O23" i="106"/>
  <c r="Q23" i="106"/>
  <c r="M22" i="106"/>
  <c r="G22" i="106"/>
  <c r="I22" i="106"/>
  <c r="O22" i="106"/>
  <c r="Q22" i="106"/>
  <c r="M21" i="106"/>
  <c r="G21" i="106"/>
  <c r="I21" i="106"/>
  <c r="O21" i="106"/>
  <c r="Q21" i="106"/>
  <c r="M20" i="106"/>
  <c r="G20" i="106"/>
  <c r="I20" i="106"/>
  <c r="O20" i="106"/>
  <c r="L14" i="106"/>
  <c r="F14" i="106"/>
  <c r="H14" i="106"/>
  <c r="N14" i="106"/>
  <c r="L13" i="106"/>
  <c r="F13" i="106"/>
  <c r="H13" i="106"/>
  <c r="N13" i="106"/>
  <c r="L12" i="106"/>
  <c r="F12" i="106"/>
  <c r="H12" i="106"/>
  <c r="N12" i="106"/>
  <c r="L11" i="106"/>
  <c r="F11" i="106"/>
  <c r="H11" i="106"/>
  <c r="N11" i="106"/>
  <c r="L10" i="106"/>
  <c r="F10" i="106"/>
  <c r="H10" i="106"/>
  <c r="N10" i="106"/>
  <c r="L7" i="106"/>
  <c r="F7" i="106"/>
  <c r="H7" i="106"/>
  <c r="N7" i="106"/>
  <c r="L6" i="106"/>
  <c r="F6" i="106"/>
  <c r="H6" i="106"/>
  <c r="N6" i="106"/>
  <c r="L5" i="106"/>
  <c r="F5" i="106"/>
  <c r="H5" i="106"/>
  <c r="N5" i="106"/>
  <c r="L4" i="106"/>
  <c r="F4" i="106"/>
  <c r="H4" i="106"/>
  <c r="N4" i="106"/>
  <c r="L3" i="106"/>
  <c r="F3" i="106"/>
  <c r="H3" i="106"/>
  <c r="N3" i="106"/>
  <c r="M43" i="105"/>
  <c r="G43" i="105"/>
  <c r="I43" i="105"/>
  <c r="O43" i="105"/>
  <c r="Q43" i="105"/>
  <c r="M42" i="105"/>
  <c r="G42" i="105"/>
  <c r="I42" i="105"/>
  <c r="O42" i="105"/>
  <c r="Q42" i="105"/>
  <c r="M41" i="105"/>
  <c r="G41" i="105"/>
  <c r="I41" i="105"/>
  <c r="M40" i="105"/>
  <c r="G40" i="105"/>
  <c r="I40" i="105"/>
  <c r="O40" i="105"/>
  <c r="Q40" i="105"/>
  <c r="M39" i="105"/>
  <c r="I39" i="105"/>
  <c r="O39" i="105"/>
  <c r="G39" i="105"/>
  <c r="M38" i="105"/>
  <c r="G38" i="105"/>
  <c r="I38" i="105"/>
  <c r="M37" i="105"/>
  <c r="G37" i="105"/>
  <c r="I37" i="105"/>
  <c r="M36" i="105"/>
  <c r="G36" i="105"/>
  <c r="I36" i="105"/>
  <c r="O36" i="105"/>
  <c r="Q36" i="105"/>
  <c r="M35" i="105"/>
  <c r="G35" i="105"/>
  <c r="I35" i="105"/>
  <c r="O35" i="105"/>
  <c r="Q35" i="105"/>
  <c r="M34" i="105"/>
  <c r="G34" i="105"/>
  <c r="I34" i="105"/>
  <c r="O34" i="105"/>
  <c r="M33" i="105"/>
  <c r="G33" i="105"/>
  <c r="I33" i="105"/>
  <c r="O33" i="105"/>
  <c r="Q33" i="105"/>
  <c r="M32" i="105"/>
  <c r="G32" i="105"/>
  <c r="I32" i="105"/>
  <c r="O32" i="105"/>
  <c r="Q32" i="105"/>
  <c r="M31" i="105"/>
  <c r="G31" i="105"/>
  <c r="I31" i="105"/>
  <c r="M30" i="105"/>
  <c r="G30" i="105"/>
  <c r="I30" i="105"/>
  <c r="O30" i="105"/>
  <c r="Q30" i="105"/>
  <c r="M29" i="105"/>
  <c r="G29" i="105"/>
  <c r="I29" i="105"/>
  <c r="O29" i="105"/>
  <c r="Q29" i="105"/>
  <c r="M28" i="105"/>
  <c r="G28" i="105"/>
  <c r="I28" i="105"/>
  <c r="O28" i="105"/>
  <c r="Q28" i="105"/>
  <c r="M27" i="105"/>
  <c r="G27" i="105"/>
  <c r="I27" i="105"/>
  <c r="O27" i="105"/>
  <c r="M26" i="105"/>
  <c r="G26" i="105"/>
  <c r="I26" i="105"/>
  <c r="O26" i="105"/>
  <c r="Q26" i="105"/>
  <c r="M25" i="105"/>
  <c r="G25" i="105"/>
  <c r="I25" i="105"/>
  <c r="O25" i="105"/>
  <c r="Q25" i="105"/>
  <c r="M24" i="105"/>
  <c r="G24" i="105"/>
  <c r="I24" i="105"/>
  <c r="M23" i="105"/>
  <c r="G23" i="105"/>
  <c r="I23" i="105"/>
  <c r="O23" i="105"/>
  <c r="Q23" i="105"/>
  <c r="M22" i="105"/>
  <c r="G22" i="105"/>
  <c r="I22" i="105"/>
  <c r="O22" i="105"/>
  <c r="Q22" i="105"/>
  <c r="M21" i="105"/>
  <c r="G21" i="105"/>
  <c r="I21" i="105"/>
  <c r="O21" i="105"/>
  <c r="Q21" i="105"/>
  <c r="M20" i="105"/>
  <c r="G20" i="105"/>
  <c r="I20" i="105"/>
  <c r="O20" i="105"/>
  <c r="L14" i="105"/>
  <c r="F14" i="105"/>
  <c r="H14" i="105"/>
  <c r="N14" i="105"/>
  <c r="L13" i="105"/>
  <c r="F13" i="105"/>
  <c r="H13" i="105"/>
  <c r="N13" i="105"/>
  <c r="L12" i="105"/>
  <c r="F12" i="105"/>
  <c r="H12" i="105"/>
  <c r="N12" i="105"/>
  <c r="L11" i="105"/>
  <c r="F11" i="105"/>
  <c r="H11" i="105"/>
  <c r="N11" i="105"/>
  <c r="L10" i="105"/>
  <c r="F10" i="105"/>
  <c r="H10" i="105"/>
  <c r="N10" i="105"/>
  <c r="L7" i="105"/>
  <c r="F7" i="105"/>
  <c r="H7" i="105"/>
  <c r="N7" i="105"/>
  <c r="L6" i="105"/>
  <c r="F6" i="105"/>
  <c r="H6" i="105"/>
  <c r="N6" i="105"/>
  <c r="L5" i="105"/>
  <c r="F5" i="105"/>
  <c r="H5" i="105"/>
  <c r="N5" i="105"/>
  <c r="L4" i="105"/>
  <c r="F4" i="105"/>
  <c r="H4" i="105"/>
  <c r="N4" i="105"/>
  <c r="L3" i="105"/>
  <c r="F3" i="105"/>
  <c r="H3" i="105"/>
  <c r="N3" i="105"/>
  <c r="M43" i="104"/>
  <c r="G43" i="104"/>
  <c r="I43" i="104"/>
  <c r="O43" i="104"/>
  <c r="Q43" i="104"/>
  <c r="M42" i="104"/>
  <c r="G42" i="104"/>
  <c r="I42" i="104"/>
  <c r="O42" i="104"/>
  <c r="Q42" i="104"/>
  <c r="M41" i="104"/>
  <c r="G41" i="104"/>
  <c r="I41" i="104"/>
  <c r="O41" i="104"/>
  <c r="Q41" i="104"/>
  <c r="M40" i="104"/>
  <c r="G40" i="104"/>
  <c r="I40" i="104"/>
  <c r="O40" i="104"/>
  <c r="Q40" i="104"/>
  <c r="M39" i="104"/>
  <c r="G39" i="104"/>
  <c r="I39" i="104"/>
  <c r="O39" i="104"/>
  <c r="M38" i="104"/>
  <c r="G38" i="104"/>
  <c r="I38" i="104"/>
  <c r="O38" i="104"/>
  <c r="Q38" i="104"/>
  <c r="M37" i="104"/>
  <c r="G37" i="104"/>
  <c r="I37" i="104"/>
  <c r="O37" i="104"/>
  <c r="Q37" i="104"/>
  <c r="M36" i="104"/>
  <c r="G36" i="104"/>
  <c r="I36" i="104"/>
  <c r="O36" i="104"/>
  <c r="Q36" i="104"/>
  <c r="M35" i="104"/>
  <c r="G35" i="104"/>
  <c r="I35" i="104"/>
  <c r="O35" i="104"/>
  <c r="Q35" i="104"/>
  <c r="M34" i="104"/>
  <c r="G34" i="104"/>
  <c r="I34" i="104"/>
  <c r="O34" i="104"/>
  <c r="M33" i="104"/>
  <c r="G33" i="104"/>
  <c r="I33" i="104"/>
  <c r="O33" i="104"/>
  <c r="Q33" i="104"/>
  <c r="M32" i="104"/>
  <c r="G32" i="104"/>
  <c r="I32" i="104"/>
  <c r="M31" i="104"/>
  <c r="G31" i="104"/>
  <c r="I31" i="104"/>
  <c r="O31" i="104"/>
  <c r="Q31" i="104"/>
  <c r="M30" i="104"/>
  <c r="G30" i="104"/>
  <c r="I30" i="104"/>
  <c r="O30" i="104"/>
  <c r="Q30" i="104"/>
  <c r="M29" i="104"/>
  <c r="G29" i="104"/>
  <c r="I29" i="104"/>
  <c r="O29" i="104"/>
  <c r="Q29" i="104"/>
  <c r="M28" i="104"/>
  <c r="I28" i="104"/>
  <c r="O28" i="104"/>
  <c r="Q28" i="104"/>
  <c r="M27" i="104"/>
  <c r="G27" i="104"/>
  <c r="I27" i="104"/>
  <c r="O27" i="104"/>
  <c r="M26" i="104"/>
  <c r="G26" i="104"/>
  <c r="I26" i="104"/>
  <c r="O26" i="104"/>
  <c r="Q26" i="104"/>
  <c r="M25" i="104"/>
  <c r="G25" i="104"/>
  <c r="I25" i="104"/>
  <c r="O25" i="104"/>
  <c r="Q25" i="104"/>
  <c r="M24" i="104"/>
  <c r="G24" i="104"/>
  <c r="I24" i="104"/>
  <c r="O24" i="104"/>
  <c r="Q24" i="104"/>
  <c r="M23" i="104"/>
  <c r="G23" i="104"/>
  <c r="I23" i="104"/>
  <c r="O23" i="104"/>
  <c r="Q23" i="104"/>
  <c r="M22" i="104"/>
  <c r="G22" i="104"/>
  <c r="I22" i="104"/>
  <c r="O22" i="104"/>
  <c r="Q22" i="104"/>
  <c r="M21" i="104"/>
  <c r="G21" i="104"/>
  <c r="I21" i="104"/>
  <c r="O21" i="104"/>
  <c r="Q21" i="104"/>
  <c r="M20" i="104"/>
  <c r="I20" i="104"/>
  <c r="O20" i="104"/>
  <c r="L14" i="104"/>
  <c r="F14" i="104"/>
  <c r="H14" i="104"/>
  <c r="N14" i="104"/>
  <c r="L13" i="104"/>
  <c r="F13" i="104"/>
  <c r="H13" i="104"/>
  <c r="N13" i="104"/>
  <c r="L12" i="104"/>
  <c r="F12" i="104"/>
  <c r="H12" i="104"/>
  <c r="N12" i="104"/>
  <c r="L11" i="104"/>
  <c r="F11" i="104"/>
  <c r="H11" i="104"/>
  <c r="N11" i="104"/>
  <c r="L10" i="104"/>
  <c r="F10" i="104"/>
  <c r="H10" i="104"/>
  <c r="N10" i="104"/>
  <c r="L7" i="104"/>
  <c r="F7" i="104"/>
  <c r="H7" i="104"/>
  <c r="N7" i="104"/>
  <c r="L6" i="104"/>
  <c r="F6" i="104"/>
  <c r="H6" i="104"/>
  <c r="N6" i="104"/>
  <c r="L5" i="104"/>
  <c r="F5" i="104"/>
  <c r="H5" i="104"/>
  <c r="N5" i="104"/>
  <c r="L4" i="104"/>
  <c r="F4" i="104"/>
  <c r="H4" i="104"/>
  <c r="N4" i="104"/>
  <c r="L3" i="104"/>
  <c r="F3" i="104"/>
  <c r="H3" i="104"/>
  <c r="N3" i="104"/>
  <c r="M43" i="101"/>
  <c r="G43" i="101"/>
  <c r="I43" i="101"/>
  <c r="O43" i="101"/>
  <c r="Q43" i="101"/>
  <c r="M42" i="101"/>
  <c r="G42" i="101"/>
  <c r="I42" i="101"/>
  <c r="O42" i="101"/>
  <c r="Q42" i="101"/>
  <c r="M41" i="101"/>
  <c r="G41" i="101"/>
  <c r="I41" i="101"/>
  <c r="O41" i="101"/>
  <c r="Q41" i="101"/>
  <c r="M40" i="101"/>
  <c r="G40" i="101"/>
  <c r="I40" i="101"/>
  <c r="O40" i="101"/>
  <c r="Q40" i="101"/>
  <c r="M39" i="101"/>
  <c r="G39" i="101"/>
  <c r="I39" i="101"/>
  <c r="O39" i="101"/>
  <c r="M38" i="101"/>
  <c r="G38" i="101"/>
  <c r="I38" i="101"/>
  <c r="O38" i="101"/>
  <c r="Q38" i="101"/>
  <c r="M37" i="101"/>
  <c r="G37" i="101"/>
  <c r="I37" i="101"/>
  <c r="O37" i="101"/>
  <c r="Q37" i="101"/>
  <c r="M36" i="101"/>
  <c r="G36" i="101"/>
  <c r="I36" i="101"/>
  <c r="O36" i="101"/>
  <c r="Q36" i="101"/>
  <c r="M35" i="101"/>
  <c r="G35" i="101"/>
  <c r="I35" i="101"/>
  <c r="O35" i="101"/>
  <c r="Q35" i="101"/>
  <c r="M34" i="101"/>
  <c r="G34" i="101"/>
  <c r="I34" i="101"/>
  <c r="O34" i="101"/>
  <c r="M33" i="101"/>
  <c r="G33" i="101"/>
  <c r="I33" i="101"/>
  <c r="O33" i="101"/>
  <c r="Q33" i="101"/>
  <c r="M32" i="101"/>
  <c r="M31" i="101"/>
  <c r="G31" i="101"/>
  <c r="I31" i="101"/>
  <c r="O31" i="101"/>
  <c r="Q31" i="101"/>
  <c r="M30" i="101"/>
  <c r="G30" i="101"/>
  <c r="I30" i="101"/>
  <c r="O30" i="101"/>
  <c r="Q30" i="101"/>
  <c r="M29" i="101"/>
  <c r="G29" i="101"/>
  <c r="I29" i="101"/>
  <c r="O29" i="101"/>
  <c r="Q29" i="101"/>
  <c r="M28" i="101"/>
  <c r="I28" i="101"/>
  <c r="O28" i="101"/>
  <c r="Q28" i="101"/>
  <c r="M27" i="101"/>
  <c r="G27" i="101"/>
  <c r="I27" i="101"/>
  <c r="O27" i="101"/>
  <c r="M26" i="101"/>
  <c r="G26" i="101"/>
  <c r="I26" i="101"/>
  <c r="O26" i="101"/>
  <c r="Q26" i="101"/>
  <c r="M25" i="101"/>
  <c r="G25" i="101"/>
  <c r="I25" i="101"/>
  <c r="O25" i="101"/>
  <c r="Q25" i="101"/>
  <c r="M24" i="101"/>
  <c r="G24" i="101"/>
  <c r="I24" i="101"/>
  <c r="O24" i="101"/>
  <c r="Q24" i="101"/>
  <c r="M23" i="101"/>
  <c r="I23" i="101"/>
  <c r="O23" i="101"/>
  <c r="Q23" i="101"/>
  <c r="M22" i="101"/>
  <c r="I22" i="101"/>
  <c r="O22" i="101"/>
  <c r="Q22" i="101"/>
  <c r="G22" i="101"/>
  <c r="M21" i="101"/>
  <c r="G21" i="101"/>
  <c r="I21" i="101"/>
  <c r="O21" i="101"/>
  <c r="Q21" i="101"/>
  <c r="M20" i="101"/>
  <c r="G20" i="101"/>
  <c r="I20" i="101"/>
  <c r="O20" i="101"/>
  <c r="L14" i="101"/>
  <c r="F14" i="101"/>
  <c r="H14" i="101"/>
  <c r="N14" i="101"/>
  <c r="L13" i="101"/>
  <c r="F13" i="101"/>
  <c r="H13" i="101"/>
  <c r="N13" i="101"/>
  <c r="L12" i="101"/>
  <c r="F12" i="101"/>
  <c r="H12" i="101"/>
  <c r="N12" i="101"/>
  <c r="L11" i="101"/>
  <c r="F11" i="101"/>
  <c r="H11" i="101"/>
  <c r="N11" i="101"/>
  <c r="L10" i="101"/>
  <c r="F10" i="101"/>
  <c r="H10" i="101"/>
  <c r="N10" i="101"/>
  <c r="L7" i="101"/>
  <c r="F7" i="101"/>
  <c r="H7" i="101"/>
  <c r="N7" i="101"/>
  <c r="L6" i="101"/>
  <c r="F6" i="101"/>
  <c r="H6" i="101"/>
  <c r="N6" i="101"/>
  <c r="L5" i="101"/>
  <c r="F5" i="101"/>
  <c r="H5" i="101"/>
  <c r="N5" i="101"/>
  <c r="L4" i="101"/>
  <c r="F4" i="101"/>
  <c r="H4" i="101"/>
  <c r="N4" i="101"/>
  <c r="L3" i="101"/>
  <c r="F3" i="101"/>
  <c r="H3" i="101"/>
  <c r="N3" i="101"/>
  <c r="Q33" i="88"/>
  <c r="O33" i="88"/>
  <c r="W25" i="109"/>
  <c r="S20" i="109"/>
  <c r="S25" i="109"/>
  <c r="W20" i="109"/>
  <c r="AA19" i="110"/>
  <c r="AB19" i="109"/>
  <c r="AA22" i="111"/>
  <c r="AA19" i="108"/>
  <c r="O41" i="105"/>
  <c r="Q41" i="105"/>
  <c r="O24" i="105"/>
  <c r="Q24" i="105"/>
  <c r="O31" i="105"/>
  <c r="Q31" i="105"/>
  <c r="O38" i="105"/>
  <c r="Q38" i="105"/>
  <c r="AA21" i="112"/>
  <c r="AB20" i="112"/>
  <c r="AA20" i="112"/>
  <c r="AA23" i="111"/>
  <c r="AB20" i="110"/>
  <c r="AA20" i="110"/>
  <c r="AB19" i="110"/>
  <c r="AA19" i="109"/>
  <c r="AA20" i="109"/>
  <c r="Z19" i="108"/>
  <c r="AA20" i="108"/>
  <c r="Q26" i="102"/>
  <c r="Q32" i="104"/>
  <c r="O42" i="103"/>
  <c r="Q42" i="103"/>
  <c r="Q39" i="102"/>
  <c r="W25" i="102"/>
  <c r="W20" i="102"/>
  <c r="P39" i="102"/>
  <c r="S20" i="102"/>
  <c r="S25" i="102"/>
  <c r="X26" i="102"/>
  <c r="Q20" i="102"/>
  <c r="X21" i="102"/>
  <c r="T21" i="102"/>
  <c r="T26" i="102"/>
  <c r="P20" i="102"/>
  <c r="T20" i="102"/>
  <c r="T25" i="102"/>
  <c r="X25" i="102"/>
  <c r="Q27" i="102"/>
  <c r="X20" i="102"/>
  <c r="P27" i="102"/>
  <c r="W21" i="102"/>
  <c r="AA21" i="102"/>
  <c r="S21" i="102"/>
  <c r="S26" i="102"/>
  <c r="P34" i="102"/>
  <c r="W26" i="102"/>
  <c r="Q34" i="102"/>
  <c r="Q24" i="103"/>
  <c r="O28" i="103"/>
  <c r="X20" i="103"/>
  <c r="W21" i="103"/>
  <c r="W26" i="103"/>
  <c r="Q34" i="103"/>
  <c r="S21" i="103"/>
  <c r="S26" i="103"/>
  <c r="Q20" i="103"/>
  <c r="T20" i="103"/>
  <c r="T25" i="103"/>
  <c r="Q27" i="103"/>
  <c r="O25" i="103"/>
  <c r="Q25" i="103"/>
  <c r="P34" i="103"/>
  <c r="O39" i="103"/>
  <c r="Q39" i="106"/>
  <c r="P39" i="106"/>
  <c r="S20" i="106"/>
  <c r="S25" i="106"/>
  <c r="W20" i="106"/>
  <c r="W25" i="106"/>
  <c r="X26" i="106"/>
  <c r="T21" i="106"/>
  <c r="T26" i="106"/>
  <c r="X21" i="106"/>
  <c r="Q20" i="106"/>
  <c r="P20" i="106"/>
  <c r="T20" i="106"/>
  <c r="T25" i="106"/>
  <c r="X25" i="106"/>
  <c r="X20" i="106"/>
  <c r="P27" i="106"/>
  <c r="Q27" i="106"/>
  <c r="W21" i="106"/>
  <c r="W26" i="106"/>
  <c r="P34" i="106"/>
  <c r="Q34" i="106"/>
  <c r="S21" i="106"/>
  <c r="S26" i="106"/>
  <c r="Q39" i="105"/>
  <c r="P39" i="105"/>
  <c r="S20" i="105"/>
  <c r="S25" i="105"/>
  <c r="W20" i="105"/>
  <c r="W25" i="105"/>
  <c r="T21" i="105"/>
  <c r="T26" i="105"/>
  <c r="X21" i="105"/>
  <c r="Q20" i="105"/>
  <c r="P20" i="105"/>
  <c r="X26" i="105"/>
  <c r="T20" i="105"/>
  <c r="T25" i="105"/>
  <c r="Q27" i="105"/>
  <c r="Q34" i="105"/>
  <c r="S21" i="105"/>
  <c r="S26" i="105"/>
  <c r="W21" i="104"/>
  <c r="W26" i="104"/>
  <c r="P34" i="104"/>
  <c r="Q34" i="104"/>
  <c r="S21" i="104"/>
  <c r="S26" i="104"/>
  <c r="Q39" i="104"/>
  <c r="P39" i="104"/>
  <c r="S20" i="104"/>
  <c r="S25" i="104"/>
  <c r="W20" i="104"/>
  <c r="W25" i="104"/>
  <c r="X26" i="104"/>
  <c r="X21" i="104"/>
  <c r="P20" i="104"/>
  <c r="T21" i="104"/>
  <c r="T26" i="104"/>
  <c r="Q20" i="104"/>
  <c r="T20" i="104"/>
  <c r="T25" i="104"/>
  <c r="X25" i="104"/>
  <c r="Q27" i="104"/>
  <c r="X20" i="104"/>
  <c r="P27" i="104"/>
  <c r="T20" i="101"/>
  <c r="T25" i="101"/>
  <c r="P27" i="101"/>
  <c r="X25" i="101"/>
  <c r="Q27" i="101"/>
  <c r="X20" i="101"/>
  <c r="W21" i="101"/>
  <c r="W26" i="101"/>
  <c r="Q34" i="101"/>
  <c r="S21" i="101"/>
  <c r="S26" i="101"/>
  <c r="P34" i="101"/>
  <c r="X26" i="101"/>
  <c r="X21" i="101"/>
  <c r="AB21" i="101"/>
  <c r="T21" i="101"/>
  <c r="T26" i="101"/>
  <c r="Q20" i="101"/>
  <c r="P20" i="101"/>
  <c r="Q39" i="101"/>
  <c r="W20" i="101"/>
  <c r="P39" i="101"/>
  <c r="S20" i="101"/>
  <c r="S25" i="101"/>
  <c r="W25" i="101"/>
  <c r="AB21" i="106"/>
  <c r="AA21" i="106"/>
  <c r="AA20" i="106"/>
  <c r="AA20" i="105"/>
  <c r="P27" i="105"/>
  <c r="X20" i="105"/>
  <c r="X25" i="105"/>
  <c r="W21" i="105"/>
  <c r="P34" i="105"/>
  <c r="W26" i="105"/>
  <c r="AB21" i="105"/>
  <c r="AB21" i="102"/>
  <c r="AA20" i="102"/>
  <c r="AA20" i="104"/>
  <c r="AB20" i="104"/>
  <c r="AB21" i="104"/>
  <c r="AB20" i="102"/>
  <c r="X21" i="103"/>
  <c r="Q39" i="103"/>
  <c r="S20" i="103"/>
  <c r="S25" i="103"/>
  <c r="W25" i="103"/>
  <c r="P39" i="103"/>
  <c r="W20" i="103"/>
  <c r="T21" i="103"/>
  <c r="T26" i="103"/>
  <c r="P20" i="103"/>
  <c r="Q28" i="103"/>
  <c r="P27" i="103"/>
  <c r="X25" i="103"/>
  <c r="AB20" i="103"/>
  <c r="X26" i="103"/>
  <c r="AA21" i="103"/>
  <c r="AB20" i="106"/>
  <c r="AA21" i="104"/>
  <c r="AA21" i="101"/>
  <c r="AA20" i="101"/>
  <c r="AB20" i="101"/>
  <c r="AB20" i="105"/>
  <c r="AA21" i="105"/>
  <c r="AA20" i="103"/>
  <c r="AB21" i="103"/>
  <c r="H66" i="100"/>
  <c r="G66" i="100"/>
  <c r="E66" i="100"/>
  <c r="D66" i="100"/>
  <c r="H65" i="100"/>
  <c r="G65" i="100"/>
  <c r="E65" i="100"/>
  <c r="D65" i="100"/>
  <c r="H60" i="100"/>
  <c r="G60" i="100"/>
  <c r="E60" i="100"/>
  <c r="D60" i="100"/>
  <c r="H59" i="100"/>
  <c r="G59" i="100"/>
  <c r="E59" i="100"/>
  <c r="D59" i="100"/>
  <c r="H53" i="100"/>
  <c r="G53" i="100"/>
  <c r="E53" i="100"/>
  <c r="D53" i="100"/>
  <c r="H52" i="100"/>
  <c r="G52" i="100"/>
  <c r="E52" i="100"/>
  <c r="D52" i="100"/>
  <c r="H46" i="100"/>
  <c r="G46" i="100"/>
  <c r="E46" i="100"/>
  <c r="D46" i="100"/>
  <c r="H45" i="100"/>
  <c r="G45" i="100"/>
  <c r="E45" i="100"/>
  <c r="D45" i="100"/>
  <c r="H39" i="100"/>
  <c r="G39" i="100"/>
  <c r="E39" i="100"/>
  <c r="D39" i="100"/>
  <c r="H38" i="100"/>
  <c r="G38" i="100"/>
  <c r="E38" i="100"/>
  <c r="D38" i="100"/>
  <c r="G32" i="100"/>
  <c r="D32" i="100"/>
  <c r="H31" i="100"/>
  <c r="G31" i="100"/>
  <c r="E31" i="100"/>
  <c r="D31" i="100"/>
  <c r="H66" i="99"/>
  <c r="G66" i="99"/>
  <c r="E66" i="99"/>
  <c r="D66" i="99"/>
  <c r="H65" i="99"/>
  <c r="G65" i="99"/>
  <c r="E65" i="99"/>
  <c r="D65" i="99"/>
  <c r="H60" i="99"/>
  <c r="G60" i="99"/>
  <c r="E60" i="99"/>
  <c r="D60" i="99"/>
  <c r="H59" i="99"/>
  <c r="G59" i="99"/>
  <c r="E59" i="99"/>
  <c r="D59" i="99"/>
  <c r="H53" i="99"/>
  <c r="G53" i="99"/>
  <c r="E53" i="99"/>
  <c r="D53" i="99"/>
  <c r="H52" i="99"/>
  <c r="G52" i="99"/>
  <c r="E52" i="99"/>
  <c r="D52" i="99"/>
  <c r="H46" i="99"/>
  <c r="G46" i="99"/>
  <c r="E46" i="99"/>
  <c r="D46" i="99"/>
  <c r="H45" i="99"/>
  <c r="G45" i="99"/>
  <c r="E45" i="99"/>
  <c r="D45" i="99"/>
  <c r="H39" i="99"/>
  <c r="G39" i="99"/>
  <c r="E39" i="99"/>
  <c r="D39" i="99"/>
  <c r="H38" i="99"/>
  <c r="G38" i="99"/>
  <c r="E38" i="99"/>
  <c r="D38" i="99"/>
  <c r="H32" i="99"/>
  <c r="G32" i="99"/>
  <c r="E32" i="99"/>
  <c r="D32" i="99"/>
  <c r="H31" i="99"/>
  <c r="G31" i="99"/>
  <c r="E31" i="99"/>
  <c r="D31" i="99"/>
  <c r="Q34" i="68"/>
  <c r="Q35" i="68"/>
  <c r="Q36" i="68"/>
  <c r="Q37" i="68"/>
  <c r="Q38" i="68"/>
  <c r="Q39" i="68"/>
  <c r="Q40" i="68"/>
  <c r="Q41" i="68"/>
  <c r="O34" i="68"/>
  <c r="O35" i="68"/>
  <c r="O36" i="68"/>
  <c r="O37" i="68"/>
  <c r="O38" i="68"/>
  <c r="O39" i="68"/>
  <c r="O40" i="68"/>
  <c r="O41" i="68"/>
  <c r="Q32" i="68"/>
  <c r="O33" i="70"/>
  <c r="O34" i="70"/>
  <c r="O36" i="70"/>
  <c r="O37" i="70"/>
  <c r="O38" i="70"/>
  <c r="O39" i="70"/>
  <c r="Q32" i="72"/>
  <c r="Q33" i="72"/>
  <c r="Q35" i="72"/>
  <c r="Q36" i="72"/>
  <c r="Q38" i="72"/>
  <c r="Q39" i="72"/>
  <c r="Q40" i="72"/>
  <c r="Q41" i="72"/>
  <c r="R36" i="71"/>
  <c r="R39" i="71"/>
  <c r="R44" i="71"/>
  <c r="O34" i="60"/>
  <c r="Q32" i="59"/>
  <c r="O32" i="59"/>
  <c r="O31" i="56"/>
  <c r="Q32" i="57"/>
  <c r="O32" i="57"/>
  <c r="G32" i="57"/>
  <c r="G30" i="55"/>
  <c r="I30" i="55"/>
  <c r="O30" i="55"/>
  <c r="O33" i="69"/>
  <c r="O36" i="69"/>
  <c r="O41" i="69"/>
  <c r="G31" i="98"/>
  <c r="G20" i="98"/>
  <c r="G23" i="98"/>
  <c r="G33" i="97"/>
  <c r="G22" i="97"/>
  <c r="G42" i="94"/>
  <c r="G22" i="94"/>
  <c r="G20" i="94"/>
  <c r="G22" i="93"/>
  <c r="G42" i="93"/>
  <c r="G41" i="92"/>
  <c r="G21" i="92"/>
  <c r="R4" i="91"/>
  <c r="T5" i="97"/>
  <c r="T10" i="97"/>
  <c r="R9" i="97"/>
  <c r="R4" i="97"/>
  <c r="F6" i="98"/>
  <c r="O25" i="97"/>
  <c r="O27" i="97"/>
  <c r="O33" i="97"/>
  <c r="O37" i="97"/>
  <c r="O36" i="95"/>
  <c r="O38" i="95"/>
  <c r="O25" i="95"/>
  <c r="O26" i="95"/>
  <c r="Q28" i="96"/>
  <c r="Q32" i="96"/>
  <c r="Q34" i="96"/>
  <c r="Q20" i="98"/>
  <c r="M42" i="98"/>
  <c r="G42" i="98"/>
  <c r="I42" i="98"/>
  <c r="O42" i="98"/>
  <c r="Q42" i="98"/>
  <c r="M41" i="98"/>
  <c r="G41" i="98"/>
  <c r="I41" i="98"/>
  <c r="O41" i="98"/>
  <c r="Q41" i="98"/>
  <c r="M40" i="98"/>
  <c r="G40" i="98"/>
  <c r="I40" i="98"/>
  <c r="M39" i="98"/>
  <c r="G39" i="98"/>
  <c r="I39" i="98"/>
  <c r="O39" i="98"/>
  <c r="Q39" i="98"/>
  <c r="M38" i="98"/>
  <c r="G38" i="98"/>
  <c r="I38" i="98"/>
  <c r="O38" i="98"/>
  <c r="Q38" i="98"/>
  <c r="M37" i="98"/>
  <c r="G37" i="98"/>
  <c r="I37" i="98"/>
  <c r="O37" i="98"/>
  <c r="Q37" i="98"/>
  <c r="M36" i="98"/>
  <c r="G36" i="98"/>
  <c r="I36" i="98"/>
  <c r="M35" i="98"/>
  <c r="G35" i="98"/>
  <c r="I35" i="98"/>
  <c r="O35" i="98"/>
  <c r="Q35" i="98"/>
  <c r="M34" i="98"/>
  <c r="G34" i="98"/>
  <c r="I34" i="98"/>
  <c r="O34" i="98"/>
  <c r="Q34" i="98"/>
  <c r="M33" i="98"/>
  <c r="G33" i="98"/>
  <c r="I33" i="98"/>
  <c r="O33" i="98"/>
  <c r="Q33" i="98"/>
  <c r="M32" i="98"/>
  <c r="G32" i="98"/>
  <c r="I32" i="98"/>
  <c r="M31" i="98"/>
  <c r="I31" i="98"/>
  <c r="O31" i="98"/>
  <c r="Q31" i="98"/>
  <c r="M30" i="98"/>
  <c r="G30" i="98"/>
  <c r="I30" i="98"/>
  <c r="O30" i="98"/>
  <c r="Q30" i="98"/>
  <c r="M29" i="98"/>
  <c r="G29" i="98"/>
  <c r="I29" i="98"/>
  <c r="O29" i="98"/>
  <c r="Q29" i="98"/>
  <c r="M28" i="98"/>
  <c r="G28" i="98"/>
  <c r="I28" i="98"/>
  <c r="M27" i="98"/>
  <c r="G27" i="98"/>
  <c r="I27" i="98"/>
  <c r="O27" i="98"/>
  <c r="Q27" i="98"/>
  <c r="M26" i="98"/>
  <c r="G26" i="98"/>
  <c r="I26" i="98"/>
  <c r="O26" i="98"/>
  <c r="Q26" i="98"/>
  <c r="M25" i="98"/>
  <c r="G25" i="98"/>
  <c r="I25" i="98"/>
  <c r="M24" i="98"/>
  <c r="G24" i="98"/>
  <c r="I24" i="98"/>
  <c r="O24" i="98"/>
  <c r="Q24" i="98"/>
  <c r="M23" i="98"/>
  <c r="I23" i="98"/>
  <c r="O23" i="98"/>
  <c r="Q23" i="98"/>
  <c r="M22" i="98"/>
  <c r="G22" i="98"/>
  <c r="I22" i="98"/>
  <c r="O22" i="98"/>
  <c r="Q22" i="98"/>
  <c r="M21" i="98"/>
  <c r="G21" i="98"/>
  <c r="I21" i="98"/>
  <c r="O21" i="98"/>
  <c r="Q21" i="98"/>
  <c r="M20" i="98"/>
  <c r="I20" i="98"/>
  <c r="O20" i="98"/>
  <c r="M19" i="98"/>
  <c r="G19" i="98"/>
  <c r="I19" i="98"/>
  <c r="O19" i="98"/>
  <c r="L14" i="98"/>
  <c r="F14" i="98"/>
  <c r="H14" i="98"/>
  <c r="N14" i="98"/>
  <c r="L13" i="98"/>
  <c r="F13" i="98"/>
  <c r="H13" i="98"/>
  <c r="N13" i="98"/>
  <c r="L12" i="98"/>
  <c r="F12" i="98"/>
  <c r="H12" i="98"/>
  <c r="N12" i="98"/>
  <c r="L11" i="98"/>
  <c r="F11" i="98"/>
  <c r="H11" i="98"/>
  <c r="N11" i="98"/>
  <c r="L10" i="98"/>
  <c r="F10" i="98"/>
  <c r="H10" i="98"/>
  <c r="N10" i="98"/>
  <c r="L7" i="98"/>
  <c r="F7" i="98"/>
  <c r="H7" i="98"/>
  <c r="N7" i="98"/>
  <c r="L6" i="98"/>
  <c r="H6" i="98"/>
  <c r="N6" i="98"/>
  <c r="L5" i="98"/>
  <c r="F5" i="98"/>
  <c r="H5" i="98"/>
  <c r="N5" i="98"/>
  <c r="L4" i="98"/>
  <c r="F4" i="98"/>
  <c r="H4" i="98"/>
  <c r="N4" i="98"/>
  <c r="L3" i="98"/>
  <c r="F3" i="98"/>
  <c r="H3" i="98"/>
  <c r="N3" i="98"/>
  <c r="M42" i="96"/>
  <c r="G42" i="96"/>
  <c r="I42" i="96"/>
  <c r="O42" i="96"/>
  <c r="Q42" i="96"/>
  <c r="M41" i="96"/>
  <c r="G41" i="96"/>
  <c r="I41" i="96"/>
  <c r="O41" i="96"/>
  <c r="Q41" i="96"/>
  <c r="M40" i="96"/>
  <c r="G40" i="96"/>
  <c r="I40" i="96"/>
  <c r="O40" i="96"/>
  <c r="Q40" i="96"/>
  <c r="M39" i="96"/>
  <c r="G39" i="96"/>
  <c r="I39" i="96"/>
  <c r="O39" i="96"/>
  <c r="Q39" i="96"/>
  <c r="M38" i="96"/>
  <c r="G38" i="96"/>
  <c r="I38" i="96"/>
  <c r="O38" i="96"/>
  <c r="Q38" i="96"/>
  <c r="M37" i="96"/>
  <c r="G37" i="96"/>
  <c r="I37" i="96"/>
  <c r="O37" i="96"/>
  <c r="Q37" i="96"/>
  <c r="M36" i="96"/>
  <c r="G36" i="96"/>
  <c r="I36" i="96"/>
  <c r="M35" i="96"/>
  <c r="G35" i="96"/>
  <c r="I35" i="96"/>
  <c r="O35" i="96"/>
  <c r="Q35" i="96"/>
  <c r="M34" i="96"/>
  <c r="G34" i="96"/>
  <c r="I34" i="96"/>
  <c r="O34" i="96"/>
  <c r="M33" i="96"/>
  <c r="G33" i="96"/>
  <c r="I33" i="96"/>
  <c r="O33" i="96"/>
  <c r="Q33" i="96"/>
  <c r="M32" i="96"/>
  <c r="G32" i="96"/>
  <c r="I32" i="96"/>
  <c r="O32" i="96"/>
  <c r="M31" i="96"/>
  <c r="G31" i="96"/>
  <c r="I31" i="96"/>
  <c r="O31" i="96"/>
  <c r="Q31" i="96"/>
  <c r="M30" i="96"/>
  <c r="G30" i="96"/>
  <c r="I30" i="96"/>
  <c r="O30" i="96"/>
  <c r="Q30" i="96"/>
  <c r="M29" i="96"/>
  <c r="I29" i="96"/>
  <c r="O29" i="96"/>
  <c r="Q29" i="96"/>
  <c r="M28" i="96"/>
  <c r="G28" i="96"/>
  <c r="I28" i="96"/>
  <c r="O28" i="96"/>
  <c r="M27" i="96"/>
  <c r="G27" i="96"/>
  <c r="I27" i="96"/>
  <c r="O27" i="96"/>
  <c r="Q27" i="96"/>
  <c r="M26" i="96"/>
  <c r="G26" i="96"/>
  <c r="I26" i="96"/>
  <c r="O26" i="96"/>
  <c r="Q26" i="96"/>
  <c r="M25" i="96"/>
  <c r="G25" i="96"/>
  <c r="I25" i="96"/>
  <c r="O25" i="96"/>
  <c r="Q25" i="96"/>
  <c r="M24" i="96"/>
  <c r="G24" i="96"/>
  <c r="I24" i="96"/>
  <c r="O24" i="96"/>
  <c r="Q24" i="96"/>
  <c r="M23" i="96"/>
  <c r="I23" i="96"/>
  <c r="O23" i="96"/>
  <c r="Q23" i="96"/>
  <c r="M22" i="96"/>
  <c r="G22" i="96"/>
  <c r="I22" i="96"/>
  <c r="O22" i="96"/>
  <c r="Q22" i="96"/>
  <c r="M21" i="96"/>
  <c r="G21" i="96"/>
  <c r="I21" i="96"/>
  <c r="O21" i="96"/>
  <c r="Q21" i="96"/>
  <c r="M20" i="96"/>
  <c r="G20" i="96"/>
  <c r="I20" i="96"/>
  <c r="O20" i="96"/>
  <c r="Q20" i="96"/>
  <c r="M19" i="96"/>
  <c r="G19" i="96"/>
  <c r="I19" i="96"/>
  <c r="O19" i="96"/>
  <c r="L14" i="96"/>
  <c r="F14" i="96"/>
  <c r="H14" i="96"/>
  <c r="N14" i="96"/>
  <c r="L13" i="96"/>
  <c r="F13" i="96"/>
  <c r="H13" i="96"/>
  <c r="N13" i="96"/>
  <c r="L12" i="96"/>
  <c r="F12" i="96"/>
  <c r="H12" i="96"/>
  <c r="N12" i="96"/>
  <c r="L11" i="96"/>
  <c r="F11" i="96"/>
  <c r="H11" i="96"/>
  <c r="N11" i="96"/>
  <c r="L10" i="96"/>
  <c r="F10" i="96"/>
  <c r="H10" i="96"/>
  <c r="N10" i="96"/>
  <c r="L7" i="96"/>
  <c r="F7" i="96"/>
  <c r="H7" i="96"/>
  <c r="N7" i="96"/>
  <c r="L6" i="96"/>
  <c r="F6" i="96"/>
  <c r="H6" i="96"/>
  <c r="N6" i="96"/>
  <c r="L5" i="96"/>
  <c r="F5" i="96"/>
  <c r="H5" i="96"/>
  <c r="N5" i="96"/>
  <c r="L4" i="96"/>
  <c r="F4" i="96"/>
  <c r="H4" i="96"/>
  <c r="N4" i="96"/>
  <c r="L3" i="96"/>
  <c r="F3" i="96"/>
  <c r="H3" i="96"/>
  <c r="N3" i="96"/>
  <c r="M44" i="97"/>
  <c r="G44" i="97"/>
  <c r="I44" i="97"/>
  <c r="O44" i="97"/>
  <c r="M43" i="97"/>
  <c r="G43" i="97"/>
  <c r="I43" i="97"/>
  <c r="O43" i="97"/>
  <c r="M42" i="97"/>
  <c r="G42" i="97"/>
  <c r="I42" i="97"/>
  <c r="O42" i="97"/>
  <c r="M41" i="97"/>
  <c r="G41" i="97"/>
  <c r="I41" i="97"/>
  <c r="O41" i="97"/>
  <c r="M40" i="97"/>
  <c r="G40" i="97"/>
  <c r="I40" i="97"/>
  <c r="O40" i="97"/>
  <c r="M39" i="97"/>
  <c r="G39" i="97"/>
  <c r="I39" i="97"/>
  <c r="O39" i="97"/>
  <c r="M38" i="97"/>
  <c r="G38" i="97"/>
  <c r="I38" i="97"/>
  <c r="O38" i="97"/>
  <c r="M37" i="97"/>
  <c r="G37" i="97"/>
  <c r="I37" i="97"/>
  <c r="M36" i="97"/>
  <c r="G36" i="97"/>
  <c r="I36" i="97"/>
  <c r="O36" i="97"/>
  <c r="M35" i="97"/>
  <c r="G35" i="97"/>
  <c r="I35" i="97"/>
  <c r="O35" i="97"/>
  <c r="M34" i="97"/>
  <c r="G34" i="97"/>
  <c r="I34" i="97"/>
  <c r="O34" i="97"/>
  <c r="M33" i="97"/>
  <c r="I33" i="97"/>
  <c r="M32" i="97"/>
  <c r="G32" i="97"/>
  <c r="I32" i="97"/>
  <c r="O32" i="97"/>
  <c r="M31" i="97"/>
  <c r="G31" i="97"/>
  <c r="I31" i="97"/>
  <c r="O31" i="97"/>
  <c r="M30" i="97"/>
  <c r="G30" i="97"/>
  <c r="I30" i="97"/>
  <c r="O30" i="97"/>
  <c r="M29" i="97"/>
  <c r="G29" i="97"/>
  <c r="I29" i="97"/>
  <c r="O29" i="97"/>
  <c r="M28" i="97"/>
  <c r="G28" i="97"/>
  <c r="I28" i="97"/>
  <c r="O28" i="97"/>
  <c r="M27" i="97"/>
  <c r="G27" i="97"/>
  <c r="I27" i="97"/>
  <c r="M26" i="97"/>
  <c r="G26" i="97"/>
  <c r="I26" i="97"/>
  <c r="O26" i="97"/>
  <c r="M25" i="97"/>
  <c r="G25" i="97"/>
  <c r="I25" i="97"/>
  <c r="M24" i="97"/>
  <c r="G24" i="97"/>
  <c r="I24" i="97"/>
  <c r="O24" i="97"/>
  <c r="M23" i="97"/>
  <c r="G23" i="97"/>
  <c r="I23" i="97"/>
  <c r="O23" i="97"/>
  <c r="M22" i="97"/>
  <c r="I22" i="97"/>
  <c r="O22" i="97"/>
  <c r="M21" i="97"/>
  <c r="G21" i="97"/>
  <c r="I21" i="97"/>
  <c r="O21" i="97"/>
  <c r="L14" i="97"/>
  <c r="F14" i="97"/>
  <c r="H14" i="97"/>
  <c r="N14" i="97"/>
  <c r="L13" i="97"/>
  <c r="F13" i="97"/>
  <c r="H13" i="97"/>
  <c r="N13" i="97"/>
  <c r="L12" i="97"/>
  <c r="F12" i="97"/>
  <c r="H12" i="97"/>
  <c r="N12" i="97"/>
  <c r="L11" i="97"/>
  <c r="F11" i="97"/>
  <c r="H11" i="97"/>
  <c r="N11" i="97"/>
  <c r="L10" i="97"/>
  <c r="F10" i="97"/>
  <c r="H10" i="97"/>
  <c r="N10" i="97"/>
  <c r="L7" i="97"/>
  <c r="F7" i="97"/>
  <c r="H7" i="97"/>
  <c r="N7" i="97"/>
  <c r="L6" i="97"/>
  <c r="F6" i="97"/>
  <c r="H6" i="97"/>
  <c r="N6" i="97"/>
  <c r="L5" i="97"/>
  <c r="F5" i="97"/>
  <c r="H5" i="97"/>
  <c r="N5" i="97"/>
  <c r="L4" i="97"/>
  <c r="F4" i="97"/>
  <c r="H4" i="97"/>
  <c r="N4" i="97"/>
  <c r="L3" i="97"/>
  <c r="F3" i="97"/>
  <c r="H3" i="97"/>
  <c r="N3" i="97"/>
  <c r="M44" i="95"/>
  <c r="G44" i="95"/>
  <c r="I44" i="95"/>
  <c r="O44" i="95"/>
  <c r="M43" i="95"/>
  <c r="G43" i="95"/>
  <c r="I43" i="95"/>
  <c r="O43" i="95"/>
  <c r="M42" i="95"/>
  <c r="G42" i="95"/>
  <c r="I42" i="95"/>
  <c r="O42" i="95"/>
  <c r="M41" i="95"/>
  <c r="G41" i="95"/>
  <c r="I41" i="95"/>
  <c r="O41" i="95"/>
  <c r="M40" i="95"/>
  <c r="G40" i="95"/>
  <c r="I40" i="95"/>
  <c r="O40" i="95"/>
  <c r="M39" i="95"/>
  <c r="G39" i="95"/>
  <c r="I39" i="95"/>
  <c r="O39" i="95"/>
  <c r="M38" i="95"/>
  <c r="G38" i="95"/>
  <c r="I38" i="95"/>
  <c r="M37" i="95"/>
  <c r="G37" i="95"/>
  <c r="I37" i="95"/>
  <c r="O37" i="95"/>
  <c r="M36" i="95"/>
  <c r="G36" i="95"/>
  <c r="I36" i="95"/>
  <c r="M35" i="95"/>
  <c r="G35" i="95"/>
  <c r="I35" i="95"/>
  <c r="O35" i="95"/>
  <c r="M34" i="95"/>
  <c r="G34" i="95"/>
  <c r="I34" i="95"/>
  <c r="O34" i="95"/>
  <c r="M33" i="95"/>
  <c r="G33" i="95"/>
  <c r="I33" i="95"/>
  <c r="O33" i="95"/>
  <c r="M32" i="95"/>
  <c r="G32" i="95"/>
  <c r="I32" i="95"/>
  <c r="O32" i="95"/>
  <c r="M31" i="95"/>
  <c r="I31" i="95"/>
  <c r="O31" i="95"/>
  <c r="M30" i="95"/>
  <c r="G30" i="95"/>
  <c r="I30" i="95"/>
  <c r="O30" i="95"/>
  <c r="M29" i="95"/>
  <c r="G29" i="95"/>
  <c r="I29" i="95"/>
  <c r="O29" i="95"/>
  <c r="M28" i="95"/>
  <c r="G28" i="95"/>
  <c r="I28" i="95"/>
  <c r="O28" i="95"/>
  <c r="M27" i="95"/>
  <c r="G27" i="95"/>
  <c r="I27" i="95"/>
  <c r="O27" i="95"/>
  <c r="M26" i="95"/>
  <c r="G26" i="95"/>
  <c r="I26" i="95"/>
  <c r="M25" i="95"/>
  <c r="I25" i="95"/>
  <c r="M24" i="95"/>
  <c r="G24" i="95"/>
  <c r="I24" i="95"/>
  <c r="O24" i="95"/>
  <c r="M23" i="95"/>
  <c r="G23" i="95"/>
  <c r="I23" i="95"/>
  <c r="O23" i="95"/>
  <c r="M22" i="95"/>
  <c r="G22" i="95"/>
  <c r="I22" i="95"/>
  <c r="O22" i="95"/>
  <c r="M21" i="95"/>
  <c r="G21" i="95"/>
  <c r="I21" i="95"/>
  <c r="O21" i="95"/>
  <c r="F14" i="95"/>
  <c r="H14" i="95"/>
  <c r="N14" i="95"/>
  <c r="L13" i="95"/>
  <c r="F13" i="95"/>
  <c r="H13" i="95"/>
  <c r="N13" i="95"/>
  <c r="L12" i="95"/>
  <c r="F12" i="95"/>
  <c r="H12" i="95"/>
  <c r="N12" i="95"/>
  <c r="L11" i="95"/>
  <c r="F11" i="95"/>
  <c r="H11" i="95"/>
  <c r="N11" i="95"/>
  <c r="L10" i="95"/>
  <c r="F10" i="95"/>
  <c r="H10" i="95"/>
  <c r="N10" i="95"/>
  <c r="F7" i="95"/>
  <c r="H7" i="95"/>
  <c r="N7" i="95"/>
  <c r="L6" i="95"/>
  <c r="F6" i="95"/>
  <c r="H6" i="95"/>
  <c r="N6" i="95"/>
  <c r="L5" i="95"/>
  <c r="F5" i="95"/>
  <c r="H5" i="95"/>
  <c r="N5" i="95"/>
  <c r="L4" i="95"/>
  <c r="F4" i="95"/>
  <c r="H4" i="95"/>
  <c r="N4" i="95"/>
  <c r="L3" i="95"/>
  <c r="F3" i="95"/>
  <c r="H3" i="95"/>
  <c r="N3" i="95"/>
  <c r="R3" i="72"/>
  <c r="U13" i="59"/>
  <c r="S11" i="59"/>
  <c r="U7" i="92"/>
  <c r="S3" i="92"/>
  <c r="F10" i="93"/>
  <c r="F11" i="89"/>
  <c r="M42" i="94"/>
  <c r="I42" i="94"/>
  <c r="O42" i="94"/>
  <c r="Q42" i="94"/>
  <c r="M41" i="94"/>
  <c r="G41" i="94"/>
  <c r="I41" i="94"/>
  <c r="M40" i="94"/>
  <c r="G40" i="94"/>
  <c r="I40" i="94"/>
  <c r="M39" i="94"/>
  <c r="G39" i="94"/>
  <c r="I39" i="94"/>
  <c r="M38" i="94"/>
  <c r="G38" i="94"/>
  <c r="I38" i="94"/>
  <c r="O38" i="94"/>
  <c r="M37" i="94"/>
  <c r="G37" i="94"/>
  <c r="I37" i="94"/>
  <c r="M36" i="94"/>
  <c r="G36" i="94"/>
  <c r="I36" i="94"/>
  <c r="M35" i="94"/>
  <c r="G35" i="94"/>
  <c r="I35" i="94"/>
  <c r="M34" i="94"/>
  <c r="G34" i="94"/>
  <c r="I34" i="94"/>
  <c r="O34" i="94"/>
  <c r="Q34" i="94"/>
  <c r="M33" i="94"/>
  <c r="G33" i="94"/>
  <c r="I33" i="94"/>
  <c r="M32" i="94"/>
  <c r="G32" i="94"/>
  <c r="I32" i="94"/>
  <c r="M31" i="94"/>
  <c r="G31" i="94"/>
  <c r="I31" i="94"/>
  <c r="M30" i="94"/>
  <c r="G30" i="94"/>
  <c r="I30" i="94"/>
  <c r="M29" i="94"/>
  <c r="G29" i="94"/>
  <c r="I29" i="94"/>
  <c r="M28" i="94"/>
  <c r="G28" i="94"/>
  <c r="I28" i="94"/>
  <c r="M27" i="94"/>
  <c r="G27" i="94"/>
  <c r="I27" i="94"/>
  <c r="M26" i="94"/>
  <c r="G26" i="94"/>
  <c r="I26" i="94"/>
  <c r="O26" i="94"/>
  <c r="M25" i="94"/>
  <c r="G25" i="94"/>
  <c r="I25" i="94"/>
  <c r="M24" i="94"/>
  <c r="G24" i="94"/>
  <c r="I24" i="94"/>
  <c r="O24" i="94"/>
  <c r="Q24" i="94"/>
  <c r="M23" i="94"/>
  <c r="G23" i="94"/>
  <c r="I23" i="94"/>
  <c r="M22" i="94"/>
  <c r="I22" i="94"/>
  <c r="M21" i="94"/>
  <c r="G21" i="94"/>
  <c r="I21" i="94"/>
  <c r="M20" i="94"/>
  <c r="I20" i="94"/>
  <c r="M19" i="94"/>
  <c r="G19" i="94"/>
  <c r="I19" i="94"/>
  <c r="L14" i="94"/>
  <c r="F14" i="94"/>
  <c r="H14" i="94"/>
  <c r="N14" i="94"/>
  <c r="L13" i="94"/>
  <c r="F13" i="94"/>
  <c r="H13" i="94"/>
  <c r="N13" i="94"/>
  <c r="L12" i="94"/>
  <c r="F12" i="94"/>
  <c r="H12" i="94"/>
  <c r="N12" i="94"/>
  <c r="L11" i="94"/>
  <c r="F11" i="94"/>
  <c r="H11" i="94"/>
  <c r="N11" i="94"/>
  <c r="L10" i="94"/>
  <c r="F10" i="94"/>
  <c r="H10" i="94"/>
  <c r="N10" i="94"/>
  <c r="L7" i="94"/>
  <c r="F7" i="94"/>
  <c r="H7" i="94"/>
  <c r="N7" i="94"/>
  <c r="L6" i="94"/>
  <c r="F6" i="94"/>
  <c r="H6" i="94"/>
  <c r="N6" i="94"/>
  <c r="L5" i="94"/>
  <c r="F5" i="94"/>
  <c r="H5" i="94"/>
  <c r="N5" i="94"/>
  <c r="L4" i="94"/>
  <c r="F4" i="94"/>
  <c r="H4" i="94"/>
  <c r="N4" i="94"/>
  <c r="L3" i="94"/>
  <c r="F3" i="94"/>
  <c r="H3" i="94"/>
  <c r="N3" i="94"/>
  <c r="M42" i="91"/>
  <c r="G42" i="91"/>
  <c r="I42" i="91"/>
  <c r="M41" i="91"/>
  <c r="I41" i="91"/>
  <c r="M40" i="91"/>
  <c r="O40" i="91"/>
  <c r="G40" i="91"/>
  <c r="I40" i="91"/>
  <c r="M39" i="91"/>
  <c r="G39" i="91"/>
  <c r="I39" i="91"/>
  <c r="M38" i="91"/>
  <c r="G38" i="91"/>
  <c r="I38" i="91"/>
  <c r="M37" i="91"/>
  <c r="O37" i="91"/>
  <c r="Q37" i="91"/>
  <c r="G37" i="91"/>
  <c r="I37" i="91"/>
  <c r="M36" i="91"/>
  <c r="G36" i="91"/>
  <c r="I36" i="91"/>
  <c r="M35" i="91"/>
  <c r="I35" i="91"/>
  <c r="G35" i="91"/>
  <c r="M34" i="91"/>
  <c r="G34" i="91"/>
  <c r="I34" i="91"/>
  <c r="M33" i="91"/>
  <c r="G33" i="91"/>
  <c r="I33" i="91"/>
  <c r="M32" i="91"/>
  <c r="G32" i="91"/>
  <c r="I32" i="91"/>
  <c r="M31" i="91"/>
  <c r="G31" i="91"/>
  <c r="I31" i="91"/>
  <c r="M30" i="91"/>
  <c r="O30" i="91"/>
  <c r="G30" i="91"/>
  <c r="I30" i="91"/>
  <c r="M29" i="91"/>
  <c r="O29" i="91"/>
  <c r="G29" i="91"/>
  <c r="I29" i="91"/>
  <c r="M28" i="91"/>
  <c r="I28" i="91"/>
  <c r="G28" i="91"/>
  <c r="M27" i="91"/>
  <c r="G27" i="91"/>
  <c r="I27" i="91"/>
  <c r="M26" i="91"/>
  <c r="G26" i="91"/>
  <c r="I26" i="91"/>
  <c r="M25" i="91"/>
  <c r="G25" i="91"/>
  <c r="I25" i="91"/>
  <c r="M24" i="91"/>
  <c r="G24" i="91"/>
  <c r="I24" i="91"/>
  <c r="M23" i="91"/>
  <c r="O23" i="91"/>
  <c r="G23" i="91"/>
  <c r="I23" i="91"/>
  <c r="M22" i="91"/>
  <c r="O22" i="91"/>
  <c r="G22" i="91"/>
  <c r="I22" i="91"/>
  <c r="M21" i="91"/>
  <c r="I21" i="91"/>
  <c r="M20" i="91"/>
  <c r="O20" i="91"/>
  <c r="G20" i="91"/>
  <c r="I20" i="91"/>
  <c r="M19" i="91"/>
  <c r="I19" i="91"/>
  <c r="O19" i="91"/>
  <c r="L14" i="91"/>
  <c r="F14" i="91"/>
  <c r="H14" i="91"/>
  <c r="N14" i="91"/>
  <c r="L13" i="91"/>
  <c r="F13" i="91"/>
  <c r="H13" i="91"/>
  <c r="N13" i="91"/>
  <c r="L12" i="91"/>
  <c r="F12" i="91"/>
  <c r="H12" i="91"/>
  <c r="N12" i="91"/>
  <c r="L11" i="91"/>
  <c r="F11" i="91"/>
  <c r="H11" i="91"/>
  <c r="N11" i="91"/>
  <c r="L10" i="91"/>
  <c r="F10" i="91"/>
  <c r="H10" i="91"/>
  <c r="N10" i="91"/>
  <c r="L7" i="91"/>
  <c r="F7" i="91"/>
  <c r="H7" i="91"/>
  <c r="N7" i="91"/>
  <c r="L6" i="91"/>
  <c r="F6" i="91"/>
  <c r="H6" i="91"/>
  <c r="N6" i="91"/>
  <c r="L5" i="91"/>
  <c r="F5" i="91"/>
  <c r="H5" i="91"/>
  <c r="N5" i="91"/>
  <c r="L4" i="91"/>
  <c r="F4" i="91"/>
  <c r="H4" i="91"/>
  <c r="N4" i="91"/>
  <c r="L3" i="91"/>
  <c r="F3" i="91"/>
  <c r="H3" i="91"/>
  <c r="N3" i="91"/>
  <c r="M42" i="93"/>
  <c r="I42" i="93"/>
  <c r="O42" i="93"/>
  <c r="M41" i="93"/>
  <c r="G41" i="93"/>
  <c r="I41" i="93"/>
  <c r="O41" i="93"/>
  <c r="M40" i="93"/>
  <c r="G40" i="93"/>
  <c r="I40" i="93"/>
  <c r="O40" i="93"/>
  <c r="M39" i="93"/>
  <c r="G39" i="93"/>
  <c r="I39" i="93"/>
  <c r="O39" i="93"/>
  <c r="M38" i="93"/>
  <c r="G38" i="93"/>
  <c r="I38" i="93"/>
  <c r="O38" i="93"/>
  <c r="M37" i="93"/>
  <c r="G37" i="93"/>
  <c r="I37" i="93"/>
  <c r="O37" i="93"/>
  <c r="M36" i="93"/>
  <c r="G36" i="93"/>
  <c r="I36" i="93"/>
  <c r="O36" i="93"/>
  <c r="M35" i="93"/>
  <c r="G35" i="93"/>
  <c r="I35" i="93"/>
  <c r="O35" i="93"/>
  <c r="M34" i="93"/>
  <c r="G34" i="93"/>
  <c r="I34" i="93"/>
  <c r="O34" i="93"/>
  <c r="M33" i="93"/>
  <c r="G33" i="93"/>
  <c r="I33" i="93"/>
  <c r="O33" i="93"/>
  <c r="M32" i="93"/>
  <c r="G32" i="93"/>
  <c r="I32" i="93"/>
  <c r="O32" i="93"/>
  <c r="M31" i="93"/>
  <c r="G31" i="93"/>
  <c r="I31" i="93"/>
  <c r="O31" i="93"/>
  <c r="M30" i="93"/>
  <c r="G30" i="93"/>
  <c r="I30" i="93"/>
  <c r="O30" i="93"/>
  <c r="M29" i="93"/>
  <c r="G29" i="93"/>
  <c r="I29" i="93"/>
  <c r="O29" i="93"/>
  <c r="M28" i="93"/>
  <c r="G28" i="93"/>
  <c r="I28" i="93"/>
  <c r="O28" i="93"/>
  <c r="M27" i="93"/>
  <c r="G27" i="93"/>
  <c r="I27" i="93"/>
  <c r="O27" i="93"/>
  <c r="M26" i="93"/>
  <c r="G26" i="93"/>
  <c r="I26" i="93"/>
  <c r="O26" i="93"/>
  <c r="M25" i="93"/>
  <c r="G25" i="93"/>
  <c r="I25" i="93"/>
  <c r="O25" i="93"/>
  <c r="M24" i="93"/>
  <c r="G24" i="93"/>
  <c r="I24" i="93"/>
  <c r="O24" i="93"/>
  <c r="M23" i="93"/>
  <c r="I23" i="93"/>
  <c r="O23" i="93"/>
  <c r="G23" i="93"/>
  <c r="M22" i="93"/>
  <c r="I22" i="93"/>
  <c r="O22" i="93"/>
  <c r="M21" i="93"/>
  <c r="G21" i="93"/>
  <c r="I21" i="93"/>
  <c r="O21" i="93"/>
  <c r="M20" i="93"/>
  <c r="G20" i="93"/>
  <c r="I20" i="93"/>
  <c r="O20" i="93"/>
  <c r="M19" i="93"/>
  <c r="G19" i="93"/>
  <c r="I19" i="93"/>
  <c r="O19" i="93"/>
  <c r="L14" i="93"/>
  <c r="F14" i="93"/>
  <c r="H14" i="93"/>
  <c r="N14" i="93"/>
  <c r="L13" i="93"/>
  <c r="F13" i="93"/>
  <c r="H13" i="93"/>
  <c r="N13" i="93"/>
  <c r="L12" i="93"/>
  <c r="F12" i="93"/>
  <c r="H12" i="93"/>
  <c r="N12" i="93"/>
  <c r="L11" i="93"/>
  <c r="F11" i="93"/>
  <c r="H11" i="93"/>
  <c r="N11" i="93"/>
  <c r="L10" i="93"/>
  <c r="H10" i="93"/>
  <c r="N10" i="93"/>
  <c r="L7" i="93"/>
  <c r="F7" i="93"/>
  <c r="H7" i="93"/>
  <c r="N7" i="93"/>
  <c r="L6" i="93"/>
  <c r="F6" i="93"/>
  <c r="H6" i="93"/>
  <c r="N6" i="93"/>
  <c r="L5" i="93"/>
  <c r="F5" i="93"/>
  <c r="H5" i="93"/>
  <c r="L4" i="93"/>
  <c r="F4" i="93"/>
  <c r="H4" i="93"/>
  <c r="N4" i="93"/>
  <c r="L3" i="93"/>
  <c r="F3" i="93"/>
  <c r="H3" i="93"/>
  <c r="N3" i="93"/>
  <c r="M42" i="90"/>
  <c r="G42" i="90"/>
  <c r="I42" i="90"/>
  <c r="O42" i="90"/>
  <c r="M41" i="90"/>
  <c r="I41" i="90"/>
  <c r="O41" i="90"/>
  <c r="M40" i="90"/>
  <c r="G40" i="90"/>
  <c r="I40" i="90"/>
  <c r="O40" i="90"/>
  <c r="M39" i="90"/>
  <c r="G39" i="90"/>
  <c r="I39" i="90"/>
  <c r="O39" i="90"/>
  <c r="M38" i="90"/>
  <c r="G38" i="90"/>
  <c r="I38" i="90"/>
  <c r="O38" i="90"/>
  <c r="M37" i="90"/>
  <c r="G37" i="90"/>
  <c r="I37" i="90"/>
  <c r="O37" i="90"/>
  <c r="M36" i="90"/>
  <c r="G36" i="90"/>
  <c r="I36" i="90"/>
  <c r="M35" i="90"/>
  <c r="G35" i="90"/>
  <c r="I35" i="90"/>
  <c r="O35" i="90"/>
  <c r="M34" i="90"/>
  <c r="G34" i="90"/>
  <c r="I34" i="90"/>
  <c r="O34" i="90"/>
  <c r="M33" i="90"/>
  <c r="G33" i="90"/>
  <c r="I33" i="90"/>
  <c r="O33" i="90"/>
  <c r="M32" i="90"/>
  <c r="G32" i="90"/>
  <c r="I32" i="90"/>
  <c r="O32" i="90"/>
  <c r="M31" i="90"/>
  <c r="G31" i="90"/>
  <c r="I31" i="90"/>
  <c r="O31" i="90"/>
  <c r="M30" i="90"/>
  <c r="G30" i="90"/>
  <c r="I30" i="90"/>
  <c r="O30" i="90"/>
  <c r="M29" i="90"/>
  <c r="G29" i="90"/>
  <c r="I29" i="90"/>
  <c r="O29" i="90"/>
  <c r="M28" i="90"/>
  <c r="G28" i="90"/>
  <c r="I28" i="90"/>
  <c r="O28" i="90"/>
  <c r="M27" i="90"/>
  <c r="G27" i="90"/>
  <c r="I27" i="90"/>
  <c r="O27" i="90"/>
  <c r="M26" i="90"/>
  <c r="G26" i="90"/>
  <c r="I26" i="90"/>
  <c r="O26" i="90"/>
  <c r="M25" i="90"/>
  <c r="G25" i="90"/>
  <c r="I25" i="90"/>
  <c r="O25" i="90"/>
  <c r="M24" i="90"/>
  <c r="I24" i="90"/>
  <c r="O24" i="90"/>
  <c r="M23" i="90"/>
  <c r="G23" i="90"/>
  <c r="I23" i="90"/>
  <c r="O23" i="90"/>
  <c r="M22" i="90"/>
  <c r="G22" i="90"/>
  <c r="I22" i="90"/>
  <c r="O22" i="90"/>
  <c r="M21" i="90"/>
  <c r="G21" i="90"/>
  <c r="I21" i="90"/>
  <c r="O21" i="90"/>
  <c r="M20" i="90"/>
  <c r="G20" i="90"/>
  <c r="I20" i="90"/>
  <c r="O20" i="90"/>
  <c r="M19" i="90"/>
  <c r="I19" i="90"/>
  <c r="O19" i="90"/>
  <c r="L14" i="90"/>
  <c r="F14" i="90"/>
  <c r="H14" i="90"/>
  <c r="N14" i="90"/>
  <c r="L13" i="90"/>
  <c r="F13" i="90"/>
  <c r="H13" i="90"/>
  <c r="N13" i="90"/>
  <c r="L12" i="90"/>
  <c r="F12" i="90"/>
  <c r="H12" i="90"/>
  <c r="N12" i="90"/>
  <c r="L11" i="90"/>
  <c r="F11" i="90"/>
  <c r="H11" i="90"/>
  <c r="N11" i="90"/>
  <c r="L10" i="90"/>
  <c r="F10" i="90"/>
  <c r="H10" i="90"/>
  <c r="N10" i="90"/>
  <c r="L7" i="90"/>
  <c r="F7" i="90"/>
  <c r="H7" i="90"/>
  <c r="N7" i="90"/>
  <c r="L6" i="90"/>
  <c r="F6" i="90"/>
  <c r="H6" i="90"/>
  <c r="N6" i="90"/>
  <c r="L5" i="90"/>
  <c r="F5" i="90"/>
  <c r="H5" i="90"/>
  <c r="N5" i="90"/>
  <c r="L4" i="90"/>
  <c r="F4" i="90"/>
  <c r="H4" i="90"/>
  <c r="N4" i="90"/>
  <c r="L3" i="90"/>
  <c r="F3" i="90"/>
  <c r="H3" i="90"/>
  <c r="N3" i="90"/>
  <c r="M41" i="92"/>
  <c r="I41" i="92"/>
  <c r="O41" i="92"/>
  <c r="AC41" i="92"/>
  <c r="M40" i="92"/>
  <c r="G40" i="92"/>
  <c r="I40" i="92"/>
  <c r="O40" i="92"/>
  <c r="AC40" i="92"/>
  <c r="M39" i="92"/>
  <c r="G39" i="92"/>
  <c r="I39" i="92"/>
  <c r="O39" i="92"/>
  <c r="AC39" i="92"/>
  <c r="M38" i="92"/>
  <c r="G38" i="92"/>
  <c r="I38" i="92"/>
  <c r="O38" i="92"/>
  <c r="AC38" i="92"/>
  <c r="M37" i="92"/>
  <c r="G37" i="92"/>
  <c r="I37" i="92"/>
  <c r="O37" i="92"/>
  <c r="M36" i="92"/>
  <c r="G36" i="92"/>
  <c r="I36" i="92"/>
  <c r="O36" i="92"/>
  <c r="AC36" i="92"/>
  <c r="M35" i="92"/>
  <c r="G35" i="92"/>
  <c r="I35" i="92"/>
  <c r="O35" i="92"/>
  <c r="AC35" i="92"/>
  <c r="M34" i="92"/>
  <c r="G34" i="92"/>
  <c r="I34" i="92"/>
  <c r="O34" i="92"/>
  <c r="AC34" i="92"/>
  <c r="M33" i="92"/>
  <c r="G33" i="92"/>
  <c r="I33" i="92"/>
  <c r="O33" i="92"/>
  <c r="M32" i="92"/>
  <c r="I32" i="92"/>
  <c r="O32" i="92"/>
  <c r="AC32" i="92"/>
  <c r="G32" i="92"/>
  <c r="M31" i="92"/>
  <c r="G31" i="92"/>
  <c r="I31" i="92"/>
  <c r="O31" i="92"/>
  <c r="AC31" i="92"/>
  <c r="M30" i="92"/>
  <c r="I30" i="92"/>
  <c r="O30" i="92"/>
  <c r="AC30" i="92"/>
  <c r="G30" i="92"/>
  <c r="M29" i="92"/>
  <c r="I29" i="92"/>
  <c r="O29" i="92"/>
  <c r="AC29" i="92"/>
  <c r="G29" i="92"/>
  <c r="M28" i="92"/>
  <c r="G28" i="92"/>
  <c r="I28" i="92"/>
  <c r="O28" i="92"/>
  <c r="AC28" i="92"/>
  <c r="M27" i="92"/>
  <c r="G27" i="92"/>
  <c r="I27" i="92"/>
  <c r="O27" i="92"/>
  <c r="AC27" i="92"/>
  <c r="M26" i="92"/>
  <c r="G26" i="92"/>
  <c r="I26" i="92"/>
  <c r="O26" i="92"/>
  <c r="M25" i="92"/>
  <c r="G25" i="92"/>
  <c r="I25" i="92"/>
  <c r="O25" i="92"/>
  <c r="M24" i="92"/>
  <c r="G24" i="92"/>
  <c r="I24" i="92"/>
  <c r="O24" i="92"/>
  <c r="AC24" i="92"/>
  <c r="M23" i="92"/>
  <c r="G23" i="92"/>
  <c r="I23" i="92"/>
  <c r="O23" i="92"/>
  <c r="AC23" i="92"/>
  <c r="M22" i="92"/>
  <c r="G22" i="92"/>
  <c r="I22" i="92"/>
  <c r="O22" i="92"/>
  <c r="AC22" i="92"/>
  <c r="M21" i="92"/>
  <c r="I21" i="92"/>
  <c r="O21" i="92"/>
  <c r="AC21" i="92"/>
  <c r="M20" i="92"/>
  <c r="G20" i="92"/>
  <c r="I20" i="92"/>
  <c r="O20" i="92"/>
  <c r="AC20" i="92"/>
  <c r="M19" i="92"/>
  <c r="G19" i="92"/>
  <c r="I19" i="92"/>
  <c r="O19" i="92"/>
  <c r="M18" i="92"/>
  <c r="G18" i="92"/>
  <c r="I18" i="92"/>
  <c r="O18" i="92"/>
  <c r="L14" i="92"/>
  <c r="F14" i="92"/>
  <c r="H14" i="92"/>
  <c r="N14" i="92"/>
  <c r="L13" i="92"/>
  <c r="F13" i="92"/>
  <c r="H13" i="92"/>
  <c r="N13" i="92"/>
  <c r="L12" i="92"/>
  <c r="F12" i="92"/>
  <c r="H12" i="92"/>
  <c r="N12" i="92"/>
  <c r="L11" i="92"/>
  <c r="F11" i="92"/>
  <c r="H11" i="92"/>
  <c r="N11" i="92"/>
  <c r="L10" i="92"/>
  <c r="F10" i="92"/>
  <c r="H10" i="92"/>
  <c r="N10" i="92"/>
  <c r="L7" i="92"/>
  <c r="F7" i="92"/>
  <c r="H7" i="92"/>
  <c r="N7" i="92"/>
  <c r="L6" i="92"/>
  <c r="F6" i="92"/>
  <c r="H6" i="92"/>
  <c r="N6" i="92"/>
  <c r="L5" i="92"/>
  <c r="H5" i="92"/>
  <c r="N5" i="92"/>
  <c r="F5" i="92"/>
  <c r="L4" i="92"/>
  <c r="F4" i="92"/>
  <c r="H4" i="92"/>
  <c r="N4" i="92"/>
  <c r="L3" i="92"/>
  <c r="F3" i="92"/>
  <c r="H3" i="92"/>
  <c r="N3" i="92"/>
  <c r="AC8" i="89"/>
  <c r="W8" i="89"/>
  <c r="Y8" i="89"/>
  <c r="AE8" i="89"/>
  <c r="AC7" i="89"/>
  <c r="W7" i="89"/>
  <c r="Y7" i="89"/>
  <c r="AC6" i="89"/>
  <c r="W6" i="89"/>
  <c r="Y6" i="89"/>
  <c r="AE6" i="89"/>
  <c r="AC5" i="89"/>
  <c r="W5" i="89"/>
  <c r="Y5" i="89"/>
  <c r="AC4" i="89"/>
  <c r="W4" i="89"/>
  <c r="M41" i="89"/>
  <c r="G41" i="89"/>
  <c r="I41" i="89"/>
  <c r="O41" i="89"/>
  <c r="AC41" i="89"/>
  <c r="M40" i="89"/>
  <c r="I40" i="89"/>
  <c r="O40" i="89"/>
  <c r="AC40" i="89"/>
  <c r="M39" i="89"/>
  <c r="G39" i="89"/>
  <c r="I39" i="89"/>
  <c r="O39" i="89"/>
  <c r="AC39" i="89"/>
  <c r="M38" i="89"/>
  <c r="G38" i="89"/>
  <c r="I38" i="89"/>
  <c r="O38" i="89"/>
  <c r="AC38" i="89"/>
  <c r="M37" i="89"/>
  <c r="G37" i="89"/>
  <c r="I37" i="89"/>
  <c r="O37" i="89"/>
  <c r="M36" i="89"/>
  <c r="I36" i="89"/>
  <c r="O36" i="89"/>
  <c r="AC36" i="89"/>
  <c r="G36" i="89"/>
  <c r="M35" i="89"/>
  <c r="G35" i="89"/>
  <c r="AC35" i="89"/>
  <c r="M34" i="89"/>
  <c r="G34" i="89"/>
  <c r="I34" i="89"/>
  <c r="O34" i="89"/>
  <c r="AC34" i="89"/>
  <c r="M33" i="89"/>
  <c r="G33" i="89"/>
  <c r="I33" i="89"/>
  <c r="O33" i="89"/>
  <c r="M32" i="89"/>
  <c r="G32" i="89"/>
  <c r="I32" i="89"/>
  <c r="O32" i="89"/>
  <c r="M31" i="89"/>
  <c r="G31" i="89"/>
  <c r="I31" i="89"/>
  <c r="O31" i="89"/>
  <c r="AC31" i="89"/>
  <c r="M30" i="89"/>
  <c r="G30" i="89"/>
  <c r="I30" i="89"/>
  <c r="O30" i="89"/>
  <c r="AC30" i="89"/>
  <c r="M29" i="89"/>
  <c r="G29" i="89"/>
  <c r="I29" i="89"/>
  <c r="O29" i="89"/>
  <c r="AC29" i="89"/>
  <c r="M28" i="89"/>
  <c r="G28" i="89"/>
  <c r="I28" i="89"/>
  <c r="O28" i="89"/>
  <c r="AC28" i="89"/>
  <c r="M27" i="89"/>
  <c r="G27" i="89"/>
  <c r="I27" i="89"/>
  <c r="O27" i="89"/>
  <c r="AC27" i="89"/>
  <c r="M26" i="89"/>
  <c r="I26" i="89"/>
  <c r="O26" i="89"/>
  <c r="M25" i="89"/>
  <c r="G25" i="89"/>
  <c r="I25" i="89"/>
  <c r="O25" i="89"/>
  <c r="M24" i="89"/>
  <c r="G24" i="89"/>
  <c r="I24" i="89"/>
  <c r="O24" i="89"/>
  <c r="AC24" i="89"/>
  <c r="M23" i="89"/>
  <c r="G23" i="89"/>
  <c r="I23" i="89"/>
  <c r="O23" i="89"/>
  <c r="AC23" i="89"/>
  <c r="M22" i="89"/>
  <c r="G22" i="89"/>
  <c r="I22" i="89"/>
  <c r="O22" i="89"/>
  <c r="AC22" i="89"/>
  <c r="M21" i="89"/>
  <c r="G21" i="89"/>
  <c r="I21" i="89"/>
  <c r="O21" i="89"/>
  <c r="AC21" i="89"/>
  <c r="M20" i="89"/>
  <c r="G20" i="89"/>
  <c r="I20" i="89"/>
  <c r="O20" i="89"/>
  <c r="AC20" i="89"/>
  <c r="M19" i="89"/>
  <c r="I19" i="89"/>
  <c r="M18" i="89"/>
  <c r="I18" i="89"/>
  <c r="O18" i="89"/>
  <c r="L14" i="89"/>
  <c r="F14" i="89"/>
  <c r="H14" i="89"/>
  <c r="N14" i="89"/>
  <c r="L13" i="89"/>
  <c r="F13" i="89"/>
  <c r="H13" i="89"/>
  <c r="N13" i="89"/>
  <c r="L12" i="89"/>
  <c r="F12" i="89"/>
  <c r="H12" i="89"/>
  <c r="N12" i="89"/>
  <c r="L11" i="89"/>
  <c r="H11" i="89"/>
  <c r="N11" i="89"/>
  <c r="L10" i="89"/>
  <c r="F10" i="89"/>
  <c r="H10" i="89"/>
  <c r="N10" i="89"/>
  <c r="L7" i="89"/>
  <c r="F7" i="89"/>
  <c r="H7" i="89"/>
  <c r="N7" i="89"/>
  <c r="L6" i="89"/>
  <c r="F6" i="89"/>
  <c r="H6" i="89"/>
  <c r="N6" i="89"/>
  <c r="L5" i="89"/>
  <c r="F5" i="89"/>
  <c r="H5" i="89"/>
  <c r="N5" i="89"/>
  <c r="L4" i="89"/>
  <c r="F4" i="89"/>
  <c r="H4" i="89"/>
  <c r="N4" i="89"/>
  <c r="L3" i="89"/>
  <c r="F3" i="89"/>
  <c r="H3" i="89"/>
  <c r="N3" i="89"/>
  <c r="AH5" i="74"/>
  <c r="F14" i="87"/>
  <c r="P27" i="88"/>
  <c r="G43" i="88"/>
  <c r="I43" i="88"/>
  <c r="O43" i="88"/>
  <c r="Q43" i="88"/>
  <c r="G32" i="88"/>
  <c r="I32" i="88"/>
  <c r="O32" i="88"/>
  <c r="Q32" i="88"/>
  <c r="G23" i="88"/>
  <c r="G41" i="88"/>
  <c r="G24" i="88"/>
  <c r="G22" i="87"/>
  <c r="I40" i="87"/>
  <c r="R4" i="87"/>
  <c r="M43" i="88"/>
  <c r="M42" i="88"/>
  <c r="G42" i="88"/>
  <c r="I42" i="88"/>
  <c r="M41" i="88"/>
  <c r="I41" i="88"/>
  <c r="O41" i="88"/>
  <c r="Q41" i="88"/>
  <c r="M40" i="88"/>
  <c r="G40" i="88"/>
  <c r="I40" i="88"/>
  <c r="O40" i="88"/>
  <c r="Q40" i="88"/>
  <c r="M39" i="88"/>
  <c r="G39" i="88"/>
  <c r="I39" i="88"/>
  <c r="O39" i="88"/>
  <c r="M38" i="88"/>
  <c r="G38" i="88"/>
  <c r="I38" i="88"/>
  <c r="O38" i="88"/>
  <c r="Q38" i="88"/>
  <c r="M37" i="88"/>
  <c r="G37" i="88"/>
  <c r="I37" i="88"/>
  <c r="O37" i="88"/>
  <c r="Q37" i="88"/>
  <c r="M36" i="88"/>
  <c r="G36" i="88"/>
  <c r="I36" i="88"/>
  <c r="O36" i="88"/>
  <c r="Q36" i="88"/>
  <c r="M35" i="88"/>
  <c r="G35" i="88"/>
  <c r="I35" i="88"/>
  <c r="O35" i="88"/>
  <c r="Q35" i="88"/>
  <c r="M34" i="88"/>
  <c r="G34" i="88"/>
  <c r="I34" i="88"/>
  <c r="O34" i="88"/>
  <c r="M33" i="88"/>
  <c r="G33" i="88"/>
  <c r="I33" i="88"/>
  <c r="M32" i="88"/>
  <c r="M31" i="88"/>
  <c r="G31" i="88"/>
  <c r="I31" i="88"/>
  <c r="O31" i="88"/>
  <c r="Q31" i="88"/>
  <c r="M30" i="88"/>
  <c r="G30" i="88"/>
  <c r="I30" i="88"/>
  <c r="O30" i="88"/>
  <c r="Q30" i="88"/>
  <c r="M29" i="88"/>
  <c r="G29" i="88"/>
  <c r="I29" i="88"/>
  <c r="O29" i="88"/>
  <c r="Q29" i="88"/>
  <c r="M28" i="88"/>
  <c r="G28" i="88"/>
  <c r="I28" i="88"/>
  <c r="O28" i="88"/>
  <c r="Q28" i="88"/>
  <c r="M27" i="88"/>
  <c r="G27" i="88"/>
  <c r="I27" i="88"/>
  <c r="O27" i="88"/>
  <c r="M26" i="88"/>
  <c r="G26" i="88"/>
  <c r="I26" i="88"/>
  <c r="O26" i="88"/>
  <c r="Q26" i="88"/>
  <c r="M25" i="88"/>
  <c r="G25" i="88"/>
  <c r="I25" i="88"/>
  <c r="O25" i="88"/>
  <c r="Q25" i="88"/>
  <c r="M24" i="88"/>
  <c r="I24" i="88"/>
  <c r="O24" i="88"/>
  <c r="Q24" i="88"/>
  <c r="M23" i="88"/>
  <c r="M22" i="88"/>
  <c r="G22" i="88"/>
  <c r="I22" i="88"/>
  <c r="O22" i="88"/>
  <c r="Q22" i="88"/>
  <c r="M21" i="88"/>
  <c r="G21" i="88"/>
  <c r="I21" i="88"/>
  <c r="O21" i="88"/>
  <c r="Q21" i="88"/>
  <c r="M20" i="88"/>
  <c r="G20" i="88"/>
  <c r="I20" i="88"/>
  <c r="O20" i="88"/>
  <c r="L14" i="88"/>
  <c r="F14" i="88"/>
  <c r="H14" i="88"/>
  <c r="N14" i="88"/>
  <c r="L13" i="88"/>
  <c r="F13" i="88"/>
  <c r="H13" i="88"/>
  <c r="N13" i="88"/>
  <c r="L12" i="88"/>
  <c r="F12" i="88"/>
  <c r="H12" i="88"/>
  <c r="N12" i="88"/>
  <c r="L11" i="88"/>
  <c r="F11" i="88"/>
  <c r="H11" i="88"/>
  <c r="N11" i="88"/>
  <c r="L10" i="88"/>
  <c r="F10" i="88"/>
  <c r="H10" i="88"/>
  <c r="N10" i="88"/>
  <c r="L7" i="88"/>
  <c r="F7" i="88"/>
  <c r="H7" i="88"/>
  <c r="N7" i="88"/>
  <c r="L6" i="88"/>
  <c r="F6" i="88"/>
  <c r="H6" i="88"/>
  <c r="N6" i="88"/>
  <c r="L5" i="88"/>
  <c r="F5" i="88"/>
  <c r="H5" i="88"/>
  <c r="N5" i="88"/>
  <c r="L4" i="88"/>
  <c r="F4" i="88"/>
  <c r="H4" i="88"/>
  <c r="N4" i="88"/>
  <c r="L3" i="88"/>
  <c r="F3" i="88"/>
  <c r="H3" i="88"/>
  <c r="N3" i="88"/>
  <c r="M43" i="87"/>
  <c r="G43" i="87"/>
  <c r="I43" i="87"/>
  <c r="O43" i="87"/>
  <c r="Q43" i="87"/>
  <c r="M42" i="87"/>
  <c r="G42" i="87"/>
  <c r="I42" i="87"/>
  <c r="O42" i="87"/>
  <c r="Q42" i="87"/>
  <c r="M41" i="87"/>
  <c r="G41" i="87"/>
  <c r="I41" i="87"/>
  <c r="O41" i="87"/>
  <c r="Q41" i="87"/>
  <c r="M40" i="87"/>
  <c r="M39" i="87"/>
  <c r="G39" i="87"/>
  <c r="I39" i="87"/>
  <c r="O39" i="87"/>
  <c r="M38" i="87"/>
  <c r="G38" i="87"/>
  <c r="I38" i="87"/>
  <c r="O38" i="87"/>
  <c r="Q38" i="87"/>
  <c r="M37" i="87"/>
  <c r="G37" i="87"/>
  <c r="I37" i="87"/>
  <c r="O37" i="87"/>
  <c r="Q37" i="87"/>
  <c r="M36" i="87"/>
  <c r="G36" i="87"/>
  <c r="I36" i="87"/>
  <c r="O36" i="87"/>
  <c r="Q36" i="87"/>
  <c r="M35" i="87"/>
  <c r="G35" i="87"/>
  <c r="I35" i="87"/>
  <c r="O35" i="87"/>
  <c r="Q35" i="87"/>
  <c r="M34" i="87"/>
  <c r="G34" i="87"/>
  <c r="I34" i="87"/>
  <c r="O34" i="87"/>
  <c r="M33" i="87"/>
  <c r="G33" i="87"/>
  <c r="I33" i="87"/>
  <c r="O33" i="87"/>
  <c r="Q33" i="87"/>
  <c r="M32" i="87"/>
  <c r="G32" i="87"/>
  <c r="I32" i="87"/>
  <c r="O32" i="87"/>
  <c r="Q32" i="87"/>
  <c r="M31" i="87"/>
  <c r="G31" i="87"/>
  <c r="I31" i="87"/>
  <c r="O31" i="87"/>
  <c r="Q31" i="87"/>
  <c r="M30" i="87"/>
  <c r="G30" i="87"/>
  <c r="I30" i="87"/>
  <c r="O30" i="87"/>
  <c r="Q30" i="87"/>
  <c r="M29" i="87"/>
  <c r="G29" i="87"/>
  <c r="I29" i="87"/>
  <c r="O29" i="87"/>
  <c r="Q29" i="87"/>
  <c r="M28" i="87"/>
  <c r="G28" i="87"/>
  <c r="I28" i="87"/>
  <c r="O28" i="87"/>
  <c r="Q28" i="87"/>
  <c r="M27" i="87"/>
  <c r="G27" i="87"/>
  <c r="I27" i="87"/>
  <c r="O27" i="87"/>
  <c r="M26" i="87"/>
  <c r="G26" i="87"/>
  <c r="I26" i="87"/>
  <c r="O26" i="87"/>
  <c r="Q26" i="87"/>
  <c r="M25" i="87"/>
  <c r="G25" i="87"/>
  <c r="I25" i="87"/>
  <c r="O25" i="87"/>
  <c r="Q25" i="87"/>
  <c r="M24" i="87"/>
  <c r="G24" i="87"/>
  <c r="I24" i="87"/>
  <c r="O24" i="87"/>
  <c r="Q24" i="87"/>
  <c r="M23" i="87"/>
  <c r="G23" i="87"/>
  <c r="I23" i="87"/>
  <c r="O23" i="87"/>
  <c r="Q23" i="87"/>
  <c r="M22" i="87"/>
  <c r="I22" i="87"/>
  <c r="O22" i="87"/>
  <c r="Q22" i="87"/>
  <c r="M21" i="87"/>
  <c r="G21" i="87"/>
  <c r="I21" i="87"/>
  <c r="O21" i="87"/>
  <c r="Q21" i="87"/>
  <c r="M20" i="87"/>
  <c r="G20" i="87"/>
  <c r="I20" i="87"/>
  <c r="O20" i="87"/>
  <c r="L14" i="87"/>
  <c r="L13" i="87"/>
  <c r="F13" i="87"/>
  <c r="H13" i="87"/>
  <c r="N13" i="87"/>
  <c r="L12" i="87"/>
  <c r="F12" i="87"/>
  <c r="H12" i="87"/>
  <c r="N12" i="87"/>
  <c r="L11" i="87"/>
  <c r="F11" i="87"/>
  <c r="H11" i="87"/>
  <c r="N11" i="87"/>
  <c r="L10" i="87"/>
  <c r="H10" i="87"/>
  <c r="N10" i="87"/>
  <c r="F10" i="87"/>
  <c r="L7" i="87"/>
  <c r="F7" i="87"/>
  <c r="H7" i="87"/>
  <c r="N7" i="87"/>
  <c r="L6" i="87"/>
  <c r="F6" i="87"/>
  <c r="H6" i="87"/>
  <c r="N6" i="87"/>
  <c r="L5" i="87"/>
  <c r="F5" i="87"/>
  <c r="H5" i="87"/>
  <c r="N5" i="87"/>
  <c r="L4" i="87"/>
  <c r="H4" i="87"/>
  <c r="N4" i="87"/>
  <c r="F4" i="87"/>
  <c r="L3" i="87"/>
  <c r="F3" i="87"/>
  <c r="H3" i="87"/>
  <c r="N3" i="87"/>
  <c r="G30" i="79"/>
  <c r="G20" i="81"/>
  <c r="G38" i="81"/>
  <c r="G37" i="79"/>
  <c r="G19" i="79"/>
  <c r="G18" i="79"/>
  <c r="I18" i="79"/>
  <c r="M18" i="79"/>
  <c r="O18" i="79"/>
  <c r="I19" i="79"/>
  <c r="M19" i="79"/>
  <c r="O19" i="79"/>
  <c r="G20" i="79"/>
  <c r="I20" i="79"/>
  <c r="M20" i="79"/>
  <c r="O20" i="79"/>
  <c r="G21" i="79"/>
  <c r="I21" i="79"/>
  <c r="M21" i="79"/>
  <c r="O21" i="79"/>
  <c r="G22" i="79"/>
  <c r="I22" i="79"/>
  <c r="M22" i="79"/>
  <c r="O22" i="79"/>
  <c r="G23" i="79"/>
  <c r="I23" i="79"/>
  <c r="M23" i="79"/>
  <c r="O23" i="79"/>
  <c r="G24" i="79"/>
  <c r="I24" i="79"/>
  <c r="M24" i="79"/>
  <c r="O24" i="79"/>
  <c r="P18" i="79"/>
  <c r="Q18" i="79"/>
  <c r="I37" i="79"/>
  <c r="M37" i="79"/>
  <c r="O37" i="79"/>
  <c r="G38" i="79"/>
  <c r="I38" i="79"/>
  <c r="M38" i="79"/>
  <c r="O38" i="79"/>
  <c r="G39" i="79"/>
  <c r="I39" i="79"/>
  <c r="M39" i="79"/>
  <c r="O39" i="79"/>
  <c r="G40" i="79"/>
  <c r="I40" i="79"/>
  <c r="M40" i="79"/>
  <c r="O40" i="79"/>
  <c r="G41" i="79"/>
  <c r="I41" i="79"/>
  <c r="M41" i="79"/>
  <c r="O41" i="79"/>
  <c r="S18" i="79"/>
  <c r="G25" i="79"/>
  <c r="I25" i="79"/>
  <c r="M25" i="79"/>
  <c r="O25" i="79"/>
  <c r="G26" i="79"/>
  <c r="I26" i="79"/>
  <c r="M26" i="79"/>
  <c r="O26" i="79"/>
  <c r="G27" i="79"/>
  <c r="I27" i="79"/>
  <c r="M27" i="79"/>
  <c r="O27" i="79"/>
  <c r="G28" i="79"/>
  <c r="I28" i="79"/>
  <c r="M28" i="79"/>
  <c r="O28" i="79"/>
  <c r="G29" i="79"/>
  <c r="I29" i="79"/>
  <c r="M29" i="79"/>
  <c r="O29" i="79"/>
  <c r="I30" i="79"/>
  <c r="M30" i="79"/>
  <c r="O30" i="79"/>
  <c r="G31" i="79"/>
  <c r="I31" i="79"/>
  <c r="M31" i="79"/>
  <c r="O31" i="79"/>
  <c r="T18" i="79"/>
  <c r="W18" i="79"/>
  <c r="X18" i="79"/>
  <c r="W23" i="79"/>
  <c r="AA18" i="79"/>
  <c r="X23" i="79"/>
  <c r="AB18" i="79"/>
  <c r="Q19" i="79"/>
  <c r="G32" i="79"/>
  <c r="I32" i="79"/>
  <c r="M32" i="79"/>
  <c r="O32" i="79"/>
  <c r="G33" i="79"/>
  <c r="I33" i="79"/>
  <c r="M33" i="79"/>
  <c r="O33" i="79"/>
  <c r="G34" i="79"/>
  <c r="I34" i="79"/>
  <c r="M34" i="79"/>
  <c r="O34" i="79"/>
  <c r="G35" i="79"/>
  <c r="I35" i="79"/>
  <c r="M35" i="79"/>
  <c r="O35" i="79"/>
  <c r="G36" i="79"/>
  <c r="I36" i="79"/>
  <c r="M36" i="79"/>
  <c r="O36" i="79"/>
  <c r="S19" i="79"/>
  <c r="T19" i="79"/>
  <c r="W19" i="79"/>
  <c r="X19" i="79"/>
  <c r="W24" i="79"/>
  <c r="AA19" i="79"/>
  <c r="X24" i="79"/>
  <c r="AB19" i="79"/>
  <c r="Q20" i="79"/>
  <c r="Q21" i="79"/>
  <c r="Q22" i="79"/>
  <c r="Q23" i="79"/>
  <c r="S23" i="79"/>
  <c r="T23" i="79"/>
  <c r="Q24" i="79"/>
  <c r="S24" i="79"/>
  <c r="T24" i="79"/>
  <c r="P25" i="79"/>
  <c r="Q25" i="79"/>
  <c r="Q26" i="79"/>
  <c r="Q27" i="79"/>
  <c r="Q28" i="79"/>
  <c r="Q29" i="79"/>
  <c r="Q30" i="79"/>
  <c r="Q31" i="79"/>
  <c r="P32" i="79"/>
  <c r="Q32" i="79"/>
  <c r="Q33" i="79"/>
  <c r="Q34" i="79"/>
  <c r="Q35" i="79"/>
  <c r="Q36" i="79"/>
  <c r="P37" i="79"/>
  <c r="Q37" i="79"/>
  <c r="Q38" i="79"/>
  <c r="Q39" i="79"/>
  <c r="Q40" i="79"/>
  <c r="Q41" i="79"/>
  <c r="G19" i="81"/>
  <c r="I19" i="81"/>
  <c r="M19" i="81"/>
  <c r="O19" i="81"/>
  <c r="I20" i="81"/>
  <c r="M20" i="81"/>
  <c r="O20" i="81"/>
  <c r="G21" i="81"/>
  <c r="I21" i="81"/>
  <c r="M21" i="81"/>
  <c r="O21" i="81"/>
  <c r="G22" i="81"/>
  <c r="I22" i="81"/>
  <c r="M22" i="81"/>
  <c r="O22" i="81"/>
  <c r="G23" i="81"/>
  <c r="I23" i="81"/>
  <c r="M23" i="81"/>
  <c r="O23" i="81"/>
  <c r="G24" i="81"/>
  <c r="I24" i="81"/>
  <c r="M24" i="81"/>
  <c r="O24" i="81"/>
  <c r="G25" i="81"/>
  <c r="I25" i="81"/>
  <c r="M25" i="81"/>
  <c r="O25" i="81"/>
  <c r="Q19" i="81"/>
  <c r="I38" i="81"/>
  <c r="M38" i="81"/>
  <c r="O38" i="81"/>
  <c r="G39" i="81"/>
  <c r="I39" i="81"/>
  <c r="M39" i="81"/>
  <c r="O39" i="81"/>
  <c r="G40" i="81"/>
  <c r="I40" i="81"/>
  <c r="M40" i="81"/>
  <c r="O40" i="81"/>
  <c r="G41" i="81"/>
  <c r="I41" i="81"/>
  <c r="M41" i="81"/>
  <c r="O41" i="81"/>
  <c r="G42" i="81"/>
  <c r="I42" i="81"/>
  <c r="M42" i="81"/>
  <c r="O42" i="81"/>
  <c r="T22" i="81"/>
  <c r="G26" i="81"/>
  <c r="I26" i="81"/>
  <c r="M26" i="81"/>
  <c r="O26" i="81"/>
  <c r="G27" i="81"/>
  <c r="I27" i="81"/>
  <c r="M27" i="81"/>
  <c r="O27" i="81"/>
  <c r="G28" i="81"/>
  <c r="I28" i="81"/>
  <c r="M28" i="81"/>
  <c r="O28" i="81"/>
  <c r="G29" i="81"/>
  <c r="I29" i="81"/>
  <c r="M29" i="81"/>
  <c r="O29" i="81"/>
  <c r="G30" i="81"/>
  <c r="I30" i="81"/>
  <c r="M30" i="81"/>
  <c r="O30" i="81"/>
  <c r="G31" i="81"/>
  <c r="I31" i="81"/>
  <c r="M31" i="81"/>
  <c r="O31" i="81"/>
  <c r="G32" i="81"/>
  <c r="I32" i="81"/>
  <c r="M32" i="81"/>
  <c r="O32" i="81"/>
  <c r="U22" i="81"/>
  <c r="X22" i="81"/>
  <c r="Y22" i="81"/>
  <c r="X27" i="81"/>
  <c r="AB22" i="81"/>
  <c r="Y27" i="81"/>
  <c r="AC22" i="81"/>
  <c r="G33" i="81"/>
  <c r="I33" i="81"/>
  <c r="M33" i="81"/>
  <c r="O33" i="81"/>
  <c r="G34" i="81"/>
  <c r="I34" i="81"/>
  <c r="M34" i="81"/>
  <c r="O34" i="81"/>
  <c r="G35" i="81"/>
  <c r="I35" i="81"/>
  <c r="M35" i="81"/>
  <c r="O35" i="81"/>
  <c r="G36" i="81"/>
  <c r="I36" i="81"/>
  <c r="M36" i="81"/>
  <c r="O36" i="81"/>
  <c r="G37" i="81"/>
  <c r="I37" i="81"/>
  <c r="M37" i="81"/>
  <c r="O37" i="81"/>
  <c r="T23" i="81"/>
  <c r="U23" i="81"/>
  <c r="X23" i="81"/>
  <c r="Y23" i="81"/>
  <c r="X28" i="81"/>
  <c r="AB23" i="81"/>
  <c r="Y28" i="81"/>
  <c r="AC23" i="81"/>
  <c r="Q26" i="81"/>
  <c r="T27" i="81"/>
  <c r="U27" i="81"/>
  <c r="T28" i="81"/>
  <c r="U28" i="81"/>
  <c r="Q33" i="81"/>
  <c r="Q38" i="81"/>
  <c r="G33" i="86"/>
  <c r="G41" i="86"/>
  <c r="G22" i="86"/>
  <c r="G24" i="85"/>
  <c r="G37" i="85"/>
  <c r="G23" i="85"/>
  <c r="G20" i="86"/>
  <c r="I20" i="86"/>
  <c r="M20" i="86"/>
  <c r="O20" i="86"/>
  <c r="G21" i="86"/>
  <c r="I21" i="86"/>
  <c r="M21" i="86"/>
  <c r="O21" i="86"/>
  <c r="I22" i="86"/>
  <c r="M22" i="86"/>
  <c r="O22" i="86"/>
  <c r="G23" i="86"/>
  <c r="I23" i="86"/>
  <c r="M23" i="86"/>
  <c r="O23" i="86"/>
  <c r="G24" i="86"/>
  <c r="I24" i="86"/>
  <c r="M24" i="86"/>
  <c r="O24" i="86"/>
  <c r="G25" i="86"/>
  <c r="I25" i="86"/>
  <c r="M25" i="86"/>
  <c r="O25" i="86"/>
  <c r="G26" i="86"/>
  <c r="I26" i="86"/>
  <c r="M26" i="86"/>
  <c r="O26" i="86"/>
  <c r="P20" i="86"/>
  <c r="Q20" i="86"/>
  <c r="G39" i="86"/>
  <c r="I39" i="86"/>
  <c r="M39" i="86"/>
  <c r="O39" i="86"/>
  <c r="G40" i="86"/>
  <c r="I40" i="86"/>
  <c r="M40" i="86"/>
  <c r="O40" i="86"/>
  <c r="I41" i="86"/>
  <c r="M41" i="86"/>
  <c r="O41" i="86"/>
  <c r="G42" i="86"/>
  <c r="I42" i="86"/>
  <c r="M42" i="86"/>
  <c r="O42" i="86"/>
  <c r="G43" i="86"/>
  <c r="I43" i="86"/>
  <c r="M43" i="86"/>
  <c r="O43" i="86"/>
  <c r="S20" i="86"/>
  <c r="G27" i="86"/>
  <c r="I27" i="86"/>
  <c r="M27" i="86"/>
  <c r="O27" i="86"/>
  <c r="G28" i="86"/>
  <c r="I28" i="86"/>
  <c r="M28" i="86"/>
  <c r="O28" i="86"/>
  <c r="G29" i="86"/>
  <c r="I29" i="86"/>
  <c r="M29" i="86"/>
  <c r="O29" i="86"/>
  <c r="G30" i="86"/>
  <c r="I30" i="86"/>
  <c r="M30" i="86"/>
  <c r="O30" i="86"/>
  <c r="G31" i="86"/>
  <c r="I31" i="86"/>
  <c r="M31" i="86"/>
  <c r="O31" i="86"/>
  <c r="G32" i="86"/>
  <c r="I32" i="86"/>
  <c r="M32" i="86"/>
  <c r="O32" i="86"/>
  <c r="I33" i="86"/>
  <c r="M33" i="86"/>
  <c r="O33" i="86"/>
  <c r="T20" i="86"/>
  <c r="W20" i="86"/>
  <c r="X20" i="86"/>
  <c r="W25" i="86"/>
  <c r="AA20" i="86"/>
  <c r="X25" i="86"/>
  <c r="AB20" i="86"/>
  <c r="Q21" i="86"/>
  <c r="G34" i="86"/>
  <c r="I34" i="86"/>
  <c r="M34" i="86"/>
  <c r="O34" i="86"/>
  <c r="G35" i="86"/>
  <c r="I35" i="86"/>
  <c r="M35" i="86"/>
  <c r="O35" i="86"/>
  <c r="G36" i="86"/>
  <c r="I36" i="86"/>
  <c r="M36" i="86"/>
  <c r="O36" i="86"/>
  <c r="G37" i="86"/>
  <c r="I37" i="86"/>
  <c r="M37" i="86"/>
  <c r="O37" i="86"/>
  <c r="G38" i="86"/>
  <c r="I38" i="86"/>
  <c r="M38" i="86"/>
  <c r="O38" i="86"/>
  <c r="S21" i="86"/>
  <c r="T21" i="86"/>
  <c r="W21" i="86"/>
  <c r="X21" i="86"/>
  <c r="W26" i="86"/>
  <c r="AA21" i="86"/>
  <c r="X26" i="86"/>
  <c r="AB21" i="86"/>
  <c r="Q22" i="86"/>
  <c r="Q23" i="86"/>
  <c r="Q24" i="86"/>
  <c r="Q25" i="86"/>
  <c r="S25" i="86"/>
  <c r="T25" i="86"/>
  <c r="Q26" i="86"/>
  <c r="S26" i="86"/>
  <c r="T26" i="86"/>
  <c r="P27" i="86"/>
  <c r="Q27" i="86"/>
  <c r="Q28" i="86"/>
  <c r="Q29" i="86"/>
  <c r="Q30" i="86"/>
  <c r="Q31" i="86"/>
  <c r="Q32" i="86"/>
  <c r="Q33" i="86"/>
  <c r="P34" i="86"/>
  <c r="Q34" i="86"/>
  <c r="Q35" i="86"/>
  <c r="Q36" i="86"/>
  <c r="Q37" i="86"/>
  <c r="Q38" i="86"/>
  <c r="P39" i="86"/>
  <c r="Q39" i="86"/>
  <c r="Q40" i="86"/>
  <c r="Q41" i="86"/>
  <c r="Q42" i="86"/>
  <c r="Q43" i="86"/>
  <c r="F10" i="86"/>
  <c r="H10" i="86"/>
  <c r="L10" i="86"/>
  <c r="N10" i="86"/>
  <c r="F11" i="86"/>
  <c r="H11" i="86"/>
  <c r="L11" i="86"/>
  <c r="N11" i="86"/>
  <c r="F12" i="86"/>
  <c r="H12" i="86"/>
  <c r="L12" i="86"/>
  <c r="N12" i="86"/>
  <c r="F13" i="86"/>
  <c r="H13" i="86"/>
  <c r="L13" i="86"/>
  <c r="N13" i="86"/>
  <c r="F14" i="86"/>
  <c r="H14" i="86"/>
  <c r="L14" i="86"/>
  <c r="N14" i="86"/>
  <c r="F3" i="86"/>
  <c r="H3" i="86"/>
  <c r="L3" i="86"/>
  <c r="N3" i="86"/>
  <c r="F4" i="86"/>
  <c r="H4" i="86"/>
  <c r="L4" i="86"/>
  <c r="N4" i="86"/>
  <c r="F5" i="86"/>
  <c r="H5" i="86"/>
  <c r="L5" i="86"/>
  <c r="N5" i="86"/>
  <c r="F6" i="86"/>
  <c r="H6" i="86"/>
  <c r="L6" i="86"/>
  <c r="N6" i="86"/>
  <c r="F7" i="86"/>
  <c r="H7" i="86"/>
  <c r="L7" i="86"/>
  <c r="N7" i="86"/>
  <c r="G20" i="85"/>
  <c r="I20" i="85"/>
  <c r="M20" i="85"/>
  <c r="O20" i="85"/>
  <c r="G21" i="85"/>
  <c r="I21" i="85"/>
  <c r="M21" i="85"/>
  <c r="O21" i="85"/>
  <c r="G22" i="85"/>
  <c r="I22" i="85"/>
  <c r="M22" i="85"/>
  <c r="O22" i="85"/>
  <c r="I23" i="85"/>
  <c r="M23" i="85"/>
  <c r="O23" i="85"/>
  <c r="I24" i="85"/>
  <c r="M24" i="85"/>
  <c r="O24" i="85"/>
  <c r="G25" i="85"/>
  <c r="I25" i="85"/>
  <c r="M25" i="85"/>
  <c r="O25" i="85"/>
  <c r="G26" i="85"/>
  <c r="I26" i="85"/>
  <c r="M26" i="85"/>
  <c r="O26" i="85"/>
  <c r="P20" i="85"/>
  <c r="Q20" i="85"/>
  <c r="G39" i="85"/>
  <c r="I39" i="85"/>
  <c r="M39" i="85"/>
  <c r="O39" i="85"/>
  <c r="G40" i="85"/>
  <c r="I40" i="85"/>
  <c r="M40" i="85"/>
  <c r="O40" i="85"/>
  <c r="G41" i="85"/>
  <c r="I41" i="85"/>
  <c r="M41" i="85"/>
  <c r="O41" i="85"/>
  <c r="G42" i="85"/>
  <c r="I42" i="85"/>
  <c r="M42" i="85"/>
  <c r="O42" i="85"/>
  <c r="G43" i="85"/>
  <c r="I43" i="85"/>
  <c r="M43" i="85"/>
  <c r="O43" i="85"/>
  <c r="S20" i="85"/>
  <c r="G27" i="85"/>
  <c r="I27" i="85"/>
  <c r="M27" i="85"/>
  <c r="O27" i="85"/>
  <c r="G28" i="85"/>
  <c r="I28" i="85"/>
  <c r="M28" i="85"/>
  <c r="O28" i="85"/>
  <c r="G29" i="85"/>
  <c r="I29" i="85"/>
  <c r="M29" i="85"/>
  <c r="O29" i="85"/>
  <c r="G30" i="85"/>
  <c r="I30" i="85"/>
  <c r="M30" i="85"/>
  <c r="O30" i="85"/>
  <c r="G31" i="85"/>
  <c r="I31" i="85"/>
  <c r="M31" i="85"/>
  <c r="O31" i="85"/>
  <c r="G32" i="85"/>
  <c r="I32" i="85"/>
  <c r="M32" i="85"/>
  <c r="O32" i="85"/>
  <c r="G33" i="85"/>
  <c r="I33" i="85"/>
  <c r="M33" i="85"/>
  <c r="O33" i="85"/>
  <c r="T20" i="85"/>
  <c r="W20" i="85"/>
  <c r="X20" i="85"/>
  <c r="W25" i="85"/>
  <c r="AA20" i="85"/>
  <c r="X25" i="85"/>
  <c r="AB20" i="85"/>
  <c r="Q21" i="85"/>
  <c r="G34" i="85"/>
  <c r="I34" i="85"/>
  <c r="M34" i="85"/>
  <c r="O34" i="85"/>
  <c r="G35" i="85"/>
  <c r="I35" i="85"/>
  <c r="M35" i="85"/>
  <c r="O35" i="85"/>
  <c r="G36" i="85"/>
  <c r="I36" i="85"/>
  <c r="M36" i="85"/>
  <c r="O36" i="85"/>
  <c r="I37" i="85"/>
  <c r="M37" i="85"/>
  <c r="O37" i="85"/>
  <c r="G38" i="85"/>
  <c r="I38" i="85"/>
  <c r="M38" i="85"/>
  <c r="O38" i="85"/>
  <c r="S21" i="85"/>
  <c r="T21" i="85"/>
  <c r="W21" i="85"/>
  <c r="X21" i="85"/>
  <c r="W26" i="85"/>
  <c r="AA21" i="85"/>
  <c r="X26" i="85"/>
  <c r="AB21" i="85"/>
  <c r="Q22" i="85"/>
  <c r="Q23" i="85"/>
  <c r="Q24" i="85"/>
  <c r="Q25" i="85"/>
  <c r="S25" i="85"/>
  <c r="T25" i="85"/>
  <c r="Q26" i="85"/>
  <c r="S26" i="85"/>
  <c r="T26" i="85"/>
  <c r="P27" i="85"/>
  <c r="Q27" i="85"/>
  <c r="Q28" i="85"/>
  <c r="Q29" i="85"/>
  <c r="Q30" i="85"/>
  <c r="Q31" i="85"/>
  <c r="Q32" i="85"/>
  <c r="Q33" i="85"/>
  <c r="P34" i="85"/>
  <c r="Q34" i="85"/>
  <c r="Q35" i="85"/>
  <c r="Q36" i="85"/>
  <c r="Q37" i="85"/>
  <c r="Q38" i="85"/>
  <c r="P39" i="85"/>
  <c r="Q39" i="85"/>
  <c r="Q40" i="85"/>
  <c r="Q41" i="85"/>
  <c r="Q42" i="85"/>
  <c r="Q43" i="85"/>
  <c r="F10" i="85"/>
  <c r="H10" i="85"/>
  <c r="L10" i="85"/>
  <c r="N10" i="85"/>
  <c r="F11" i="85"/>
  <c r="H11" i="85"/>
  <c r="L11" i="85"/>
  <c r="N11" i="85"/>
  <c r="F12" i="85"/>
  <c r="H12" i="85"/>
  <c r="L12" i="85"/>
  <c r="N12" i="85"/>
  <c r="F13" i="85"/>
  <c r="H13" i="85"/>
  <c r="L13" i="85"/>
  <c r="N13" i="85"/>
  <c r="F14" i="85"/>
  <c r="H14" i="85"/>
  <c r="L14" i="85"/>
  <c r="N14" i="85"/>
  <c r="F3" i="85"/>
  <c r="H3" i="85"/>
  <c r="L3" i="85"/>
  <c r="N3" i="85"/>
  <c r="F4" i="85"/>
  <c r="H4" i="85"/>
  <c r="L4" i="85"/>
  <c r="N4" i="85"/>
  <c r="F5" i="85"/>
  <c r="H5" i="85"/>
  <c r="L5" i="85"/>
  <c r="N5" i="85"/>
  <c r="F6" i="85"/>
  <c r="H6" i="85"/>
  <c r="L6" i="85"/>
  <c r="N6" i="85"/>
  <c r="F7" i="85"/>
  <c r="H7" i="85"/>
  <c r="L7" i="85"/>
  <c r="N7" i="85"/>
  <c r="D31" i="58"/>
  <c r="D31" i="84"/>
  <c r="D65" i="84"/>
  <c r="E65" i="84"/>
  <c r="G65" i="84"/>
  <c r="H65" i="84"/>
  <c r="D66" i="84"/>
  <c r="E66" i="84"/>
  <c r="G66" i="84"/>
  <c r="H66" i="84"/>
  <c r="D59" i="84"/>
  <c r="E59" i="84"/>
  <c r="G59" i="84"/>
  <c r="H59" i="84"/>
  <c r="D60" i="84"/>
  <c r="E60" i="84"/>
  <c r="G60" i="84"/>
  <c r="H60" i="84"/>
  <c r="D52" i="84"/>
  <c r="E52" i="84"/>
  <c r="G52" i="84"/>
  <c r="H52" i="84"/>
  <c r="D53" i="84"/>
  <c r="E53" i="84"/>
  <c r="G53" i="84"/>
  <c r="H53" i="84"/>
  <c r="D45" i="84"/>
  <c r="E45" i="84"/>
  <c r="G45" i="84"/>
  <c r="H45" i="84"/>
  <c r="D46" i="84"/>
  <c r="E46" i="84"/>
  <c r="G46" i="84"/>
  <c r="H46" i="84"/>
  <c r="D38" i="84"/>
  <c r="E38" i="84"/>
  <c r="G38" i="84"/>
  <c r="H38" i="84"/>
  <c r="D39" i="84"/>
  <c r="E39" i="84"/>
  <c r="G39" i="84"/>
  <c r="H39" i="84"/>
  <c r="E31" i="84"/>
  <c r="G31" i="84"/>
  <c r="H31" i="84"/>
  <c r="D32" i="84"/>
  <c r="E32" i="84"/>
  <c r="G32" i="84"/>
  <c r="H32" i="84"/>
  <c r="G31" i="80"/>
  <c r="G37" i="80"/>
  <c r="G19" i="80"/>
  <c r="G18" i="80"/>
  <c r="I18" i="80"/>
  <c r="M18" i="80"/>
  <c r="O18" i="80"/>
  <c r="I19" i="80"/>
  <c r="M19" i="80"/>
  <c r="O19" i="80"/>
  <c r="G20" i="80"/>
  <c r="I20" i="80"/>
  <c r="M20" i="80"/>
  <c r="O20" i="80"/>
  <c r="G21" i="80"/>
  <c r="I21" i="80"/>
  <c r="M21" i="80"/>
  <c r="O21" i="80"/>
  <c r="G22" i="80"/>
  <c r="I22" i="80"/>
  <c r="M22" i="80"/>
  <c r="O22" i="80"/>
  <c r="G23" i="80"/>
  <c r="I23" i="80"/>
  <c r="M23" i="80"/>
  <c r="O23" i="80"/>
  <c r="G24" i="80"/>
  <c r="I24" i="80"/>
  <c r="M24" i="80"/>
  <c r="O24" i="80"/>
  <c r="P18" i="80"/>
  <c r="AC18" i="80"/>
  <c r="I37" i="80"/>
  <c r="M37" i="80"/>
  <c r="O37" i="80"/>
  <c r="G38" i="80"/>
  <c r="I38" i="80"/>
  <c r="M38" i="80"/>
  <c r="O38" i="80"/>
  <c r="G39" i="80"/>
  <c r="I39" i="80"/>
  <c r="M39" i="80"/>
  <c r="O39" i="80"/>
  <c r="G40" i="80"/>
  <c r="I40" i="80"/>
  <c r="M40" i="80"/>
  <c r="O40" i="80"/>
  <c r="G41" i="80"/>
  <c r="I41" i="80"/>
  <c r="M41" i="80"/>
  <c r="O41" i="80"/>
  <c r="R19" i="80"/>
  <c r="G25" i="80"/>
  <c r="I25" i="80"/>
  <c r="M25" i="80"/>
  <c r="O25" i="80"/>
  <c r="G26" i="80"/>
  <c r="I26" i="80"/>
  <c r="M26" i="80"/>
  <c r="O26" i="80"/>
  <c r="G27" i="80"/>
  <c r="I27" i="80"/>
  <c r="M27" i="80"/>
  <c r="O27" i="80"/>
  <c r="G28" i="80"/>
  <c r="I28" i="80"/>
  <c r="M28" i="80"/>
  <c r="O28" i="80"/>
  <c r="G29" i="80"/>
  <c r="I29" i="80"/>
  <c r="M29" i="80"/>
  <c r="O29" i="80"/>
  <c r="G30" i="80"/>
  <c r="I30" i="80"/>
  <c r="M30" i="80"/>
  <c r="O30" i="80"/>
  <c r="I31" i="80"/>
  <c r="M31" i="80"/>
  <c r="O31" i="80"/>
  <c r="S19" i="80"/>
  <c r="V19" i="80"/>
  <c r="W19" i="80"/>
  <c r="V24" i="80"/>
  <c r="Z19" i="80"/>
  <c r="G32" i="80"/>
  <c r="I32" i="80"/>
  <c r="M32" i="80"/>
  <c r="O32" i="80"/>
  <c r="W24" i="80"/>
  <c r="AA19" i="80"/>
  <c r="AC19" i="80"/>
  <c r="G33" i="80"/>
  <c r="I33" i="80"/>
  <c r="M33" i="80"/>
  <c r="O33" i="80"/>
  <c r="G34" i="80"/>
  <c r="I34" i="80"/>
  <c r="M34" i="80"/>
  <c r="O34" i="80"/>
  <c r="G35" i="80"/>
  <c r="I35" i="80"/>
  <c r="M35" i="80"/>
  <c r="O35" i="80"/>
  <c r="G36" i="80"/>
  <c r="I36" i="80"/>
  <c r="M36" i="80"/>
  <c r="O36" i="80"/>
  <c r="R20" i="80"/>
  <c r="S20" i="80"/>
  <c r="V20" i="80"/>
  <c r="W20" i="80"/>
  <c r="V25" i="80"/>
  <c r="Z20" i="80"/>
  <c r="W25" i="80"/>
  <c r="AA20" i="80"/>
  <c r="AC20" i="80"/>
  <c r="AC21" i="80"/>
  <c r="AC22" i="80"/>
  <c r="AC23" i="80"/>
  <c r="R24" i="80"/>
  <c r="S24" i="80"/>
  <c r="AC24" i="80"/>
  <c r="P25" i="80"/>
  <c r="R25" i="80"/>
  <c r="S25" i="80"/>
  <c r="AC25" i="80"/>
  <c r="AC26" i="80"/>
  <c r="AC27" i="80"/>
  <c r="AC28" i="80"/>
  <c r="AC29" i="80"/>
  <c r="AC30" i="80"/>
  <c r="AC31" i="80"/>
  <c r="P32" i="80"/>
  <c r="AC32" i="80"/>
  <c r="AC33" i="80"/>
  <c r="AC34" i="80"/>
  <c r="AC35" i="80"/>
  <c r="AC36" i="80"/>
  <c r="P37" i="80"/>
  <c r="AC37" i="80"/>
  <c r="AC38" i="80"/>
  <c r="AC39" i="80"/>
  <c r="AC40" i="80"/>
  <c r="AC41" i="80"/>
  <c r="G34" i="83"/>
  <c r="G33" i="83"/>
  <c r="G28" i="83"/>
  <c r="G26" i="72"/>
  <c r="G40" i="72"/>
  <c r="G25" i="72"/>
  <c r="G30" i="82"/>
  <c r="G35" i="82"/>
  <c r="G33" i="82"/>
  <c r="I33" i="82"/>
  <c r="J27" i="71"/>
  <c r="J42" i="71"/>
  <c r="J33" i="71"/>
  <c r="R7" i="82"/>
  <c r="T9" i="82"/>
  <c r="R3" i="82"/>
  <c r="T4" i="82"/>
  <c r="F5" i="72"/>
  <c r="F15" i="83"/>
  <c r="H15" i="83"/>
  <c r="L15" i="83"/>
  <c r="N15" i="83"/>
  <c r="F8" i="83"/>
  <c r="H8" i="83"/>
  <c r="L8" i="83"/>
  <c r="N8" i="83"/>
  <c r="F5" i="83"/>
  <c r="I3" i="71"/>
  <c r="K3" i="71"/>
  <c r="G19" i="83"/>
  <c r="I19" i="83"/>
  <c r="M19" i="83"/>
  <c r="O19" i="83"/>
  <c r="G20" i="83"/>
  <c r="I20" i="83"/>
  <c r="M20" i="83"/>
  <c r="O20" i="83"/>
  <c r="G21" i="83"/>
  <c r="I21" i="83"/>
  <c r="M21" i="83"/>
  <c r="O21" i="83"/>
  <c r="G22" i="83"/>
  <c r="I22" i="83"/>
  <c r="M22" i="83"/>
  <c r="O22" i="83"/>
  <c r="G23" i="83"/>
  <c r="I23" i="83"/>
  <c r="M23" i="83"/>
  <c r="O23" i="83"/>
  <c r="G24" i="83"/>
  <c r="I24" i="83"/>
  <c r="M24" i="83"/>
  <c r="O24" i="83"/>
  <c r="G25" i="83"/>
  <c r="I25" i="83"/>
  <c r="M25" i="83"/>
  <c r="O25" i="83"/>
  <c r="P19" i="83"/>
  <c r="Q19" i="83"/>
  <c r="G38" i="83"/>
  <c r="I38" i="83"/>
  <c r="M38" i="83"/>
  <c r="O38" i="83"/>
  <c r="G39" i="83"/>
  <c r="I39" i="83"/>
  <c r="M39" i="83"/>
  <c r="O39" i="83"/>
  <c r="G40" i="83"/>
  <c r="I40" i="83"/>
  <c r="M40" i="83"/>
  <c r="O40" i="83"/>
  <c r="G41" i="83"/>
  <c r="I41" i="83"/>
  <c r="M41" i="83"/>
  <c r="O41" i="83"/>
  <c r="G42" i="83"/>
  <c r="I42" i="83"/>
  <c r="M42" i="83"/>
  <c r="O42" i="83"/>
  <c r="S19" i="83"/>
  <c r="G26" i="83"/>
  <c r="I26" i="83"/>
  <c r="M26" i="83"/>
  <c r="O26" i="83"/>
  <c r="G27" i="83"/>
  <c r="I27" i="83"/>
  <c r="M27" i="83"/>
  <c r="O27" i="83"/>
  <c r="I28" i="83"/>
  <c r="M28" i="83"/>
  <c r="O28" i="83"/>
  <c r="G29" i="83"/>
  <c r="I29" i="83"/>
  <c r="M29" i="83"/>
  <c r="O29" i="83"/>
  <c r="G30" i="83"/>
  <c r="I30" i="83"/>
  <c r="M30" i="83"/>
  <c r="O30" i="83"/>
  <c r="G31" i="83"/>
  <c r="I31" i="83"/>
  <c r="M31" i="83"/>
  <c r="O31" i="83"/>
  <c r="G32" i="83"/>
  <c r="I32" i="83"/>
  <c r="M32" i="83"/>
  <c r="O32" i="83"/>
  <c r="T19" i="83"/>
  <c r="W19" i="83"/>
  <c r="X19" i="83"/>
  <c r="W24" i="83"/>
  <c r="AA19" i="83"/>
  <c r="X24" i="83"/>
  <c r="AB19" i="83"/>
  <c r="Q20" i="83"/>
  <c r="I33" i="83"/>
  <c r="M33" i="83"/>
  <c r="O33" i="83"/>
  <c r="I34" i="83"/>
  <c r="M34" i="83"/>
  <c r="O34" i="83"/>
  <c r="G35" i="83"/>
  <c r="I35" i="83"/>
  <c r="M35" i="83"/>
  <c r="O35" i="83"/>
  <c r="G36" i="83"/>
  <c r="I36" i="83"/>
  <c r="M36" i="83"/>
  <c r="O36" i="83"/>
  <c r="G37" i="83"/>
  <c r="I37" i="83"/>
  <c r="M37" i="83"/>
  <c r="O37" i="83"/>
  <c r="S20" i="83"/>
  <c r="T20" i="83"/>
  <c r="W20" i="83"/>
  <c r="X20" i="83"/>
  <c r="W25" i="83"/>
  <c r="AA20" i="83"/>
  <c r="X25" i="83"/>
  <c r="AB20" i="83"/>
  <c r="Q21" i="83"/>
  <c r="Q22" i="83"/>
  <c r="Q23" i="83"/>
  <c r="Q24" i="83"/>
  <c r="S24" i="83"/>
  <c r="T24" i="83"/>
  <c r="Q25" i="83"/>
  <c r="S25" i="83"/>
  <c r="T25" i="83"/>
  <c r="P26" i="83"/>
  <c r="Q26" i="83"/>
  <c r="Q27" i="83"/>
  <c r="Q28" i="83"/>
  <c r="Q29" i="83"/>
  <c r="Q30" i="83"/>
  <c r="Q31" i="83"/>
  <c r="Q32" i="83"/>
  <c r="P33" i="83"/>
  <c r="Q33" i="83"/>
  <c r="Q34" i="83"/>
  <c r="Q35" i="83"/>
  <c r="Q36" i="83"/>
  <c r="Q37" i="83"/>
  <c r="P38" i="83"/>
  <c r="Q38" i="83"/>
  <c r="Q39" i="83"/>
  <c r="Q40" i="83"/>
  <c r="Q41" i="83"/>
  <c r="Q42" i="83"/>
  <c r="F10" i="83"/>
  <c r="H10" i="83"/>
  <c r="L10" i="83"/>
  <c r="N10" i="83"/>
  <c r="F11" i="83"/>
  <c r="H11" i="83"/>
  <c r="L11" i="83"/>
  <c r="N11" i="83"/>
  <c r="F12" i="83"/>
  <c r="H12" i="83"/>
  <c r="L12" i="83"/>
  <c r="N12" i="83"/>
  <c r="F13" i="83"/>
  <c r="H13" i="83"/>
  <c r="L13" i="83"/>
  <c r="N13" i="83"/>
  <c r="F14" i="83"/>
  <c r="H14" i="83"/>
  <c r="L14" i="83"/>
  <c r="N14" i="83"/>
  <c r="F3" i="83"/>
  <c r="H3" i="83"/>
  <c r="L3" i="83"/>
  <c r="N3" i="83"/>
  <c r="F4" i="83"/>
  <c r="H4" i="83"/>
  <c r="L4" i="83"/>
  <c r="N4" i="83"/>
  <c r="H5" i="83"/>
  <c r="L5" i="83"/>
  <c r="N5" i="83"/>
  <c r="F6" i="83"/>
  <c r="H6" i="83"/>
  <c r="L6" i="83"/>
  <c r="N6" i="83"/>
  <c r="F7" i="83"/>
  <c r="H7" i="83"/>
  <c r="L7" i="83"/>
  <c r="N7" i="83"/>
  <c r="G19" i="72"/>
  <c r="I19" i="72"/>
  <c r="M19" i="72"/>
  <c r="O19" i="72"/>
  <c r="G20" i="72"/>
  <c r="I20" i="72"/>
  <c r="M20" i="72"/>
  <c r="O20" i="72"/>
  <c r="G21" i="72"/>
  <c r="I21" i="72"/>
  <c r="M21" i="72"/>
  <c r="O21" i="72"/>
  <c r="G22" i="72"/>
  <c r="I22" i="72"/>
  <c r="M22" i="72"/>
  <c r="O22" i="72"/>
  <c r="G23" i="72"/>
  <c r="I23" i="72"/>
  <c r="M23" i="72"/>
  <c r="O23" i="72"/>
  <c r="G24" i="72"/>
  <c r="I24" i="72"/>
  <c r="M24" i="72"/>
  <c r="O24" i="72"/>
  <c r="I25" i="72"/>
  <c r="M25" i="72"/>
  <c r="O25" i="72"/>
  <c r="P19" i="72"/>
  <c r="Q19" i="72"/>
  <c r="G38" i="72"/>
  <c r="I38" i="72"/>
  <c r="M38" i="72"/>
  <c r="O38" i="72"/>
  <c r="G39" i="72"/>
  <c r="I39" i="72"/>
  <c r="M39" i="72"/>
  <c r="O39" i="72"/>
  <c r="I40" i="72"/>
  <c r="M40" i="72"/>
  <c r="O40" i="72"/>
  <c r="G41" i="72"/>
  <c r="I41" i="72"/>
  <c r="M41" i="72"/>
  <c r="O41" i="72"/>
  <c r="G42" i="72"/>
  <c r="I42" i="72"/>
  <c r="O42" i="72"/>
  <c r="M42" i="72"/>
  <c r="I26" i="72"/>
  <c r="M26" i="72"/>
  <c r="O26" i="72"/>
  <c r="G27" i="72"/>
  <c r="I27" i="72"/>
  <c r="M27" i="72"/>
  <c r="O27" i="72"/>
  <c r="G28" i="72"/>
  <c r="I28" i="72"/>
  <c r="M28" i="72"/>
  <c r="O28" i="72"/>
  <c r="G29" i="72"/>
  <c r="I29" i="72"/>
  <c r="M29" i="72"/>
  <c r="O29" i="72"/>
  <c r="G30" i="72"/>
  <c r="I30" i="72"/>
  <c r="M30" i="72"/>
  <c r="O30" i="72"/>
  <c r="G31" i="72"/>
  <c r="I31" i="72"/>
  <c r="M31" i="72"/>
  <c r="O31" i="72"/>
  <c r="G32" i="72"/>
  <c r="I32" i="72"/>
  <c r="M32" i="72"/>
  <c r="O32" i="72"/>
  <c r="T19" i="72"/>
  <c r="X19" i="72"/>
  <c r="X24" i="72"/>
  <c r="AB19" i="72"/>
  <c r="Q20" i="72"/>
  <c r="G33" i="72"/>
  <c r="I33" i="72"/>
  <c r="M33" i="72"/>
  <c r="O33" i="72"/>
  <c r="G34" i="72"/>
  <c r="I34" i="72"/>
  <c r="O34" i="72"/>
  <c r="Q34" i="72"/>
  <c r="M34" i="72"/>
  <c r="G35" i="72"/>
  <c r="I35" i="72"/>
  <c r="M35" i="72"/>
  <c r="O35" i="72"/>
  <c r="G36" i="72"/>
  <c r="I36" i="72"/>
  <c r="M36" i="72"/>
  <c r="O36" i="72"/>
  <c r="G37" i="72"/>
  <c r="I37" i="72"/>
  <c r="O37" i="72"/>
  <c r="M37" i="72"/>
  <c r="T20" i="72"/>
  <c r="X20" i="72"/>
  <c r="X25" i="72"/>
  <c r="AB20" i="72"/>
  <c r="Q22" i="72"/>
  <c r="Q23" i="72"/>
  <c r="Q24" i="72"/>
  <c r="T24" i="72"/>
  <c r="Q25" i="72"/>
  <c r="T25" i="72"/>
  <c r="P26" i="72"/>
  <c r="Q26" i="72"/>
  <c r="Q27" i="72"/>
  <c r="Q28" i="72"/>
  <c r="Q29" i="72"/>
  <c r="Q30" i="72"/>
  <c r="Q31" i="72"/>
  <c r="F10" i="72"/>
  <c r="H10" i="72"/>
  <c r="L10" i="72"/>
  <c r="N10" i="72"/>
  <c r="F11" i="72"/>
  <c r="H11" i="72"/>
  <c r="L11" i="72"/>
  <c r="N11" i="72"/>
  <c r="F12" i="72"/>
  <c r="H12" i="72"/>
  <c r="L12" i="72"/>
  <c r="N12" i="72"/>
  <c r="F13" i="72"/>
  <c r="H13" i="72"/>
  <c r="L13" i="72"/>
  <c r="N13" i="72"/>
  <c r="F14" i="72"/>
  <c r="H14" i="72"/>
  <c r="L14" i="72"/>
  <c r="N14" i="72"/>
  <c r="F3" i="72"/>
  <c r="H3" i="72"/>
  <c r="L3" i="72"/>
  <c r="N3" i="72"/>
  <c r="F4" i="72"/>
  <c r="H4" i="72"/>
  <c r="L4" i="72"/>
  <c r="N4" i="72"/>
  <c r="H5" i="72"/>
  <c r="L5" i="72"/>
  <c r="N5" i="72"/>
  <c r="F6" i="72"/>
  <c r="H6" i="72"/>
  <c r="L6" i="72"/>
  <c r="N6" i="72"/>
  <c r="F7" i="72"/>
  <c r="H7" i="72"/>
  <c r="L7" i="72"/>
  <c r="N7" i="72"/>
  <c r="G21" i="82"/>
  <c r="I21" i="82"/>
  <c r="M21" i="82"/>
  <c r="O21" i="82"/>
  <c r="G22" i="82"/>
  <c r="I22" i="82"/>
  <c r="M22" i="82"/>
  <c r="O22" i="82"/>
  <c r="G23" i="82"/>
  <c r="I23" i="82"/>
  <c r="M23" i="82"/>
  <c r="O23" i="82"/>
  <c r="G24" i="82"/>
  <c r="I24" i="82"/>
  <c r="M24" i="82"/>
  <c r="O24" i="82"/>
  <c r="G25" i="82"/>
  <c r="I25" i="82"/>
  <c r="M25" i="82"/>
  <c r="O25" i="82"/>
  <c r="G26" i="82"/>
  <c r="I26" i="82"/>
  <c r="M26" i="82"/>
  <c r="O26" i="82"/>
  <c r="G27" i="82"/>
  <c r="I27" i="82"/>
  <c r="M27" i="82"/>
  <c r="O27" i="82"/>
  <c r="P21" i="82"/>
  <c r="G40" i="82"/>
  <c r="I40" i="82"/>
  <c r="M40" i="82"/>
  <c r="O40" i="82"/>
  <c r="G41" i="82"/>
  <c r="I41" i="82"/>
  <c r="M41" i="82"/>
  <c r="O41" i="82"/>
  <c r="G42" i="82"/>
  <c r="I42" i="82"/>
  <c r="M42" i="82"/>
  <c r="O42" i="82"/>
  <c r="G43" i="82"/>
  <c r="I43" i="82"/>
  <c r="M43" i="82"/>
  <c r="O43" i="82"/>
  <c r="G44" i="82"/>
  <c r="I44" i="82"/>
  <c r="M44" i="82"/>
  <c r="O44" i="82"/>
  <c r="S22" i="82"/>
  <c r="G28" i="82"/>
  <c r="I28" i="82"/>
  <c r="M28" i="82"/>
  <c r="O28" i="82"/>
  <c r="G29" i="82"/>
  <c r="I29" i="82"/>
  <c r="M29" i="82"/>
  <c r="O29" i="82"/>
  <c r="I30" i="82"/>
  <c r="M30" i="82"/>
  <c r="O30" i="82"/>
  <c r="G31" i="82"/>
  <c r="I31" i="82"/>
  <c r="M31" i="82"/>
  <c r="O31" i="82"/>
  <c r="G32" i="82"/>
  <c r="I32" i="82"/>
  <c r="M32" i="82"/>
  <c r="O32" i="82"/>
  <c r="M33" i="82"/>
  <c r="O33" i="82"/>
  <c r="G34" i="82"/>
  <c r="I34" i="82"/>
  <c r="M34" i="82"/>
  <c r="O34" i="82"/>
  <c r="T22" i="82"/>
  <c r="W22" i="82"/>
  <c r="X22" i="82"/>
  <c r="W27" i="82"/>
  <c r="AA22" i="82"/>
  <c r="X27" i="82"/>
  <c r="AB22" i="82"/>
  <c r="I35" i="82"/>
  <c r="M35" i="82"/>
  <c r="O35" i="82"/>
  <c r="G36" i="82"/>
  <c r="I36" i="82"/>
  <c r="M36" i="82"/>
  <c r="O36" i="82"/>
  <c r="G37" i="82"/>
  <c r="I37" i="82"/>
  <c r="M37" i="82"/>
  <c r="O37" i="82"/>
  <c r="G38" i="82"/>
  <c r="I38" i="82"/>
  <c r="M38" i="82"/>
  <c r="O38" i="82"/>
  <c r="G39" i="82"/>
  <c r="I39" i="82"/>
  <c r="M39" i="82"/>
  <c r="O39" i="82"/>
  <c r="S23" i="82"/>
  <c r="T23" i="82"/>
  <c r="W23" i="82"/>
  <c r="X23" i="82"/>
  <c r="W28" i="82"/>
  <c r="AA23" i="82"/>
  <c r="X28" i="82"/>
  <c r="AB23" i="82"/>
  <c r="S27" i="82"/>
  <c r="T27" i="82"/>
  <c r="P28" i="82"/>
  <c r="S28" i="82"/>
  <c r="T28" i="82"/>
  <c r="P35" i="82"/>
  <c r="P40" i="82"/>
  <c r="F10" i="82"/>
  <c r="H10" i="82"/>
  <c r="L10" i="82"/>
  <c r="N10" i="82"/>
  <c r="F11" i="82"/>
  <c r="H11" i="82"/>
  <c r="L11" i="82"/>
  <c r="N11" i="82"/>
  <c r="F12" i="82"/>
  <c r="H12" i="82"/>
  <c r="L12" i="82"/>
  <c r="N12" i="82"/>
  <c r="F13" i="82"/>
  <c r="H13" i="82"/>
  <c r="L13" i="82"/>
  <c r="N13" i="82"/>
  <c r="F14" i="82"/>
  <c r="H14" i="82"/>
  <c r="L14" i="82"/>
  <c r="N14" i="82"/>
  <c r="F3" i="82"/>
  <c r="H3" i="82"/>
  <c r="L3" i="82"/>
  <c r="N3" i="82"/>
  <c r="F4" i="82"/>
  <c r="H4" i="82"/>
  <c r="L4" i="82"/>
  <c r="N4" i="82"/>
  <c r="F5" i="82"/>
  <c r="H5" i="82"/>
  <c r="L5" i="82"/>
  <c r="N5" i="82"/>
  <c r="F6" i="82"/>
  <c r="H6" i="82"/>
  <c r="L6" i="82"/>
  <c r="N6" i="82"/>
  <c r="F7" i="82"/>
  <c r="H7" i="82"/>
  <c r="L7" i="82"/>
  <c r="N7" i="82"/>
  <c r="J21" i="71"/>
  <c r="L21" i="71"/>
  <c r="P21" i="71"/>
  <c r="R21" i="71"/>
  <c r="J22" i="71"/>
  <c r="L22" i="71"/>
  <c r="P22" i="71"/>
  <c r="R22" i="71"/>
  <c r="J24" i="71"/>
  <c r="L24" i="71"/>
  <c r="P24" i="71"/>
  <c r="R24" i="71"/>
  <c r="J25" i="71"/>
  <c r="L25" i="71"/>
  <c r="P25" i="71"/>
  <c r="R25" i="71"/>
  <c r="J26" i="71"/>
  <c r="L26" i="71"/>
  <c r="P26" i="71"/>
  <c r="R26" i="71"/>
  <c r="L27" i="71"/>
  <c r="P27" i="71"/>
  <c r="R27" i="71"/>
  <c r="S21" i="71"/>
  <c r="J40" i="71"/>
  <c r="L40" i="71"/>
  <c r="P40" i="71"/>
  <c r="R40" i="71"/>
  <c r="J41" i="71"/>
  <c r="L41" i="71"/>
  <c r="P41" i="71"/>
  <c r="R41" i="71"/>
  <c r="L42" i="71"/>
  <c r="P42" i="71"/>
  <c r="R42" i="71"/>
  <c r="J43" i="71"/>
  <c r="L43" i="71"/>
  <c r="P43" i="71"/>
  <c r="R43" i="71"/>
  <c r="V22" i="71"/>
  <c r="V27" i="71"/>
  <c r="J28" i="71"/>
  <c r="L28" i="71"/>
  <c r="P28" i="71"/>
  <c r="R28" i="71"/>
  <c r="J29" i="71"/>
  <c r="L29" i="71"/>
  <c r="P29" i="71"/>
  <c r="R29" i="71"/>
  <c r="J30" i="71"/>
  <c r="L30" i="71"/>
  <c r="P30" i="71"/>
  <c r="R30" i="71"/>
  <c r="J31" i="71"/>
  <c r="L31" i="71"/>
  <c r="P31" i="71"/>
  <c r="R31" i="71"/>
  <c r="J32" i="71"/>
  <c r="L32" i="71"/>
  <c r="P32" i="71"/>
  <c r="R32" i="71"/>
  <c r="L33" i="71"/>
  <c r="P33" i="71"/>
  <c r="R33" i="71"/>
  <c r="J34" i="71"/>
  <c r="L34" i="71"/>
  <c r="P34" i="71"/>
  <c r="R34" i="71"/>
  <c r="W22" i="71"/>
  <c r="Z22" i="71"/>
  <c r="AA22" i="71"/>
  <c r="Z27" i="71"/>
  <c r="AD22" i="71"/>
  <c r="AA27" i="71"/>
  <c r="AE22" i="71"/>
  <c r="J23" i="71"/>
  <c r="L23" i="71"/>
  <c r="P23" i="71"/>
  <c r="J35" i="71"/>
  <c r="L35" i="71"/>
  <c r="P35" i="71"/>
  <c r="R35" i="71"/>
  <c r="J37" i="71"/>
  <c r="L37" i="71"/>
  <c r="P37" i="71"/>
  <c r="R37" i="71"/>
  <c r="J38" i="71"/>
  <c r="L38" i="71"/>
  <c r="P38" i="71"/>
  <c r="R38" i="71"/>
  <c r="V23" i="71"/>
  <c r="W23" i="71"/>
  <c r="Z23" i="71"/>
  <c r="AD23" i="71"/>
  <c r="AA23" i="71"/>
  <c r="Z28" i="71"/>
  <c r="AA28" i="71"/>
  <c r="AE23" i="71"/>
  <c r="W27" i="71"/>
  <c r="S28" i="71"/>
  <c r="V28" i="71"/>
  <c r="W28" i="71"/>
  <c r="S35" i="71"/>
  <c r="J36" i="71"/>
  <c r="L36" i="71"/>
  <c r="P36" i="71"/>
  <c r="J39" i="71"/>
  <c r="L39" i="71"/>
  <c r="P39" i="71"/>
  <c r="S40" i="71"/>
  <c r="J44" i="71"/>
  <c r="L44" i="71"/>
  <c r="P44" i="71"/>
  <c r="I10" i="71"/>
  <c r="K10" i="71"/>
  <c r="O10" i="71"/>
  <c r="Q10" i="71"/>
  <c r="I11" i="71"/>
  <c r="K11" i="71"/>
  <c r="O11" i="71"/>
  <c r="Q11" i="71"/>
  <c r="I12" i="71"/>
  <c r="K12" i="71"/>
  <c r="O12" i="71"/>
  <c r="Q12" i="71"/>
  <c r="I13" i="71"/>
  <c r="K13" i="71"/>
  <c r="O13" i="71"/>
  <c r="Q13" i="71"/>
  <c r="I14" i="71"/>
  <c r="K14" i="71"/>
  <c r="O14" i="71"/>
  <c r="Q14" i="71"/>
  <c r="O3" i="71"/>
  <c r="Q3" i="71"/>
  <c r="I4" i="71"/>
  <c r="K4" i="71"/>
  <c r="O4" i="71"/>
  <c r="Q4" i="71"/>
  <c r="I5" i="71"/>
  <c r="K5" i="71"/>
  <c r="O5" i="71"/>
  <c r="Q5" i="71"/>
  <c r="I6" i="71"/>
  <c r="K6" i="71"/>
  <c r="O6" i="71"/>
  <c r="Q6" i="71"/>
  <c r="I7" i="71"/>
  <c r="K7" i="71"/>
  <c r="O7" i="71"/>
  <c r="Q7" i="71"/>
  <c r="H66" i="73"/>
  <c r="G66" i="73"/>
  <c r="E66" i="73"/>
  <c r="D66" i="73"/>
  <c r="H65" i="73"/>
  <c r="G65" i="73"/>
  <c r="E65" i="73"/>
  <c r="D65" i="73"/>
  <c r="H60" i="73"/>
  <c r="G60" i="73"/>
  <c r="E60" i="73"/>
  <c r="D60" i="73"/>
  <c r="H59" i="73"/>
  <c r="G59" i="73"/>
  <c r="E59" i="73"/>
  <c r="D59" i="73"/>
  <c r="H53" i="73"/>
  <c r="G53" i="73"/>
  <c r="E53" i="73"/>
  <c r="D53" i="73"/>
  <c r="H52" i="73"/>
  <c r="G52" i="73"/>
  <c r="E52" i="73"/>
  <c r="D52" i="73"/>
  <c r="H46" i="73"/>
  <c r="G46" i="73"/>
  <c r="E46" i="73"/>
  <c r="D46" i="73"/>
  <c r="H45" i="73"/>
  <c r="G45" i="73"/>
  <c r="E45" i="73"/>
  <c r="D45" i="73"/>
  <c r="H39" i="73"/>
  <c r="G39" i="73"/>
  <c r="E39" i="73"/>
  <c r="D39" i="73"/>
  <c r="H38" i="73"/>
  <c r="G38" i="73"/>
  <c r="E38" i="73"/>
  <c r="D38" i="73"/>
  <c r="H32" i="73"/>
  <c r="G32" i="73"/>
  <c r="E32" i="73"/>
  <c r="D32" i="73"/>
  <c r="H31" i="73"/>
  <c r="G31" i="73"/>
  <c r="E31" i="73"/>
  <c r="D31" i="73"/>
  <c r="G24" i="68"/>
  <c r="I24" i="68"/>
  <c r="O24" i="68"/>
  <c r="Q24" i="68"/>
  <c r="G40" i="68"/>
  <c r="I40" i="68"/>
  <c r="G21" i="68"/>
  <c r="G20" i="70"/>
  <c r="G39" i="70"/>
  <c r="G21" i="69"/>
  <c r="G40" i="69"/>
  <c r="I40" i="69"/>
  <c r="O21" i="69"/>
  <c r="G23" i="69"/>
  <c r="I23" i="69"/>
  <c r="M40" i="70"/>
  <c r="G40" i="70"/>
  <c r="I40" i="70"/>
  <c r="O40" i="70"/>
  <c r="Q36" i="70"/>
  <c r="M39" i="70"/>
  <c r="I39" i="70"/>
  <c r="M38" i="70"/>
  <c r="G38" i="70"/>
  <c r="I38" i="70"/>
  <c r="M37" i="70"/>
  <c r="G37" i="70"/>
  <c r="I37" i="70"/>
  <c r="M36" i="70"/>
  <c r="G36" i="70"/>
  <c r="I36" i="70"/>
  <c r="M35" i="70"/>
  <c r="G35" i="70"/>
  <c r="I35" i="70"/>
  <c r="O35" i="70"/>
  <c r="M34" i="70"/>
  <c r="G34" i="70"/>
  <c r="I34" i="70"/>
  <c r="M33" i="70"/>
  <c r="G33" i="70"/>
  <c r="I33" i="70"/>
  <c r="M32" i="70"/>
  <c r="G32" i="70"/>
  <c r="I32" i="70"/>
  <c r="O32" i="70"/>
  <c r="M31" i="70"/>
  <c r="G31" i="70"/>
  <c r="I31" i="70"/>
  <c r="M30" i="70"/>
  <c r="G30" i="70"/>
  <c r="I30" i="70"/>
  <c r="M29" i="70"/>
  <c r="G29" i="70"/>
  <c r="I29" i="70"/>
  <c r="M28" i="70"/>
  <c r="G28" i="70"/>
  <c r="I28" i="70"/>
  <c r="M27" i="70"/>
  <c r="G27" i="70"/>
  <c r="I27" i="70"/>
  <c r="M26" i="70"/>
  <c r="G26" i="70"/>
  <c r="I26" i="70"/>
  <c r="M25" i="70"/>
  <c r="G25" i="70"/>
  <c r="I25" i="70"/>
  <c r="M24" i="70"/>
  <c r="G24" i="70"/>
  <c r="I24" i="70"/>
  <c r="O24" i="70"/>
  <c r="M23" i="70"/>
  <c r="G23" i="70"/>
  <c r="I23" i="70"/>
  <c r="O23" i="70"/>
  <c r="M22" i="70"/>
  <c r="G22" i="70"/>
  <c r="I22" i="70"/>
  <c r="O22" i="70"/>
  <c r="M21" i="70"/>
  <c r="G21" i="70"/>
  <c r="I21" i="70"/>
  <c r="O21" i="70"/>
  <c r="M20" i="70"/>
  <c r="I20" i="70"/>
  <c r="O20" i="70"/>
  <c r="M19" i="70"/>
  <c r="G19" i="70"/>
  <c r="I19" i="70"/>
  <c r="M18" i="70"/>
  <c r="G18" i="70"/>
  <c r="I18" i="70"/>
  <c r="O18" i="70"/>
  <c r="M17" i="70"/>
  <c r="G17" i="70"/>
  <c r="I17" i="70"/>
  <c r="O17" i="70"/>
  <c r="M41" i="69"/>
  <c r="G41" i="69"/>
  <c r="I41" i="69"/>
  <c r="AC41" i="69"/>
  <c r="M40" i="69"/>
  <c r="M39" i="69"/>
  <c r="G39" i="69"/>
  <c r="I39" i="69"/>
  <c r="O39" i="69"/>
  <c r="AC39" i="69"/>
  <c r="M38" i="69"/>
  <c r="G38" i="69"/>
  <c r="I38" i="69"/>
  <c r="O38" i="69"/>
  <c r="AC38" i="69"/>
  <c r="M37" i="69"/>
  <c r="G37" i="69"/>
  <c r="I37" i="69"/>
  <c r="O37" i="69"/>
  <c r="M36" i="69"/>
  <c r="G36" i="69"/>
  <c r="I36" i="69"/>
  <c r="M35" i="69"/>
  <c r="G35" i="69"/>
  <c r="I35" i="69"/>
  <c r="O35" i="69"/>
  <c r="AC35" i="69"/>
  <c r="M34" i="69"/>
  <c r="G34" i="69"/>
  <c r="I34" i="69"/>
  <c r="O34" i="69"/>
  <c r="AC34" i="69"/>
  <c r="M33" i="69"/>
  <c r="G33" i="69"/>
  <c r="I33" i="69"/>
  <c r="M32" i="69"/>
  <c r="G32" i="69"/>
  <c r="I32" i="69"/>
  <c r="O32" i="69"/>
  <c r="M31" i="69"/>
  <c r="G31" i="69"/>
  <c r="I31" i="69"/>
  <c r="O31" i="69"/>
  <c r="AC31" i="69"/>
  <c r="M30" i="69"/>
  <c r="G30" i="69"/>
  <c r="I30" i="69"/>
  <c r="M29" i="69"/>
  <c r="G29" i="69"/>
  <c r="I29" i="69"/>
  <c r="O29" i="69"/>
  <c r="AC29" i="69"/>
  <c r="M28" i="69"/>
  <c r="G28" i="69"/>
  <c r="I28" i="69"/>
  <c r="O28" i="69"/>
  <c r="AC28" i="69"/>
  <c r="M27" i="69"/>
  <c r="G27" i="69"/>
  <c r="I27" i="69"/>
  <c r="O27" i="69"/>
  <c r="AC27" i="69"/>
  <c r="M26" i="69"/>
  <c r="G26" i="69"/>
  <c r="I26" i="69"/>
  <c r="M25" i="69"/>
  <c r="G25" i="69"/>
  <c r="I25" i="69"/>
  <c r="O25" i="69"/>
  <c r="M24" i="69"/>
  <c r="G24" i="69"/>
  <c r="I24" i="69"/>
  <c r="O24" i="69"/>
  <c r="AC24" i="69"/>
  <c r="M23" i="69"/>
  <c r="M22" i="69"/>
  <c r="G22" i="69"/>
  <c r="I22" i="69"/>
  <c r="O22" i="69"/>
  <c r="AC22" i="69"/>
  <c r="M21" i="69"/>
  <c r="I21" i="69"/>
  <c r="M20" i="69"/>
  <c r="G20" i="69"/>
  <c r="I20" i="69"/>
  <c r="M19" i="69"/>
  <c r="G19" i="69"/>
  <c r="I19" i="69"/>
  <c r="M18" i="69"/>
  <c r="G18" i="69"/>
  <c r="I18" i="69"/>
  <c r="O18" i="69"/>
  <c r="M41" i="68"/>
  <c r="G41" i="68"/>
  <c r="I41" i="68"/>
  <c r="M40" i="68"/>
  <c r="M39" i="68"/>
  <c r="G39" i="68"/>
  <c r="I39" i="68"/>
  <c r="M38" i="68"/>
  <c r="G38" i="68"/>
  <c r="I38" i="68"/>
  <c r="M37" i="68"/>
  <c r="G37" i="68"/>
  <c r="I37" i="68"/>
  <c r="M36" i="68"/>
  <c r="G36" i="68"/>
  <c r="I36" i="68"/>
  <c r="M35" i="68"/>
  <c r="G35" i="68"/>
  <c r="I35" i="68"/>
  <c r="M34" i="68"/>
  <c r="G34" i="68"/>
  <c r="I34" i="68"/>
  <c r="M33" i="68"/>
  <c r="I33" i="68"/>
  <c r="O33" i="68"/>
  <c r="Q33" i="68"/>
  <c r="G33" i="68"/>
  <c r="M32" i="68"/>
  <c r="G32" i="68"/>
  <c r="I32" i="68"/>
  <c r="O32" i="68"/>
  <c r="M31" i="68"/>
  <c r="G31" i="68"/>
  <c r="I31" i="68"/>
  <c r="O31" i="68"/>
  <c r="Q31" i="68"/>
  <c r="M30" i="68"/>
  <c r="G30" i="68"/>
  <c r="I30" i="68"/>
  <c r="O30" i="68"/>
  <c r="Q30" i="68"/>
  <c r="M29" i="68"/>
  <c r="G29" i="68"/>
  <c r="I29" i="68"/>
  <c r="O29" i="68"/>
  <c r="Q29" i="68"/>
  <c r="M28" i="68"/>
  <c r="G28" i="68"/>
  <c r="I28" i="68"/>
  <c r="O28" i="68"/>
  <c r="Q28" i="68"/>
  <c r="M27" i="68"/>
  <c r="G27" i="68"/>
  <c r="I27" i="68"/>
  <c r="O27" i="68"/>
  <c r="Q27" i="68"/>
  <c r="M26" i="68"/>
  <c r="G26" i="68"/>
  <c r="I26" i="68"/>
  <c r="O26" i="68"/>
  <c r="Q26" i="68"/>
  <c r="M25" i="68"/>
  <c r="G25" i="68"/>
  <c r="I25" i="68"/>
  <c r="O25" i="68"/>
  <c r="M24" i="68"/>
  <c r="M23" i="68"/>
  <c r="G23" i="68"/>
  <c r="I23" i="68"/>
  <c r="O23" i="68"/>
  <c r="Q23" i="68"/>
  <c r="M22" i="68"/>
  <c r="G22" i="68"/>
  <c r="I22" i="68"/>
  <c r="O22" i="68"/>
  <c r="Q22" i="68"/>
  <c r="M21" i="68"/>
  <c r="I21" i="68"/>
  <c r="O21" i="68"/>
  <c r="Q21" i="68"/>
  <c r="M20" i="68"/>
  <c r="G20" i="68"/>
  <c r="I20" i="68"/>
  <c r="Q20" i="68"/>
  <c r="M19" i="68"/>
  <c r="G19" i="68"/>
  <c r="I19" i="68"/>
  <c r="O19" i="68"/>
  <c r="Q19" i="68"/>
  <c r="M18" i="68"/>
  <c r="G18" i="68"/>
  <c r="I18" i="68"/>
  <c r="O18" i="68"/>
  <c r="L14" i="81"/>
  <c r="F14" i="81"/>
  <c r="H14" i="81"/>
  <c r="N14" i="81"/>
  <c r="L13" i="81"/>
  <c r="F13" i="81"/>
  <c r="H13" i="81"/>
  <c r="N13" i="81"/>
  <c r="L12" i="81"/>
  <c r="F12" i="81"/>
  <c r="H12" i="81"/>
  <c r="N12" i="81"/>
  <c r="L11" i="81"/>
  <c r="F11" i="81"/>
  <c r="H11" i="81"/>
  <c r="N11" i="81"/>
  <c r="L10" i="81"/>
  <c r="F10" i="81"/>
  <c r="H10" i="81"/>
  <c r="L7" i="81"/>
  <c r="F7" i="81"/>
  <c r="H7" i="81"/>
  <c r="L6" i="81"/>
  <c r="F6" i="81"/>
  <c r="H6" i="81"/>
  <c r="N6" i="81"/>
  <c r="L5" i="81"/>
  <c r="F5" i="81"/>
  <c r="H5" i="81"/>
  <c r="N5" i="81"/>
  <c r="L4" i="81"/>
  <c r="F4" i="81"/>
  <c r="H4" i="81"/>
  <c r="N4" i="81"/>
  <c r="L3" i="81"/>
  <c r="F3" i="81"/>
  <c r="H3" i="81"/>
  <c r="N3" i="81"/>
  <c r="L13" i="79"/>
  <c r="F13" i="79"/>
  <c r="H13" i="79"/>
  <c r="N13" i="79"/>
  <c r="L12" i="79"/>
  <c r="F12" i="79"/>
  <c r="H12" i="79"/>
  <c r="N12" i="79"/>
  <c r="L11" i="79"/>
  <c r="F11" i="79"/>
  <c r="H11" i="79"/>
  <c r="N11" i="79"/>
  <c r="L10" i="79"/>
  <c r="F10" i="79"/>
  <c r="H10" i="79"/>
  <c r="N10" i="79"/>
  <c r="L9" i="79"/>
  <c r="F9" i="79"/>
  <c r="H9" i="79"/>
  <c r="N9" i="79"/>
  <c r="L6" i="79"/>
  <c r="F6" i="79"/>
  <c r="H6" i="79"/>
  <c r="N6" i="79"/>
  <c r="L5" i="79"/>
  <c r="F5" i="79"/>
  <c r="H5" i="79"/>
  <c r="N5" i="79"/>
  <c r="L4" i="79"/>
  <c r="F4" i="79"/>
  <c r="H4" i="79"/>
  <c r="N4" i="79"/>
  <c r="L3" i="79"/>
  <c r="F3" i="79"/>
  <c r="H3" i="79"/>
  <c r="N3" i="79"/>
  <c r="L2" i="79"/>
  <c r="F2" i="79"/>
  <c r="H2" i="79"/>
  <c r="N2" i="79"/>
  <c r="L14" i="80"/>
  <c r="F14" i="80"/>
  <c r="H14" i="80"/>
  <c r="N14" i="80"/>
  <c r="L13" i="80"/>
  <c r="F13" i="80"/>
  <c r="H13" i="80"/>
  <c r="N13" i="80"/>
  <c r="L12" i="80"/>
  <c r="F12" i="80"/>
  <c r="H12" i="80"/>
  <c r="N12" i="80"/>
  <c r="L11" i="80"/>
  <c r="F11" i="80"/>
  <c r="H11" i="80"/>
  <c r="N11" i="80"/>
  <c r="L10" i="80"/>
  <c r="F10" i="80"/>
  <c r="H10" i="80"/>
  <c r="N10" i="80"/>
  <c r="L7" i="80"/>
  <c r="F7" i="80"/>
  <c r="H7" i="80"/>
  <c r="N7" i="80"/>
  <c r="L6" i="80"/>
  <c r="F6" i="80"/>
  <c r="H6" i="80"/>
  <c r="N6" i="80"/>
  <c r="L5" i="80"/>
  <c r="F5" i="80"/>
  <c r="H5" i="80"/>
  <c r="N5" i="80"/>
  <c r="L4" i="80"/>
  <c r="F4" i="80"/>
  <c r="H4" i="80"/>
  <c r="N4" i="80"/>
  <c r="L3" i="80"/>
  <c r="F3" i="80"/>
  <c r="H3" i="80"/>
  <c r="N3" i="80"/>
  <c r="L14" i="70"/>
  <c r="F14" i="70"/>
  <c r="H14" i="70"/>
  <c r="N14" i="70"/>
  <c r="L13" i="70"/>
  <c r="F13" i="70"/>
  <c r="H13" i="70"/>
  <c r="N13" i="70"/>
  <c r="L12" i="70"/>
  <c r="F12" i="70"/>
  <c r="H12" i="70"/>
  <c r="N12" i="70"/>
  <c r="L11" i="70"/>
  <c r="F11" i="70"/>
  <c r="H11" i="70"/>
  <c r="N11" i="70"/>
  <c r="L10" i="70"/>
  <c r="F10" i="70"/>
  <c r="H10" i="70"/>
  <c r="N10" i="70"/>
  <c r="L7" i="70"/>
  <c r="F7" i="70"/>
  <c r="H7" i="70"/>
  <c r="N7" i="70"/>
  <c r="L6" i="70"/>
  <c r="F6" i="70"/>
  <c r="H6" i="70"/>
  <c r="N6" i="70"/>
  <c r="L5" i="70"/>
  <c r="F5" i="70"/>
  <c r="H5" i="70"/>
  <c r="N5" i="70"/>
  <c r="L4" i="70"/>
  <c r="F4" i="70"/>
  <c r="H4" i="70"/>
  <c r="N4" i="70"/>
  <c r="L3" i="70"/>
  <c r="F3" i="70"/>
  <c r="H3" i="70"/>
  <c r="N3" i="70"/>
  <c r="L14" i="69"/>
  <c r="F14" i="69"/>
  <c r="H14" i="69"/>
  <c r="N14" i="69"/>
  <c r="L13" i="69"/>
  <c r="F13" i="69"/>
  <c r="H13" i="69"/>
  <c r="N13" i="69"/>
  <c r="L12" i="69"/>
  <c r="F12" i="69"/>
  <c r="H12" i="69"/>
  <c r="N12" i="69"/>
  <c r="L11" i="69"/>
  <c r="F11" i="69"/>
  <c r="H11" i="69"/>
  <c r="N11" i="69"/>
  <c r="L10" i="69"/>
  <c r="F10" i="69"/>
  <c r="H10" i="69"/>
  <c r="N10" i="69"/>
  <c r="L7" i="69"/>
  <c r="F7" i="69"/>
  <c r="H7" i="69"/>
  <c r="N7" i="69"/>
  <c r="L6" i="69"/>
  <c r="F6" i="69"/>
  <c r="H6" i="69"/>
  <c r="N6" i="69"/>
  <c r="L5" i="69"/>
  <c r="F5" i="69"/>
  <c r="H5" i="69"/>
  <c r="N5" i="69"/>
  <c r="L4" i="69"/>
  <c r="F4" i="69"/>
  <c r="H4" i="69"/>
  <c r="N4" i="69"/>
  <c r="L3" i="69"/>
  <c r="F3" i="69"/>
  <c r="H3" i="69"/>
  <c r="N3" i="69"/>
  <c r="L13" i="68"/>
  <c r="F13" i="68"/>
  <c r="H13" i="68"/>
  <c r="N13" i="68"/>
  <c r="L12" i="68"/>
  <c r="F12" i="68"/>
  <c r="H12" i="68"/>
  <c r="N12" i="68"/>
  <c r="L11" i="68"/>
  <c r="F11" i="68"/>
  <c r="H11" i="68"/>
  <c r="N11" i="68"/>
  <c r="L10" i="68"/>
  <c r="F10" i="68"/>
  <c r="H10" i="68"/>
  <c r="N10" i="68"/>
  <c r="L9" i="68"/>
  <c r="F9" i="68"/>
  <c r="H9" i="68"/>
  <c r="N9" i="68"/>
  <c r="L6" i="68"/>
  <c r="F6" i="68"/>
  <c r="H6" i="68"/>
  <c r="N6" i="68"/>
  <c r="L5" i="68"/>
  <c r="F5" i="68"/>
  <c r="H5" i="68"/>
  <c r="N5" i="68"/>
  <c r="L4" i="68"/>
  <c r="F4" i="68"/>
  <c r="H4" i="68"/>
  <c r="N4" i="68"/>
  <c r="L3" i="68"/>
  <c r="F3" i="68"/>
  <c r="H3" i="68"/>
  <c r="N3" i="68"/>
  <c r="L2" i="68"/>
  <c r="F2" i="68"/>
  <c r="H2" i="68"/>
  <c r="N2" i="68"/>
  <c r="R5" i="78"/>
  <c r="M43" i="78"/>
  <c r="G43" i="78"/>
  <c r="I43" i="78"/>
  <c r="O43" i="78"/>
  <c r="Q43" i="78"/>
  <c r="M42" i="78"/>
  <c r="G42" i="78"/>
  <c r="I42" i="78"/>
  <c r="O42" i="78"/>
  <c r="Q42" i="78"/>
  <c r="M41" i="78"/>
  <c r="G41" i="78"/>
  <c r="I41" i="78"/>
  <c r="M40" i="78"/>
  <c r="G40" i="78"/>
  <c r="I40" i="78"/>
  <c r="O40" i="78"/>
  <c r="Q40" i="78"/>
  <c r="M39" i="78"/>
  <c r="G39" i="78"/>
  <c r="I39" i="78"/>
  <c r="O39" i="78"/>
  <c r="M38" i="78"/>
  <c r="G38" i="78"/>
  <c r="I38" i="78"/>
  <c r="M37" i="78"/>
  <c r="G37" i="78"/>
  <c r="I37" i="78"/>
  <c r="O37" i="78"/>
  <c r="Q37" i="78"/>
  <c r="M36" i="78"/>
  <c r="G36" i="78"/>
  <c r="I36" i="78"/>
  <c r="O36" i="78"/>
  <c r="Q36" i="78"/>
  <c r="M35" i="78"/>
  <c r="G35" i="78"/>
  <c r="I35" i="78"/>
  <c r="O35" i="78"/>
  <c r="Q35" i="78"/>
  <c r="M34" i="78"/>
  <c r="G34" i="78"/>
  <c r="I34" i="78"/>
  <c r="O34" i="78"/>
  <c r="M33" i="78"/>
  <c r="G33" i="78"/>
  <c r="I33" i="78"/>
  <c r="O33" i="78"/>
  <c r="Q33" i="78"/>
  <c r="M32" i="78"/>
  <c r="G32" i="78"/>
  <c r="I32" i="78"/>
  <c r="O32" i="78"/>
  <c r="Q32" i="78"/>
  <c r="M31" i="78"/>
  <c r="G31" i="78"/>
  <c r="I31" i="78"/>
  <c r="M30" i="78"/>
  <c r="G30" i="78"/>
  <c r="I30" i="78"/>
  <c r="O30" i="78"/>
  <c r="Q30" i="78"/>
  <c r="M29" i="78"/>
  <c r="G29" i="78"/>
  <c r="I29" i="78"/>
  <c r="O29" i="78"/>
  <c r="Q29" i="78"/>
  <c r="M28" i="78"/>
  <c r="G28" i="78"/>
  <c r="I28" i="78"/>
  <c r="O28" i="78"/>
  <c r="Q28" i="78"/>
  <c r="M27" i="78"/>
  <c r="G27" i="78"/>
  <c r="I27" i="78"/>
  <c r="O27" i="78"/>
  <c r="M26" i="78"/>
  <c r="G26" i="78"/>
  <c r="I26" i="78"/>
  <c r="O26" i="78"/>
  <c r="Q26" i="78"/>
  <c r="M25" i="78"/>
  <c r="G25" i="78"/>
  <c r="I25" i="78"/>
  <c r="O25" i="78"/>
  <c r="Q25" i="78"/>
  <c r="M24" i="78"/>
  <c r="G24" i="78"/>
  <c r="I24" i="78"/>
  <c r="O24" i="78"/>
  <c r="Q24" i="78"/>
  <c r="M23" i="78"/>
  <c r="G23" i="78"/>
  <c r="I23" i="78"/>
  <c r="O23" i="78"/>
  <c r="Q23" i="78"/>
  <c r="M22" i="78"/>
  <c r="G22" i="78"/>
  <c r="I22" i="78"/>
  <c r="O22" i="78"/>
  <c r="Q22" i="78"/>
  <c r="M21" i="78"/>
  <c r="G21" i="78"/>
  <c r="I21" i="78"/>
  <c r="O21" i="78"/>
  <c r="Q21" i="78"/>
  <c r="M20" i="78"/>
  <c r="G20" i="78"/>
  <c r="I20" i="78"/>
  <c r="O20" i="78"/>
  <c r="L14" i="78"/>
  <c r="F14" i="78"/>
  <c r="H14" i="78"/>
  <c r="N14" i="78"/>
  <c r="L13" i="78"/>
  <c r="F13" i="78"/>
  <c r="H13" i="78"/>
  <c r="N13" i="78"/>
  <c r="L12" i="78"/>
  <c r="F12" i="78"/>
  <c r="H12" i="78"/>
  <c r="N12" i="78"/>
  <c r="L11" i="78"/>
  <c r="F11" i="78"/>
  <c r="H11" i="78"/>
  <c r="N11" i="78"/>
  <c r="L10" i="78"/>
  <c r="F10" i="78"/>
  <c r="H10" i="78"/>
  <c r="N10" i="78"/>
  <c r="L7" i="78"/>
  <c r="F7" i="78"/>
  <c r="H7" i="78"/>
  <c r="N7" i="78"/>
  <c r="L6" i="78"/>
  <c r="F6" i="78"/>
  <c r="H6" i="78"/>
  <c r="N6" i="78"/>
  <c r="L5" i="78"/>
  <c r="F5" i="78"/>
  <c r="H5" i="78"/>
  <c r="N5" i="78"/>
  <c r="L4" i="78"/>
  <c r="F4" i="78"/>
  <c r="H4" i="78"/>
  <c r="N4" i="78"/>
  <c r="L3" i="78"/>
  <c r="F3" i="78"/>
  <c r="H3" i="78"/>
  <c r="N3" i="78"/>
  <c r="M43" i="77"/>
  <c r="G43" i="77"/>
  <c r="I43" i="77"/>
  <c r="O43" i="77"/>
  <c r="Q43" i="77"/>
  <c r="M42" i="77"/>
  <c r="G42" i="77"/>
  <c r="I42" i="77"/>
  <c r="O42" i="77"/>
  <c r="Q42" i="77"/>
  <c r="M41" i="77"/>
  <c r="G41" i="77"/>
  <c r="I41" i="77"/>
  <c r="O41" i="77"/>
  <c r="Q41" i="77"/>
  <c r="M40" i="77"/>
  <c r="G40" i="77"/>
  <c r="I40" i="77"/>
  <c r="O40" i="77"/>
  <c r="Q40" i="77"/>
  <c r="M39" i="77"/>
  <c r="G39" i="77"/>
  <c r="I39" i="77"/>
  <c r="O39" i="77"/>
  <c r="M38" i="77"/>
  <c r="G38" i="77"/>
  <c r="I38" i="77"/>
  <c r="O38" i="77"/>
  <c r="Q38" i="77"/>
  <c r="M37" i="77"/>
  <c r="G37" i="77"/>
  <c r="I37" i="77"/>
  <c r="O37" i="77"/>
  <c r="Q37" i="77"/>
  <c r="M36" i="77"/>
  <c r="G36" i="77"/>
  <c r="I36" i="77"/>
  <c r="O36" i="77"/>
  <c r="Q36" i="77"/>
  <c r="M35" i="77"/>
  <c r="G35" i="77"/>
  <c r="I35" i="77"/>
  <c r="O35" i="77"/>
  <c r="Q35" i="77"/>
  <c r="M34" i="77"/>
  <c r="G34" i="77"/>
  <c r="I34" i="77"/>
  <c r="O34" i="77"/>
  <c r="M33" i="77"/>
  <c r="G33" i="77"/>
  <c r="I33" i="77"/>
  <c r="O33" i="77"/>
  <c r="Q33" i="77"/>
  <c r="M32" i="77"/>
  <c r="G32" i="77"/>
  <c r="I32" i="77"/>
  <c r="O32" i="77"/>
  <c r="Q32" i="77"/>
  <c r="M31" i="77"/>
  <c r="G31" i="77"/>
  <c r="I31" i="77"/>
  <c r="O31" i="77"/>
  <c r="Q31" i="77"/>
  <c r="M30" i="77"/>
  <c r="G30" i="77"/>
  <c r="I30" i="77"/>
  <c r="O30" i="77"/>
  <c r="Q30" i="77"/>
  <c r="M29" i="77"/>
  <c r="G29" i="77"/>
  <c r="I29" i="77"/>
  <c r="O29" i="77"/>
  <c r="Q29" i="77"/>
  <c r="M28" i="77"/>
  <c r="G28" i="77"/>
  <c r="I28" i="77"/>
  <c r="O28" i="77"/>
  <c r="Q28" i="77"/>
  <c r="M27" i="77"/>
  <c r="G27" i="77"/>
  <c r="I27" i="77"/>
  <c r="O27" i="77"/>
  <c r="M26" i="77"/>
  <c r="G26" i="77"/>
  <c r="I26" i="77"/>
  <c r="O26" i="77"/>
  <c r="Q26" i="77"/>
  <c r="M25" i="77"/>
  <c r="G25" i="77"/>
  <c r="I25" i="77"/>
  <c r="O25" i="77"/>
  <c r="Q25" i="77"/>
  <c r="M24" i="77"/>
  <c r="G24" i="77"/>
  <c r="I24" i="77"/>
  <c r="M23" i="77"/>
  <c r="G23" i="77"/>
  <c r="I23" i="77"/>
  <c r="O23" i="77"/>
  <c r="Q23" i="77"/>
  <c r="M22" i="77"/>
  <c r="M21" i="77"/>
  <c r="G21" i="77"/>
  <c r="I21" i="77"/>
  <c r="O21" i="77"/>
  <c r="Q21" i="77"/>
  <c r="M20" i="77"/>
  <c r="G20" i="77"/>
  <c r="I20" i="77"/>
  <c r="O20" i="77"/>
  <c r="L14" i="77"/>
  <c r="F14" i="77"/>
  <c r="H14" i="77"/>
  <c r="N14" i="77"/>
  <c r="L13" i="77"/>
  <c r="F13" i="77"/>
  <c r="H13" i="77"/>
  <c r="N13" i="77"/>
  <c r="L12" i="77"/>
  <c r="F12" i="77"/>
  <c r="H12" i="77"/>
  <c r="N12" i="77"/>
  <c r="L11" i="77"/>
  <c r="F11" i="77"/>
  <c r="H11" i="77"/>
  <c r="N11" i="77"/>
  <c r="S10" i="77"/>
  <c r="L10" i="77"/>
  <c r="F10" i="77"/>
  <c r="H10" i="77"/>
  <c r="N10" i="77"/>
  <c r="L7" i="77"/>
  <c r="F7" i="77"/>
  <c r="H7" i="77"/>
  <c r="N7" i="77"/>
  <c r="L6" i="77"/>
  <c r="F6" i="77"/>
  <c r="H6" i="77"/>
  <c r="N6" i="77"/>
  <c r="L5" i="77"/>
  <c r="F5" i="77"/>
  <c r="H5" i="77"/>
  <c r="N5" i="77"/>
  <c r="L4" i="77"/>
  <c r="F4" i="77"/>
  <c r="H4" i="77"/>
  <c r="N4" i="77"/>
  <c r="L3" i="77"/>
  <c r="F3" i="77"/>
  <c r="H3" i="77"/>
  <c r="N3" i="77"/>
  <c r="G20" i="76"/>
  <c r="I20" i="76"/>
  <c r="G26" i="76"/>
  <c r="G27" i="76"/>
  <c r="M43" i="76"/>
  <c r="G43" i="76"/>
  <c r="I43" i="76"/>
  <c r="O43" i="76"/>
  <c r="Q43" i="76"/>
  <c r="M42" i="76"/>
  <c r="G42" i="76"/>
  <c r="I42" i="76"/>
  <c r="O42" i="76"/>
  <c r="Q42" i="76"/>
  <c r="M41" i="76"/>
  <c r="G41" i="76"/>
  <c r="I41" i="76"/>
  <c r="O41" i="76"/>
  <c r="Q41" i="76"/>
  <c r="M40" i="76"/>
  <c r="G40" i="76"/>
  <c r="I40" i="76"/>
  <c r="O40" i="76"/>
  <c r="Q40" i="76"/>
  <c r="M39" i="76"/>
  <c r="G39" i="76"/>
  <c r="I39" i="76"/>
  <c r="O39" i="76"/>
  <c r="M38" i="76"/>
  <c r="G38" i="76"/>
  <c r="I38" i="76"/>
  <c r="O38" i="76"/>
  <c r="Q38" i="76"/>
  <c r="M37" i="76"/>
  <c r="G37" i="76"/>
  <c r="I37" i="76"/>
  <c r="O37" i="76"/>
  <c r="Q37" i="76"/>
  <c r="M36" i="76"/>
  <c r="G36" i="76"/>
  <c r="I36" i="76"/>
  <c r="O36" i="76"/>
  <c r="Q36" i="76"/>
  <c r="M35" i="76"/>
  <c r="G35" i="76"/>
  <c r="I35" i="76"/>
  <c r="O35" i="76"/>
  <c r="Q35" i="76"/>
  <c r="M34" i="76"/>
  <c r="G34" i="76"/>
  <c r="I34" i="76"/>
  <c r="O34" i="76"/>
  <c r="M33" i="76"/>
  <c r="G33" i="76"/>
  <c r="I33" i="76"/>
  <c r="O33" i="76"/>
  <c r="Q33" i="76"/>
  <c r="M32" i="76"/>
  <c r="G32" i="76"/>
  <c r="I32" i="76"/>
  <c r="O32" i="76"/>
  <c r="Q32" i="76"/>
  <c r="M31" i="76"/>
  <c r="G31" i="76"/>
  <c r="I31" i="76"/>
  <c r="O31" i="76"/>
  <c r="Q31" i="76"/>
  <c r="M30" i="76"/>
  <c r="G30" i="76"/>
  <c r="I30" i="76"/>
  <c r="O30" i="76"/>
  <c r="Q30" i="76"/>
  <c r="M29" i="76"/>
  <c r="G29" i="76"/>
  <c r="I29" i="76"/>
  <c r="O29" i="76"/>
  <c r="Q29" i="76"/>
  <c r="M28" i="76"/>
  <c r="G28" i="76"/>
  <c r="I28" i="76"/>
  <c r="O28" i="76"/>
  <c r="Q28" i="76"/>
  <c r="M27" i="76"/>
  <c r="I27" i="76"/>
  <c r="O27" i="76"/>
  <c r="M26" i="76"/>
  <c r="I26" i="76"/>
  <c r="O26" i="76"/>
  <c r="Q26" i="76"/>
  <c r="M25" i="76"/>
  <c r="G25" i="76"/>
  <c r="I25" i="76"/>
  <c r="O25" i="76"/>
  <c r="Q25" i="76"/>
  <c r="M24" i="76"/>
  <c r="G24" i="76"/>
  <c r="I24" i="76"/>
  <c r="O24" i="76"/>
  <c r="Q24" i="76"/>
  <c r="M23" i="76"/>
  <c r="G23" i="76"/>
  <c r="I23" i="76"/>
  <c r="O23" i="76"/>
  <c r="M22" i="76"/>
  <c r="G22" i="76"/>
  <c r="I22" i="76"/>
  <c r="O22" i="76"/>
  <c r="Q22" i="76"/>
  <c r="M21" i="76"/>
  <c r="G21" i="76"/>
  <c r="I21" i="76"/>
  <c r="O21" i="76"/>
  <c r="Q21" i="76"/>
  <c r="M20" i="76"/>
  <c r="S10" i="76"/>
  <c r="L14" i="76"/>
  <c r="F14" i="76"/>
  <c r="H14" i="76"/>
  <c r="N14" i="76"/>
  <c r="L13" i="76"/>
  <c r="F13" i="76"/>
  <c r="H13" i="76"/>
  <c r="N13" i="76"/>
  <c r="L12" i="76"/>
  <c r="F12" i="76"/>
  <c r="H12" i="76"/>
  <c r="N12" i="76"/>
  <c r="L11" i="76"/>
  <c r="F11" i="76"/>
  <c r="H11" i="76"/>
  <c r="N11" i="76"/>
  <c r="L10" i="76"/>
  <c r="F10" i="76"/>
  <c r="H10" i="76"/>
  <c r="N10" i="76"/>
  <c r="L7" i="76"/>
  <c r="F7" i="76"/>
  <c r="H7" i="76"/>
  <c r="N7" i="76"/>
  <c r="L6" i="76"/>
  <c r="F6" i="76"/>
  <c r="H6" i="76"/>
  <c r="N6" i="76"/>
  <c r="L5" i="76"/>
  <c r="F5" i="76"/>
  <c r="H5" i="76"/>
  <c r="N5" i="76"/>
  <c r="L4" i="76"/>
  <c r="F4" i="76"/>
  <c r="H4" i="76"/>
  <c r="N4" i="76"/>
  <c r="L3" i="76"/>
  <c r="F3" i="76"/>
  <c r="H3" i="76"/>
  <c r="N3" i="76"/>
  <c r="G22" i="75"/>
  <c r="T9" i="75"/>
  <c r="V11" i="75"/>
  <c r="M42" i="75"/>
  <c r="G42" i="75"/>
  <c r="I42" i="75"/>
  <c r="O42" i="75"/>
  <c r="Q42" i="75"/>
  <c r="M41" i="75"/>
  <c r="G41" i="75"/>
  <c r="I41" i="75"/>
  <c r="O41" i="75"/>
  <c r="Q41" i="75"/>
  <c r="M40" i="75"/>
  <c r="G40" i="75"/>
  <c r="I40" i="75"/>
  <c r="O40" i="75"/>
  <c r="Q40" i="75"/>
  <c r="M39" i="75"/>
  <c r="G39" i="75"/>
  <c r="I39" i="75"/>
  <c r="O39" i="75"/>
  <c r="Q39" i="75"/>
  <c r="M38" i="75"/>
  <c r="G38" i="75"/>
  <c r="I38" i="75"/>
  <c r="O38" i="75"/>
  <c r="M37" i="75"/>
  <c r="G37" i="75"/>
  <c r="I37" i="75"/>
  <c r="O37" i="75"/>
  <c r="Q37" i="75"/>
  <c r="M36" i="75"/>
  <c r="G36" i="75"/>
  <c r="I36" i="75"/>
  <c r="O36" i="75"/>
  <c r="Q36" i="75"/>
  <c r="M35" i="75"/>
  <c r="G35" i="75"/>
  <c r="I35" i="75"/>
  <c r="O35" i="75"/>
  <c r="Q35" i="75"/>
  <c r="M34" i="75"/>
  <c r="G34" i="75"/>
  <c r="I34" i="75"/>
  <c r="O34" i="75"/>
  <c r="Q34" i="75"/>
  <c r="M33" i="75"/>
  <c r="G33" i="75"/>
  <c r="I33" i="75"/>
  <c r="O33" i="75"/>
  <c r="M32" i="75"/>
  <c r="G32" i="75"/>
  <c r="I32" i="75"/>
  <c r="O32" i="75"/>
  <c r="Q32" i="75"/>
  <c r="M31" i="75"/>
  <c r="G31" i="75"/>
  <c r="I31" i="75"/>
  <c r="O31" i="75"/>
  <c r="Q31" i="75"/>
  <c r="M30" i="75"/>
  <c r="G30" i="75"/>
  <c r="I30" i="75"/>
  <c r="O30" i="75"/>
  <c r="Q30" i="75"/>
  <c r="M29" i="75"/>
  <c r="G29" i="75"/>
  <c r="I29" i="75"/>
  <c r="O29" i="75"/>
  <c r="Q29" i="75"/>
  <c r="M28" i="75"/>
  <c r="G28" i="75"/>
  <c r="I28" i="75"/>
  <c r="O28" i="75"/>
  <c r="Q28" i="75"/>
  <c r="M27" i="75"/>
  <c r="G27" i="75"/>
  <c r="I27" i="75"/>
  <c r="O27" i="75"/>
  <c r="Q27" i="75"/>
  <c r="M26" i="75"/>
  <c r="G26" i="75"/>
  <c r="I26" i="75"/>
  <c r="O26" i="75"/>
  <c r="M25" i="75"/>
  <c r="G25" i="75"/>
  <c r="I25" i="75"/>
  <c r="O25" i="75"/>
  <c r="Q25" i="75"/>
  <c r="M24" i="75"/>
  <c r="G24" i="75"/>
  <c r="I24" i="75"/>
  <c r="O24" i="75"/>
  <c r="Q24" i="75"/>
  <c r="M23" i="75"/>
  <c r="G23" i="75"/>
  <c r="I23" i="75"/>
  <c r="O23" i="75"/>
  <c r="Q23" i="75"/>
  <c r="M22" i="75"/>
  <c r="I22" i="75"/>
  <c r="O22" i="75"/>
  <c r="Q22" i="75"/>
  <c r="M21" i="75"/>
  <c r="G21" i="75"/>
  <c r="I21" i="75"/>
  <c r="O21" i="75"/>
  <c r="Q21" i="75"/>
  <c r="M20" i="75"/>
  <c r="G20" i="75"/>
  <c r="I20" i="75"/>
  <c r="O20" i="75"/>
  <c r="Q20" i="75"/>
  <c r="M19" i="75"/>
  <c r="G19" i="75"/>
  <c r="I19" i="75"/>
  <c r="O19" i="75"/>
  <c r="AC5" i="75"/>
  <c r="W5" i="75"/>
  <c r="Y5" i="75"/>
  <c r="AE5" i="75"/>
  <c r="AC4" i="75"/>
  <c r="W4" i="75"/>
  <c r="Y4" i="75"/>
  <c r="AE4" i="75"/>
  <c r="AC3" i="75"/>
  <c r="W3" i="75"/>
  <c r="Y3" i="75"/>
  <c r="AE3" i="75"/>
  <c r="AC2" i="75"/>
  <c r="W2" i="75"/>
  <c r="Y2" i="75"/>
  <c r="AE2" i="75"/>
  <c r="L14" i="75"/>
  <c r="F14" i="75"/>
  <c r="H14" i="75"/>
  <c r="N14" i="75"/>
  <c r="L13" i="75"/>
  <c r="F13" i="75"/>
  <c r="H13" i="75"/>
  <c r="N13" i="75"/>
  <c r="L12" i="75"/>
  <c r="F12" i="75"/>
  <c r="H12" i="75"/>
  <c r="N12" i="75"/>
  <c r="L11" i="75"/>
  <c r="F11" i="75"/>
  <c r="H11" i="75"/>
  <c r="N11" i="75"/>
  <c r="L10" i="75"/>
  <c r="F10" i="75"/>
  <c r="H10" i="75"/>
  <c r="N10" i="75"/>
  <c r="L7" i="75"/>
  <c r="F7" i="75"/>
  <c r="H7" i="75"/>
  <c r="N7" i="75"/>
  <c r="L6" i="75"/>
  <c r="F6" i="75"/>
  <c r="H6" i="75"/>
  <c r="N6" i="75"/>
  <c r="L5" i="75"/>
  <c r="F5" i="75"/>
  <c r="H5" i="75"/>
  <c r="N5" i="75"/>
  <c r="L4" i="75"/>
  <c r="F4" i="75"/>
  <c r="H4" i="75"/>
  <c r="N4" i="75"/>
  <c r="L3" i="75"/>
  <c r="F3" i="75"/>
  <c r="H3" i="75"/>
  <c r="N3" i="75"/>
  <c r="AB30" i="74"/>
  <c r="AB31" i="74"/>
  <c r="V30" i="74"/>
  <c r="X30" i="74"/>
  <c r="AD30" i="74"/>
  <c r="V31" i="74"/>
  <c r="X31" i="74"/>
  <c r="AD31" i="74"/>
  <c r="AB29" i="74"/>
  <c r="V29" i="74"/>
  <c r="X29" i="74"/>
  <c r="AD29" i="74"/>
  <c r="AB28" i="74"/>
  <c r="V28" i="74"/>
  <c r="X28" i="74"/>
  <c r="AD28" i="74"/>
  <c r="AB27" i="74"/>
  <c r="V27" i="74"/>
  <c r="X27" i="74"/>
  <c r="AD27" i="74"/>
  <c r="AB26" i="74"/>
  <c r="V26" i="74"/>
  <c r="X26" i="74"/>
  <c r="AD26" i="74"/>
  <c r="AB25" i="74"/>
  <c r="V25" i="74"/>
  <c r="X25" i="74"/>
  <c r="AD25" i="74"/>
  <c r="AB24" i="74"/>
  <c r="V24" i="74"/>
  <c r="X24" i="74"/>
  <c r="AD24" i="74"/>
  <c r="AB21" i="74"/>
  <c r="V21" i="74"/>
  <c r="X21" i="74"/>
  <c r="AB20" i="74"/>
  <c r="V20" i="74"/>
  <c r="X20" i="74"/>
  <c r="AD20" i="74"/>
  <c r="AB19" i="74"/>
  <c r="V19" i="74"/>
  <c r="X19" i="74"/>
  <c r="AB18" i="74"/>
  <c r="V18" i="74"/>
  <c r="X18" i="74"/>
  <c r="AD18" i="74"/>
  <c r="U5" i="74"/>
  <c r="W5" i="74"/>
  <c r="AC5" i="74"/>
  <c r="AA8" i="74"/>
  <c r="U8" i="74"/>
  <c r="W8" i="74"/>
  <c r="AA7" i="74"/>
  <c r="U7" i="74"/>
  <c r="W7" i="74"/>
  <c r="AC7" i="74"/>
  <c r="AA6" i="74"/>
  <c r="U6" i="74"/>
  <c r="W6" i="74"/>
  <c r="AC6" i="74"/>
  <c r="AA5" i="74"/>
  <c r="L22" i="74"/>
  <c r="F22" i="74"/>
  <c r="H22" i="74"/>
  <c r="L21" i="74"/>
  <c r="F21" i="74"/>
  <c r="H21" i="74"/>
  <c r="N21" i="74"/>
  <c r="L20" i="74"/>
  <c r="F20" i="74"/>
  <c r="H20" i="74"/>
  <c r="L19" i="74"/>
  <c r="F19" i="74"/>
  <c r="H19" i="74"/>
  <c r="N19" i="74"/>
  <c r="L18" i="74"/>
  <c r="F18" i="74"/>
  <c r="H18" i="74"/>
  <c r="L17" i="74"/>
  <c r="F17" i="74"/>
  <c r="H17" i="74"/>
  <c r="N17" i="74"/>
  <c r="F14" i="74"/>
  <c r="H14" i="74"/>
  <c r="L14" i="74"/>
  <c r="L13" i="74"/>
  <c r="F13" i="74"/>
  <c r="H13" i="74"/>
  <c r="N13" i="74"/>
  <c r="L12" i="74"/>
  <c r="F12" i="74"/>
  <c r="H12" i="74"/>
  <c r="L11" i="74"/>
  <c r="F11" i="74"/>
  <c r="H11" i="74"/>
  <c r="N11" i="74"/>
  <c r="L10" i="74"/>
  <c r="F10" i="74"/>
  <c r="H10" i="74"/>
  <c r="L7" i="74"/>
  <c r="F7" i="74"/>
  <c r="H7" i="74"/>
  <c r="N7" i="74"/>
  <c r="L6" i="74"/>
  <c r="F6" i="74"/>
  <c r="H6" i="74"/>
  <c r="L5" i="74"/>
  <c r="F5" i="74"/>
  <c r="H5" i="74"/>
  <c r="N5" i="74"/>
  <c r="L4" i="74"/>
  <c r="F4" i="74"/>
  <c r="H4" i="74"/>
  <c r="L3" i="74"/>
  <c r="F3" i="74"/>
  <c r="H3" i="74"/>
  <c r="N3" i="74"/>
  <c r="O32" i="65"/>
  <c r="Q32" i="65"/>
  <c r="G24" i="66"/>
  <c r="G43" i="66"/>
  <c r="G22" i="65"/>
  <c r="G41" i="65"/>
  <c r="G30" i="65"/>
  <c r="E27" i="65"/>
  <c r="G27" i="65"/>
  <c r="I27" i="65"/>
  <c r="O27" i="65"/>
  <c r="Q27" i="65"/>
  <c r="R7" i="66"/>
  <c r="Q7" i="66"/>
  <c r="T4" i="66"/>
  <c r="R3" i="66"/>
  <c r="F5" i="65"/>
  <c r="H5" i="65"/>
  <c r="F12" i="66"/>
  <c r="H12" i="66"/>
  <c r="N12" i="66"/>
  <c r="F11" i="66"/>
  <c r="H11" i="66"/>
  <c r="N11" i="66"/>
  <c r="F10" i="66"/>
  <c r="H10" i="66"/>
  <c r="N10" i="66"/>
  <c r="F5" i="66"/>
  <c r="H5" i="66"/>
  <c r="N5" i="66"/>
  <c r="G34" i="64"/>
  <c r="I34" i="64"/>
  <c r="O34" i="64"/>
  <c r="O31" i="63"/>
  <c r="H36" i="63"/>
  <c r="G20" i="62"/>
  <c r="Q2" i="62"/>
  <c r="H66" i="67"/>
  <c r="G66" i="67"/>
  <c r="E66" i="67"/>
  <c r="D66" i="67"/>
  <c r="H65" i="67"/>
  <c r="G65" i="67"/>
  <c r="E65" i="67"/>
  <c r="D65" i="67"/>
  <c r="H60" i="67"/>
  <c r="G60" i="67"/>
  <c r="E60" i="67"/>
  <c r="D60" i="67"/>
  <c r="H59" i="67"/>
  <c r="G59" i="67"/>
  <c r="E59" i="67"/>
  <c r="D59" i="67"/>
  <c r="H53" i="67"/>
  <c r="G53" i="67"/>
  <c r="E53" i="67"/>
  <c r="D53" i="67"/>
  <c r="H52" i="67"/>
  <c r="G52" i="67"/>
  <c r="E52" i="67"/>
  <c r="D52" i="67"/>
  <c r="H46" i="67"/>
  <c r="G46" i="67"/>
  <c r="E46" i="67"/>
  <c r="D46" i="67"/>
  <c r="H45" i="67"/>
  <c r="G45" i="67"/>
  <c r="E45" i="67"/>
  <c r="D45" i="67"/>
  <c r="H39" i="67"/>
  <c r="G39" i="67"/>
  <c r="E39" i="67"/>
  <c r="D39" i="67"/>
  <c r="H38" i="67"/>
  <c r="G38" i="67"/>
  <c r="E38" i="67"/>
  <c r="D38" i="67"/>
  <c r="H32" i="67"/>
  <c r="G32" i="67"/>
  <c r="E32" i="67"/>
  <c r="D32" i="67"/>
  <c r="H31" i="67"/>
  <c r="G31" i="67"/>
  <c r="E31" i="67"/>
  <c r="D31" i="67"/>
  <c r="M44" i="66"/>
  <c r="G44" i="66"/>
  <c r="I44" i="66"/>
  <c r="O44" i="66"/>
  <c r="M43" i="66"/>
  <c r="I43" i="66"/>
  <c r="O43" i="66"/>
  <c r="M42" i="66"/>
  <c r="G42" i="66"/>
  <c r="I42" i="66"/>
  <c r="O42" i="66"/>
  <c r="M41" i="66"/>
  <c r="G41" i="66"/>
  <c r="I41" i="66"/>
  <c r="O41" i="66"/>
  <c r="M40" i="66"/>
  <c r="G40" i="66"/>
  <c r="I40" i="66"/>
  <c r="O40" i="66"/>
  <c r="M39" i="66"/>
  <c r="G39" i="66"/>
  <c r="I39" i="66"/>
  <c r="O39" i="66"/>
  <c r="M38" i="66"/>
  <c r="G38" i="66"/>
  <c r="I38" i="66"/>
  <c r="O38" i="66"/>
  <c r="M37" i="66"/>
  <c r="G37" i="66"/>
  <c r="I37" i="66"/>
  <c r="O37" i="66"/>
  <c r="M36" i="66"/>
  <c r="G36" i="66"/>
  <c r="I36" i="66"/>
  <c r="O36" i="66"/>
  <c r="M35" i="66"/>
  <c r="G35" i="66"/>
  <c r="I35" i="66"/>
  <c r="O35" i="66"/>
  <c r="M34" i="66"/>
  <c r="G34" i="66"/>
  <c r="I34" i="66"/>
  <c r="O34" i="66"/>
  <c r="M33" i="66"/>
  <c r="G33" i="66"/>
  <c r="I33" i="66"/>
  <c r="O33" i="66"/>
  <c r="M32" i="66"/>
  <c r="G32" i="66"/>
  <c r="I32" i="66"/>
  <c r="O32" i="66"/>
  <c r="M31" i="66"/>
  <c r="G31" i="66"/>
  <c r="I31" i="66"/>
  <c r="O31" i="66"/>
  <c r="M30" i="66"/>
  <c r="G30" i="66"/>
  <c r="I30" i="66"/>
  <c r="O30" i="66"/>
  <c r="M29" i="66"/>
  <c r="G29" i="66"/>
  <c r="I29" i="66"/>
  <c r="O29" i="66"/>
  <c r="M28" i="66"/>
  <c r="G28" i="66"/>
  <c r="I28" i="66"/>
  <c r="O28" i="66"/>
  <c r="M27" i="66"/>
  <c r="G27" i="66"/>
  <c r="I27" i="66"/>
  <c r="O27" i="66"/>
  <c r="M26" i="66"/>
  <c r="G26" i="66"/>
  <c r="I26" i="66"/>
  <c r="O26" i="66"/>
  <c r="M25" i="66"/>
  <c r="G25" i="66"/>
  <c r="I25" i="66"/>
  <c r="O25" i="66"/>
  <c r="M24" i="66"/>
  <c r="I24" i="66"/>
  <c r="O24" i="66"/>
  <c r="M23" i="66"/>
  <c r="G23" i="66"/>
  <c r="I23" i="66"/>
  <c r="O23" i="66"/>
  <c r="M22" i="66"/>
  <c r="G22" i="66"/>
  <c r="I22" i="66"/>
  <c r="O22" i="66"/>
  <c r="M21" i="66"/>
  <c r="G21" i="66"/>
  <c r="I21" i="66"/>
  <c r="O21" i="66"/>
  <c r="L14" i="66"/>
  <c r="F14" i="66"/>
  <c r="H14" i="66"/>
  <c r="N14" i="66"/>
  <c r="L13" i="66"/>
  <c r="F13" i="66"/>
  <c r="H13" i="66"/>
  <c r="N13" i="66"/>
  <c r="L12" i="66"/>
  <c r="L11" i="66"/>
  <c r="L10" i="66"/>
  <c r="L7" i="66"/>
  <c r="F7" i="66"/>
  <c r="H7" i="66"/>
  <c r="N7" i="66"/>
  <c r="L6" i="66"/>
  <c r="F6" i="66"/>
  <c r="H6" i="66"/>
  <c r="N6" i="66"/>
  <c r="L5" i="66"/>
  <c r="L4" i="66"/>
  <c r="F4" i="66"/>
  <c r="H4" i="66"/>
  <c r="N4" i="66"/>
  <c r="L3" i="66"/>
  <c r="F3" i="66"/>
  <c r="H3" i="66"/>
  <c r="N3" i="66"/>
  <c r="M42" i="65"/>
  <c r="G42" i="65"/>
  <c r="I42" i="65"/>
  <c r="O42" i="65"/>
  <c r="Q42" i="65"/>
  <c r="M41" i="65"/>
  <c r="I41" i="65"/>
  <c r="M40" i="65"/>
  <c r="G40" i="65"/>
  <c r="I40" i="65"/>
  <c r="O40" i="65"/>
  <c r="Q40" i="65"/>
  <c r="M39" i="65"/>
  <c r="G39" i="65"/>
  <c r="I39" i="65"/>
  <c r="O39" i="65"/>
  <c r="Q39" i="65"/>
  <c r="M38" i="65"/>
  <c r="G38" i="65"/>
  <c r="I38" i="65"/>
  <c r="O38" i="65"/>
  <c r="M37" i="65"/>
  <c r="G37" i="65"/>
  <c r="I37" i="65"/>
  <c r="O37" i="65"/>
  <c r="Q37" i="65"/>
  <c r="M36" i="65"/>
  <c r="G36" i="65"/>
  <c r="I36" i="65"/>
  <c r="O36" i="65"/>
  <c r="Q36" i="65"/>
  <c r="M35" i="65"/>
  <c r="G35" i="65"/>
  <c r="I35" i="65"/>
  <c r="O35" i="65"/>
  <c r="Q35" i="65"/>
  <c r="M34" i="65"/>
  <c r="G34" i="65"/>
  <c r="I34" i="65"/>
  <c r="O34" i="65"/>
  <c r="Q34" i="65"/>
  <c r="M33" i="65"/>
  <c r="G33" i="65"/>
  <c r="I33" i="65"/>
  <c r="O33" i="65"/>
  <c r="M32" i="65"/>
  <c r="G32" i="65"/>
  <c r="I32" i="65"/>
  <c r="M31" i="65"/>
  <c r="G31" i="65"/>
  <c r="I31" i="65"/>
  <c r="O31" i="65"/>
  <c r="Q31" i="65"/>
  <c r="M30" i="65"/>
  <c r="I30" i="65"/>
  <c r="O30" i="65"/>
  <c r="Q30" i="65"/>
  <c r="M29" i="65"/>
  <c r="G29" i="65"/>
  <c r="I29" i="65"/>
  <c r="O29" i="65"/>
  <c r="Q29" i="65"/>
  <c r="M28" i="65"/>
  <c r="G28" i="65"/>
  <c r="I28" i="65"/>
  <c r="O28" i="65"/>
  <c r="Q28" i="65"/>
  <c r="M27" i="65"/>
  <c r="M26" i="65"/>
  <c r="G26" i="65"/>
  <c r="I26" i="65"/>
  <c r="O26" i="65"/>
  <c r="M25" i="65"/>
  <c r="G25" i="65"/>
  <c r="I25" i="65"/>
  <c r="O25" i="65"/>
  <c r="Q25" i="65"/>
  <c r="M24" i="65"/>
  <c r="G24" i="65"/>
  <c r="I24" i="65"/>
  <c r="O24" i="65"/>
  <c r="Q24" i="65"/>
  <c r="M23" i="65"/>
  <c r="G23" i="65"/>
  <c r="I23" i="65"/>
  <c r="O23" i="65"/>
  <c r="Q23" i="65"/>
  <c r="M22" i="65"/>
  <c r="I22" i="65"/>
  <c r="M21" i="65"/>
  <c r="G21" i="65"/>
  <c r="I21" i="65"/>
  <c r="O21" i="65"/>
  <c r="Q21" i="65"/>
  <c r="M20" i="65"/>
  <c r="G20" i="65"/>
  <c r="I20" i="65"/>
  <c r="M19" i="65"/>
  <c r="G19" i="65"/>
  <c r="I19" i="65"/>
  <c r="L14" i="65"/>
  <c r="F14" i="65"/>
  <c r="H14" i="65"/>
  <c r="L13" i="65"/>
  <c r="F13" i="65"/>
  <c r="H13" i="65"/>
  <c r="L12" i="65"/>
  <c r="F12" i="65"/>
  <c r="H12" i="65"/>
  <c r="L11" i="65"/>
  <c r="F11" i="65"/>
  <c r="H11" i="65"/>
  <c r="L10" i="65"/>
  <c r="N10" i="65"/>
  <c r="H10" i="65"/>
  <c r="F10" i="65"/>
  <c r="L7" i="65"/>
  <c r="F7" i="65"/>
  <c r="H7" i="65"/>
  <c r="L6" i="65"/>
  <c r="F6" i="65"/>
  <c r="H6" i="65"/>
  <c r="L5" i="65"/>
  <c r="L4" i="65"/>
  <c r="F4" i="65"/>
  <c r="H4" i="65"/>
  <c r="L3" i="65"/>
  <c r="F3" i="65"/>
  <c r="H3" i="65"/>
  <c r="N3" i="65"/>
  <c r="F4" i="63"/>
  <c r="F2" i="63"/>
  <c r="F3" i="63"/>
  <c r="H3" i="63"/>
  <c r="N3" i="63"/>
  <c r="M41" i="64"/>
  <c r="G41" i="64"/>
  <c r="I41" i="64"/>
  <c r="O41" i="64"/>
  <c r="M40" i="64"/>
  <c r="G40" i="64"/>
  <c r="I40" i="64"/>
  <c r="O40" i="64"/>
  <c r="M39" i="64"/>
  <c r="G39" i="64"/>
  <c r="I39" i="64"/>
  <c r="O39" i="64"/>
  <c r="M38" i="64"/>
  <c r="G38" i="64"/>
  <c r="I38" i="64"/>
  <c r="O38" i="64"/>
  <c r="M37" i="64"/>
  <c r="G37" i="64"/>
  <c r="I37" i="64"/>
  <c r="O37" i="64"/>
  <c r="M36" i="64"/>
  <c r="G36" i="64"/>
  <c r="I36" i="64"/>
  <c r="O36" i="64"/>
  <c r="M35" i="64"/>
  <c r="G35" i="64"/>
  <c r="I35" i="64"/>
  <c r="O35" i="64"/>
  <c r="M34" i="64"/>
  <c r="M33" i="64"/>
  <c r="G33" i="64"/>
  <c r="I33" i="64"/>
  <c r="O33" i="64"/>
  <c r="M32" i="64"/>
  <c r="G32" i="64"/>
  <c r="I32" i="64"/>
  <c r="O32" i="64"/>
  <c r="M31" i="64"/>
  <c r="G31" i="64"/>
  <c r="I31" i="64"/>
  <c r="O31" i="64"/>
  <c r="M30" i="64"/>
  <c r="G30" i="64"/>
  <c r="I30" i="64"/>
  <c r="O30" i="64"/>
  <c r="M29" i="64"/>
  <c r="G29" i="64"/>
  <c r="I29" i="64"/>
  <c r="O29" i="64"/>
  <c r="M28" i="64"/>
  <c r="G28" i="64"/>
  <c r="I28" i="64"/>
  <c r="O28" i="64"/>
  <c r="M27" i="64"/>
  <c r="G27" i="64"/>
  <c r="I27" i="64"/>
  <c r="O27" i="64"/>
  <c r="M26" i="64"/>
  <c r="G26" i="64"/>
  <c r="I26" i="64"/>
  <c r="O26" i="64"/>
  <c r="M25" i="64"/>
  <c r="G25" i="64"/>
  <c r="I25" i="64"/>
  <c r="M24" i="64"/>
  <c r="G24" i="64"/>
  <c r="I24" i="64"/>
  <c r="M23" i="64"/>
  <c r="G23" i="64"/>
  <c r="I23" i="64"/>
  <c r="M22" i="64"/>
  <c r="G22" i="64"/>
  <c r="I22" i="64"/>
  <c r="O22" i="64"/>
  <c r="M21" i="64"/>
  <c r="G21" i="64"/>
  <c r="I21" i="64"/>
  <c r="M20" i="64"/>
  <c r="G20" i="64"/>
  <c r="I20" i="64"/>
  <c r="M19" i="64"/>
  <c r="G19" i="64"/>
  <c r="I19" i="64"/>
  <c r="M18" i="64"/>
  <c r="G18" i="64"/>
  <c r="I18" i="64"/>
  <c r="O18" i="64"/>
  <c r="L14" i="64"/>
  <c r="F14" i="64"/>
  <c r="H14" i="64"/>
  <c r="N14" i="64"/>
  <c r="L13" i="64"/>
  <c r="F13" i="64"/>
  <c r="H13" i="64"/>
  <c r="N13" i="64"/>
  <c r="L12" i="64"/>
  <c r="F12" i="64"/>
  <c r="H12" i="64"/>
  <c r="N12" i="64"/>
  <c r="L11" i="64"/>
  <c r="F11" i="64"/>
  <c r="H11" i="64"/>
  <c r="N11" i="64"/>
  <c r="L10" i="64"/>
  <c r="F10" i="64"/>
  <c r="H10" i="64"/>
  <c r="N10" i="64"/>
  <c r="L7" i="64"/>
  <c r="F7" i="64"/>
  <c r="H7" i="64"/>
  <c r="N7" i="64"/>
  <c r="L6" i="64"/>
  <c r="F6" i="64"/>
  <c r="H6" i="64"/>
  <c r="N6" i="64"/>
  <c r="L5" i="64"/>
  <c r="F5" i="64"/>
  <c r="H5" i="64"/>
  <c r="N5" i="64"/>
  <c r="L4" i="64"/>
  <c r="F4" i="64"/>
  <c r="H4" i="64"/>
  <c r="N4" i="64"/>
  <c r="L3" i="64"/>
  <c r="F3" i="64"/>
  <c r="H3" i="64"/>
  <c r="N3" i="64"/>
  <c r="Q31" i="63"/>
  <c r="G31" i="63"/>
  <c r="I31" i="63"/>
  <c r="M41" i="63"/>
  <c r="G41" i="63"/>
  <c r="I41" i="63"/>
  <c r="O41" i="63"/>
  <c r="Q41" i="63"/>
  <c r="M40" i="63"/>
  <c r="G40" i="63"/>
  <c r="I40" i="63"/>
  <c r="O40" i="63"/>
  <c r="Q40" i="63"/>
  <c r="M39" i="63"/>
  <c r="G39" i="63"/>
  <c r="I39" i="63"/>
  <c r="O39" i="63"/>
  <c r="Q39" i="63"/>
  <c r="M38" i="63"/>
  <c r="G38" i="63"/>
  <c r="I38" i="63"/>
  <c r="O38" i="63"/>
  <c r="Q38" i="63"/>
  <c r="M37" i="63"/>
  <c r="G37" i="63"/>
  <c r="I37" i="63"/>
  <c r="O37" i="63"/>
  <c r="M36" i="63"/>
  <c r="G36" i="63"/>
  <c r="I36" i="63"/>
  <c r="O36" i="63"/>
  <c r="Q36" i="63"/>
  <c r="M35" i="63"/>
  <c r="G35" i="63"/>
  <c r="I35" i="63"/>
  <c r="O35" i="63"/>
  <c r="Q35" i="63"/>
  <c r="M34" i="63"/>
  <c r="G34" i="63"/>
  <c r="I34" i="63"/>
  <c r="O34" i="63"/>
  <c r="Q34" i="63"/>
  <c r="M33" i="63"/>
  <c r="G33" i="63"/>
  <c r="I33" i="63"/>
  <c r="O33" i="63"/>
  <c r="Q33" i="63"/>
  <c r="M32" i="63"/>
  <c r="G32" i="63"/>
  <c r="I32" i="63"/>
  <c r="O32" i="63"/>
  <c r="M31" i="63"/>
  <c r="M30" i="63"/>
  <c r="G30" i="63"/>
  <c r="I30" i="63"/>
  <c r="O30" i="63"/>
  <c r="Q30" i="63"/>
  <c r="M29" i="63"/>
  <c r="G29" i="63"/>
  <c r="I29" i="63"/>
  <c r="O29" i="63"/>
  <c r="Q29" i="63"/>
  <c r="M28" i="63"/>
  <c r="I28" i="63"/>
  <c r="O28" i="63"/>
  <c r="Q28" i="63"/>
  <c r="G28" i="63"/>
  <c r="M27" i="63"/>
  <c r="G27" i="63"/>
  <c r="I27" i="63"/>
  <c r="O27" i="63"/>
  <c r="Q27" i="63"/>
  <c r="M26" i="63"/>
  <c r="G26" i="63"/>
  <c r="I26" i="63"/>
  <c r="O26" i="63"/>
  <c r="Q26" i="63"/>
  <c r="M25" i="63"/>
  <c r="G25" i="63"/>
  <c r="I25" i="63"/>
  <c r="O25" i="63"/>
  <c r="M24" i="63"/>
  <c r="G24" i="63"/>
  <c r="I24" i="63"/>
  <c r="O24" i="63"/>
  <c r="Q24" i="63"/>
  <c r="M23" i="63"/>
  <c r="G23" i="63"/>
  <c r="I23" i="63"/>
  <c r="O23" i="63"/>
  <c r="Q23" i="63"/>
  <c r="M22" i="63"/>
  <c r="G22" i="63"/>
  <c r="I22" i="63"/>
  <c r="O22" i="63"/>
  <c r="Q22" i="63"/>
  <c r="M21" i="63"/>
  <c r="G21" i="63"/>
  <c r="I21" i="63"/>
  <c r="O21" i="63"/>
  <c r="Q21" i="63"/>
  <c r="M20" i="63"/>
  <c r="G20" i="63"/>
  <c r="I20" i="63"/>
  <c r="O20" i="63"/>
  <c r="Q20" i="63"/>
  <c r="M19" i="63"/>
  <c r="G19" i="63"/>
  <c r="I19" i="63"/>
  <c r="O19" i="63"/>
  <c r="Q19" i="63"/>
  <c r="M18" i="63"/>
  <c r="G18" i="63"/>
  <c r="I18" i="63"/>
  <c r="O18" i="63"/>
  <c r="L13" i="63"/>
  <c r="F13" i="63"/>
  <c r="H13" i="63"/>
  <c r="N13" i="63"/>
  <c r="L12" i="63"/>
  <c r="F12" i="63"/>
  <c r="H12" i="63"/>
  <c r="N12" i="63"/>
  <c r="L11" i="63"/>
  <c r="F11" i="63"/>
  <c r="H11" i="63"/>
  <c r="N11" i="63"/>
  <c r="L10" i="63"/>
  <c r="F10" i="63"/>
  <c r="H10" i="63"/>
  <c r="N10" i="63"/>
  <c r="L9" i="63"/>
  <c r="F9" i="63"/>
  <c r="H9" i="63"/>
  <c r="N9" i="63"/>
  <c r="L6" i="63"/>
  <c r="F6" i="63"/>
  <c r="H6" i="63"/>
  <c r="N6" i="63"/>
  <c r="L5" i="63"/>
  <c r="F5" i="63"/>
  <c r="H5" i="63"/>
  <c r="N5" i="63"/>
  <c r="L4" i="63"/>
  <c r="H4" i="63"/>
  <c r="N4" i="63"/>
  <c r="L3" i="63"/>
  <c r="L2" i="63"/>
  <c r="H2" i="63"/>
  <c r="N2" i="63"/>
  <c r="G17" i="62"/>
  <c r="I17" i="62"/>
  <c r="M40" i="62"/>
  <c r="G40" i="62"/>
  <c r="I40" i="62"/>
  <c r="O40" i="62"/>
  <c r="AC40" i="62"/>
  <c r="M39" i="62"/>
  <c r="G39" i="62"/>
  <c r="I39" i="62"/>
  <c r="O39" i="62"/>
  <c r="AC39" i="62"/>
  <c r="M38" i="62"/>
  <c r="G38" i="62"/>
  <c r="I38" i="62"/>
  <c r="M37" i="62"/>
  <c r="G37" i="62"/>
  <c r="I37" i="62"/>
  <c r="O37" i="62"/>
  <c r="AC37" i="62"/>
  <c r="M36" i="62"/>
  <c r="G36" i="62"/>
  <c r="I36" i="62"/>
  <c r="O36" i="62"/>
  <c r="M35" i="62"/>
  <c r="G35" i="62"/>
  <c r="I35" i="62"/>
  <c r="M34" i="62"/>
  <c r="G34" i="62"/>
  <c r="I34" i="62"/>
  <c r="O34" i="62"/>
  <c r="AC34" i="62"/>
  <c r="M33" i="62"/>
  <c r="G33" i="62"/>
  <c r="I33" i="62"/>
  <c r="O33" i="62"/>
  <c r="AC33" i="62"/>
  <c r="M32" i="62"/>
  <c r="G32" i="62"/>
  <c r="I32" i="62"/>
  <c r="O32" i="62"/>
  <c r="M31" i="62"/>
  <c r="G31" i="62"/>
  <c r="I31" i="62"/>
  <c r="O31" i="62"/>
  <c r="M30" i="62"/>
  <c r="G30" i="62"/>
  <c r="I30" i="62"/>
  <c r="O30" i="62"/>
  <c r="AC30" i="62"/>
  <c r="M29" i="62"/>
  <c r="G29" i="62"/>
  <c r="I29" i="62"/>
  <c r="O29" i="62"/>
  <c r="AC29" i="62"/>
  <c r="M28" i="62"/>
  <c r="G28" i="62"/>
  <c r="I28" i="62"/>
  <c r="O28" i="62"/>
  <c r="AC28" i="62"/>
  <c r="M27" i="62"/>
  <c r="G27" i="62"/>
  <c r="I27" i="62"/>
  <c r="M26" i="62"/>
  <c r="G26" i="62"/>
  <c r="I26" i="62"/>
  <c r="O26" i="62"/>
  <c r="AC26" i="62"/>
  <c r="M25" i="62"/>
  <c r="G25" i="62"/>
  <c r="I25" i="62"/>
  <c r="O25" i="62"/>
  <c r="M24" i="62"/>
  <c r="G24" i="62"/>
  <c r="I24" i="62"/>
  <c r="M23" i="62"/>
  <c r="G23" i="62"/>
  <c r="I23" i="62"/>
  <c r="O23" i="62"/>
  <c r="AC23" i="62"/>
  <c r="M22" i="62"/>
  <c r="G22" i="62"/>
  <c r="I22" i="62"/>
  <c r="O22" i="62"/>
  <c r="AC22" i="62"/>
  <c r="M21" i="62"/>
  <c r="G21" i="62"/>
  <c r="I21" i="62"/>
  <c r="O21" i="62"/>
  <c r="AC21" i="62"/>
  <c r="M20" i="62"/>
  <c r="I20" i="62"/>
  <c r="M19" i="62"/>
  <c r="G19" i="62"/>
  <c r="I19" i="62"/>
  <c r="O19" i="62"/>
  <c r="AC19" i="62"/>
  <c r="M18" i="62"/>
  <c r="G18" i="62"/>
  <c r="I18" i="62"/>
  <c r="O18" i="62"/>
  <c r="M17" i="62"/>
  <c r="L14" i="62"/>
  <c r="F14" i="62"/>
  <c r="H14" i="62"/>
  <c r="L13" i="62"/>
  <c r="F13" i="62"/>
  <c r="H13" i="62"/>
  <c r="L12" i="62"/>
  <c r="F12" i="62"/>
  <c r="H12" i="62"/>
  <c r="L11" i="62"/>
  <c r="F11" i="62"/>
  <c r="H11" i="62"/>
  <c r="L10" i="62"/>
  <c r="F10" i="62"/>
  <c r="H10" i="62"/>
  <c r="L7" i="62"/>
  <c r="F7" i="62"/>
  <c r="H7" i="62"/>
  <c r="L6" i="62"/>
  <c r="F6" i="62"/>
  <c r="H6" i="62"/>
  <c r="L5" i="62"/>
  <c r="F5" i="62"/>
  <c r="H5" i="62"/>
  <c r="L4" i="62"/>
  <c r="F4" i="62"/>
  <c r="H4" i="62"/>
  <c r="L3" i="62"/>
  <c r="F3" i="62"/>
  <c r="H3" i="62"/>
  <c r="T19" i="59"/>
  <c r="I27" i="59"/>
  <c r="G27" i="59"/>
  <c r="G35" i="59"/>
  <c r="G37" i="60"/>
  <c r="I37" i="60"/>
  <c r="O37" i="60"/>
  <c r="G29" i="60"/>
  <c r="I29" i="60"/>
  <c r="O29" i="60"/>
  <c r="F3" i="60"/>
  <c r="H3" i="60"/>
  <c r="M44" i="60"/>
  <c r="G44" i="60"/>
  <c r="I44" i="60"/>
  <c r="O44" i="60"/>
  <c r="M43" i="60"/>
  <c r="G43" i="60"/>
  <c r="I43" i="60"/>
  <c r="M42" i="60"/>
  <c r="G42" i="60"/>
  <c r="I42" i="60"/>
  <c r="O42" i="60"/>
  <c r="M41" i="60"/>
  <c r="G41" i="60"/>
  <c r="I41" i="60"/>
  <c r="M40" i="60"/>
  <c r="G40" i="60"/>
  <c r="I40" i="60"/>
  <c r="O40" i="60"/>
  <c r="M39" i="60"/>
  <c r="G39" i="60"/>
  <c r="I39" i="60"/>
  <c r="O39" i="60"/>
  <c r="M38" i="60"/>
  <c r="G38" i="60"/>
  <c r="I38" i="60"/>
  <c r="M37" i="60"/>
  <c r="M36" i="60"/>
  <c r="G36" i="60"/>
  <c r="I36" i="60"/>
  <c r="O36" i="60"/>
  <c r="M35" i="60"/>
  <c r="G35" i="60"/>
  <c r="I35" i="60"/>
  <c r="O35" i="60"/>
  <c r="M34" i="60"/>
  <c r="G34" i="60"/>
  <c r="I34" i="60"/>
  <c r="M33" i="60"/>
  <c r="G33" i="60"/>
  <c r="I33" i="60"/>
  <c r="O33" i="60"/>
  <c r="M32" i="60"/>
  <c r="G32" i="60"/>
  <c r="I32" i="60"/>
  <c r="O32" i="60"/>
  <c r="M31" i="60"/>
  <c r="G31" i="60"/>
  <c r="I31" i="60"/>
  <c r="O31" i="60"/>
  <c r="M30" i="60"/>
  <c r="G30" i="60"/>
  <c r="I30" i="60"/>
  <c r="M29" i="60"/>
  <c r="M28" i="60"/>
  <c r="G28" i="60"/>
  <c r="I28" i="60"/>
  <c r="O28" i="60"/>
  <c r="M27" i="60"/>
  <c r="G27" i="60"/>
  <c r="I27" i="60"/>
  <c r="M26" i="60"/>
  <c r="G26" i="60"/>
  <c r="I26" i="60"/>
  <c r="O26" i="60"/>
  <c r="M25" i="60"/>
  <c r="G25" i="60"/>
  <c r="I25" i="60"/>
  <c r="M24" i="60"/>
  <c r="G24" i="60"/>
  <c r="I24" i="60"/>
  <c r="O24" i="60"/>
  <c r="M23" i="60"/>
  <c r="G23" i="60"/>
  <c r="I23" i="60"/>
  <c r="M22" i="60"/>
  <c r="G22" i="60"/>
  <c r="I22" i="60"/>
  <c r="O22" i="60"/>
  <c r="M21" i="60"/>
  <c r="G21" i="60"/>
  <c r="I21" i="60"/>
  <c r="L14" i="60"/>
  <c r="F14" i="60"/>
  <c r="H14" i="60"/>
  <c r="N14" i="60"/>
  <c r="L13" i="60"/>
  <c r="F13" i="60"/>
  <c r="H13" i="60"/>
  <c r="L12" i="60"/>
  <c r="F12" i="60"/>
  <c r="H12" i="60"/>
  <c r="N12" i="60"/>
  <c r="L11" i="60"/>
  <c r="F11" i="60"/>
  <c r="H11" i="60"/>
  <c r="L10" i="60"/>
  <c r="F10" i="60"/>
  <c r="H10" i="60"/>
  <c r="N10" i="60"/>
  <c r="L7" i="60"/>
  <c r="F7" i="60"/>
  <c r="H7" i="60"/>
  <c r="L6" i="60"/>
  <c r="F6" i="60"/>
  <c r="H6" i="60"/>
  <c r="N6" i="60"/>
  <c r="L5" i="60"/>
  <c r="F5" i="60"/>
  <c r="H5" i="60"/>
  <c r="L4" i="60"/>
  <c r="F4" i="60"/>
  <c r="H4" i="60"/>
  <c r="N4" i="60"/>
  <c r="L3" i="60"/>
  <c r="G32" i="59"/>
  <c r="I32" i="59"/>
  <c r="M42" i="59"/>
  <c r="G42" i="59"/>
  <c r="I42" i="59"/>
  <c r="M41" i="59"/>
  <c r="G41" i="59"/>
  <c r="I41" i="59"/>
  <c r="M40" i="59"/>
  <c r="G40" i="59"/>
  <c r="I40" i="59"/>
  <c r="M39" i="59"/>
  <c r="G39" i="59"/>
  <c r="I39" i="59"/>
  <c r="O39" i="59"/>
  <c r="Q39" i="59"/>
  <c r="M38" i="59"/>
  <c r="G38" i="59"/>
  <c r="I38" i="59"/>
  <c r="M37" i="59"/>
  <c r="G37" i="59"/>
  <c r="I37" i="59"/>
  <c r="O37" i="59"/>
  <c r="Q37" i="59"/>
  <c r="M36" i="59"/>
  <c r="G36" i="59"/>
  <c r="I36" i="59"/>
  <c r="M35" i="59"/>
  <c r="I35" i="59"/>
  <c r="O35" i="59"/>
  <c r="Q35" i="59"/>
  <c r="M34" i="59"/>
  <c r="G34" i="59"/>
  <c r="I34" i="59"/>
  <c r="M33" i="59"/>
  <c r="G33" i="59"/>
  <c r="I33" i="59"/>
  <c r="O33" i="59"/>
  <c r="M32" i="59"/>
  <c r="M31" i="59"/>
  <c r="G31" i="59"/>
  <c r="I31" i="59"/>
  <c r="O31" i="59"/>
  <c r="Q31" i="59"/>
  <c r="M30" i="59"/>
  <c r="G30" i="59"/>
  <c r="I30" i="59"/>
  <c r="O30" i="59"/>
  <c r="Q30" i="59"/>
  <c r="M29" i="59"/>
  <c r="G29" i="59"/>
  <c r="I29" i="59"/>
  <c r="O29" i="59"/>
  <c r="Q29" i="59"/>
  <c r="M28" i="59"/>
  <c r="G28" i="59"/>
  <c r="I28" i="59"/>
  <c r="O28" i="59"/>
  <c r="Q28" i="59"/>
  <c r="M27" i="59"/>
  <c r="O27" i="59"/>
  <c r="Q27" i="59"/>
  <c r="M26" i="59"/>
  <c r="G26" i="59"/>
  <c r="I26" i="59"/>
  <c r="O26" i="59"/>
  <c r="M25" i="59"/>
  <c r="G25" i="59"/>
  <c r="I25" i="59"/>
  <c r="O25" i="59"/>
  <c r="Q25" i="59"/>
  <c r="M24" i="59"/>
  <c r="G24" i="59"/>
  <c r="I24" i="59"/>
  <c r="O24" i="59"/>
  <c r="Q24" i="59"/>
  <c r="M23" i="59"/>
  <c r="G23" i="59"/>
  <c r="I23" i="59"/>
  <c r="O23" i="59"/>
  <c r="Q23" i="59"/>
  <c r="M22" i="59"/>
  <c r="G22" i="59"/>
  <c r="I22" i="59"/>
  <c r="O22" i="59"/>
  <c r="Q22" i="59"/>
  <c r="M21" i="59"/>
  <c r="G21" i="59"/>
  <c r="I21" i="59"/>
  <c r="O21" i="59"/>
  <c r="Q21" i="59"/>
  <c r="M20" i="59"/>
  <c r="G20" i="59"/>
  <c r="I20" i="59"/>
  <c r="O20" i="59"/>
  <c r="Q20" i="59"/>
  <c r="M19" i="59"/>
  <c r="G19" i="59"/>
  <c r="I19" i="59"/>
  <c r="L14" i="59"/>
  <c r="F14" i="59"/>
  <c r="H14" i="59"/>
  <c r="N14" i="59"/>
  <c r="L13" i="59"/>
  <c r="F13" i="59"/>
  <c r="H13" i="59"/>
  <c r="N13" i="59"/>
  <c r="L12" i="59"/>
  <c r="F12" i="59"/>
  <c r="H12" i="59"/>
  <c r="N12" i="59"/>
  <c r="L11" i="59"/>
  <c r="F11" i="59"/>
  <c r="H11" i="59"/>
  <c r="N11" i="59"/>
  <c r="L10" i="59"/>
  <c r="H10" i="59"/>
  <c r="N10" i="59"/>
  <c r="F10" i="59"/>
  <c r="L7" i="59"/>
  <c r="F7" i="59"/>
  <c r="H7" i="59"/>
  <c r="N7" i="59"/>
  <c r="L6" i="59"/>
  <c r="F6" i="59"/>
  <c r="H6" i="59"/>
  <c r="N6" i="59"/>
  <c r="L5" i="59"/>
  <c r="F5" i="59"/>
  <c r="H5" i="59"/>
  <c r="N5" i="59"/>
  <c r="L4" i="59"/>
  <c r="F4" i="59"/>
  <c r="H4" i="59"/>
  <c r="N4" i="59"/>
  <c r="L3" i="59"/>
  <c r="H3" i="59"/>
  <c r="N3" i="59"/>
  <c r="F3" i="59"/>
  <c r="H66" i="58"/>
  <c r="G66" i="58"/>
  <c r="E66" i="58"/>
  <c r="D66" i="58"/>
  <c r="H65" i="58"/>
  <c r="G65" i="58"/>
  <c r="E65" i="58"/>
  <c r="D65" i="58"/>
  <c r="H60" i="58"/>
  <c r="G60" i="58"/>
  <c r="E60" i="58"/>
  <c r="D60" i="58"/>
  <c r="H59" i="58"/>
  <c r="G59" i="58"/>
  <c r="E59" i="58"/>
  <c r="D59" i="58"/>
  <c r="H53" i="58"/>
  <c r="G53" i="58"/>
  <c r="E53" i="58"/>
  <c r="D53" i="58"/>
  <c r="H52" i="58"/>
  <c r="G52" i="58"/>
  <c r="E52" i="58"/>
  <c r="D52" i="58"/>
  <c r="H46" i="58"/>
  <c r="G46" i="58"/>
  <c r="E46" i="58"/>
  <c r="D46" i="58"/>
  <c r="H45" i="58"/>
  <c r="G45" i="58"/>
  <c r="E45" i="58"/>
  <c r="D45" i="58"/>
  <c r="H39" i="58"/>
  <c r="G39" i="58"/>
  <c r="E39" i="58"/>
  <c r="D39" i="58"/>
  <c r="H38" i="58"/>
  <c r="G38" i="58"/>
  <c r="E38" i="58"/>
  <c r="D38" i="58"/>
  <c r="H32" i="58"/>
  <c r="G32" i="58"/>
  <c r="E32" i="58"/>
  <c r="D32" i="58"/>
  <c r="H31" i="58"/>
  <c r="G31" i="58"/>
  <c r="E31" i="58"/>
  <c r="G34" i="56"/>
  <c r="G26" i="56"/>
  <c r="G35" i="57"/>
  <c r="G27" i="57"/>
  <c r="G21" i="57"/>
  <c r="G20" i="57"/>
  <c r="G42" i="57"/>
  <c r="G25" i="55"/>
  <c r="G33" i="55"/>
  <c r="AC21" i="69"/>
  <c r="AC20" i="69"/>
  <c r="AC36" i="69"/>
  <c r="N7" i="81"/>
  <c r="O26" i="70"/>
  <c r="O30" i="70"/>
  <c r="O25" i="70"/>
  <c r="O29" i="70"/>
  <c r="Q24" i="70"/>
  <c r="O27" i="70"/>
  <c r="O31" i="70"/>
  <c r="O28" i="70"/>
  <c r="U21" i="70"/>
  <c r="U26" i="70"/>
  <c r="Y21" i="70"/>
  <c r="Y26" i="70"/>
  <c r="Q17" i="70"/>
  <c r="O40" i="69"/>
  <c r="AC40" i="69"/>
  <c r="O30" i="69"/>
  <c r="AC30" i="69"/>
  <c r="O19" i="69"/>
  <c r="O23" i="69"/>
  <c r="AC23" i="69"/>
  <c r="O26" i="69"/>
  <c r="AC26" i="69"/>
  <c r="AC18" i="69"/>
  <c r="AC19" i="69"/>
  <c r="AC37" i="69"/>
  <c r="P37" i="69"/>
  <c r="R19" i="69"/>
  <c r="R24" i="69"/>
  <c r="V19" i="69"/>
  <c r="Z19" i="69"/>
  <c r="V20" i="69"/>
  <c r="P32" i="69"/>
  <c r="R20" i="69"/>
  <c r="R25" i="69"/>
  <c r="AC32" i="69"/>
  <c r="AC25" i="69"/>
  <c r="V25" i="69"/>
  <c r="AC33" i="69"/>
  <c r="P25" i="68"/>
  <c r="T18" i="68"/>
  <c r="T23" i="68"/>
  <c r="X23" i="68"/>
  <c r="X18" i="68"/>
  <c r="Q25" i="68"/>
  <c r="X19" i="68"/>
  <c r="AB19" i="68"/>
  <c r="P18" i="68"/>
  <c r="Q18" i="68"/>
  <c r="X24" i="68"/>
  <c r="T19" i="68"/>
  <c r="T24" i="68"/>
  <c r="W18" i="68"/>
  <c r="W23" i="68"/>
  <c r="N10" i="81"/>
  <c r="O41" i="78"/>
  <c r="Q41" i="78"/>
  <c r="O31" i="78"/>
  <c r="Q31" i="78"/>
  <c r="O38" i="78"/>
  <c r="Q38" i="78"/>
  <c r="P39" i="78"/>
  <c r="S20" i="78"/>
  <c r="S25" i="78"/>
  <c r="W25" i="78"/>
  <c r="W20" i="78"/>
  <c r="Q39" i="78"/>
  <c r="T21" i="78"/>
  <c r="T26" i="78"/>
  <c r="Q20" i="78"/>
  <c r="X21" i="78"/>
  <c r="P20" i="78"/>
  <c r="X26" i="78"/>
  <c r="X25" i="78"/>
  <c r="Q27" i="78"/>
  <c r="X20" i="78"/>
  <c r="P27" i="78"/>
  <c r="T20" i="78"/>
  <c r="T25" i="78"/>
  <c r="W26" i="78"/>
  <c r="Q34" i="78"/>
  <c r="S21" i="78"/>
  <c r="S26" i="78"/>
  <c r="P34" i="78"/>
  <c r="W21" i="78"/>
  <c r="AA21" i="78"/>
  <c r="O24" i="77"/>
  <c r="Q24" i="77"/>
  <c r="W26" i="77"/>
  <c r="Q34" i="77"/>
  <c r="S21" i="77"/>
  <c r="S26" i="77"/>
  <c r="W21" i="77"/>
  <c r="P34" i="77"/>
  <c r="Q39" i="77"/>
  <c r="P39" i="77"/>
  <c r="S20" i="77"/>
  <c r="S25" i="77"/>
  <c r="W25" i="77"/>
  <c r="W20" i="77"/>
  <c r="Q20" i="77"/>
  <c r="X25" i="77"/>
  <c r="Q27" i="77"/>
  <c r="X20" i="77"/>
  <c r="P27" i="77"/>
  <c r="T20" i="77"/>
  <c r="T25" i="77"/>
  <c r="Q23" i="76"/>
  <c r="O20" i="76"/>
  <c r="Q20" i="76"/>
  <c r="Q27" i="76"/>
  <c r="P27" i="76"/>
  <c r="T20" i="76"/>
  <c r="T25" i="76"/>
  <c r="X25" i="76"/>
  <c r="X20" i="76"/>
  <c r="Q39" i="76"/>
  <c r="P39" i="76"/>
  <c r="S20" i="76"/>
  <c r="S25" i="76"/>
  <c r="W25" i="76"/>
  <c r="W20" i="76"/>
  <c r="W26" i="76"/>
  <c r="S21" i="76"/>
  <c r="S26" i="76"/>
  <c r="Q34" i="76"/>
  <c r="P34" i="76"/>
  <c r="W21" i="76"/>
  <c r="Q38" i="75"/>
  <c r="W24" i="75"/>
  <c r="P38" i="75"/>
  <c r="S19" i="75"/>
  <c r="S24" i="75"/>
  <c r="W19" i="75"/>
  <c r="X25" i="75"/>
  <c r="X20" i="75"/>
  <c r="P19" i="75"/>
  <c r="T20" i="75"/>
  <c r="T25" i="75"/>
  <c r="Q19" i="75"/>
  <c r="T19" i="75"/>
  <c r="T24" i="75"/>
  <c r="Q26" i="75"/>
  <c r="X19" i="75"/>
  <c r="P26" i="75"/>
  <c r="X24" i="75"/>
  <c r="W20" i="75"/>
  <c r="P33" i="75"/>
  <c r="W25" i="75"/>
  <c r="Q33" i="75"/>
  <c r="S20" i="75"/>
  <c r="S25" i="75"/>
  <c r="AC8" i="74"/>
  <c r="N4" i="74"/>
  <c r="N6" i="74"/>
  <c r="N10" i="74"/>
  <c r="N12" i="74"/>
  <c r="N20" i="74"/>
  <c r="N22" i="74"/>
  <c r="AD19" i="74"/>
  <c r="AD21" i="74"/>
  <c r="N14" i="74"/>
  <c r="N18" i="74"/>
  <c r="O41" i="65"/>
  <c r="Q41" i="65"/>
  <c r="O20" i="65"/>
  <c r="Q20" i="65"/>
  <c r="O22" i="65"/>
  <c r="Q22" i="65"/>
  <c r="O19" i="65"/>
  <c r="N14" i="65"/>
  <c r="N13" i="65"/>
  <c r="N11" i="65"/>
  <c r="N12" i="65"/>
  <c r="N5" i="65"/>
  <c r="N4" i="65"/>
  <c r="N7" i="65"/>
  <c r="N6" i="65"/>
  <c r="X23" i="66"/>
  <c r="T22" i="66"/>
  <c r="T27" i="66"/>
  <c r="P28" i="66"/>
  <c r="X27" i="66"/>
  <c r="X22" i="66"/>
  <c r="P40" i="66"/>
  <c r="S22" i="66"/>
  <c r="S27" i="66"/>
  <c r="W27" i="66"/>
  <c r="W22" i="66"/>
  <c r="S23" i="66"/>
  <c r="S28" i="66"/>
  <c r="P35" i="66"/>
  <c r="W23" i="66"/>
  <c r="W28" i="66"/>
  <c r="P21" i="66"/>
  <c r="T23" i="66"/>
  <c r="T28" i="66"/>
  <c r="X28" i="66"/>
  <c r="Q26" i="65"/>
  <c r="X19" i="65"/>
  <c r="T19" i="65"/>
  <c r="T24" i="65"/>
  <c r="P26" i="65"/>
  <c r="X24" i="65"/>
  <c r="Q38" i="65"/>
  <c r="P38" i="65"/>
  <c r="W19" i="65"/>
  <c r="S20" i="65"/>
  <c r="S25" i="65"/>
  <c r="W20" i="65"/>
  <c r="W25" i="65"/>
  <c r="Q33" i="65"/>
  <c r="P33" i="65"/>
  <c r="O25" i="64"/>
  <c r="U21" i="64"/>
  <c r="U26" i="64"/>
  <c r="O19" i="64"/>
  <c r="O21" i="64"/>
  <c r="O24" i="64"/>
  <c r="O20" i="64"/>
  <c r="O23" i="64"/>
  <c r="Q32" i="64"/>
  <c r="X22" i="64"/>
  <c r="X27" i="64"/>
  <c r="T22" i="64"/>
  <c r="T27" i="64"/>
  <c r="Q37" i="64"/>
  <c r="X26" i="64"/>
  <c r="X21" i="64"/>
  <c r="T21" i="64"/>
  <c r="T26" i="64"/>
  <c r="X19" i="63"/>
  <c r="P18" i="63"/>
  <c r="X24" i="63"/>
  <c r="T19" i="63"/>
  <c r="T24" i="63"/>
  <c r="Q18" i="63"/>
  <c r="Q37" i="63"/>
  <c r="W18" i="63"/>
  <c r="P37" i="63"/>
  <c r="W23" i="63"/>
  <c r="S18" i="63"/>
  <c r="S23" i="63"/>
  <c r="P25" i="63"/>
  <c r="T18" i="63"/>
  <c r="T23" i="63"/>
  <c r="Q25" i="63"/>
  <c r="X18" i="63"/>
  <c r="X23" i="63"/>
  <c r="W19" i="63"/>
  <c r="P32" i="63"/>
  <c r="Q32" i="63"/>
  <c r="W24" i="63"/>
  <c r="S19" i="63"/>
  <c r="S24" i="63"/>
  <c r="N12" i="62"/>
  <c r="N11" i="62"/>
  <c r="N14" i="62"/>
  <c r="N13" i="62"/>
  <c r="N7" i="62"/>
  <c r="N6" i="62"/>
  <c r="N5" i="62"/>
  <c r="N4" i="62"/>
  <c r="N10" i="62"/>
  <c r="N3" i="62"/>
  <c r="O27" i="62"/>
  <c r="AC27" i="62"/>
  <c r="O20" i="62"/>
  <c r="AC20" i="62"/>
  <c r="O35" i="62"/>
  <c r="AC35" i="62"/>
  <c r="O38" i="62"/>
  <c r="AC38" i="62"/>
  <c r="O24" i="62"/>
  <c r="O17" i="62"/>
  <c r="P17" i="62"/>
  <c r="AC36" i="62"/>
  <c r="W19" i="62"/>
  <c r="AC18" i="62"/>
  <c r="AC32" i="62"/>
  <c r="AC25" i="62"/>
  <c r="AC24" i="62"/>
  <c r="AC31" i="62"/>
  <c r="N3" i="60"/>
  <c r="N5" i="60"/>
  <c r="N7" i="60"/>
  <c r="N11" i="60"/>
  <c r="N13" i="60"/>
  <c r="O21" i="60"/>
  <c r="O23" i="60"/>
  <c r="O25" i="60"/>
  <c r="T23" i="60"/>
  <c r="T28" i="60"/>
  <c r="O27" i="60"/>
  <c r="O30" i="60"/>
  <c r="X22" i="60"/>
  <c r="O38" i="60"/>
  <c r="W23" i="60"/>
  <c r="O41" i="60"/>
  <c r="O43" i="60"/>
  <c r="W22" i="60"/>
  <c r="T22" i="60"/>
  <c r="T27" i="60"/>
  <c r="P28" i="60"/>
  <c r="O41" i="59"/>
  <c r="Q41" i="59"/>
  <c r="O34" i="59"/>
  <c r="Q34" i="59"/>
  <c r="O36" i="59"/>
  <c r="Q36" i="59"/>
  <c r="O38" i="59"/>
  <c r="O40" i="59"/>
  <c r="Q40" i="59"/>
  <c r="O42" i="59"/>
  <c r="Q42" i="59"/>
  <c r="O19" i="59"/>
  <c r="X20" i="59"/>
  <c r="Q33" i="59"/>
  <c r="P26" i="59"/>
  <c r="T24" i="59"/>
  <c r="X24" i="59"/>
  <c r="X19" i="59"/>
  <c r="AB19" i="59"/>
  <c r="Q26" i="59"/>
  <c r="AB18" i="68"/>
  <c r="S19" i="69"/>
  <c r="S24" i="69"/>
  <c r="W24" i="69"/>
  <c r="Y25" i="70"/>
  <c r="Y20" i="70"/>
  <c r="U20" i="70"/>
  <c r="U25" i="70"/>
  <c r="AC21" i="70"/>
  <c r="P25" i="69"/>
  <c r="W19" i="69"/>
  <c r="V24" i="69"/>
  <c r="W25" i="69"/>
  <c r="S20" i="69"/>
  <c r="S25" i="69"/>
  <c r="P18" i="69"/>
  <c r="W20" i="69"/>
  <c r="S18" i="68"/>
  <c r="S23" i="68"/>
  <c r="P37" i="68"/>
  <c r="AA18" i="68"/>
  <c r="AA20" i="78"/>
  <c r="AB21" i="78"/>
  <c r="AB20" i="78"/>
  <c r="AA20" i="77"/>
  <c r="AA21" i="77"/>
  <c r="AB20" i="77"/>
  <c r="AA21" i="76"/>
  <c r="AA20" i="76"/>
  <c r="T21" i="76"/>
  <c r="T26" i="76"/>
  <c r="P20" i="76"/>
  <c r="X26" i="76"/>
  <c r="X21" i="76"/>
  <c r="AB20" i="76"/>
  <c r="AA20" i="75"/>
  <c r="AB20" i="75"/>
  <c r="AA19" i="75"/>
  <c r="AB19" i="75"/>
  <c r="W24" i="65"/>
  <c r="AB19" i="65"/>
  <c r="Y21" i="64"/>
  <c r="Q25" i="64"/>
  <c r="AA19" i="63"/>
  <c r="P31" i="62"/>
  <c r="W18" i="62"/>
  <c r="S18" i="62"/>
  <c r="S23" i="62"/>
  <c r="W23" i="62"/>
  <c r="P24" i="62"/>
  <c r="W24" i="62"/>
  <c r="AA19" i="62"/>
  <c r="S19" i="65"/>
  <c r="S24" i="65"/>
  <c r="X25" i="65"/>
  <c r="AA20" i="65"/>
  <c r="P19" i="65"/>
  <c r="X20" i="65"/>
  <c r="Q19" i="65"/>
  <c r="T20" i="65"/>
  <c r="T25" i="65"/>
  <c r="AB23" i="66"/>
  <c r="AA23" i="66"/>
  <c r="AA22" i="66"/>
  <c r="AB22" i="66"/>
  <c r="AA19" i="65"/>
  <c r="Y26" i="64"/>
  <c r="AC21" i="64"/>
  <c r="Q18" i="64"/>
  <c r="Y27" i="64"/>
  <c r="U22" i="64"/>
  <c r="U27" i="64"/>
  <c r="Y22" i="64"/>
  <c r="AB21" i="64"/>
  <c r="AB22" i="64"/>
  <c r="AA18" i="63"/>
  <c r="AB18" i="63"/>
  <c r="AB19" i="63"/>
  <c r="V23" i="62"/>
  <c r="V24" i="62"/>
  <c r="V19" i="62"/>
  <c r="R19" i="62"/>
  <c r="R24" i="62"/>
  <c r="V18" i="62"/>
  <c r="Z18" i="62"/>
  <c r="R18" i="62"/>
  <c r="R23" i="62"/>
  <c r="P36" i="62"/>
  <c r="S19" i="62"/>
  <c r="S24" i="62"/>
  <c r="AC17" i="62"/>
  <c r="W24" i="59"/>
  <c r="W19" i="59"/>
  <c r="AA19" i="59"/>
  <c r="W25" i="59"/>
  <c r="S20" i="59"/>
  <c r="S25" i="59"/>
  <c r="P33" i="59"/>
  <c r="W20" i="59"/>
  <c r="T20" i="59"/>
  <c r="T25" i="59"/>
  <c r="X25" i="59"/>
  <c r="AB20" i="59"/>
  <c r="P19" i="59"/>
  <c r="Q19" i="59"/>
  <c r="S22" i="60"/>
  <c r="S27" i="60"/>
  <c r="W27" i="60"/>
  <c r="AA22" i="60"/>
  <c r="X27" i="60"/>
  <c r="AB22" i="60"/>
  <c r="P40" i="60"/>
  <c r="P35" i="60"/>
  <c r="X28" i="60"/>
  <c r="S23" i="60"/>
  <c r="S28" i="60"/>
  <c r="X23" i="60"/>
  <c r="W28" i="60"/>
  <c r="AA23" i="60"/>
  <c r="P21" i="60"/>
  <c r="Q38" i="59"/>
  <c r="S19" i="59"/>
  <c r="S24" i="59"/>
  <c r="P38" i="59"/>
  <c r="AC20" i="70"/>
  <c r="AA19" i="69"/>
  <c r="AA20" i="69"/>
  <c r="AB21" i="76"/>
  <c r="AA18" i="62"/>
  <c r="AB20" i="65"/>
  <c r="AC22" i="64"/>
  <c r="Z19" i="62"/>
  <c r="AA20" i="59"/>
  <c r="AB23" i="60"/>
  <c r="F11" i="57"/>
  <c r="M42" i="57"/>
  <c r="I42" i="57"/>
  <c r="O42" i="57"/>
  <c r="Q42" i="57"/>
  <c r="M41" i="57"/>
  <c r="G41" i="57"/>
  <c r="I41" i="57"/>
  <c r="M40" i="57"/>
  <c r="G40" i="57"/>
  <c r="I40" i="57"/>
  <c r="O40" i="57"/>
  <c r="Q40" i="57"/>
  <c r="M39" i="57"/>
  <c r="G39" i="57"/>
  <c r="I39" i="57"/>
  <c r="M38" i="57"/>
  <c r="G38" i="57"/>
  <c r="I38" i="57"/>
  <c r="O38" i="57"/>
  <c r="M37" i="57"/>
  <c r="G37" i="57"/>
  <c r="I37" i="57"/>
  <c r="M36" i="57"/>
  <c r="G36" i="57"/>
  <c r="I36" i="57"/>
  <c r="O36" i="57"/>
  <c r="Q36" i="57"/>
  <c r="M35" i="57"/>
  <c r="I35" i="57"/>
  <c r="M34" i="57"/>
  <c r="G34" i="57"/>
  <c r="I34" i="57"/>
  <c r="O34" i="57"/>
  <c r="Q34" i="57"/>
  <c r="M33" i="57"/>
  <c r="G33" i="57"/>
  <c r="I33" i="57"/>
  <c r="M32" i="57"/>
  <c r="I32" i="57"/>
  <c r="M31" i="57"/>
  <c r="G31" i="57"/>
  <c r="I31" i="57"/>
  <c r="M30" i="57"/>
  <c r="G30" i="57"/>
  <c r="I30" i="57"/>
  <c r="O30" i="57"/>
  <c r="Q30" i="57"/>
  <c r="M29" i="57"/>
  <c r="G29" i="57"/>
  <c r="I29" i="57"/>
  <c r="M28" i="57"/>
  <c r="G28" i="57"/>
  <c r="I28" i="57"/>
  <c r="O28" i="57"/>
  <c r="Q28" i="57"/>
  <c r="M27" i="57"/>
  <c r="I27" i="57"/>
  <c r="O27" i="57"/>
  <c r="Q27" i="57"/>
  <c r="M26" i="57"/>
  <c r="G26" i="57"/>
  <c r="I26" i="57"/>
  <c r="O26" i="57"/>
  <c r="M25" i="57"/>
  <c r="G25" i="57"/>
  <c r="I25" i="57"/>
  <c r="O25" i="57"/>
  <c r="Q25" i="57"/>
  <c r="M24" i="57"/>
  <c r="G24" i="57"/>
  <c r="I24" i="57"/>
  <c r="O24" i="57"/>
  <c r="Q24" i="57"/>
  <c r="M23" i="57"/>
  <c r="G23" i="57"/>
  <c r="I23" i="57"/>
  <c r="O23" i="57"/>
  <c r="Q23" i="57"/>
  <c r="M22" i="57"/>
  <c r="G22" i="57"/>
  <c r="I22" i="57"/>
  <c r="O22" i="57"/>
  <c r="Q22" i="57"/>
  <c r="M21" i="57"/>
  <c r="I21" i="57"/>
  <c r="O21" i="57"/>
  <c r="Q21" i="57"/>
  <c r="M20" i="57"/>
  <c r="I20" i="57"/>
  <c r="O20" i="57"/>
  <c r="Q20" i="57"/>
  <c r="M19" i="57"/>
  <c r="G19" i="57"/>
  <c r="I19" i="57"/>
  <c r="O19" i="57"/>
  <c r="L14" i="57"/>
  <c r="F14" i="57"/>
  <c r="H14" i="57"/>
  <c r="N14" i="57"/>
  <c r="L13" i="57"/>
  <c r="F13" i="57"/>
  <c r="H13" i="57"/>
  <c r="N13" i="57"/>
  <c r="L12" i="57"/>
  <c r="F12" i="57"/>
  <c r="H12" i="57"/>
  <c r="N12" i="57"/>
  <c r="L11" i="57"/>
  <c r="H11" i="57"/>
  <c r="N11" i="57"/>
  <c r="L10" i="57"/>
  <c r="F10" i="57"/>
  <c r="H10" i="57"/>
  <c r="N10" i="57"/>
  <c r="L7" i="57"/>
  <c r="F7" i="57"/>
  <c r="H7" i="57"/>
  <c r="N7" i="57"/>
  <c r="L6" i="57"/>
  <c r="F6" i="57"/>
  <c r="H6" i="57"/>
  <c r="N6" i="57"/>
  <c r="L5" i="57"/>
  <c r="F5" i="57"/>
  <c r="H5" i="57"/>
  <c r="N5" i="57"/>
  <c r="L4" i="57"/>
  <c r="F4" i="57"/>
  <c r="H4" i="57"/>
  <c r="N4" i="57"/>
  <c r="L3" i="57"/>
  <c r="F3" i="57"/>
  <c r="H3" i="57"/>
  <c r="N3" i="57"/>
  <c r="M41" i="56"/>
  <c r="G41" i="56"/>
  <c r="I41" i="56"/>
  <c r="O41" i="56"/>
  <c r="M40" i="56"/>
  <c r="G40" i="56"/>
  <c r="I40" i="56"/>
  <c r="O40" i="56"/>
  <c r="M39" i="56"/>
  <c r="G39" i="56"/>
  <c r="I39" i="56"/>
  <c r="O39" i="56"/>
  <c r="M38" i="56"/>
  <c r="G38" i="56"/>
  <c r="I38" i="56"/>
  <c r="O38" i="56"/>
  <c r="M37" i="56"/>
  <c r="G37" i="56"/>
  <c r="I37" i="56"/>
  <c r="O37" i="56"/>
  <c r="M36" i="56"/>
  <c r="G36" i="56"/>
  <c r="I36" i="56"/>
  <c r="O36" i="56"/>
  <c r="M35" i="56"/>
  <c r="G35" i="56"/>
  <c r="I35" i="56"/>
  <c r="O35" i="56"/>
  <c r="M34" i="56"/>
  <c r="I34" i="56"/>
  <c r="O34" i="56"/>
  <c r="M33" i="56"/>
  <c r="G33" i="56"/>
  <c r="I33" i="56"/>
  <c r="O33" i="56"/>
  <c r="M32" i="56"/>
  <c r="G32" i="56"/>
  <c r="I32" i="56"/>
  <c r="O32" i="56"/>
  <c r="M31" i="56"/>
  <c r="G31" i="56"/>
  <c r="I31" i="56"/>
  <c r="M30" i="56"/>
  <c r="G30" i="56"/>
  <c r="I30" i="56"/>
  <c r="O30" i="56"/>
  <c r="M29" i="56"/>
  <c r="G29" i="56"/>
  <c r="I29" i="56"/>
  <c r="O29" i="56"/>
  <c r="M28" i="56"/>
  <c r="G28" i="56"/>
  <c r="I28" i="56"/>
  <c r="O28" i="56"/>
  <c r="M27" i="56"/>
  <c r="G27" i="56"/>
  <c r="I27" i="56"/>
  <c r="O27" i="56"/>
  <c r="M26" i="56"/>
  <c r="I26" i="56"/>
  <c r="O26" i="56"/>
  <c r="M25" i="56"/>
  <c r="G25" i="56"/>
  <c r="I25" i="56"/>
  <c r="O25" i="56"/>
  <c r="M24" i="56"/>
  <c r="G24" i="56"/>
  <c r="I24" i="56"/>
  <c r="O24" i="56"/>
  <c r="M23" i="56"/>
  <c r="G23" i="56"/>
  <c r="I23" i="56"/>
  <c r="O23" i="56"/>
  <c r="M22" i="56"/>
  <c r="G22" i="56"/>
  <c r="I22" i="56"/>
  <c r="O22" i="56"/>
  <c r="M21" i="56"/>
  <c r="G21" i="56"/>
  <c r="I21" i="56"/>
  <c r="O21" i="56"/>
  <c r="M20" i="56"/>
  <c r="G20" i="56"/>
  <c r="I20" i="56"/>
  <c r="O20" i="56"/>
  <c r="M19" i="56"/>
  <c r="G19" i="56"/>
  <c r="I19" i="56"/>
  <c r="O19" i="56"/>
  <c r="M18" i="56"/>
  <c r="G18" i="56"/>
  <c r="I18" i="56"/>
  <c r="O18" i="56"/>
  <c r="L14" i="56"/>
  <c r="F14" i="56"/>
  <c r="H14" i="56"/>
  <c r="N14" i="56"/>
  <c r="L13" i="56"/>
  <c r="F13" i="56"/>
  <c r="H13" i="56"/>
  <c r="N13" i="56"/>
  <c r="L12" i="56"/>
  <c r="F12" i="56"/>
  <c r="H12" i="56"/>
  <c r="N12" i="56"/>
  <c r="L11" i="56"/>
  <c r="F11" i="56"/>
  <c r="H11" i="56"/>
  <c r="N11" i="56"/>
  <c r="L10" i="56"/>
  <c r="F10" i="56"/>
  <c r="H10" i="56"/>
  <c r="N10" i="56"/>
  <c r="L7" i="56"/>
  <c r="F7" i="56"/>
  <c r="H7" i="56"/>
  <c r="N7" i="56"/>
  <c r="L6" i="56"/>
  <c r="F6" i="56"/>
  <c r="H6" i="56"/>
  <c r="N6" i="56"/>
  <c r="L5" i="56"/>
  <c r="F5" i="56"/>
  <c r="H5" i="56"/>
  <c r="N5" i="56"/>
  <c r="L4" i="56"/>
  <c r="F4" i="56"/>
  <c r="H4" i="56"/>
  <c r="N4" i="56"/>
  <c r="L3" i="56"/>
  <c r="F3" i="56"/>
  <c r="H3" i="56"/>
  <c r="N3" i="56"/>
  <c r="M40" i="55"/>
  <c r="G40" i="55"/>
  <c r="I40" i="55"/>
  <c r="O40" i="55"/>
  <c r="AC40" i="55"/>
  <c r="M39" i="55"/>
  <c r="G39" i="55"/>
  <c r="I39" i="55"/>
  <c r="O39" i="55"/>
  <c r="AC39" i="55"/>
  <c r="M38" i="55"/>
  <c r="G38" i="55"/>
  <c r="I38" i="55"/>
  <c r="O38" i="55"/>
  <c r="AC38" i="55"/>
  <c r="M37" i="55"/>
  <c r="G37" i="55"/>
  <c r="I37" i="55"/>
  <c r="O37" i="55"/>
  <c r="AC37" i="55"/>
  <c r="M36" i="55"/>
  <c r="G36" i="55"/>
  <c r="I36" i="55"/>
  <c r="O36" i="55"/>
  <c r="M35" i="55"/>
  <c r="G35" i="55"/>
  <c r="I35" i="55"/>
  <c r="O35" i="55"/>
  <c r="AC35" i="55"/>
  <c r="M34" i="55"/>
  <c r="G34" i="55"/>
  <c r="I34" i="55"/>
  <c r="O34" i="55"/>
  <c r="AC34" i="55"/>
  <c r="M33" i="55"/>
  <c r="I33" i="55"/>
  <c r="O33" i="55"/>
  <c r="AC33" i="55"/>
  <c r="M32" i="55"/>
  <c r="G32" i="55"/>
  <c r="I32" i="55"/>
  <c r="O32" i="55"/>
  <c r="M31" i="55"/>
  <c r="G31" i="55"/>
  <c r="I31" i="55"/>
  <c r="O31" i="55"/>
  <c r="M30" i="55"/>
  <c r="AC30" i="55"/>
  <c r="M29" i="55"/>
  <c r="G29" i="55"/>
  <c r="I29" i="55"/>
  <c r="O29" i="55"/>
  <c r="AC29" i="55"/>
  <c r="M28" i="55"/>
  <c r="G28" i="55"/>
  <c r="I28" i="55"/>
  <c r="O28" i="55"/>
  <c r="AC28" i="55"/>
  <c r="M27" i="55"/>
  <c r="G27" i="55"/>
  <c r="I27" i="55"/>
  <c r="O27" i="55"/>
  <c r="AC27" i="55"/>
  <c r="M26" i="55"/>
  <c r="G26" i="55"/>
  <c r="I26" i="55"/>
  <c r="O26" i="55"/>
  <c r="AC26" i="55"/>
  <c r="M25" i="55"/>
  <c r="I25" i="55"/>
  <c r="O25" i="55"/>
  <c r="M24" i="55"/>
  <c r="G24" i="55"/>
  <c r="I24" i="55"/>
  <c r="O24" i="55"/>
  <c r="M23" i="55"/>
  <c r="G23" i="55"/>
  <c r="I23" i="55"/>
  <c r="O23" i="55"/>
  <c r="AC23" i="55"/>
  <c r="M22" i="55"/>
  <c r="G22" i="55"/>
  <c r="I22" i="55"/>
  <c r="O22" i="55"/>
  <c r="AC22" i="55"/>
  <c r="M21" i="55"/>
  <c r="G21" i="55"/>
  <c r="I21" i="55"/>
  <c r="O21" i="55"/>
  <c r="AC21" i="55"/>
  <c r="M20" i="55"/>
  <c r="G20" i="55"/>
  <c r="I20" i="55"/>
  <c r="O20" i="55"/>
  <c r="AC20" i="55"/>
  <c r="M19" i="55"/>
  <c r="G19" i="55"/>
  <c r="I19" i="55"/>
  <c r="O19" i="55"/>
  <c r="AC19" i="55"/>
  <c r="M18" i="55"/>
  <c r="G18" i="55"/>
  <c r="I18" i="55"/>
  <c r="O18" i="55"/>
  <c r="M17" i="55"/>
  <c r="G17" i="55"/>
  <c r="I17" i="55"/>
  <c r="O17" i="55"/>
  <c r="F10" i="55"/>
  <c r="H10" i="55"/>
  <c r="L14" i="55"/>
  <c r="F14" i="55"/>
  <c r="H14" i="55"/>
  <c r="N14" i="55"/>
  <c r="L13" i="55"/>
  <c r="F13" i="55"/>
  <c r="H13" i="55"/>
  <c r="L12" i="55"/>
  <c r="F12" i="55"/>
  <c r="H12" i="55"/>
  <c r="N12" i="55"/>
  <c r="L11" i="55"/>
  <c r="F11" i="55"/>
  <c r="H11" i="55"/>
  <c r="L10" i="55"/>
  <c r="L7" i="55"/>
  <c r="F7" i="55"/>
  <c r="H7" i="55"/>
  <c r="N7" i="55"/>
  <c r="L6" i="55"/>
  <c r="F6" i="55"/>
  <c r="H6" i="55"/>
  <c r="N6" i="55"/>
  <c r="L5" i="55"/>
  <c r="F5" i="55"/>
  <c r="H5" i="55"/>
  <c r="N5" i="55"/>
  <c r="L4" i="55"/>
  <c r="F4" i="55"/>
  <c r="H4" i="55"/>
  <c r="N4" i="55"/>
  <c r="L3" i="55"/>
  <c r="F3" i="55"/>
  <c r="H3" i="55"/>
  <c r="N3" i="55"/>
  <c r="G29" i="54"/>
  <c r="G23" i="53"/>
  <c r="G40" i="53"/>
  <c r="G27" i="53"/>
  <c r="G41" i="54"/>
  <c r="G24" i="54"/>
  <c r="R5" i="54"/>
  <c r="R3" i="54"/>
  <c r="M43" i="53"/>
  <c r="G43" i="53"/>
  <c r="I43" i="53"/>
  <c r="M42" i="53"/>
  <c r="G42" i="53"/>
  <c r="I42" i="53"/>
  <c r="O42" i="53"/>
  <c r="Q42" i="53"/>
  <c r="M41" i="53"/>
  <c r="G41" i="53"/>
  <c r="I41" i="53"/>
  <c r="O41" i="53"/>
  <c r="Q41" i="53"/>
  <c r="M40" i="53"/>
  <c r="I40" i="53"/>
  <c r="O40" i="53"/>
  <c r="Q40" i="53"/>
  <c r="M39" i="53"/>
  <c r="G39" i="53"/>
  <c r="I39" i="53"/>
  <c r="O39" i="53"/>
  <c r="M38" i="53"/>
  <c r="G38" i="53"/>
  <c r="I38" i="53"/>
  <c r="O38" i="53"/>
  <c r="Q38" i="53"/>
  <c r="M37" i="53"/>
  <c r="G37" i="53"/>
  <c r="I37" i="53"/>
  <c r="O37" i="53"/>
  <c r="Q37" i="53"/>
  <c r="M36" i="53"/>
  <c r="G36" i="53"/>
  <c r="I36" i="53"/>
  <c r="O36" i="53"/>
  <c r="Q36" i="53"/>
  <c r="M35" i="53"/>
  <c r="G35" i="53"/>
  <c r="I35" i="53"/>
  <c r="O35" i="53"/>
  <c r="Q35" i="53"/>
  <c r="M34" i="53"/>
  <c r="G34" i="53"/>
  <c r="I34" i="53"/>
  <c r="O34" i="53"/>
  <c r="M33" i="53"/>
  <c r="G33" i="53"/>
  <c r="I33" i="53"/>
  <c r="O33" i="53"/>
  <c r="Q33" i="53"/>
  <c r="M32" i="53"/>
  <c r="G32" i="53"/>
  <c r="I32" i="53"/>
  <c r="O32" i="53"/>
  <c r="Q32" i="53"/>
  <c r="M31" i="53"/>
  <c r="G31" i="53"/>
  <c r="I31" i="53"/>
  <c r="O31" i="53"/>
  <c r="Q31" i="53"/>
  <c r="M30" i="53"/>
  <c r="G30" i="53"/>
  <c r="I30" i="53"/>
  <c r="O30" i="53"/>
  <c r="Q30" i="53"/>
  <c r="M29" i="53"/>
  <c r="G29" i="53"/>
  <c r="I29" i="53"/>
  <c r="O29" i="53"/>
  <c r="Q29" i="53"/>
  <c r="M28" i="53"/>
  <c r="G28" i="53"/>
  <c r="I28" i="53"/>
  <c r="M27" i="53"/>
  <c r="I27" i="53"/>
  <c r="M26" i="53"/>
  <c r="G26" i="53"/>
  <c r="I26" i="53"/>
  <c r="M25" i="53"/>
  <c r="G25" i="53"/>
  <c r="I25" i="53"/>
  <c r="M24" i="53"/>
  <c r="G24" i="53"/>
  <c r="I24" i="53"/>
  <c r="M23" i="53"/>
  <c r="I23" i="53"/>
  <c r="M22" i="53"/>
  <c r="G22" i="53"/>
  <c r="I22" i="53"/>
  <c r="M21" i="53"/>
  <c r="G21" i="53"/>
  <c r="I21" i="53"/>
  <c r="M20" i="53"/>
  <c r="G20" i="53"/>
  <c r="I20" i="53"/>
  <c r="O20" i="53"/>
  <c r="L14" i="53"/>
  <c r="F14" i="53"/>
  <c r="H14" i="53"/>
  <c r="N14" i="53"/>
  <c r="L13" i="53"/>
  <c r="F13" i="53"/>
  <c r="H13" i="53"/>
  <c r="N13" i="53"/>
  <c r="L12" i="53"/>
  <c r="F12" i="53"/>
  <c r="H12" i="53"/>
  <c r="N12" i="53"/>
  <c r="L11" i="53"/>
  <c r="F11" i="53"/>
  <c r="H11" i="53"/>
  <c r="N11" i="53"/>
  <c r="L10" i="53"/>
  <c r="F10" i="53"/>
  <c r="H10" i="53"/>
  <c r="N10" i="53"/>
  <c r="L7" i="53"/>
  <c r="F7" i="53"/>
  <c r="H7" i="53"/>
  <c r="N7" i="53"/>
  <c r="L6" i="53"/>
  <c r="F6" i="53"/>
  <c r="H6" i="53"/>
  <c r="N6" i="53"/>
  <c r="L5" i="53"/>
  <c r="F5" i="53"/>
  <c r="H5" i="53"/>
  <c r="N5" i="53"/>
  <c r="L4" i="53"/>
  <c r="F4" i="53"/>
  <c r="H4" i="53"/>
  <c r="N4" i="53"/>
  <c r="L3" i="53"/>
  <c r="F3" i="53"/>
  <c r="H3" i="53"/>
  <c r="N3" i="53"/>
  <c r="M44" i="54"/>
  <c r="G44" i="54"/>
  <c r="I44" i="54"/>
  <c r="O44" i="54"/>
  <c r="M43" i="54"/>
  <c r="G43" i="54"/>
  <c r="I43" i="54"/>
  <c r="O43" i="54"/>
  <c r="M42" i="54"/>
  <c r="G42" i="54"/>
  <c r="I42" i="54"/>
  <c r="O42" i="54"/>
  <c r="M41" i="54"/>
  <c r="I41" i="54"/>
  <c r="O41" i="54"/>
  <c r="M40" i="54"/>
  <c r="G40" i="54"/>
  <c r="I40" i="54"/>
  <c r="O40" i="54"/>
  <c r="M39" i="54"/>
  <c r="G39" i="54"/>
  <c r="I39" i="54"/>
  <c r="O39" i="54"/>
  <c r="M38" i="54"/>
  <c r="G38" i="54"/>
  <c r="I38" i="54"/>
  <c r="O38" i="54"/>
  <c r="M37" i="54"/>
  <c r="G37" i="54"/>
  <c r="I37" i="54"/>
  <c r="O37" i="54"/>
  <c r="M36" i="54"/>
  <c r="G36" i="54"/>
  <c r="I36" i="54"/>
  <c r="O36" i="54"/>
  <c r="M35" i="54"/>
  <c r="G35" i="54"/>
  <c r="I35" i="54"/>
  <c r="O35" i="54"/>
  <c r="M34" i="54"/>
  <c r="G34" i="54"/>
  <c r="I34" i="54"/>
  <c r="O34" i="54"/>
  <c r="M33" i="54"/>
  <c r="G33" i="54"/>
  <c r="I33" i="54"/>
  <c r="O33" i="54"/>
  <c r="M32" i="54"/>
  <c r="G32" i="54"/>
  <c r="I32" i="54"/>
  <c r="O32" i="54"/>
  <c r="M31" i="54"/>
  <c r="G31" i="54"/>
  <c r="I31" i="54"/>
  <c r="O31" i="54"/>
  <c r="M30" i="54"/>
  <c r="G30" i="54"/>
  <c r="I30" i="54"/>
  <c r="O30" i="54"/>
  <c r="M29" i="54"/>
  <c r="I29" i="54"/>
  <c r="O29" i="54"/>
  <c r="M28" i="54"/>
  <c r="G28" i="54"/>
  <c r="I28" i="54"/>
  <c r="M27" i="54"/>
  <c r="G27" i="54"/>
  <c r="I27" i="54"/>
  <c r="M26" i="54"/>
  <c r="G26" i="54"/>
  <c r="I26" i="54"/>
  <c r="M25" i="54"/>
  <c r="G25" i="54"/>
  <c r="I25" i="54"/>
  <c r="M24" i="54"/>
  <c r="I24" i="54"/>
  <c r="M23" i="54"/>
  <c r="G23" i="54"/>
  <c r="I23" i="54"/>
  <c r="O23" i="54"/>
  <c r="M22" i="54"/>
  <c r="G22" i="54"/>
  <c r="I22" i="54"/>
  <c r="M21" i="54"/>
  <c r="G21" i="54"/>
  <c r="I21" i="54"/>
  <c r="O21" i="54"/>
  <c r="L14" i="54"/>
  <c r="F14" i="54"/>
  <c r="H14" i="54"/>
  <c r="N14" i="54"/>
  <c r="L13" i="54"/>
  <c r="F13" i="54"/>
  <c r="H13" i="54"/>
  <c r="N13" i="54"/>
  <c r="L12" i="54"/>
  <c r="F12" i="54"/>
  <c r="H12" i="54"/>
  <c r="N12" i="54"/>
  <c r="L11" i="54"/>
  <c r="F11" i="54"/>
  <c r="H11" i="54"/>
  <c r="N11" i="54"/>
  <c r="L10" i="54"/>
  <c r="F10" i="54"/>
  <c r="H10" i="54"/>
  <c r="N10" i="54"/>
  <c r="L7" i="54"/>
  <c r="F7" i="54"/>
  <c r="H7" i="54"/>
  <c r="L6" i="54"/>
  <c r="F6" i="54"/>
  <c r="H6" i="54"/>
  <c r="N6" i="54"/>
  <c r="L5" i="54"/>
  <c r="F5" i="54"/>
  <c r="H5" i="54"/>
  <c r="N5" i="54"/>
  <c r="L4" i="54"/>
  <c r="F4" i="54"/>
  <c r="H4" i="54"/>
  <c r="N4" i="54"/>
  <c r="L3" i="54"/>
  <c r="F3" i="54"/>
  <c r="H3" i="54"/>
  <c r="N3" i="54"/>
  <c r="T21" i="51"/>
  <c r="H66" i="52"/>
  <c r="G66" i="52"/>
  <c r="E66" i="52"/>
  <c r="D66" i="52"/>
  <c r="H65" i="52"/>
  <c r="G65" i="52"/>
  <c r="E65" i="52"/>
  <c r="D65" i="52"/>
  <c r="H60" i="52"/>
  <c r="G60" i="52"/>
  <c r="E60" i="52"/>
  <c r="D60" i="52"/>
  <c r="H59" i="52"/>
  <c r="G59" i="52"/>
  <c r="E59" i="52"/>
  <c r="D59" i="52"/>
  <c r="H53" i="52"/>
  <c r="G53" i="52"/>
  <c r="E53" i="52"/>
  <c r="D53" i="52"/>
  <c r="H52" i="52"/>
  <c r="G52" i="52"/>
  <c r="E52" i="52"/>
  <c r="D52" i="52"/>
  <c r="H46" i="52"/>
  <c r="G46" i="52"/>
  <c r="E46" i="52"/>
  <c r="D46" i="52"/>
  <c r="H45" i="52"/>
  <c r="G45" i="52"/>
  <c r="E45" i="52"/>
  <c r="D45" i="52"/>
  <c r="H39" i="52"/>
  <c r="G39" i="52"/>
  <c r="E39" i="52"/>
  <c r="D39" i="52"/>
  <c r="H38" i="52"/>
  <c r="G38" i="52"/>
  <c r="E38" i="52"/>
  <c r="D38" i="52"/>
  <c r="H32" i="52"/>
  <c r="G32" i="52"/>
  <c r="E32" i="52"/>
  <c r="D32" i="52"/>
  <c r="H31" i="52"/>
  <c r="G31" i="52"/>
  <c r="E31" i="52"/>
  <c r="D31" i="52"/>
  <c r="D39" i="50"/>
  <c r="G27" i="49"/>
  <c r="G35" i="50"/>
  <c r="G38" i="49"/>
  <c r="G38" i="51"/>
  <c r="G37" i="50"/>
  <c r="G39" i="49"/>
  <c r="G22" i="49"/>
  <c r="G20" i="50"/>
  <c r="G21" i="51"/>
  <c r="S4" i="50"/>
  <c r="S3" i="50"/>
  <c r="N11" i="55"/>
  <c r="N13" i="55"/>
  <c r="N10" i="55"/>
  <c r="O29" i="57"/>
  <c r="Q29" i="57"/>
  <c r="O31" i="57"/>
  <c r="Q31" i="57"/>
  <c r="O33" i="57"/>
  <c r="Q33" i="57"/>
  <c r="O35" i="57"/>
  <c r="Q35" i="57"/>
  <c r="O37" i="57"/>
  <c r="Q37" i="57"/>
  <c r="O39" i="57"/>
  <c r="Q39" i="57"/>
  <c r="O41" i="57"/>
  <c r="Q41" i="57"/>
  <c r="Q26" i="57"/>
  <c r="Q38" i="57"/>
  <c r="S19" i="57"/>
  <c r="S24" i="57"/>
  <c r="X25" i="57"/>
  <c r="T20" i="57"/>
  <c r="T25" i="57"/>
  <c r="Q19" i="57"/>
  <c r="X20" i="57"/>
  <c r="P19" i="57"/>
  <c r="Y22" i="56"/>
  <c r="U22" i="56"/>
  <c r="U27" i="56"/>
  <c r="Q18" i="56"/>
  <c r="Y27" i="56"/>
  <c r="Y21" i="56"/>
  <c r="AC21" i="56"/>
  <c r="Q37" i="56"/>
  <c r="X21" i="56"/>
  <c r="T21" i="56"/>
  <c r="T26" i="56"/>
  <c r="X26" i="56"/>
  <c r="U21" i="56"/>
  <c r="U26" i="56"/>
  <c r="T22" i="56"/>
  <c r="T27" i="56"/>
  <c r="Q32" i="56"/>
  <c r="X27" i="56"/>
  <c r="X22" i="56"/>
  <c r="AB22" i="56"/>
  <c r="Q25" i="56"/>
  <c r="Y26" i="56"/>
  <c r="V18" i="55"/>
  <c r="AC36" i="55"/>
  <c r="V23" i="55"/>
  <c r="P36" i="55"/>
  <c r="R18" i="55"/>
  <c r="R23" i="55"/>
  <c r="W19" i="55"/>
  <c r="P17" i="55"/>
  <c r="AC17" i="55"/>
  <c r="S19" i="55"/>
  <c r="S24" i="55"/>
  <c r="P24" i="55"/>
  <c r="S18" i="55"/>
  <c r="S23" i="55"/>
  <c r="AC24" i="55"/>
  <c r="W18" i="55"/>
  <c r="P31" i="55"/>
  <c r="V19" i="55"/>
  <c r="AC31" i="55"/>
  <c r="R19" i="55"/>
  <c r="R24" i="55"/>
  <c r="W24" i="55"/>
  <c r="AC18" i="55"/>
  <c r="AC25" i="55"/>
  <c r="W23" i="55"/>
  <c r="V24" i="55"/>
  <c r="AC32" i="55"/>
  <c r="O21" i="53"/>
  <c r="Q21" i="53"/>
  <c r="O23" i="53"/>
  <c r="Q23" i="53"/>
  <c r="O25" i="53"/>
  <c r="Q25" i="53"/>
  <c r="O27" i="53"/>
  <c r="P27" i="53"/>
  <c r="O43" i="53"/>
  <c r="Q43" i="53"/>
  <c r="O22" i="53"/>
  <c r="Q22" i="53"/>
  <c r="O24" i="53"/>
  <c r="Q24" i="53"/>
  <c r="O26" i="53"/>
  <c r="Q26" i="53"/>
  <c r="O28" i="53"/>
  <c r="Q28" i="53"/>
  <c r="N7" i="54"/>
  <c r="Q39" i="53"/>
  <c r="S21" i="53"/>
  <c r="S26" i="53"/>
  <c r="W21" i="53"/>
  <c r="AA21" i="53"/>
  <c r="Q34" i="53"/>
  <c r="P34" i="53"/>
  <c r="W22" i="53"/>
  <c r="AA22" i="53"/>
  <c r="S22" i="53"/>
  <c r="S27" i="53"/>
  <c r="Q20" i="53"/>
  <c r="O28" i="54"/>
  <c r="X27" i="54"/>
  <c r="O27" i="54"/>
  <c r="O26" i="54"/>
  <c r="O24" i="54"/>
  <c r="O22" i="54"/>
  <c r="O25" i="54"/>
  <c r="T22" i="54"/>
  <c r="T27" i="54"/>
  <c r="P35" i="54"/>
  <c r="W28" i="54"/>
  <c r="W23" i="54"/>
  <c r="S23" i="54"/>
  <c r="S28" i="54"/>
  <c r="S22" i="54"/>
  <c r="S27" i="54"/>
  <c r="P40" i="54"/>
  <c r="W27" i="54"/>
  <c r="W22" i="54"/>
  <c r="F3" i="49"/>
  <c r="M40" i="50"/>
  <c r="G40" i="50"/>
  <c r="I40" i="50"/>
  <c r="O40" i="50"/>
  <c r="AC40" i="50"/>
  <c r="M39" i="50"/>
  <c r="G39" i="50"/>
  <c r="I39" i="50"/>
  <c r="O39" i="50"/>
  <c r="AC39" i="50"/>
  <c r="M38" i="50"/>
  <c r="G38" i="50"/>
  <c r="I38" i="50"/>
  <c r="O38" i="50"/>
  <c r="AC38" i="50"/>
  <c r="M37" i="50"/>
  <c r="I37" i="50"/>
  <c r="O37" i="50"/>
  <c r="AC37" i="50"/>
  <c r="M36" i="50"/>
  <c r="G36" i="50"/>
  <c r="I36" i="50"/>
  <c r="O36" i="50"/>
  <c r="M35" i="50"/>
  <c r="I35" i="50"/>
  <c r="O35" i="50"/>
  <c r="AC35" i="50"/>
  <c r="M34" i="50"/>
  <c r="G34" i="50"/>
  <c r="I34" i="50"/>
  <c r="O34" i="50"/>
  <c r="AC34" i="50"/>
  <c r="M33" i="50"/>
  <c r="G33" i="50"/>
  <c r="I33" i="50"/>
  <c r="O33" i="50"/>
  <c r="AC33" i="50"/>
  <c r="M32" i="50"/>
  <c r="G32" i="50"/>
  <c r="I32" i="50"/>
  <c r="O32" i="50"/>
  <c r="M31" i="50"/>
  <c r="G31" i="50"/>
  <c r="I31" i="50"/>
  <c r="O31" i="50"/>
  <c r="M30" i="50"/>
  <c r="G30" i="50"/>
  <c r="I30" i="50"/>
  <c r="O30" i="50"/>
  <c r="AC30" i="50"/>
  <c r="M29" i="50"/>
  <c r="G29" i="50"/>
  <c r="I29" i="50"/>
  <c r="O29" i="50"/>
  <c r="AC29" i="50"/>
  <c r="M28" i="50"/>
  <c r="G28" i="50"/>
  <c r="I28" i="50"/>
  <c r="O28" i="50"/>
  <c r="AC28" i="50"/>
  <c r="M27" i="50"/>
  <c r="G27" i="50"/>
  <c r="I27" i="50"/>
  <c r="O27" i="50"/>
  <c r="AC27" i="50"/>
  <c r="M26" i="50"/>
  <c r="G26" i="50"/>
  <c r="I26" i="50"/>
  <c r="O26" i="50"/>
  <c r="AC26" i="50"/>
  <c r="M25" i="50"/>
  <c r="G25" i="50"/>
  <c r="I25" i="50"/>
  <c r="O25" i="50"/>
  <c r="M24" i="50"/>
  <c r="G24" i="50"/>
  <c r="I24" i="50"/>
  <c r="O24" i="50"/>
  <c r="M23" i="50"/>
  <c r="G23" i="50"/>
  <c r="I23" i="50"/>
  <c r="O23" i="50"/>
  <c r="AC23" i="50"/>
  <c r="M22" i="50"/>
  <c r="G22" i="50"/>
  <c r="I22" i="50"/>
  <c r="O22" i="50"/>
  <c r="AC22" i="50"/>
  <c r="M21" i="50"/>
  <c r="G21" i="50"/>
  <c r="I21" i="50"/>
  <c r="O21" i="50"/>
  <c r="AC21" i="50"/>
  <c r="M20" i="50"/>
  <c r="I20" i="50"/>
  <c r="O20" i="50"/>
  <c r="AC20" i="50"/>
  <c r="M19" i="50"/>
  <c r="G19" i="50"/>
  <c r="I19" i="50"/>
  <c r="O19" i="50"/>
  <c r="AC19" i="50"/>
  <c r="M18" i="50"/>
  <c r="G18" i="50"/>
  <c r="I18" i="50"/>
  <c r="O18" i="50"/>
  <c r="M17" i="50"/>
  <c r="G17" i="50"/>
  <c r="I17" i="50"/>
  <c r="O17" i="50"/>
  <c r="L14" i="50"/>
  <c r="F14" i="50"/>
  <c r="H14" i="50"/>
  <c r="N14" i="50"/>
  <c r="L13" i="50"/>
  <c r="F13" i="50"/>
  <c r="H13" i="50"/>
  <c r="N13" i="50"/>
  <c r="L12" i="50"/>
  <c r="F12" i="50"/>
  <c r="H12" i="50"/>
  <c r="N12" i="50"/>
  <c r="L11" i="50"/>
  <c r="F11" i="50"/>
  <c r="H11" i="50"/>
  <c r="N11" i="50"/>
  <c r="L10" i="50"/>
  <c r="F10" i="50"/>
  <c r="H10" i="50"/>
  <c r="N10" i="50"/>
  <c r="L7" i="50"/>
  <c r="F7" i="50"/>
  <c r="H7" i="50"/>
  <c r="N7" i="50"/>
  <c r="L6" i="50"/>
  <c r="F6" i="50"/>
  <c r="H6" i="50"/>
  <c r="N6" i="50"/>
  <c r="L5" i="50"/>
  <c r="F5" i="50"/>
  <c r="H5" i="50"/>
  <c r="N5" i="50"/>
  <c r="L4" i="50"/>
  <c r="F4" i="50"/>
  <c r="H4" i="50"/>
  <c r="N4" i="50"/>
  <c r="L3" i="50"/>
  <c r="F3" i="50"/>
  <c r="H3" i="50"/>
  <c r="N3" i="50"/>
  <c r="M41" i="51"/>
  <c r="G41" i="51"/>
  <c r="I41" i="51"/>
  <c r="O41" i="51"/>
  <c r="M40" i="51"/>
  <c r="G40" i="51"/>
  <c r="I40" i="51"/>
  <c r="O40" i="51"/>
  <c r="M39" i="51"/>
  <c r="G39" i="51"/>
  <c r="I39" i="51"/>
  <c r="O39" i="51"/>
  <c r="M38" i="51"/>
  <c r="I38" i="51"/>
  <c r="O38" i="51"/>
  <c r="M37" i="51"/>
  <c r="G37" i="51"/>
  <c r="I37" i="51"/>
  <c r="O37" i="51"/>
  <c r="M36" i="51"/>
  <c r="G36" i="51"/>
  <c r="I36" i="51"/>
  <c r="O36" i="51"/>
  <c r="M35" i="51"/>
  <c r="G35" i="51"/>
  <c r="I35" i="51"/>
  <c r="O35" i="51"/>
  <c r="M34" i="51"/>
  <c r="G34" i="51"/>
  <c r="I34" i="51"/>
  <c r="O34" i="51"/>
  <c r="M33" i="51"/>
  <c r="G33" i="51"/>
  <c r="I33" i="51"/>
  <c r="O33" i="51"/>
  <c r="M32" i="51"/>
  <c r="G32" i="51"/>
  <c r="I32" i="51"/>
  <c r="O32" i="51"/>
  <c r="M31" i="51"/>
  <c r="G31" i="51"/>
  <c r="I31" i="51"/>
  <c r="O31" i="51"/>
  <c r="M30" i="51"/>
  <c r="G30" i="51"/>
  <c r="I30" i="51"/>
  <c r="O30" i="51"/>
  <c r="M29" i="51"/>
  <c r="G29" i="51"/>
  <c r="I29" i="51"/>
  <c r="O29" i="51"/>
  <c r="M28" i="51"/>
  <c r="G28" i="51"/>
  <c r="I28" i="51"/>
  <c r="O28" i="51"/>
  <c r="M27" i="51"/>
  <c r="I27" i="51"/>
  <c r="O27" i="51"/>
  <c r="G27" i="51"/>
  <c r="M26" i="51"/>
  <c r="G26" i="51"/>
  <c r="I26" i="51"/>
  <c r="O26" i="51"/>
  <c r="M25" i="51"/>
  <c r="G25" i="51"/>
  <c r="I25" i="51"/>
  <c r="O25" i="51"/>
  <c r="M24" i="51"/>
  <c r="G24" i="51"/>
  <c r="I24" i="51"/>
  <c r="O24" i="51"/>
  <c r="M23" i="51"/>
  <c r="G23" i="51"/>
  <c r="I23" i="51"/>
  <c r="O23" i="51"/>
  <c r="M22" i="51"/>
  <c r="G22" i="51"/>
  <c r="I22" i="51"/>
  <c r="O22" i="51"/>
  <c r="M21" i="51"/>
  <c r="I21" i="51"/>
  <c r="O21" i="51"/>
  <c r="M20" i="51"/>
  <c r="G20" i="51"/>
  <c r="I20" i="51"/>
  <c r="O20" i="51"/>
  <c r="M19" i="51"/>
  <c r="G19" i="51"/>
  <c r="I19" i="51"/>
  <c r="O19" i="51"/>
  <c r="M18" i="51"/>
  <c r="G18" i="51"/>
  <c r="I18" i="51"/>
  <c r="O18" i="51"/>
  <c r="L14" i="51"/>
  <c r="F14" i="51"/>
  <c r="H14" i="51"/>
  <c r="N14" i="51"/>
  <c r="L13" i="51"/>
  <c r="F13" i="51"/>
  <c r="H13" i="51"/>
  <c r="N13" i="51"/>
  <c r="L12" i="51"/>
  <c r="F12" i="51"/>
  <c r="H12" i="51"/>
  <c r="N12" i="51"/>
  <c r="L11" i="51"/>
  <c r="F11" i="51"/>
  <c r="H11" i="51"/>
  <c r="N11" i="51"/>
  <c r="L10" i="51"/>
  <c r="F10" i="51"/>
  <c r="H10" i="51"/>
  <c r="N10" i="51"/>
  <c r="L7" i="51"/>
  <c r="F7" i="51"/>
  <c r="H7" i="51"/>
  <c r="N7" i="51"/>
  <c r="L6" i="51"/>
  <c r="F6" i="51"/>
  <c r="H6" i="51"/>
  <c r="N6" i="51"/>
  <c r="L5" i="51"/>
  <c r="F5" i="51"/>
  <c r="H5" i="51"/>
  <c r="N5" i="51"/>
  <c r="L4" i="51"/>
  <c r="F4" i="51"/>
  <c r="H4" i="51"/>
  <c r="N4" i="51"/>
  <c r="L3" i="51"/>
  <c r="F3" i="51"/>
  <c r="H3" i="51"/>
  <c r="N3" i="51"/>
  <c r="M42" i="49"/>
  <c r="G42" i="49"/>
  <c r="I42" i="49"/>
  <c r="O42" i="49"/>
  <c r="Q42" i="49"/>
  <c r="M41" i="49"/>
  <c r="G41" i="49"/>
  <c r="I41" i="49"/>
  <c r="O41" i="49"/>
  <c r="Q41" i="49"/>
  <c r="M40" i="49"/>
  <c r="G40" i="49"/>
  <c r="I40" i="49"/>
  <c r="O40" i="49"/>
  <c r="Q40" i="49"/>
  <c r="M39" i="49"/>
  <c r="I39" i="49"/>
  <c r="O39" i="49"/>
  <c r="Q39" i="49"/>
  <c r="M38" i="49"/>
  <c r="I38" i="49"/>
  <c r="O38" i="49"/>
  <c r="M37" i="49"/>
  <c r="G37" i="49"/>
  <c r="I37" i="49"/>
  <c r="O37" i="49"/>
  <c r="Q37" i="49"/>
  <c r="M36" i="49"/>
  <c r="G36" i="49"/>
  <c r="I36" i="49"/>
  <c r="O36" i="49"/>
  <c r="Q36" i="49"/>
  <c r="M35" i="49"/>
  <c r="G35" i="49"/>
  <c r="I35" i="49"/>
  <c r="M34" i="49"/>
  <c r="G34" i="49"/>
  <c r="I34" i="49"/>
  <c r="O34" i="49"/>
  <c r="Q34" i="49"/>
  <c r="M33" i="49"/>
  <c r="G33" i="49"/>
  <c r="I33" i="49"/>
  <c r="O33" i="49"/>
  <c r="M32" i="49"/>
  <c r="G32" i="49"/>
  <c r="I32" i="49"/>
  <c r="M31" i="49"/>
  <c r="G31" i="49"/>
  <c r="I31" i="49"/>
  <c r="O31" i="49"/>
  <c r="Q31" i="49"/>
  <c r="M30" i="49"/>
  <c r="G30" i="49"/>
  <c r="I30" i="49"/>
  <c r="O30" i="49"/>
  <c r="Q30" i="49"/>
  <c r="M29" i="49"/>
  <c r="G29" i="49"/>
  <c r="I29" i="49"/>
  <c r="O29" i="49"/>
  <c r="Q29" i="49"/>
  <c r="M28" i="49"/>
  <c r="G28" i="49"/>
  <c r="I28" i="49"/>
  <c r="M27" i="49"/>
  <c r="I27" i="49"/>
  <c r="O27" i="49"/>
  <c r="Q27" i="49"/>
  <c r="M26" i="49"/>
  <c r="G26" i="49"/>
  <c r="I26" i="49"/>
  <c r="O26" i="49"/>
  <c r="M25" i="49"/>
  <c r="G25" i="49"/>
  <c r="I25" i="49"/>
  <c r="M24" i="49"/>
  <c r="G24" i="49"/>
  <c r="I24" i="49"/>
  <c r="O24" i="49"/>
  <c r="Q24" i="49"/>
  <c r="M23" i="49"/>
  <c r="G23" i="49"/>
  <c r="I23" i="49"/>
  <c r="O23" i="49"/>
  <c r="Q23" i="49"/>
  <c r="M22" i="49"/>
  <c r="I22" i="49"/>
  <c r="O22" i="49"/>
  <c r="Q22" i="49"/>
  <c r="M21" i="49"/>
  <c r="G21" i="49"/>
  <c r="I21" i="49"/>
  <c r="M20" i="49"/>
  <c r="G20" i="49"/>
  <c r="I20" i="49"/>
  <c r="O20" i="49"/>
  <c r="Q20" i="49"/>
  <c r="M19" i="49"/>
  <c r="G19" i="49"/>
  <c r="I19" i="49"/>
  <c r="O19" i="49"/>
  <c r="L14" i="49"/>
  <c r="F14" i="49"/>
  <c r="H14" i="49"/>
  <c r="N14" i="49"/>
  <c r="L13" i="49"/>
  <c r="F13" i="49"/>
  <c r="H13" i="49"/>
  <c r="N13" i="49"/>
  <c r="L12" i="49"/>
  <c r="F12" i="49"/>
  <c r="H12" i="49"/>
  <c r="N12" i="49"/>
  <c r="L11" i="49"/>
  <c r="F11" i="49"/>
  <c r="H11" i="49"/>
  <c r="N11" i="49"/>
  <c r="L10" i="49"/>
  <c r="F10" i="49"/>
  <c r="H10" i="49"/>
  <c r="N10" i="49"/>
  <c r="L7" i="49"/>
  <c r="F7" i="49"/>
  <c r="H7" i="49"/>
  <c r="N7" i="49"/>
  <c r="L6" i="49"/>
  <c r="F6" i="49"/>
  <c r="H6" i="49"/>
  <c r="N6" i="49"/>
  <c r="L5" i="49"/>
  <c r="F5" i="49"/>
  <c r="H5" i="49"/>
  <c r="N5" i="49"/>
  <c r="L4" i="49"/>
  <c r="F4" i="49"/>
  <c r="H4" i="49"/>
  <c r="N4" i="49"/>
  <c r="L3" i="49"/>
  <c r="H3" i="49"/>
  <c r="N3" i="49"/>
  <c r="G39" i="47"/>
  <c r="I39" i="47"/>
  <c r="G20" i="47"/>
  <c r="G41" i="48"/>
  <c r="G22" i="48"/>
  <c r="I22" i="48"/>
  <c r="O22" i="48"/>
  <c r="G34" i="48"/>
  <c r="O40" i="28"/>
  <c r="M45" i="48"/>
  <c r="G45" i="48"/>
  <c r="I45" i="48"/>
  <c r="M44" i="48"/>
  <c r="G44" i="48"/>
  <c r="I44" i="48"/>
  <c r="O44" i="48"/>
  <c r="M43" i="48"/>
  <c r="G43" i="48"/>
  <c r="I43" i="48"/>
  <c r="M42" i="48"/>
  <c r="G42" i="48"/>
  <c r="I42" i="48"/>
  <c r="O42" i="48"/>
  <c r="M41" i="48"/>
  <c r="I41" i="48"/>
  <c r="M40" i="48"/>
  <c r="G40" i="48"/>
  <c r="I40" i="48"/>
  <c r="O40" i="48"/>
  <c r="M39" i="48"/>
  <c r="G39" i="48"/>
  <c r="I39" i="48"/>
  <c r="M38" i="48"/>
  <c r="G38" i="48"/>
  <c r="I38" i="48"/>
  <c r="M37" i="48"/>
  <c r="G37" i="48"/>
  <c r="I37" i="48"/>
  <c r="M36" i="48"/>
  <c r="G36" i="48"/>
  <c r="I36" i="48"/>
  <c r="M35" i="48"/>
  <c r="G35" i="48"/>
  <c r="I35" i="48"/>
  <c r="M34" i="48"/>
  <c r="I34" i="48"/>
  <c r="M33" i="48"/>
  <c r="G33" i="48"/>
  <c r="I33" i="48"/>
  <c r="M32" i="48"/>
  <c r="G32" i="48"/>
  <c r="I32" i="48"/>
  <c r="M31" i="48"/>
  <c r="G31" i="48"/>
  <c r="I31" i="48"/>
  <c r="M30" i="48"/>
  <c r="G30" i="48"/>
  <c r="I30" i="48"/>
  <c r="M29" i="48"/>
  <c r="G29" i="48"/>
  <c r="I29" i="48"/>
  <c r="M28" i="48"/>
  <c r="G28" i="48"/>
  <c r="I28" i="48"/>
  <c r="M27" i="48"/>
  <c r="G27" i="48"/>
  <c r="I27" i="48"/>
  <c r="M26" i="48"/>
  <c r="G26" i="48"/>
  <c r="I26" i="48"/>
  <c r="M25" i="48"/>
  <c r="G25" i="48"/>
  <c r="I25" i="48"/>
  <c r="M24" i="48"/>
  <c r="G24" i="48"/>
  <c r="I24" i="48"/>
  <c r="M23" i="48"/>
  <c r="G23" i="48"/>
  <c r="I23" i="48"/>
  <c r="M22" i="48"/>
  <c r="L15" i="48"/>
  <c r="F15" i="48"/>
  <c r="H15" i="48"/>
  <c r="N15" i="48"/>
  <c r="L14" i="48"/>
  <c r="F14" i="48"/>
  <c r="H14" i="48"/>
  <c r="N14" i="48"/>
  <c r="L13" i="48"/>
  <c r="F13" i="48"/>
  <c r="H13" i="48"/>
  <c r="N13" i="48"/>
  <c r="L12" i="48"/>
  <c r="F12" i="48"/>
  <c r="H12" i="48"/>
  <c r="N12" i="48"/>
  <c r="L11" i="48"/>
  <c r="F11" i="48"/>
  <c r="H11" i="48"/>
  <c r="N11" i="48"/>
  <c r="L8" i="48"/>
  <c r="F8" i="48"/>
  <c r="H8" i="48"/>
  <c r="N8" i="48"/>
  <c r="L7" i="48"/>
  <c r="F7" i="48"/>
  <c r="H7" i="48"/>
  <c r="N7" i="48"/>
  <c r="L6" i="48"/>
  <c r="F6" i="48"/>
  <c r="H6" i="48"/>
  <c r="N6" i="48"/>
  <c r="L5" i="48"/>
  <c r="F5" i="48"/>
  <c r="H5" i="48"/>
  <c r="N5" i="48"/>
  <c r="L4" i="48"/>
  <c r="F4" i="48"/>
  <c r="H4" i="48"/>
  <c r="N4" i="48"/>
  <c r="M43" i="47"/>
  <c r="G43" i="47"/>
  <c r="I43" i="47"/>
  <c r="M42" i="47"/>
  <c r="G42" i="47"/>
  <c r="I42" i="47"/>
  <c r="M41" i="47"/>
  <c r="G41" i="47"/>
  <c r="I41" i="47"/>
  <c r="M40" i="47"/>
  <c r="G40" i="47"/>
  <c r="I40" i="47"/>
  <c r="M39" i="47"/>
  <c r="M38" i="47"/>
  <c r="G38" i="47"/>
  <c r="I38" i="47"/>
  <c r="M37" i="47"/>
  <c r="G37" i="47"/>
  <c r="I37" i="47"/>
  <c r="M36" i="47"/>
  <c r="G36" i="47"/>
  <c r="I36" i="47"/>
  <c r="M35" i="47"/>
  <c r="G35" i="47"/>
  <c r="I35" i="47"/>
  <c r="M34" i="47"/>
  <c r="G34" i="47"/>
  <c r="I34" i="47"/>
  <c r="M33" i="47"/>
  <c r="G33" i="47"/>
  <c r="I33" i="47"/>
  <c r="M32" i="47"/>
  <c r="I32" i="47"/>
  <c r="G32" i="47"/>
  <c r="M31" i="47"/>
  <c r="G31" i="47"/>
  <c r="I31" i="47"/>
  <c r="O31" i="47"/>
  <c r="Q31" i="47"/>
  <c r="M30" i="47"/>
  <c r="G30" i="47"/>
  <c r="I30" i="47"/>
  <c r="M29" i="47"/>
  <c r="G29" i="47"/>
  <c r="I29" i="47"/>
  <c r="O29" i="47"/>
  <c r="Q29" i="47"/>
  <c r="M28" i="47"/>
  <c r="G28" i="47"/>
  <c r="I28" i="47"/>
  <c r="M27" i="47"/>
  <c r="G27" i="47"/>
  <c r="I27" i="47"/>
  <c r="O27" i="47"/>
  <c r="M26" i="47"/>
  <c r="G26" i="47"/>
  <c r="I26" i="47"/>
  <c r="M25" i="47"/>
  <c r="G25" i="47"/>
  <c r="I25" i="47"/>
  <c r="O25" i="47"/>
  <c r="Q25" i="47"/>
  <c r="M24" i="47"/>
  <c r="G24" i="47"/>
  <c r="I24" i="47"/>
  <c r="M23" i="47"/>
  <c r="G23" i="47"/>
  <c r="I23" i="47"/>
  <c r="O23" i="47"/>
  <c r="Q23" i="47"/>
  <c r="M22" i="47"/>
  <c r="G22" i="47"/>
  <c r="I22" i="47"/>
  <c r="M21" i="47"/>
  <c r="G21" i="47"/>
  <c r="I21" i="47"/>
  <c r="O21" i="47"/>
  <c r="Q21" i="47"/>
  <c r="M20" i="47"/>
  <c r="I20" i="47"/>
  <c r="L14" i="47"/>
  <c r="F14" i="47"/>
  <c r="H14" i="47"/>
  <c r="N14" i="47"/>
  <c r="L13" i="47"/>
  <c r="F13" i="47"/>
  <c r="H13" i="47"/>
  <c r="N13" i="47"/>
  <c r="L12" i="47"/>
  <c r="F12" i="47"/>
  <c r="H12" i="47"/>
  <c r="N12" i="47"/>
  <c r="L11" i="47"/>
  <c r="F11" i="47"/>
  <c r="H11" i="47"/>
  <c r="N11" i="47"/>
  <c r="L10" i="47"/>
  <c r="F10" i="47"/>
  <c r="H10" i="47"/>
  <c r="N10" i="47"/>
  <c r="L7" i="47"/>
  <c r="F7" i="47"/>
  <c r="H7" i="47"/>
  <c r="N7" i="47"/>
  <c r="L6" i="47"/>
  <c r="F6" i="47"/>
  <c r="H6" i="47"/>
  <c r="N6" i="47"/>
  <c r="L5" i="47"/>
  <c r="F5" i="47"/>
  <c r="H5" i="47"/>
  <c r="N5" i="47"/>
  <c r="L4" i="47"/>
  <c r="F4" i="47"/>
  <c r="H4" i="47"/>
  <c r="N4" i="47"/>
  <c r="L3" i="47"/>
  <c r="F3" i="47"/>
  <c r="H3" i="47"/>
  <c r="N3" i="47"/>
  <c r="G31" i="46"/>
  <c r="Q24" i="45"/>
  <c r="Q25" i="45"/>
  <c r="H66" i="46"/>
  <c r="G66" i="46"/>
  <c r="E66" i="46"/>
  <c r="D66" i="46"/>
  <c r="H65" i="46"/>
  <c r="G65" i="46"/>
  <c r="E65" i="46"/>
  <c r="D65" i="46"/>
  <c r="H60" i="46"/>
  <c r="G60" i="46"/>
  <c r="E60" i="46"/>
  <c r="D60" i="46"/>
  <c r="H59" i="46"/>
  <c r="G59" i="46"/>
  <c r="E59" i="46"/>
  <c r="D59" i="46"/>
  <c r="H53" i="46"/>
  <c r="G53" i="46"/>
  <c r="E53" i="46"/>
  <c r="D53" i="46"/>
  <c r="H52" i="46"/>
  <c r="G52" i="46"/>
  <c r="E52" i="46"/>
  <c r="D52" i="46"/>
  <c r="H46" i="46"/>
  <c r="G46" i="46"/>
  <c r="E46" i="46"/>
  <c r="D46" i="46"/>
  <c r="H45" i="46"/>
  <c r="G45" i="46"/>
  <c r="E45" i="46"/>
  <c r="D45" i="46"/>
  <c r="H39" i="46"/>
  <c r="G39" i="46"/>
  <c r="E39" i="46"/>
  <c r="D39" i="46"/>
  <c r="H38" i="46"/>
  <c r="G38" i="46"/>
  <c r="E38" i="46"/>
  <c r="D38" i="46"/>
  <c r="H32" i="46"/>
  <c r="G32" i="46"/>
  <c r="E32" i="46"/>
  <c r="D32" i="46"/>
  <c r="H31" i="46"/>
  <c r="E31" i="46"/>
  <c r="D31" i="46"/>
  <c r="AC18" i="43"/>
  <c r="AC19" i="43"/>
  <c r="AC20" i="43"/>
  <c r="AC21" i="43"/>
  <c r="AC22" i="43"/>
  <c r="AC23" i="43"/>
  <c r="G23" i="45"/>
  <c r="G38" i="45"/>
  <c r="G19" i="45"/>
  <c r="G36" i="43"/>
  <c r="G17" i="43"/>
  <c r="I17" i="43"/>
  <c r="G38" i="44"/>
  <c r="G19" i="44"/>
  <c r="M42" i="45"/>
  <c r="G42" i="45"/>
  <c r="I42" i="45"/>
  <c r="O42" i="45"/>
  <c r="Q42" i="45"/>
  <c r="M41" i="45"/>
  <c r="G41" i="45"/>
  <c r="I41" i="45"/>
  <c r="O41" i="45"/>
  <c r="Q41" i="45"/>
  <c r="M40" i="45"/>
  <c r="G40" i="45"/>
  <c r="I40" i="45"/>
  <c r="O40" i="45"/>
  <c r="Q40" i="45"/>
  <c r="M39" i="45"/>
  <c r="G39" i="45"/>
  <c r="I39" i="45"/>
  <c r="O39" i="45"/>
  <c r="Q39" i="45"/>
  <c r="M38" i="45"/>
  <c r="I38" i="45"/>
  <c r="O38" i="45"/>
  <c r="M37" i="45"/>
  <c r="G37" i="45"/>
  <c r="I37" i="45"/>
  <c r="O37" i="45"/>
  <c r="Q37" i="45"/>
  <c r="M36" i="45"/>
  <c r="G36" i="45"/>
  <c r="I36" i="45"/>
  <c r="O36" i="45"/>
  <c r="Q36" i="45"/>
  <c r="M35" i="45"/>
  <c r="G35" i="45"/>
  <c r="I35" i="45"/>
  <c r="O35" i="45"/>
  <c r="Q35" i="45"/>
  <c r="M34" i="45"/>
  <c r="G34" i="45"/>
  <c r="I34" i="45"/>
  <c r="O34" i="45"/>
  <c r="Q34" i="45"/>
  <c r="M33" i="45"/>
  <c r="G33" i="45"/>
  <c r="I33" i="45"/>
  <c r="O33" i="45"/>
  <c r="M32" i="45"/>
  <c r="G32" i="45"/>
  <c r="I32" i="45"/>
  <c r="O32" i="45"/>
  <c r="Q32" i="45"/>
  <c r="M31" i="45"/>
  <c r="G31" i="45"/>
  <c r="I31" i="45"/>
  <c r="O31" i="45"/>
  <c r="Q31" i="45"/>
  <c r="M30" i="45"/>
  <c r="G30" i="45"/>
  <c r="I30" i="45"/>
  <c r="O30" i="45"/>
  <c r="Q30" i="45"/>
  <c r="M29" i="45"/>
  <c r="G29" i="45"/>
  <c r="I29" i="45"/>
  <c r="O29" i="45"/>
  <c r="Q29" i="45"/>
  <c r="M28" i="45"/>
  <c r="G28" i="45"/>
  <c r="I28" i="45"/>
  <c r="O28" i="45"/>
  <c r="Q28" i="45"/>
  <c r="M27" i="45"/>
  <c r="G27" i="45"/>
  <c r="I27" i="45"/>
  <c r="O27" i="45"/>
  <c r="Q27" i="45"/>
  <c r="M26" i="45"/>
  <c r="G26" i="45"/>
  <c r="I26" i="45"/>
  <c r="O26" i="45"/>
  <c r="M25" i="45"/>
  <c r="G25" i="45"/>
  <c r="I25" i="45"/>
  <c r="O25" i="45"/>
  <c r="M24" i="45"/>
  <c r="G24" i="45"/>
  <c r="I24" i="45"/>
  <c r="O24" i="45"/>
  <c r="M23" i="45"/>
  <c r="I23" i="45"/>
  <c r="O23" i="45"/>
  <c r="M22" i="45"/>
  <c r="G22" i="45"/>
  <c r="I22" i="45"/>
  <c r="O22" i="45"/>
  <c r="M21" i="45"/>
  <c r="G21" i="45"/>
  <c r="I21" i="45"/>
  <c r="O21" i="45"/>
  <c r="M20" i="45"/>
  <c r="G20" i="45"/>
  <c r="I20" i="45"/>
  <c r="M19" i="45"/>
  <c r="I19" i="45"/>
  <c r="O19" i="45"/>
  <c r="O29" i="43"/>
  <c r="M42" i="44"/>
  <c r="G42" i="44"/>
  <c r="I42" i="44"/>
  <c r="O42" i="44"/>
  <c r="M41" i="44"/>
  <c r="G41" i="44"/>
  <c r="I41" i="44"/>
  <c r="O41" i="44"/>
  <c r="M40" i="44"/>
  <c r="G40" i="44"/>
  <c r="I40" i="44"/>
  <c r="O40" i="44"/>
  <c r="M39" i="44"/>
  <c r="G39" i="44"/>
  <c r="I39" i="44"/>
  <c r="O39" i="44"/>
  <c r="M38" i="44"/>
  <c r="I38" i="44"/>
  <c r="O38" i="44"/>
  <c r="M37" i="44"/>
  <c r="G37" i="44"/>
  <c r="I37" i="44"/>
  <c r="O37" i="44"/>
  <c r="M36" i="44"/>
  <c r="G36" i="44"/>
  <c r="I36" i="44"/>
  <c r="O36" i="44"/>
  <c r="M35" i="44"/>
  <c r="G35" i="44"/>
  <c r="I35" i="44"/>
  <c r="O35" i="44"/>
  <c r="M34" i="44"/>
  <c r="G34" i="44"/>
  <c r="I34" i="44"/>
  <c r="O34" i="44"/>
  <c r="M33" i="44"/>
  <c r="G33" i="44"/>
  <c r="I33" i="44"/>
  <c r="O33" i="44"/>
  <c r="M32" i="44"/>
  <c r="G32" i="44"/>
  <c r="I32" i="44"/>
  <c r="O32" i="44"/>
  <c r="M31" i="44"/>
  <c r="G31" i="44"/>
  <c r="I31" i="44"/>
  <c r="O31" i="44"/>
  <c r="M30" i="44"/>
  <c r="G30" i="44"/>
  <c r="I30" i="44"/>
  <c r="O30" i="44"/>
  <c r="M29" i="44"/>
  <c r="G29" i="44"/>
  <c r="I29" i="44"/>
  <c r="O29" i="44"/>
  <c r="M28" i="44"/>
  <c r="G28" i="44"/>
  <c r="I28" i="44"/>
  <c r="O28" i="44"/>
  <c r="M27" i="44"/>
  <c r="G27" i="44"/>
  <c r="I27" i="44"/>
  <c r="O27" i="44"/>
  <c r="M26" i="44"/>
  <c r="G26" i="44"/>
  <c r="I26" i="44"/>
  <c r="O26" i="44"/>
  <c r="M25" i="44"/>
  <c r="G25" i="44"/>
  <c r="I25" i="44"/>
  <c r="O25" i="44"/>
  <c r="M24" i="44"/>
  <c r="G24" i="44"/>
  <c r="I24" i="44"/>
  <c r="O24" i="44"/>
  <c r="M23" i="44"/>
  <c r="G23" i="44"/>
  <c r="I23" i="44"/>
  <c r="O23" i="44"/>
  <c r="M22" i="44"/>
  <c r="G22" i="44"/>
  <c r="I22" i="44"/>
  <c r="O22" i="44"/>
  <c r="M21" i="44"/>
  <c r="G21" i="44"/>
  <c r="I21" i="44"/>
  <c r="O21" i="44"/>
  <c r="M20" i="44"/>
  <c r="G20" i="44"/>
  <c r="I20" i="44"/>
  <c r="O20" i="44"/>
  <c r="M19" i="44"/>
  <c r="I19" i="44"/>
  <c r="O19" i="44"/>
  <c r="M40" i="43"/>
  <c r="G40" i="43"/>
  <c r="I40" i="43"/>
  <c r="O40" i="43"/>
  <c r="M39" i="43"/>
  <c r="G39" i="43"/>
  <c r="I39" i="43"/>
  <c r="O39" i="43"/>
  <c r="M38" i="43"/>
  <c r="G38" i="43"/>
  <c r="I38" i="43"/>
  <c r="O38" i="43"/>
  <c r="M37" i="43"/>
  <c r="G37" i="43"/>
  <c r="I37" i="43"/>
  <c r="O37" i="43"/>
  <c r="M36" i="43"/>
  <c r="I36" i="43"/>
  <c r="M35" i="43"/>
  <c r="G35" i="43"/>
  <c r="I35" i="43"/>
  <c r="O35" i="43"/>
  <c r="M34" i="43"/>
  <c r="G34" i="43"/>
  <c r="I34" i="43"/>
  <c r="O34" i="43"/>
  <c r="M33" i="43"/>
  <c r="G33" i="43"/>
  <c r="I33" i="43"/>
  <c r="O33" i="43"/>
  <c r="M32" i="43"/>
  <c r="G32" i="43"/>
  <c r="I32" i="43"/>
  <c r="O32" i="43"/>
  <c r="M31" i="43"/>
  <c r="G31" i="43"/>
  <c r="I31" i="43"/>
  <c r="O31" i="43"/>
  <c r="M30" i="43"/>
  <c r="G30" i="43"/>
  <c r="I30" i="43"/>
  <c r="O30" i="43"/>
  <c r="M29" i="43"/>
  <c r="G29" i="43"/>
  <c r="I29" i="43"/>
  <c r="M28" i="43"/>
  <c r="G28" i="43"/>
  <c r="I28" i="43"/>
  <c r="O28" i="43"/>
  <c r="M27" i="43"/>
  <c r="G27" i="43"/>
  <c r="I27" i="43"/>
  <c r="O27" i="43"/>
  <c r="M26" i="43"/>
  <c r="G26" i="43"/>
  <c r="I26" i="43"/>
  <c r="O26" i="43"/>
  <c r="M25" i="43"/>
  <c r="G25" i="43"/>
  <c r="I25" i="43"/>
  <c r="O25" i="43"/>
  <c r="M24" i="43"/>
  <c r="G24" i="43"/>
  <c r="I24" i="43"/>
  <c r="O24" i="43"/>
  <c r="M23" i="43"/>
  <c r="G23" i="43"/>
  <c r="I23" i="43"/>
  <c r="O23" i="43"/>
  <c r="M22" i="43"/>
  <c r="G22" i="43"/>
  <c r="I22" i="43"/>
  <c r="M21" i="43"/>
  <c r="G21" i="43"/>
  <c r="I21" i="43"/>
  <c r="M20" i="43"/>
  <c r="G20" i="43"/>
  <c r="I20" i="43"/>
  <c r="O20" i="43"/>
  <c r="M19" i="43"/>
  <c r="G19" i="43"/>
  <c r="I19" i="43"/>
  <c r="M18" i="43"/>
  <c r="G18" i="43"/>
  <c r="I18" i="43"/>
  <c r="O18" i="43"/>
  <c r="M17" i="43"/>
  <c r="L14" i="45"/>
  <c r="F14" i="45"/>
  <c r="H14" i="45"/>
  <c r="N14" i="45"/>
  <c r="L13" i="45"/>
  <c r="F13" i="45"/>
  <c r="H13" i="45"/>
  <c r="N13" i="45"/>
  <c r="L12" i="45"/>
  <c r="F12" i="45"/>
  <c r="H12" i="45"/>
  <c r="N12" i="45"/>
  <c r="L11" i="45"/>
  <c r="F11" i="45"/>
  <c r="H11" i="45"/>
  <c r="N11" i="45"/>
  <c r="L10" i="45"/>
  <c r="F10" i="45"/>
  <c r="H10" i="45"/>
  <c r="N10" i="45"/>
  <c r="L7" i="45"/>
  <c r="F7" i="45"/>
  <c r="H7" i="45"/>
  <c r="N7" i="45"/>
  <c r="L6" i="45"/>
  <c r="F6" i="45"/>
  <c r="H6" i="45"/>
  <c r="N6" i="45"/>
  <c r="L5" i="45"/>
  <c r="F5" i="45"/>
  <c r="H5" i="45"/>
  <c r="N5" i="45"/>
  <c r="L4" i="45"/>
  <c r="F4" i="45"/>
  <c r="H4" i="45"/>
  <c r="N4" i="45"/>
  <c r="L3" i="45"/>
  <c r="F3" i="45"/>
  <c r="H3" i="45"/>
  <c r="N3" i="45"/>
  <c r="L15" i="44"/>
  <c r="F15" i="44"/>
  <c r="H15" i="44"/>
  <c r="N15" i="44"/>
  <c r="L14" i="44"/>
  <c r="F14" i="44"/>
  <c r="H14" i="44"/>
  <c r="N14" i="44"/>
  <c r="L13" i="44"/>
  <c r="F13" i="44"/>
  <c r="H13" i="44"/>
  <c r="N13" i="44"/>
  <c r="L12" i="44"/>
  <c r="F12" i="44"/>
  <c r="H12" i="44"/>
  <c r="N12" i="44"/>
  <c r="L11" i="44"/>
  <c r="F11" i="44"/>
  <c r="H11" i="44"/>
  <c r="N11" i="44"/>
  <c r="L8" i="44"/>
  <c r="F8" i="44"/>
  <c r="H8" i="44"/>
  <c r="N8" i="44"/>
  <c r="L7" i="44"/>
  <c r="F7" i="44"/>
  <c r="H7" i="44"/>
  <c r="N7" i="44"/>
  <c r="L6" i="44"/>
  <c r="F6" i="44"/>
  <c r="H6" i="44"/>
  <c r="N6" i="44"/>
  <c r="L5" i="44"/>
  <c r="F5" i="44"/>
  <c r="H5" i="44"/>
  <c r="N5" i="44"/>
  <c r="L4" i="44"/>
  <c r="F4" i="44"/>
  <c r="H4" i="44"/>
  <c r="N4" i="44"/>
  <c r="F3" i="43"/>
  <c r="L14" i="43"/>
  <c r="F14" i="43"/>
  <c r="H14" i="43"/>
  <c r="N14" i="43"/>
  <c r="L13" i="43"/>
  <c r="F13" i="43"/>
  <c r="H13" i="43"/>
  <c r="L12" i="43"/>
  <c r="F12" i="43"/>
  <c r="H12" i="43"/>
  <c r="N12" i="43"/>
  <c r="L11" i="43"/>
  <c r="F11" i="43"/>
  <c r="H11" i="43"/>
  <c r="N11" i="43"/>
  <c r="L10" i="43"/>
  <c r="F10" i="43"/>
  <c r="H10" i="43"/>
  <c r="N10" i="43"/>
  <c r="L7" i="43"/>
  <c r="F7" i="43"/>
  <c r="H7" i="43"/>
  <c r="N7" i="43"/>
  <c r="L6" i="43"/>
  <c r="F6" i="43"/>
  <c r="H6" i="43"/>
  <c r="N6" i="43"/>
  <c r="L5" i="43"/>
  <c r="F5" i="43"/>
  <c r="H5" i="43"/>
  <c r="N5" i="43"/>
  <c r="L4" i="43"/>
  <c r="F4" i="43"/>
  <c r="H4" i="43"/>
  <c r="N4" i="43"/>
  <c r="L3" i="43"/>
  <c r="H3" i="43"/>
  <c r="N3" i="43"/>
  <c r="G38" i="31"/>
  <c r="C31" i="22"/>
  <c r="D31" i="29"/>
  <c r="E31" i="29"/>
  <c r="G31" i="35"/>
  <c r="D32" i="35"/>
  <c r="D31" i="35"/>
  <c r="G52" i="39"/>
  <c r="G30" i="39"/>
  <c r="D30" i="39"/>
  <c r="H52" i="39"/>
  <c r="H51" i="39"/>
  <c r="E31" i="39"/>
  <c r="E30" i="39"/>
  <c r="AA22" i="41"/>
  <c r="G40" i="41"/>
  <c r="I40" i="41"/>
  <c r="O40" i="41"/>
  <c r="Q40" i="41"/>
  <c r="E25" i="41"/>
  <c r="G22" i="40"/>
  <c r="U7" i="41"/>
  <c r="S6" i="41"/>
  <c r="U4" i="41"/>
  <c r="S3" i="41"/>
  <c r="R4" i="40"/>
  <c r="G33" i="40"/>
  <c r="G38" i="40"/>
  <c r="N6" i="40"/>
  <c r="O22" i="34"/>
  <c r="F10" i="41"/>
  <c r="F6" i="40"/>
  <c r="H6" i="40"/>
  <c r="M43" i="41"/>
  <c r="G43" i="41"/>
  <c r="I43" i="41"/>
  <c r="O43" i="41"/>
  <c r="Q43" i="41"/>
  <c r="M42" i="41"/>
  <c r="G42" i="41"/>
  <c r="I42" i="41"/>
  <c r="O42" i="41"/>
  <c r="Q42" i="41"/>
  <c r="M41" i="41"/>
  <c r="G41" i="41"/>
  <c r="I41" i="41"/>
  <c r="O41" i="41"/>
  <c r="Q41" i="41"/>
  <c r="M40" i="41"/>
  <c r="M39" i="41"/>
  <c r="G39" i="41"/>
  <c r="I39" i="41"/>
  <c r="O39" i="41"/>
  <c r="M38" i="41"/>
  <c r="G38" i="41"/>
  <c r="I38" i="41"/>
  <c r="O38" i="41"/>
  <c r="Q38" i="41"/>
  <c r="M37" i="41"/>
  <c r="G37" i="41"/>
  <c r="I37" i="41"/>
  <c r="O37" i="41"/>
  <c r="Q37" i="41"/>
  <c r="M36" i="41"/>
  <c r="I36" i="41"/>
  <c r="O36" i="41"/>
  <c r="Q36" i="41"/>
  <c r="M35" i="41"/>
  <c r="G35" i="41"/>
  <c r="I35" i="41"/>
  <c r="O35" i="41"/>
  <c r="Q35" i="41"/>
  <c r="M34" i="41"/>
  <c r="G34" i="41"/>
  <c r="I34" i="41"/>
  <c r="O34" i="41"/>
  <c r="M33" i="41"/>
  <c r="G33" i="41"/>
  <c r="I33" i="41"/>
  <c r="O33" i="41"/>
  <c r="Q33" i="41"/>
  <c r="M32" i="41"/>
  <c r="G32" i="41"/>
  <c r="I32" i="41"/>
  <c r="O32" i="41"/>
  <c r="Q32" i="41"/>
  <c r="M31" i="41"/>
  <c r="I31" i="41"/>
  <c r="O31" i="41"/>
  <c r="Q31" i="41"/>
  <c r="M30" i="41"/>
  <c r="G30" i="41"/>
  <c r="I30" i="41"/>
  <c r="O30" i="41"/>
  <c r="Q30" i="41"/>
  <c r="M29" i="41"/>
  <c r="G29" i="41"/>
  <c r="I29" i="41"/>
  <c r="O29" i="41"/>
  <c r="Q29" i="41"/>
  <c r="M28" i="41"/>
  <c r="G28" i="41"/>
  <c r="I28" i="41"/>
  <c r="O28" i="41"/>
  <c r="Q28" i="41"/>
  <c r="M27" i="41"/>
  <c r="G27" i="41"/>
  <c r="I27" i="41"/>
  <c r="O27" i="41"/>
  <c r="M26" i="41"/>
  <c r="G26" i="41"/>
  <c r="I26" i="41"/>
  <c r="Q26" i="41"/>
  <c r="M25" i="41"/>
  <c r="G25" i="41"/>
  <c r="I25" i="41"/>
  <c r="O25" i="41"/>
  <c r="Q25" i="41"/>
  <c r="M24" i="41"/>
  <c r="G24" i="41"/>
  <c r="I24" i="41"/>
  <c r="O24" i="41"/>
  <c r="Q24" i="41"/>
  <c r="M23" i="41"/>
  <c r="G23" i="41"/>
  <c r="I23" i="41"/>
  <c r="O23" i="41"/>
  <c r="Q23" i="41"/>
  <c r="M22" i="41"/>
  <c r="G22" i="41"/>
  <c r="I22" i="41"/>
  <c r="O22" i="41"/>
  <c r="Q22" i="41"/>
  <c r="M21" i="41"/>
  <c r="G21" i="41"/>
  <c r="I21" i="41"/>
  <c r="O21" i="41"/>
  <c r="Q21" i="41"/>
  <c r="M20" i="41"/>
  <c r="G20" i="41"/>
  <c r="I20" i="41"/>
  <c r="O20" i="41"/>
  <c r="L14" i="41"/>
  <c r="F14" i="41"/>
  <c r="H14" i="41"/>
  <c r="N14" i="41"/>
  <c r="L13" i="41"/>
  <c r="F13" i="41"/>
  <c r="H13" i="41"/>
  <c r="N13" i="41"/>
  <c r="L12" i="41"/>
  <c r="F12" i="41"/>
  <c r="H12" i="41"/>
  <c r="N12" i="41"/>
  <c r="L11" i="41"/>
  <c r="F11" i="41"/>
  <c r="H11" i="41"/>
  <c r="N11" i="41"/>
  <c r="L10" i="41"/>
  <c r="H10" i="41"/>
  <c r="N10" i="41"/>
  <c r="L7" i="41"/>
  <c r="F7" i="41"/>
  <c r="H7" i="41"/>
  <c r="N7" i="41"/>
  <c r="L6" i="41"/>
  <c r="F6" i="41"/>
  <c r="H6" i="41"/>
  <c r="N6" i="41"/>
  <c r="L5" i="41"/>
  <c r="F5" i="41"/>
  <c r="H5" i="41"/>
  <c r="N5" i="41"/>
  <c r="L4" i="41"/>
  <c r="F4" i="41"/>
  <c r="H4" i="41"/>
  <c r="N4" i="41"/>
  <c r="L3" i="41"/>
  <c r="F3" i="41"/>
  <c r="H3" i="41"/>
  <c r="N3" i="41"/>
  <c r="I22" i="40"/>
  <c r="O22" i="40"/>
  <c r="M45" i="40"/>
  <c r="G45" i="40"/>
  <c r="I45" i="40"/>
  <c r="O45" i="40"/>
  <c r="M44" i="40"/>
  <c r="G44" i="40"/>
  <c r="I44" i="40"/>
  <c r="O44" i="40"/>
  <c r="M43" i="40"/>
  <c r="G43" i="40"/>
  <c r="I43" i="40"/>
  <c r="O43" i="40"/>
  <c r="M42" i="40"/>
  <c r="G42" i="40"/>
  <c r="I42" i="40"/>
  <c r="O42" i="40"/>
  <c r="M41" i="40"/>
  <c r="G41" i="40"/>
  <c r="I41" i="40"/>
  <c r="O41" i="40"/>
  <c r="M40" i="40"/>
  <c r="G40" i="40"/>
  <c r="I40" i="40"/>
  <c r="O40" i="40"/>
  <c r="M39" i="40"/>
  <c r="G39" i="40"/>
  <c r="I39" i="40"/>
  <c r="O39" i="40"/>
  <c r="M38" i="40"/>
  <c r="I38" i="40"/>
  <c r="O38" i="40"/>
  <c r="M37" i="40"/>
  <c r="G37" i="40"/>
  <c r="I37" i="40"/>
  <c r="O37" i="40"/>
  <c r="M36" i="40"/>
  <c r="G36" i="40"/>
  <c r="I36" i="40"/>
  <c r="O36" i="40"/>
  <c r="M35" i="40"/>
  <c r="G35" i="40"/>
  <c r="I35" i="40"/>
  <c r="O35" i="40"/>
  <c r="M34" i="40"/>
  <c r="G34" i="40"/>
  <c r="I34" i="40"/>
  <c r="O34" i="40"/>
  <c r="M33" i="40"/>
  <c r="I33" i="40"/>
  <c r="O33" i="40"/>
  <c r="M32" i="40"/>
  <c r="G32" i="40"/>
  <c r="I32" i="40"/>
  <c r="O32" i="40"/>
  <c r="M31" i="40"/>
  <c r="G31" i="40"/>
  <c r="I31" i="40"/>
  <c r="O31" i="40"/>
  <c r="M30" i="40"/>
  <c r="G30" i="40"/>
  <c r="I30" i="40"/>
  <c r="O30" i="40"/>
  <c r="M29" i="40"/>
  <c r="G29" i="40"/>
  <c r="I29" i="40"/>
  <c r="O29" i="40"/>
  <c r="M28" i="40"/>
  <c r="G28" i="40"/>
  <c r="I28" i="40"/>
  <c r="M27" i="40"/>
  <c r="G27" i="40"/>
  <c r="I27" i="40"/>
  <c r="O27" i="40"/>
  <c r="M26" i="40"/>
  <c r="G26" i="40"/>
  <c r="I26" i="40"/>
  <c r="O26" i="40"/>
  <c r="M25" i="40"/>
  <c r="G25" i="40"/>
  <c r="I25" i="40"/>
  <c r="O25" i="40"/>
  <c r="M24" i="40"/>
  <c r="G24" i="40"/>
  <c r="I24" i="40"/>
  <c r="O24" i="40"/>
  <c r="M23" i="40"/>
  <c r="G23" i="40"/>
  <c r="I23" i="40"/>
  <c r="O23" i="40"/>
  <c r="M22" i="40"/>
  <c r="L15" i="40"/>
  <c r="F15" i="40"/>
  <c r="H15" i="40"/>
  <c r="L14" i="40"/>
  <c r="F14" i="40"/>
  <c r="H14" i="40"/>
  <c r="N14" i="40"/>
  <c r="L13" i="40"/>
  <c r="F13" i="40"/>
  <c r="H13" i="40"/>
  <c r="L12" i="40"/>
  <c r="F12" i="40"/>
  <c r="H12" i="40"/>
  <c r="N12" i="40"/>
  <c r="L11" i="40"/>
  <c r="H11" i="40"/>
  <c r="L8" i="40"/>
  <c r="F8" i="40"/>
  <c r="H8" i="40"/>
  <c r="N8" i="40"/>
  <c r="L7" i="40"/>
  <c r="F7" i="40"/>
  <c r="H7" i="40"/>
  <c r="L6" i="40"/>
  <c r="L5" i="40"/>
  <c r="F5" i="40"/>
  <c r="H5" i="40"/>
  <c r="N5" i="40"/>
  <c r="L4" i="40"/>
  <c r="F4" i="40"/>
  <c r="H4" i="40"/>
  <c r="N4" i="40"/>
  <c r="R11" i="36"/>
  <c r="H65" i="39"/>
  <c r="G65" i="39"/>
  <c r="E65" i="39"/>
  <c r="D65" i="39"/>
  <c r="H64" i="39"/>
  <c r="G64" i="39"/>
  <c r="E64" i="39"/>
  <c r="D64" i="39"/>
  <c r="H59" i="39"/>
  <c r="G59" i="39"/>
  <c r="E59" i="39"/>
  <c r="D59" i="39"/>
  <c r="H58" i="39"/>
  <c r="G58" i="39"/>
  <c r="E58" i="39"/>
  <c r="D58" i="39"/>
  <c r="E52" i="39"/>
  <c r="D52" i="39"/>
  <c r="G51" i="39"/>
  <c r="E51" i="39"/>
  <c r="D51" i="39"/>
  <c r="H45" i="39"/>
  <c r="G45" i="39"/>
  <c r="E45" i="39"/>
  <c r="D45" i="39"/>
  <c r="H44" i="39"/>
  <c r="G44" i="39"/>
  <c r="E44" i="39"/>
  <c r="D44" i="39"/>
  <c r="H38" i="39"/>
  <c r="G38" i="39"/>
  <c r="E38" i="39"/>
  <c r="D38" i="39"/>
  <c r="H37" i="39"/>
  <c r="G37" i="39"/>
  <c r="E37" i="39"/>
  <c r="D37" i="39"/>
  <c r="H31" i="39"/>
  <c r="G31" i="39"/>
  <c r="D31" i="39"/>
  <c r="H30" i="39"/>
  <c r="P19" i="36"/>
  <c r="G25" i="38"/>
  <c r="G42" i="38"/>
  <c r="G27" i="37"/>
  <c r="G44" i="37"/>
  <c r="G24" i="36"/>
  <c r="G41" i="36"/>
  <c r="AL8" i="36"/>
  <c r="AN5" i="36"/>
  <c r="BA7" i="36"/>
  <c r="AU7" i="36"/>
  <c r="AW7" i="36"/>
  <c r="BC7" i="36"/>
  <c r="BA6" i="36"/>
  <c r="AU6" i="36"/>
  <c r="AW6" i="36"/>
  <c r="BA5" i="36"/>
  <c r="AU5" i="36"/>
  <c r="AW5" i="36"/>
  <c r="BC5" i="36"/>
  <c r="BA4" i="36"/>
  <c r="AU4" i="36"/>
  <c r="AW4" i="36"/>
  <c r="BA3" i="36"/>
  <c r="AU3" i="36"/>
  <c r="AW3" i="36"/>
  <c r="BC3" i="36"/>
  <c r="AE8" i="36"/>
  <c r="AE9" i="36"/>
  <c r="AA9" i="36"/>
  <c r="AG9" i="36"/>
  <c r="Y8" i="36"/>
  <c r="AA8" i="36"/>
  <c r="AG8" i="36"/>
  <c r="Y9" i="36"/>
  <c r="AL3" i="36"/>
  <c r="AE7" i="36"/>
  <c r="Y7" i="36"/>
  <c r="AA7" i="36"/>
  <c r="AE6" i="36"/>
  <c r="Y6" i="36"/>
  <c r="AA6" i="36"/>
  <c r="AG6" i="36"/>
  <c r="AE5" i="36"/>
  <c r="Y5" i="36"/>
  <c r="AA5" i="36"/>
  <c r="AE4" i="36"/>
  <c r="Y4" i="36"/>
  <c r="AA4" i="36"/>
  <c r="AG4" i="36"/>
  <c r="AE3" i="36"/>
  <c r="Y3" i="36"/>
  <c r="AA3" i="36"/>
  <c r="G43" i="38"/>
  <c r="F15" i="38"/>
  <c r="M43" i="38"/>
  <c r="I43" i="38"/>
  <c r="O43" i="38"/>
  <c r="Q43" i="38"/>
  <c r="M42" i="38"/>
  <c r="I42" i="38"/>
  <c r="O42" i="38"/>
  <c r="Q42" i="38"/>
  <c r="M41" i="38"/>
  <c r="G41" i="38"/>
  <c r="I41" i="38"/>
  <c r="O41" i="38"/>
  <c r="Q41" i="38"/>
  <c r="M40" i="38"/>
  <c r="G40" i="38"/>
  <c r="I40" i="38"/>
  <c r="O40" i="38"/>
  <c r="Q40" i="38"/>
  <c r="M39" i="38"/>
  <c r="G39" i="38"/>
  <c r="I39" i="38"/>
  <c r="O39" i="38"/>
  <c r="M38" i="38"/>
  <c r="G38" i="38"/>
  <c r="I38" i="38"/>
  <c r="O38" i="38"/>
  <c r="Q38" i="38"/>
  <c r="M37" i="38"/>
  <c r="G37" i="38"/>
  <c r="I37" i="38"/>
  <c r="O37" i="38"/>
  <c r="Q37" i="38"/>
  <c r="M36" i="38"/>
  <c r="G36" i="38"/>
  <c r="I36" i="38"/>
  <c r="O36" i="38"/>
  <c r="Q36" i="38"/>
  <c r="M35" i="38"/>
  <c r="G35" i="38"/>
  <c r="I35" i="38"/>
  <c r="O35" i="38"/>
  <c r="Q35" i="38"/>
  <c r="M34" i="38"/>
  <c r="G34" i="38"/>
  <c r="I34" i="38"/>
  <c r="O34" i="38"/>
  <c r="M33" i="38"/>
  <c r="G33" i="38"/>
  <c r="I33" i="38"/>
  <c r="O33" i="38"/>
  <c r="Q33" i="38"/>
  <c r="M32" i="38"/>
  <c r="G32" i="38"/>
  <c r="I32" i="38"/>
  <c r="O32" i="38"/>
  <c r="Q32" i="38"/>
  <c r="M31" i="38"/>
  <c r="G31" i="38"/>
  <c r="I31" i="38"/>
  <c r="O31" i="38"/>
  <c r="Q31" i="38"/>
  <c r="M30" i="38"/>
  <c r="G30" i="38"/>
  <c r="I30" i="38"/>
  <c r="O30" i="38"/>
  <c r="Q30" i="38"/>
  <c r="M29" i="38"/>
  <c r="G29" i="38"/>
  <c r="I29" i="38"/>
  <c r="O29" i="38"/>
  <c r="Q29" i="38"/>
  <c r="M28" i="38"/>
  <c r="G28" i="38"/>
  <c r="I28" i="38"/>
  <c r="O28" i="38"/>
  <c r="M27" i="38"/>
  <c r="G27" i="38"/>
  <c r="I27" i="38"/>
  <c r="O27" i="38"/>
  <c r="M26" i="38"/>
  <c r="G26" i="38"/>
  <c r="I26" i="38"/>
  <c r="M25" i="38"/>
  <c r="I25" i="38"/>
  <c r="O25" i="38"/>
  <c r="Q25" i="38"/>
  <c r="M24" i="38"/>
  <c r="G24" i="38"/>
  <c r="I24" i="38"/>
  <c r="O24" i="38"/>
  <c r="Q24" i="38"/>
  <c r="M23" i="38"/>
  <c r="G23" i="38"/>
  <c r="I23" i="38"/>
  <c r="O23" i="38"/>
  <c r="Q23" i="38"/>
  <c r="M22" i="38"/>
  <c r="G22" i="38"/>
  <c r="I22" i="38"/>
  <c r="O22" i="38"/>
  <c r="Q22" i="38"/>
  <c r="M21" i="38"/>
  <c r="G21" i="38"/>
  <c r="I21" i="38"/>
  <c r="O21" i="38"/>
  <c r="Q21" i="38"/>
  <c r="M20" i="38"/>
  <c r="G20" i="38"/>
  <c r="I20" i="38"/>
  <c r="O20" i="38"/>
  <c r="L15" i="38"/>
  <c r="H15" i="38"/>
  <c r="N15" i="38"/>
  <c r="L14" i="38"/>
  <c r="F14" i="38"/>
  <c r="H14" i="38"/>
  <c r="N14" i="38"/>
  <c r="L13" i="38"/>
  <c r="F13" i="38"/>
  <c r="H13" i="38"/>
  <c r="N13" i="38"/>
  <c r="L12" i="38"/>
  <c r="F12" i="38"/>
  <c r="H12" i="38"/>
  <c r="N12" i="38"/>
  <c r="L11" i="38"/>
  <c r="F11" i="38"/>
  <c r="H11" i="38"/>
  <c r="N11" i="38"/>
  <c r="L8" i="38"/>
  <c r="F8" i="38"/>
  <c r="H8" i="38"/>
  <c r="N8" i="38"/>
  <c r="L7" i="38"/>
  <c r="F7" i="38"/>
  <c r="H7" i="38"/>
  <c r="N7" i="38"/>
  <c r="L6" i="38"/>
  <c r="F6" i="38"/>
  <c r="H6" i="38"/>
  <c r="N6" i="38"/>
  <c r="L5" i="38"/>
  <c r="F5" i="38"/>
  <c r="H5" i="38"/>
  <c r="N5" i="38"/>
  <c r="L4" i="38"/>
  <c r="F4" i="38"/>
  <c r="H4" i="38"/>
  <c r="N4" i="38"/>
  <c r="F11" i="37"/>
  <c r="H11" i="37"/>
  <c r="N11" i="37"/>
  <c r="M45" i="37"/>
  <c r="G45" i="37"/>
  <c r="I45" i="37"/>
  <c r="O45" i="37"/>
  <c r="M44" i="37"/>
  <c r="I44" i="37"/>
  <c r="O44" i="37"/>
  <c r="M43" i="37"/>
  <c r="G43" i="37"/>
  <c r="I43" i="37"/>
  <c r="O43" i="37"/>
  <c r="M42" i="37"/>
  <c r="G42" i="37"/>
  <c r="I42" i="37"/>
  <c r="O42" i="37"/>
  <c r="M41" i="37"/>
  <c r="G41" i="37"/>
  <c r="I41" i="37"/>
  <c r="O41" i="37"/>
  <c r="M40" i="37"/>
  <c r="G40" i="37"/>
  <c r="I40" i="37"/>
  <c r="O40" i="37"/>
  <c r="M39" i="37"/>
  <c r="G39" i="37"/>
  <c r="I39" i="37"/>
  <c r="O39" i="37"/>
  <c r="M38" i="37"/>
  <c r="G38" i="37"/>
  <c r="I38" i="37"/>
  <c r="O38" i="37"/>
  <c r="M37" i="37"/>
  <c r="G37" i="37"/>
  <c r="I37" i="37"/>
  <c r="O37" i="37"/>
  <c r="M36" i="37"/>
  <c r="G36" i="37"/>
  <c r="I36" i="37"/>
  <c r="O36" i="37"/>
  <c r="M35" i="37"/>
  <c r="G35" i="37"/>
  <c r="I35" i="37"/>
  <c r="O35" i="37"/>
  <c r="M34" i="37"/>
  <c r="G34" i="37"/>
  <c r="I34" i="37"/>
  <c r="O34" i="37"/>
  <c r="M33" i="37"/>
  <c r="I33" i="37"/>
  <c r="O33" i="37"/>
  <c r="G33" i="37"/>
  <c r="M32" i="37"/>
  <c r="G32" i="37"/>
  <c r="I32" i="37"/>
  <c r="O32" i="37"/>
  <c r="M31" i="37"/>
  <c r="G31" i="37"/>
  <c r="I31" i="37"/>
  <c r="O31" i="37"/>
  <c r="M30" i="37"/>
  <c r="G30" i="37"/>
  <c r="I30" i="37"/>
  <c r="O30" i="37"/>
  <c r="M29" i="37"/>
  <c r="G29" i="37"/>
  <c r="I29" i="37"/>
  <c r="O29" i="37"/>
  <c r="M28" i="37"/>
  <c r="G28" i="37"/>
  <c r="I28" i="37"/>
  <c r="M27" i="37"/>
  <c r="I27" i="37"/>
  <c r="O27" i="37"/>
  <c r="M26" i="37"/>
  <c r="G26" i="37"/>
  <c r="I26" i="37"/>
  <c r="O26" i="37"/>
  <c r="M25" i="37"/>
  <c r="G25" i="37"/>
  <c r="I25" i="37"/>
  <c r="O25" i="37"/>
  <c r="M24" i="37"/>
  <c r="G24" i="37"/>
  <c r="I24" i="37"/>
  <c r="O24" i="37"/>
  <c r="M23" i="37"/>
  <c r="G23" i="37"/>
  <c r="I23" i="37"/>
  <c r="M22" i="37"/>
  <c r="G22" i="37"/>
  <c r="I22" i="37"/>
  <c r="O22" i="37"/>
  <c r="L15" i="37"/>
  <c r="F15" i="37"/>
  <c r="H15" i="37"/>
  <c r="N15" i="37"/>
  <c r="L14" i="37"/>
  <c r="F14" i="37"/>
  <c r="H14" i="37"/>
  <c r="N14" i="37"/>
  <c r="L13" i="37"/>
  <c r="F13" i="37"/>
  <c r="H13" i="37"/>
  <c r="N13" i="37"/>
  <c r="L12" i="37"/>
  <c r="F12" i="37"/>
  <c r="H12" i="37"/>
  <c r="N12" i="37"/>
  <c r="L11" i="37"/>
  <c r="L8" i="37"/>
  <c r="F8" i="37"/>
  <c r="H8" i="37"/>
  <c r="N8" i="37"/>
  <c r="L7" i="37"/>
  <c r="F7" i="37"/>
  <c r="H7" i="37"/>
  <c r="N7" i="37"/>
  <c r="L6" i="37"/>
  <c r="F6" i="37"/>
  <c r="H6" i="37"/>
  <c r="N6" i="37"/>
  <c r="L5" i="37"/>
  <c r="F5" i="37"/>
  <c r="H5" i="37"/>
  <c r="N5" i="37"/>
  <c r="L4" i="37"/>
  <c r="F4" i="37"/>
  <c r="H4" i="37"/>
  <c r="N4" i="37"/>
  <c r="M42" i="36"/>
  <c r="G42" i="36"/>
  <c r="I42" i="36"/>
  <c r="O42" i="36"/>
  <c r="AC42" i="36"/>
  <c r="M41" i="36"/>
  <c r="I41" i="36"/>
  <c r="M40" i="36"/>
  <c r="G40" i="36"/>
  <c r="I40" i="36"/>
  <c r="O40" i="36"/>
  <c r="AC40" i="36"/>
  <c r="M39" i="36"/>
  <c r="G39" i="36"/>
  <c r="I39" i="36"/>
  <c r="O39" i="36"/>
  <c r="M38" i="36"/>
  <c r="G38" i="36"/>
  <c r="I38" i="36"/>
  <c r="M37" i="36"/>
  <c r="G37" i="36"/>
  <c r="I37" i="36"/>
  <c r="O37" i="36"/>
  <c r="AC37" i="36"/>
  <c r="M36" i="36"/>
  <c r="G36" i="36"/>
  <c r="I36" i="36"/>
  <c r="M35" i="36"/>
  <c r="G35" i="36"/>
  <c r="I35" i="36"/>
  <c r="O35" i="36"/>
  <c r="AC35" i="36"/>
  <c r="M34" i="36"/>
  <c r="G34" i="36"/>
  <c r="I34" i="36"/>
  <c r="M33" i="36"/>
  <c r="G33" i="36"/>
  <c r="I33" i="36"/>
  <c r="O33" i="36"/>
  <c r="M32" i="36"/>
  <c r="G32" i="36"/>
  <c r="I32" i="36"/>
  <c r="M31" i="36"/>
  <c r="G31" i="36"/>
  <c r="I31" i="36"/>
  <c r="O31" i="36"/>
  <c r="AC31" i="36"/>
  <c r="M30" i="36"/>
  <c r="G30" i="36"/>
  <c r="I30" i="36"/>
  <c r="M29" i="36"/>
  <c r="G29" i="36"/>
  <c r="I29" i="36"/>
  <c r="O29" i="36"/>
  <c r="AC29" i="36"/>
  <c r="M28" i="36"/>
  <c r="G28" i="36"/>
  <c r="I28" i="36"/>
  <c r="M27" i="36"/>
  <c r="G27" i="36"/>
  <c r="I27" i="36"/>
  <c r="O27" i="36"/>
  <c r="AC27" i="36"/>
  <c r="M26" i="36"/>
  <c r="G26" i="36"/>
  <c r="I26" i="36"/>
  <c r="M25" i="36"/>
  <c r="G25" i="36"/>
  <c r="I25" i="36"/>
  <c r="M24" i="36"/>
  <c r="I24" i="36"/>
  <c r="M23" i="36"/>
  <c r="G23" i="36"/>
  <c r="I23" i="36"/>
  <c r="O23" i="36"/>
  <c r="AC23" i="36"/>
  <c r="M22" i="36"/>
  <c r="G22" i="36"/>
  <c r="I22" i="36"/>
  <c r="M21" i="36"/>
  <c r="G21" i="36"/>
  <c r="I21" i="36"/>
  <c r="O21" i="36"/>
  <c r="AC21" i="36"/>
  <c r="M20" i="36"/>
  <c r="G20" i="36"/>
  <c r="I20" i="36"/>
  <c r="M19" i="36"/>
  <c r="G19" i="36"/>
  <c r="I19" i="36"/>
  <c r="L14" i="36"/>
  <c r="F14" i="36"/>
  <c r="H14" i="36"/>
  <c r="L13" i="36"/>
  <c r="F13" i="36"/>
  <c r="H13" i="36"/>
  <c r="L12" i="36"/>
  <c r="F12" i="36"/>
  <c r="H12" i="36"/>
  <c r="L11" i="36"/>
  <c r="F11" i="36"/>
  <c r="H11" i="36"/>
  <c r="L10" i="36"/>
  <c r="F10" i="36"/>
  <c r="H10" i="36"/>
  <c r="L7" i="36"/>
  <c r="F7" i="36"/>
  <c r="H7" i="36"/>
  <c r="L6" i="36"/>
  <c r="F6" i="36"/>
  <c r="H6" i="36"/>
  <c r="L5" i="36"/>
  <c r="F5" i="36"/>
  <c r="H5" i="36"/>
  <c r="L4" i="36"/>
  <c r="F4" i="36"/>
  <c r="H4" i="36"/>
  <c r="L3" i="36"/>
  <c r="F3" i="36"/>
  <c r="H3" i="36"/>
  <c r="AI4" i="34"/>
  <c r="G25" i="33"/>
  <c r="I37" i="33"/>
  <c r="G27" i="34"/>
  <c r="U6" i="34"/>
  <c r="W6" i="34"/>
  <c r="AC6" i="34"/>
  <c r="AA6" i="34"/>
  <c r="U7" i="34"/>
  <c r="W7" i="34"/>
  <c r="AC7" i="34"/>
  <c r="AA7" i="34"/>
  <c r="AA5" i="34"/>
  <c r="U5" i="34"/>
  <c r="W5" i="34"/>
  <c r="AC5" i="34"/>
  <c r="AA4" i="34"/>
  <c r="U4" i="34"/>
  <c r="W4" i="34"/>
  <c r="AC4" i="34"/>
  <c r="M43" i="33"/>
  <c r="G43" i="33"/>
  <c r="I43" i="33"/>
  <c r="M42" i="33"/>
  <c r="G42" i="33"/>
  <c r="I42" i="33"/>
  <c r="M41" i="33"/>
  <c r="G41" i="33"/>
  <c r="I41" i="33"/>
  <c r="O41" i="33"/>
  <c r="Q41" i="33"/>
  <c r="M40" i="33"/>
  <c r="G40" i="33"/>
  <c r="I40" i="33"/>
  <c r="M39" i="33"/>
  <c r="G39" i="33"/>
  <c r="I39" i="33"/>
  <c r="O39" i="33"/>
  <c r="M38" i="33"/>
  <c r="G38" i="33"/>
  <c r="I38" i="33"/>
  <c r="M37" i="33"/>
  <c r="G37" i="33"/>
  <c r="M36" i="33"/>
  <c r="G36" i="33"/>
  <c r="I36" i="33"/>
  <c r="M35" i="33"/>
  <c r="G35" i="33"/>
  <c r="I35" i="33"/>
  <c r="O35" i="33"/>
  <c r="Q35" i="33"/>
  <c r="M34" i="33"/>
  <c r="G34" i="33"/>
  <c r="I34" i="33"/>
  <c r="M33" i="33"/>
  <c r="G33" i="33"/>
  <c r="I33" i="33"/>
  <c r="O33" i="33"/>
  <c r="Q33" i="33"/>
  <c r="M32" i="33"/>
  <c r="G32" i="33"/>
  <c r="I32" i="33"/>
  <c r="M31" i="33"/>
  <c r="G31" i="33"/>
  <c r="I31" i="33"/>
  <c r="O31" i="33"/>
  <c r="Q31" i="33"/>
  <c r="M30" i="33"/>
  <c r="G30" i="33"/>
  <c r="I30" i="33"/>
  <c r="M29" i="33"/>
  <c r="G29" i="33"/>
  <c r="I29" i="33"/>
  <c r="O29" i="33"/>
  <c r="Q29" i="33"/>
  <c r="M28" i="33"/>
  <c r="G28" i="33"/>
  <c r="I28" i="33"/>
  <c r="O28" i="33"/>
  <c r="Q28" i="33"/>
  <c r="M27" i="33"/>
  <c r="G27" i="33"/>
  <c r="I27" i="33"/>
  <c r="O27" i="33"/>
  <c r="M26" i="33"/>
  <c r="G26" i="33"/>
  <c r="I26" i="33"/>
  <c r="O26" i="33"/>
  <c r="Q26" i="33"/>
  <c r="M25" i="33"/>
  <c r="I25" i="33"/>
  <c r="O25" i="33"/>
  <c r="Q25" i="33"/>
  <c r="M24" i="33"/>
  <c r="G24" i="33"/>
  <c r="I24" i="33"/>
  <c r="O24" i="33"/>
  <c r="Q24" i="33"/>
  <c r="M23" i="33"/>
  <c r="G23" i="33"/>
  <c r="I23" i="33"/>
  <c r="O23" i="33"/>
  <c r="Q23" i="33"/>
  <c r="M22" i="33"/>
  <c r="G22" i="33"/>
  <c r="I22" i="33"/>
  <c r="O22" i="33"/>
  <c r="Q22" i="33"/>
  <c r="M21" i="33"/>
  <c r="G21" i="33"/>
  <c r="I21" i="33"/>
  <c r="O21" i="33"/>
  <c r="Q21" i="33"/>
  <c r="M20" i="33"/>
  <c r="G20" i="33"/>
  <c r="I20" i="33"/>
  <c r="L14" i="33"/>
  <c r="F14" i="33"/>
  <c r="H14" i="33"/>
  <c r="N14" i="33"/>
  <c r="L13" i="33"/>
  <c r="F13" i="33"/>
  <c r="H13" i="33"/>
  <c r="N13" i="33"/>
  <c r="L12" i="33"/>
  <c r="F12" i="33"/>
  <c r="H12" i="33"/>
  <c r="N12" i="33"/>
  <c r="L11" i="33"/>
  <c r="F11" i="33"/>
  <c r="H11" i="33"/>
  <c r="N11" i="33"/>
  <c r="L10" i="33"/>
  <c r="F10" i="33"/>
  <c r="H10" i="33"/>
  <c r="N10" i="33"/>
  <c r="L7" i="33"/>
  <c r="F7" i="33"/>
  <c r="H7" i="33"/>
  <c r="N7" i="33"/>
  <c r="L6" i="33"/>
  <c r="F6" i="33"/>
  <c r="H6" i="33"/>
  <c r="N6" i="33"/>
  <c r="L5" i="33"/>
  <c r="F5" i="33"/>
  <c r="H5" i="33"/>
  <c r="N5" i="33"/>
  <c r="L4" i="33"/>
  <c r="F4" i="33"/>
  <c r="H4" i="33"/>
  <c r="N4" i="33"/>
  <c r="L3" i="33"/>
  <c r="F3" i="33"/>
  <c r="H3" i="33"/>
  <c r="N3" i="33"/>
  <c r="H11" i="34"/>
  <c r="N11" i="34"/>
  <c r="M45" i="34"/>
  <c r="G45" i="34"/>
  <c r="I45" i="34"/>
  <c r="M44" i="34"/>
  <c r="G44" i="34"/>
  <c r="I44" i="34"/>
  <c r="O44" i="34"/>
  <c r="M43" i="34"/>
  <c r="G43" i="34"/>
  <c r="I43" i="34"/>
  <c r="M42" i="34"/>
  <c r="G42" i="34"/>
  <c r="I42" i="34"/>
  <c r="O42" i="34"/>
  <c r="M41" i="34"/>
  <c r="G41" i="34"/>
  <c r="I41" i="34"/>
  <c r="M40" i="34"/>
  <c r="G40" i="34"/>
  <c r="I40" i="34"/>
  <c r="O40" i="34"/>
  <c r="M39" i="34"/>
  <c r="G39" i="34"/>
  <c r="I39" i="34"/>
  <c r="M38" i="34"/>
  <c r="G38" i="34"/>
  <c r="I38" i="34"/>
  <c r="O38" i="34"/>
  <c r="M37" i="34"/>
  <c r="G37" i="34"/>
  <c r="I37" i="34"/>
  <c r="M36" i="34"/>
  <c r="G36" i="34"/>
  <c r="I36" i="34"/>
  <c r="O36" i="34"/>
  <c r="M35" i="34"/>
  <c r="G35" i="34"/>
  <c r="I35" i="34"/>
  <c r="M34" i="34"/>
  <c r="G34" i="34"/>
  <c r="I34" i="34"/>
  <c r="O34" i="34"/>
  <c r="M33" i="34"/>
  <c r="G33" i="34"/>
  <c r="I33" i="34"/>
  <c r="M32" i="34"/>
  <c r="G32" i="34"/>
  <c r="I32" i="34"/>
  <c r="O32" i="34"/>
  <c r="M31" i="34"/>
  <c r="G31" i="34"/>
  <c r="I31" i="34"/>
  <c r="M30" i="34"/>
  <c r="G30" i="34"/>
  <c r="I30" i="34"/>
  <c r="O30" i="34"/>
  <c r="M29" i="34"/>
  <c r="G29" i="34"/>
  <c r="I29" i="34"/>
  <c r="M28" i="34"/>
  <c r="G28" i="34"/>
  <c r="I28" i="34"/>
  <c r="O28" i="34"/>
  <c r="M27" i="34"/>
  <c r="I27" i="34"/>
  <c r="M26" i="34"/>
  <c r="G26" i="34"/>
  <c r="I26" i="34"/>
  <c r="O26" i="34"/>
  <c r="M25" i="34"/>
  <c r="G25" i="34"/>
  <c r="I25" i="34"/>
  <c r="M24" i="34"/>
  <c r="G24" i="34"/>
  <c r="I24" i="34"/>
  <c r="O24" i="34"/>
  <c r="M23" i="34"/>
  <c r="G23" i="34"/>
  <c r="I23" i="34"/>
  <c r="M22" i="34"/>
  <c r="G22" i="34"/>
  <c r="I22" i="34"/>
  <c r="L15" i="34"/>
  <c r="F15" i="34"/>
  <c r="H15" i="34"/>
  <c r="N15" i="34"/>
  <c r="L14" i="34"/>
  <c r="F14" i="34"/>
  <c r="H14" i="34"/>
  <c r="N14" i="34"/>
  <c r="L13" i="34"/>
  <c r="F13" i="34"/>
  <c r="H13" i="34"/>
  <c r="N13" i="34"/>
  <c r="L12" i="34"/>
  <c r="F12" i="34"/>
  <c r="H12" i="34"/>
  <c r="N12" i="34"/>
  <c r="L11" i="34"/>
  <c r="L8" i="34"/>
  <c r="F8" i="34"/>
  <c r="H8" i="34"/>
  <c r="N8" i="34"/>
  <c r="L7" i="34"/>
  <c r="F7" i="34"/>
  <c r="H7" i="34"/>
  <c r="N7" i="34"/>
  <c r="L6" i="34"/>
  <c r="F6" i="34"/>
  <c r="H6" i="34"/>
  <c r="N6" i="34"/>
  <c r="L5" i="34"/>
  <c r="F5" i="34"/>
  <c r="H5" i="34"/>
  <c r="N5" i="34"/>
  <c r="L4" i="34"/>
  <c r="F4" i="34"/>
  <c r="H4" i="34"/>
  <c r="N4" i="34"/>
  <c r="G27" i="32"/>
  <c r="G21" i="32"/>
  <c r="I21" i="32"/>
  <c r="O21" i="32"/>
  <c r="G21" i="31"/>
  <c r="G27" i="31"/>
  <c r="G22" i="30"/>
  <c r="G28" i="30"/>
  <c r="G41" i="30"/>
  <c r="E34" i="30"/>
  <c r="G34" i="30"/>
  <c r="I34" i="30"/>
  <c r="O34" i="30"/>
  <c r="G19" i="31"/>
  <c r="M43" i="30"/>
  <c r="G43" i="30"/>
  <c r="I43" i="30"/>
  <c r="O43" i="30"/>
  <c r="Q43" i="30"/>
  <c r="M42" i="30"/>
  <c r="G42" i="30"/>
  <c r="I42" i="30"/>
  <c r="O42" i="30"/>
  <c r="Q42" i="30"/>
  <c r="M41" i="30"/>
  <c r="I41" i="30"/>
  <c r="O41" i="30"/>
  <c r="Q41" i="30"/>
  <c r="M40" i="30"/>
  <c r="G40" i="30"/>
  <c r="I40" i="30"/>
  <c r="O40" i="30"/>
  <c r="Q40" i="30"/>
  <c r="M39" i="30"/>
  <c r="G39" i="30"/>
  <c r="I39" i="30"/>
  <c r="O39" i="30"/>
  <c r="M38" i="30"/>
  <c r="G38" i="30"/>
  <c r="I38" i="30"/>
  <c r="O38" i="30"/>
  <c r="Q38" i="30"/>
  <c r="M37" i="30"/>
  <c r="G37" i="30"/>
  <c r="I37" i="30"/>
  <c r="O37" i="30"/>
  <c r="Q37" i="30"/>
  <c r="M36" i="30"/>
  <c r="G36" i="30"/>
  <c r="I36" i="30"/>
  <c r="O36" i="30"/>
  <c r="Q36" i="30"/>
  <c r="M35" i="30"/>
  <c r="G35" i="30"/>
  <c r="I35" i="30"/>
  <c r="O35" i="30"/>
  <c r="Q35" i="30"/>
  <c r="M34" i="30"/>
  <c r="M33" i="30"/>
  <c r="G33" i="30"/>
  <c r="I33" i="30"/>
  <c r="O33" i="30"/>
  <c r="Q33" i="30"/>
  <c r="M32" i="30"/>
  <c r="G32" i="30"/>
  <c r="I32" i="30"/>
  <c r="O32" i="30"/>
  <c r="Q32" i="30"/>
  <c r="M31" i="30"/>
  <c r="G31" i="30"/>
  <c r="I31" i="30"/>
  <c r="O31" i="30"/>
  <c r="Q31" i="30"/>
  <c r="M30" i="30"/>
  <c r="G30" i="30"/>
  <c r="I30" i="30"/>
  <c r="O30" i="30"/>
  <c r="Q30" i="30"/>
  <c r="M29" i="30"/>
  <c r="G29" i="30"/>
  <c r="I29" i="30"/>
  <c r="O29" i="30"/>
  <c r="Q29" i="30"/>
  <c r="M28" i="30"/>
  <c r="I28" i="30"/>
  <c r="O28" i="30"/>
  <c r="Q28" i="30"/>
  <c r="M27" i="30"/>
  <c r="G27" i="30"/>
  <c r="I27" i="30"/>
  <c r="O27" i="30"/>
  <c r="M26" i="30"/>
  <c r="G26" i="30"/>
  <c r="I26" i="30"/>
  <c r="O26" i="30"/>
  <c r="Q26" i="30"/>
  <c r="M25" i="30"/>
  <c r="G25" i="30"/>
  <c r="I25" i="30"/>
  <c r="O25" i="30"/>
  <c r="Q25" i="30"/>
  <c r="M24" i="30"/>
  <c r="G24" i="30"/>
  <c r="I24" i="30"/>
  <c r="O24" i="30"/>
  <c r="Q24" i="30"/>
  <c r="M23" i="30"/>
  <c r="G23" i="30"/>
  <c r="I23" i="30"/>
  <c r="O23" i="30"/>
  <c r="Q23" i="30"/>
  <c r="M22" i="30"/>
  <c r="I22" i="30"/>
  <c r="O22" i="30"/>
  <c r="Q22" i="30"/>
  <c r="M21" i="30"/>
  <c r="G21" i="30"/>
  <c r="I21" i="30"/>
  <c r="O21" i="30"/>
  <c r="Q21" i="30"/>
  <c r="M20" i="30"/>
  <c r="G20" i="30"/>
  <c r="I20" i="30"/>
  <c r="O20" i="30"/>
  <c r="M42" i="31"/>
  <c r="G42" i="31"/>
  <c r="I42" i="31"/>
  <c r="O42" i="31"/>
  <c r="AC42" i="31"/>
  <c r="M41" i="31"/>
  <c r="G41" i="31"/>
  <c r="I41" i="31"/>
  <c r="O41" i="31"/>
  <c r="AC41" i="31"/>
  <c r="M40" i="31"/>
  <c r="G40" i="31"/>
  <c r="I40" i="31"/>
  <c r="O40" i="31"/>
  <c r="AC40" i="31"/>
  <c r="M39" i="31"/>
  <c r="G39" i="31"/>
  <c r="I39" i="31"/>
  <c r="O39" i="31"/>
  <c r="AC39" i="31"/>
  <c r="M38" i="31"/>
  <c r="I38" i="31"/>
  <c r="O38" i="31"/>
  <c r="M37" i="31"/>
  <c r="G37" i="31"/>
  <c r="I37" i="31"/>
  <c r="O37" i="31"/>
  <c r="AC37" i="31"/>
  <c r="M36" i="31"/>
  <c r="G36" i="31"/>
  <c r="I36" i="31"/>
  <c r="O36" i="31"/>
  <c r="AC36" i="31"/>
  <c r="M35" i="31"/>
  <c r="G35" i="31"/>
  <c r="I35" i="31"/>
  <c r="O35" i="31"/>
  <c r="AC35" i="31"/>
  <c r="M34" i="31"/>
  <c r="G34" i="31"/>
  <c r="I34" i="31"/>
  <c r="O34" i="31"/>
  <c r="M33" i="31"/>
  <c r="G33" i="31"/>
  <c r="I33" i="31"/>
  <c r="O33" i="31"/>
  <c r="M32" i="31"/>
  <c r="G32" i="31"/>
  <c r="I32" i="31"/>
  <c r="O32" i="31"/>
  <c r="AC32" i="31"/>
  <c r="M31" i="31"/>
  <c r="G31" i="31"/>
  <c r="I31" i="31"/>
  <c r="O31" i="31"/>
  <c r="AC31" i="31"/>
  <c r="M30" i="31"/>
  <c r="G30" i="31"/>
  <c r="I30" i="31"/>
  <c r="O30" i="31"/>
  <c r="AC30" i="31"/>
  <c r="M29" i="31"/>
  <c r="G29" i="31"/>
  <c r="I29" i="31"/>
  <c r="O29" i="31"/>
  <c r="AC29" i="31"/>
  <c r="M28" i="31"/>
  <c r="G28" i="31"/>
  <c r="I28" i="31"/>
  <c r="O28" i="31"/>
  <c r="AC28" i="31"/>
  <c r="M27" i="31"/>
  <c r="I27" i="31"/>
  <c r="O27" i="31"/>
  <c r="M26" i="31"/>
  <c r="G26" i="31"/>
  <c r="I26" i="31"/>
  <c r="O26" i="31"/>
  <c r="M25" i="31"/>
  <c r="G25" i="31"/>
  <c r="I25" i="31"/>
  <c r="O25" i="31"/>
  <c r="AC25" i="31"/>
  <c r="M24" i="31"/>
  <c r="I24" i="31"/>
  <c r="O24" i="31"/>
  <c r="AC24" i="31"/>
  <c r="G24" i="31"/>
  <c r="M23" i="31"/>
  <c r="G23" i="31"/>
  <c r="I23" i="31"/>
  <c r="O23" i="31"/>
  <c r="AC23" i="31"/>
  <c r="M22" i="31"/>
  <c r="G22" i="31"/>
  <c r="I22" i="31"/>
  <c r="O22" i="31"/>
  <c r="AC22" i="31"/>
  <c r="M21" i="31"/>
  <c r="I21" i="31"/>
  <c r="O21" i="31"/>
  <c r="AC21" i="31"/>
  <c r="M20" i="31"/>
  <c r="G20" i="31"/>
  <c r="I20" i="31"/>
  <c r="O20" i="31"/>
  <c r="M19" i="31"/>
  <c r="I19" i="31"/>
  <c r="O19" i="31"/>
  <c r="M42" i="32"/>
  <c r="G42" i="32"/>
  <c r="I42" i="32"/>
  <c r="O42" i="32"/>
  <c r="M41" i="32"/>
  <c r="G41" i="32"/>
  <c r="I41" i="32"/>
  <c r="O41" i="32"/>
  <c r="M40" i="32"/>
  <c r="G40" i="32"/>
  <c r="I40" i="32"/>
  <c r="O40" i="32"/>
  <c r="M39" i="32"/>
  <c r="G39" i="32"/>
  <c r="I39" i="32"/>
  <c r="O39" i="32"/>
  <c r="M38" i="32"/>
  <c r="G38" i="32"/>
  <c r="I38" i="32"/>
  <c r="O38" i="32"/>
  <c r="M37" i="32"/>
  <c r="G37" i="32"/>
  <c r="I37" i="32"/>
  <c r="O37" i="32"/>
  <c r="M36" i="32"/>
  <c r="G36" i="32"/>
  <c r="I36" i="32"/>
  <c r="O36" i="32"/>
  <c r="M35" i="32"/>
  <c r="G35" i="32"/>
  <c r="I35" i="32"/>
  <c r="O35" i="32"/>
  <c r="M34" i="32"/>
  <c r="G34" i="32"/>
  <c r="I34" i="32"/>
  <c r="O34" i="32"/>
  <c r="M33" i="32"/>
  <c r="G33" i="32"/>
  <c r="I33" i="32"/>
  <c r="O33" i="32"/>
  <c r="M32" i="32"/>
  <c r="G32" i="32"/>
  <c r="I32" i="32"/>
  <c r="O32" i="32"/>
  <c r="M31" i="32"/>
  <c r="G31" i="32"/>
  <c r="I31" i="32"/>
  <c r="O31" i="32"/>
  <c r="M30" i="32"/>
  <c r="G30" i="32"/>
  <c r="I30" i="32"/>
  <c r="O30" i="32"/>
  <c r="M29" i="32"/>
  <c r="G29" i="32"/>
  <c r="I29" i="32"/>
  <c r="O29" i="32"/>
  <c r="M28" i="32"/>
  <c r="G28" i="32"/>
  <c r="I28" i="32"/>
  <c r="O28" i="32"/>
  <c r="M27" i="32"/>
  <c r="I27" i="32"/>
  <c r="M26" i="32"/>
  <c r="G26" i="32"/>
  <c r="I26" i="32"/>
  <c r="O26" i="32"/>
  <c r="M25" i="32"/>
  <c r="G25" i="32"/>
  <c r="I25" i="32"/>
  <c r="O25" i="32"/>
  <c r="M24" i="32"/>
  <c r="G24" i="32"/>
  <c r="I24" i="32"/>
  <c r="O24" i="32"/>
  <c r="M23" i="32"/>
  <c r="G23" i="32"/>
  <c r="I23" i="32"/>
  <c r="O23" i="32"/>
  <c r="M22" i="32"/>
  <c r="G22" i="32"/>
  <c r="I22" i="32"/>
  <c r="O22" i="32"/>
  <c r="M21" i="32"/>
  <c r="M20" i="32"/>
  <c r="G20" i="32"/>
  <c r="I20" i="32"/>
  <c r="O20" i="32"/>
  <c r="M19" i="32"/>
  <c r="G19" i="32"/>
  <c r="I19" i="32"/>
  <c r="O19" i="32"/>
  <c r="AC4" i="32"/>
  <c r="W4" i="32"/>
  <c r="Y4" i="32"/>
  <c r="AC3" i="32"/>
  <c r="W3" i="32"/>
  <c r="Y3" i="32"/>
  <c r="AE3" i="32"/>
  <c r="F4" i="32"/>
  <c r="H4" i="32"/>
  <c r="F14" i="31"/>
  <c r="F13" i="31"/>
  <c r="H13" i="31"/>
  <c r="N13" i="31"/>
  <c r="F12" i="31"/>
  <c r="F11" i="31"/>
  <c r="H11" i="31"/>
  <c r="N11" i="31"/>
  <c r="F10" i="31"/>
  <c r="F7" i="31"/>
  <c r="H7" i="31"/>
  <c r="N7" i="31"/>
  <c r="F6" i="31"/>
  <c r="F5" i="31"/>
  <c r="H5" i="31"/>
  <c r="N5" i="31"/>
  <c r="F4" i="31"/>
  <c r="F3" i="31"/>
  <c r="H3" i="31"/>
  <c r="N3" i="31"/>
  <c r="F4" i="30"/>
  <c r="L14" i="32"/>
  <c r="F14" i="32"/>
  <c r="H14" i="32"/>
  <c r="N14" i="32"/>
  <c r="L13" i="32"/>
  <c r="F13" i="32"/>
  <c r="H13" i="32"/>
  <c r="N13" i="32"/>
  <c r="L12" i="32"/>
  <c r="F12" i="32"/>
  <c r="H12" i="32"/>
  <c r="N12" i="32"/>
  <c r="L11" i="32"/>
  <c r="F11" i="32"/>
  <c r="H11" i="32"/>
  <c r="N11" i="32"/>
  <c r="L10" i="32"/>
  <c r="F10" i="32"/>
  <c r="H10" i="32"/>
  <c r="N10" i="32"/>
  <c r="L7" i="32"/>
  <c r="F7" i="32"/>
  <c r="H7" i="32"/>
  <c r="N7" i="32"/>
  <c r="L6" i="32"/>
  <c r="F6" i="32"/>
  <c r="H6" i="32"/>
  <c r="N6" i="32"/>
  <c r="L5" i="32"/>
  <c r="F5" i="32"/>
  <c r="H5" i="32"/>
  <c r="N5" i="32"/>
  <c r="L4" i="32"/>
  <c r="L3" i="32"/>
  <c r="F3" i="32"/>
  <c r="H3" i="32"/>
  <c r="N3" i="32"/>
  <c r="L14" i="31"/>
  <c r="H14" i="31"/>
  <c r="N14" i="31"/>
  <c r="L13" i="31"/>
  <c r="L12" i="31"/>
  <c r="H12" i="31"/>
  <c r="N12" i="31"/>
  <c r="L11" i="31"/>
  <c r="L10" i="31"/>
  <c r="H10" i="31"/>
  <c r="N10" i="31"/>
  <c r="L7" i="31"/>
  <c r="L6" i="31"/>
  <c r="H6" i="31"/>
  <c r="N6" i="31"/>
  <c r="L5" i="31"/>
  <c r="L4" i="31"/>
  <c r="H4" i="31"/>
  <c r="N4" i="31"/>
  <c r="L3" i="31"/>
  <c r="L15" i="30"/>
  <c r="F15" i="30"/>
  <c r="H15" i="30"/>
  <c r="N15" i="30"/>
  <c r="L14" i="30"/>
  <c r="F14" i="30"/>
  <c r="H14" i="30"/>
  <c r="N14" i="30"/>
  <c r="L13" i="30"/>
  <c r="F13" i="30"/>
  <c r="H13" i="30"/>
  <c r="N13" i="30"/>
  <c r="L12" i="30"/>
  <c r="F12" i="30"/>
  <c r="H12" i="30"/>
  <c r="N12" i="30"/>
  <c r="L11" i="30"/>
  <c r="F11" i="30"/>
  <c r="H11" i="30"/>
  <c r="N11" i="30"/>
  <c r="L8" i="30"/>
  <c r="F8" i="30"/>
  <c r="H8" i="30"/>
  <c r="N8" i="30"/>
  <c r="L7" i="30"/>
  <c r="F7" i="30"/>
  <c r="H7" i="30"/>
  <c r="N7" i="30"/>
  <c r="L6" i="30"/>
  <c r="F6" i="30"/>
  <c r="H6" i="30"/>
  <c r="N6" i="30"/>
  <c r="L5" i="30"/>
  <c r="F5" i="30"/>
  <c r="H5" i="30"/>
  <c r="N5" i="30"/>
  <c r="L4" i="30"/>
  <c r="H4" i="30"/>
  <c r="N4" i="30"/>
  <c r="H66" i="35"/>
  <c r="G66" i="35"/>
  <c r="E66" i="35"/>
  <c r="D66" i="35"/>
  <c r="H65" i="35"/>
  <c r="G65" i="35"/>
  <c r="E65" i="35"/>
  <c r="D65" i="35"/>
  <c r="H60" i="35"/>
  <c r="G60" i="35"/>
  <c r="E60" i="35"/>
  <c r="D60" i="35"/>
  <c r="H59" i="35"/>
  <c r="G59" i="35"/>
  <c r="E59" i="35"/>
  <c r="D59" i="35"/>
  <c r="H53" i="35"/>
  <c r="G53" i="35"/>
  <c r="E53" i="35"/>
  <c r="D53" i="35"/>
  <c r="H52" i="35"/>
  <c r="G52" i="35"/>
  <c r="E52" i="35"/>
  <c r="D52" i="35"/>
  <c r="H46" i="35"/>
  <c r="G46" i="35"/>
  <c r="E46" i="35"/>
  <c r="D46" i="35"/>
  <c r="H45" i="35"/>
  <c r="G45" i="35"/>
  <c r="E45" i="35"/>
  <c r="D45" i="35"/>
  <c r="H39" i="35"/>
  <c r="G39" i="35"/>
  <c r="E39" i="35"/>
  <c r="D39" i="35"/>
  <c r="H38" i="35"/>
  <c r="G38" i="35"/>
  <c r="E38" i="35"/>
  <c r="D38" i="35"/>
  <c r="H32" i="35"/>
  <c r="G32" i="35"/>
  <c r="E32" i="35"/>
  <c r="H31" i="35"/>
  <c r="E31" i="35"/>
  <c r="G24" i="27"/>
  <c r="G41" i="27"/>
  <c r="I41" i="27"/>
  <c r="O41" i="27"/>
  <c r="Q41" i="27"/>
  <c r="G26" i="28"/>
  <c r="S5" i="24"/>
  <c r="D65" i="29"/>
  <c r="H66" i="29"/>
  <c r="G66" i="29"/>
  <c r="E66" i="29"/>
  <c r="D66" i="29"/>
  <c r="H65" i="29"/>
  <c r="G65" i="29"/>
  <c r="E65" i="29"/>
  <c r="C65" i="15"/>
  <c r="G66" i="15"/>
  <c r="F66" i="15"/>
  <c r="D66" i="15"/>
  <c r="C66" i="15"/>
  <c r="G65" i="15"/>
  <c r="F65" i="15"/>
  <c r="D65" i="15"/>
  <c r="C65" i="16"/>
  <c r="C59" i="16"/>
  <c r="G66" i="16"/>
  <c r="F66" i="16"/>
  <c r="D66" i="16"/>
  <c r="C66" i="16"/>
  <c r="G65" i="16"/>
  <c r="F65" i="16"/>
  <c r="D65" i="16"/>
  <c r="G66" i="22"/>
  <c r="G65" i="22"/>
  <c r="F66" i="22"/>
  <c r="F65" i="22"/>
  <c r="D66" i="22"/>
  <c r="D65" i="22"/>
  <c r="C66" i="22"/>
  <c r="C65" i="22"/>
  <c r="C59" i="22"/>
  <c r="D59" i="29"/>
  <c r="G26" i="24"/>
  <c r="I26" i="24"/>
  <c r="O23" i="26"/>
  <c r="G23" i="27"/>
  <c r="I23" i="27"/>
  <c r="O23" i="27"/>
  <c r="Q23" i="27"/>
  <c r="G43" i="27"/>
  <c r="I43" i="27"/>
  <c r="O43" i="27"/>
  <c r="Q43" i="27"/>
  <c r="M45" i="28"/>
  <c r="G45" i="28"/>
  <c r="I45" i="28"/>
  <c r="M44" i="28"/>
  <c r="G44" i="28"/>
  <c r="I44" i="28"/>
  <c r="O44" i="28"/>
  <c r="M43" i="28"/>
  <c r="G43" i="28"/>
  <c r="I43" i="28"/>
  <c r="O43" i="28"/>
  <c r="M42" i="28"/>
  <c r="G42" i="28"/>
  <c r="I42" i="28"/>
  <c r="O42" i="28"/>
  <c r="M41" i="28"/>
  <c r="G41" i="28"/>
  <c r="I41" i="28"/>
  <c r="O41" i="28"/>
  <c r="M40" i="28"/>
  <c r="G40" i="28"/>
  <c r="I40" i="28"/>
  <c r="M39" i="28"/>
  <c r="G39" i="28"/>
  <c r="I39" i="28"/>
  <c r="O39" i="28"/>
  <c r="M38" i="28"/>
  <c r="G38" i="28"/>
  <c r="I38" i="28"/>
  <c r="O38" i="28"/>
  <c r="M37" i="28"/>
  <c r="G37" i="28"/>
  <c r="I37" i="28"/>
  <c r="O37" i="28"/>
  <c r="M36" i="28"/>
  <c r="G36" i="28"/>
  <c r="I36" i="28"/>
  <c r="O36" i="28"/>
  <c r="M35" i="28"/>
  <c r="G35" i="28"/>
  <c r="I35" i="28"/>
  <c r="O35" i="28"/>
  <c r="M34" i="28"/>
  <c r="G34" i="28"/>
  <c r="I34" i="28"/>
  <c r="O34" i="28"/>
  <c r="M33" i="28"/>
  <c r="G33" i="28"/>
  <c r="I33" i="28"/>
  <c r="O33" i="28"/>
  <c r="M32" i="28"/>
  <c r="G32" i="28"/>
  <c r="I32" i="28"/>
  <c r="O32" i="28"/>
  <c r="M31" i="28"/>
  <c r="G31" i="28"/>
  <c r="I31" i="28"/>
  <c r="O31" i="28"/>
  <c r="M30" i="28"/>
  <c r="G30" i="28"/>
  <c r="I30" i="28"/>
  <c r="O30" i="28"/>
  <c r="M29" i="28"/>
  <c r="G29" i="28"/>
  <c r="I29" i="28"/>
  <c r="O29" i="28"/>
  <c r="M28" i="28"/>
  <c r="G28" i="28"/>
  <c r="I28" i="28"/>
  <c r="O28" i="28"/>
  <c r="M27" i="28"/>
  <c r="G27" i="28"/>
  <c r="I27" i="28"/>
  <c r="O27" i="28"/>
  <c r="M26" i="28"/>
  <c r="I26" i="28"/>
  <c r="O26" i="28"/>
  <c r="M25" i="28"/>
  <c r="G25" i="28"/>
  <c r="I25" i="28"/>
  <c r="O25" i="28"/>
  <c r="M24" i="28"/>
  <c r="G24" i="28"/>
  <c r="I24" i="28"/>
  <c r="O24" i="28"/>
  <c r="M23" i="28"/>
  <c r="G23" i="28"/>
  <c r="I23" i="28"/>
  <c r="O23" i="28"/>
  <c r="M22" i="28"/>
  <c r="G22" i="28"/>
  <c r="I22" i="28"/>
  <c r="G44" i="26"/>
  <c r="I44" i="26"/>
  <c r="O44" i="26"/>
  <c r="G24" i="26"/>
  <c r="I24" i="26"/>
  <c r="O24" i="26"/>
  <c r="G22" i="25"/>
  <c r="I22" i="25"/>
  <c r="G42" i="25"/>
  <c r="G23" i="24"/>
  <c r="G43" i="24"/>
  <c r="I43" i="24"/>
  <c r="M44" i="27"/>
  <c r="G44" i="27"/>
  <c r="I44" i="27"/>
  <c r="O44" i="27"/>
  <c r="Q44" i="27"/>
  <c r="M43" i="27"/>
  <c r="M42" i="27"/>
  <c r="G42" i="27"/>
  <c r="I42" i="27"/>
  <c r="O42" i="27"/>
  <c r="Q42" i="27"/>
  <c r="M41" i="27"/>
  <c r="M40" i="27"/>
  <c r="G40" i="27"/>
  <c r="I40" i="27"/>
  <c r="O40" i="27"/>
  <c r="M39" i="27"/>
  <c r="G39" i="27"/>
  <c r="I39" i="27"/>
  <c r="O39" i="27"/>
  <c r="Q39" i="27"/>
  <c r="M38" i="27"/>
  <c r="G38" i="27"/>
  <c r="I38" i="27"/>
  <c r="O38" i="27"/>
  <c r="Q38" i="27"/>
  <c r="M37" i="27"/>
  <c r="G37" i="27"/>
  <c r="I37" i="27"/>
  <c r="O37" i="27"/>
  <c r="Q37" i="27"/>
  <c r="M36" i="27"/>
  <c r="G36" i="27"/>
  <c r="I36" i="27"/>
  <c r="O36" i="27"/>
  <c r="Q36" i="27"/>
  <c r="M35" i="27"/>
  <c r="G35" i="27"/>
  <c r="I35" i="27"/>
  <c r="O35" i="27"/>
  <c r="M34" i="27"/>
  <c r="G34" i="27"/>
  <c r="I34" i="27"/>
  <c r="O34" i="27"/>
  <c r="Q34" i="27"/>
  <c r="M33" i="27"/>
  <c r="G33" i="27"/>
  <c r="I33" i="27"/>
  <c r="O33" i="27"/>
  <c r="Q33" i="27"/>
  <c r="M32" i="27"/>
  <c r="G32" i="27"/>
  <c r="I32" i="27"/>
  <c r="O32" i="27"/>
  <c r="Q32" i="27"/>
  <c r="M31" i="27"/>
  <c r="G31" i="27"/>
  <c r="I31" i="27"/>
  <c r="O31" i="27"/>
  <c r="Q31" i="27"/>
  <c r="M30" i="27"/>
  <c r="G30" i="27"/>
  <c r="I30" i="27"/>
  <c r="O30" i="27"/>
  <c r="Q30" i="27"/>
  <c r="M29" i="27"/>
  <c r="G29" i="27"/>
  <c r="I29" i="27"/>
  <c r="O29" i="27"/>
  <c r="Q29" i="27"/>
  <c r="M28" i="27"/>
  <c r="G28" i="27"/>
  <c r="I28" i="27"/>
  <c r="O28" i="27"/>
  <c r="M27" i="27"/>
  <c r="G27" i="27"/>
  <c r="I27" i="27"/>
  <c r="O27" i="27"/>
  <c r="Q27" i="27"/>
  <c r="M26" i="27"/>
  <c r="G26" i="27"/>
  <c r="I26" i="27"/>
  <c r="O26" i="27"/>
  <c r="Q26" i="27"/>
  <c r="M25" i="27"/>
  <c r="G25" i="27"/>
  <c r="I25" i="27"/>
  <c r="O25" i="27"/>
  <c r="Q25" i="27"/>
  <c r="M24" i="27"/>
  <c r="I24" i="27"/>
  <c r="O24" i="27"/>
  <c r="Q24" i="27"/>
  <c r="M23" i="27"/>
  <c r="M22" i="27"/>
  <c r="G22" i="27"/>
  <c r="I22" i="27"/>
  <c r="O22" i="27"/>
  <c r="Q22" i="27"/>
  <c r="M21" i="27"/>
  <c r="G21" i="27"/>
  <c r="I21" i="27"/>
  <c r="O21" i="27"/>
  <c r="M43" i="25"/>
  <c r="G43" i="25"/>
  <c r="I43" i="25"/>
  <c r="O43" i="25"/>
  <c r="AC43" i="25"/>
  <c r="M42" i="25"/>
  <c r="I42" i="25"/>
  <c r="O42" i="25"/>
  <c r="AC42" i="25"/>
  <c r="M41" i="25"/>
  <c r="G41" i="25"/>
  <c r="I41" i="25"/>
  <c r="O41" i="25"/>
  <c r="AC41" i="25"/>
  <c r="M40" i="25"/>
  <c r="G40" i="25"/>
  <c r="I40" i="25"/>
  <c r="O40" i="25"/>
  <c r="AC40" i="25"/>
  <c r="M39" i="25"/>
  <c r="G39" i="25"/>
  <c r="I39" i="25"/>
  <c r="O39" i="25"/>
  <c r="M38" i="25"/>
  <c r="G38" i="25"/>
  <c r="I38" i="25"/>
  <c r="O38" i="25"/>
  <c r="AC38" i="25"/>
  <c r="M37" i="25"/>
  <c r="G37" i="25"/>
  <c r="I37" i="25"/>
  <c r="O37" i="25"/>
  <c r="AC37" i="25"/>
  <c r="M36" i="25"/>
  <c r="G36" i="25"/>
  <c r="I36" i="25"/>
  <c r="O36" i="25"/>
  <c r="AC36" i="25"/>
  <c r="M35" i="25"/>
  <c r="G35" i="25"/>
  <c r="I35" i="25"/>
  <c r="O35" i="25"/>
  <c r="M34" i="25"/>
  <c r="G34" i="25"/>
  <c r="I34" i="25"/>
  <c r="O34" i="25"/>
  <c r="M33" i="25"/>
  <c r="G33" i="25"/>
  <c r="I33" i="25"/>
  <c r="O33" i="25"/>
  <c r="AC33" i="25"/>
  <c r="M32" i="25"/>
  <c r="G32" i="25"/>
  <c r="I32" i="25"/>
  <c r="O32" i="25"/>
  <c r="AC32" i="25"/>
  <c r="M31" i="25"/>
  <c r="G31" i="25"/>
  <c r="I31" i="25"/>
  <c r="O31" i="25"/>
  <c r="AC31" i="25"/>
  <c r="M30" i="25"/>
  <c r="G30" i="25"/>
  <c r="I30" i="25"/>
  <c r="M29" i="25"/>
  <c r="G29" i="25"/>
  <c r="I29" i="25"/>
  <c r="M28" i="25"/>
  <c r="G28" i="25"/>
  <c r="I28" i="25"/>
  <c r="M27" i="25"/>
  <c r="G27" i="25"/>
  <c r="I27" i="25"/>
  <c r="M26" i="25"/>
  <c r="G26" i="25"/>
  <c r="I26" i="25"/>
  <c r="M25" i="25"/>
  <c r="G25" i="25"/>
  <c r="I25" i="25"/>
  <c r="M24" i="25"/>
  <c r="G24" i="25"/>
  <c r="I24" i="25"/>
  <c r="M23" i="25"/>
  <c r="G23" i="25"/>
  <c r="I23" i="25"/>
  <c r="M22" i="25"/>
  <c r="M21" i="25"/>
  <c r="G21" i="25"/>
  <c r="I21" i="25"/>
  <c r="M20" i="25"/>
  <c r="G20" i="25"/>
  <c r="I20" i="25"/>
  <c r="O20" i="25"/>
  <c r="M45" i="26"/>
  <c r="G45" i="26"/>
  <c r="I45" i="26"/>
  <c r="O45" i="26"/>
  <c r="M44" i="26"/>
  <c r="M43" i="26"/>
  <c r="G43" i="26"/>
  <c r="I43" i="26"/>
  <c r="O43" i="26"/>
  <c r="M42" i="26"/>
  <c r="G42" i="26"/>
  <c r="I42" i="26"/>
  <c r="O42" i="26"/>
  <c r="M41" i="26"/>
  <c r="G41" i="26"/>
  <c r="I41" i="26"/>
  <c r="O41" i="26"/>
  <c r="M40" i="26"/>
  <c r="G40" i="26"/>
  <c r="I40" i="26"/>
  <c r="O40" i="26"/>
  <c r="M39" i="26"/>
  <c r="G39" i="26"/>
  <c r="I39" i="26"/>
  <c r="O39" i="26"/>
  <c r="M38" i="26"/>
  <c r="G38" i="26"/>
  <c r="I38" i="26"/>
  <c r="O38" i="26"/>
  <c r="M37" i="26"/>
  <c r="G37" i="26"/>
  <c r="I37" i="26"/>
  <c r="O37" i="26"/>
  <c r="M36" i="26"/>
  <c r="G36" i="26"/>
  <c r="I36" i="26"/>
  <c r="O36" i="26"/>
  <c r="M35" i="26"/>
  <c r="G35" i="26"/>
  <c r="I35" i="26"/>
  <c r="O35" i="26"/>
  <c r="M34" i="26"/>
  <c r="G34" i="26"/>
  <c r="I34" i="26"/>
  <c r="O34" i="26"/>
  <c r="M33" i="26"/>
  <c r="G33" i="26"/>
  <c r="I33" i="26"/>
  <c r="O33" i="26"/>
  <c r="M32" i="26"/>
  <c r="G32" i="26"/>
  <c r="I32" i="26"/>
  <c r="O32" i="26"/>
  <c r="M31" i="26"/>
  <c r="G31" i="26"/>
  <c r="I31" i="26"/>
  <c r="O31" i="26"/>
  <c r="M30" i="26"/>
  <c r="G30" i="26"/>
  <c r="I30" i="26"/>
  <c r="O30" i="26"/>
  <c r="M29" i="26"/>
  <c r="G29" i="26"/>
  <c r="I29" i="26"/>
  <c r="O29" i="26"/>
  <c r="M28" i="26"/>
  <c r="G28" i="26"/>
  <c r="I28" i="26"/>
  <c r="O28" i="26"/>
  <c r="M27" i="26"/>
  <c r="G27" i="26"/>
  <c r="I27" i="26"/>
  <c r="O27" i="26"/>
  <c r="M26" i="26"/>
  <c r="G26" i="26"/>
  <c r="I26" i="26"/>
  <c r="O26" i="26"/>
  <c r="M25" i="26"/>
  <c r="G25" i="26"/>
  <c r="I25" i="26"/>
  <c r="O25" i="26"/>
  <c r="M24" i="26"/>
  <c r="M23" i="26"/>
  <c r="G23" i="26"/>
  <c r="I23" i="26"/>
  <c r="M22" i="26"/>
  <c r="G22" i="26"/>
  <c r="I22" i="26"/>
  <c r="O22" i="26"/>
  <c r="M44" i="24"/>
  <c r="G44" i="24"/>
  <c r="I44" i="24"/>
  <c r="O44" i="24"/>
  <c r="Q44" i="24"/>
  <c r="M43" i="24"/>
  <c r="M42" i="24"/>
  <c r="G42" i="24"/>
  <c r="I42" i="24"/>
  <c r="O42" i="24"/>
  <c r="Q42" i="24"/>
  <c r="M41" i="24"/>
  <c r="G41" i="24"/>
  <c r="I41" i="24"/>
  <c r="O41" i="24"/>
  <c r="Q41" i="24"/>
  <c r="M40" i="24"/>
  <c r="G40" i="24"/>
  <c r="I40" i="24"/>
  <c r="M39" i="24"/>
  <c r="G39" i="24"/>
  <c r="I39" i="24"/>
  <c r="O39" i="24"/>
  <c r="Q39" i="24"/>
  <c r="M38" i="24"/>
  <c r="G38" i="24"/>
  <c r="I38" i="24"/>
  <c r="O38" i="24"/>
  <c r="Q38" i="24"/>
  <c r="M37" i="24"/>
  <c r="G37" i="24"/>
  <c r="I37" i="24"/>
  <c r="O37" i="24"/>
  <c r="Q37" i="24"/>
  <c r="M36" i="24"/>
  <c r="G36" i="24"/>
  <c r="I36" i="24"/>
  <c r="M35" i="24"/>
  <c r="G35" i="24"/>
  <c r="I35" i="24"/>
  <c r="O35" i="24"/>
  <c r="M34" i="24"/>
  <c r="G34" i="24"/>
  <c r="I34" i="24"/>
  <c r="O34" i="24"/>
  <c r="Q34" i="24"/>
  <c r="M33" i="24"/>
  <c r="G33" i="24"/>
  <c r="I33" i="24"/>
  <c r="M32" i="24"/>
  <c r="G32" i="24"/>
  <c r="I32" i="24"/>
  <c r="O32" i="24"/>
  <c r="Q32" i="24"/>
  <c r="M31" i="24"/>
  <c r="G31" i="24"/>
  <c r="I31" i="24"/>
  <c r="O31" i="24"/>
  <c r="Q31" i="24"/>
  <c r="M30" i="24"/>
  <c r="G30" i="24"/>
  <c r="I30" i="24"/>
  <c r="O30" i="24"/>
  <c r="Q30" i="24"/>
  <c r="M29" i="24"/>
  <c r="G29" i="24"/>
  <c r="I29" i="24"/>
  <c r="M28" i="24"/>
  <c r="G28" i="24"/>
  <c r="I28" i="24"/>
  <c r="O28" i="24"/>
  <c r="M27" i="24"/>
  <c r="G27" i="24"/>
  <c r="I27" i="24"/>
  <c r="O27" i="24"/>
  <c r="Q27" i="24"/>
  <c r="M26" i="24"/>
  <c r="M25" i="24"/>
  <c r="G25" i="24"/>
  <c r="I25" i="24"/>
  <c r="O25" i="24"/>
  <c r="Q25" i="24"/>
  <c r="M24" i="24"/>
  <c r="G24" i="24"/>
  <c r="I24" i="24"/>
  <c r="O24" i="24"/>
  <c r="Q24" i="24"/>
  <c r="M23" i="24"/>
  <c r="I23" i="24"/>
  <c r="O23" i="24"/>
  <c r="Q23" i="24"/>
  <c r="M22" i="24"/>
  <c r="G22" i="24"/>
  <c r="I22" i="24"/>
  <c r="O22" i="24"/>
  <c r="Q22" i="24"/>
  <c r="M21" i="24"/>
  <c r="G21" i="24"/>
  <c r="I21" i="24"/>
  <c r="O21" i="24"/>
  <c r="D32" i="22"/>
  <c r="F11" i="27"/>
  <c r="G4" i="27"/>
  <c r="H60" i="29"/>
  <c r="G60" i="29"/>
  <c r="E60" i="29"/>
  <c r="D60" i="29"/>
  <c r="H59" i="29"/>
  <c r="G59" i="29"/>
  <c r="E59" i="29"/>
  <c r="H53" i="29"/>
  <c r="G53" i="29"/>
  <c r="E53" i="29"/>
  <c r="D53" i="29"/>
  <c r="H52" i="29"/>
  <c r="G52" i="29"/>
  <c r="E52" i="29"/>
  <c r="D52" i="29"/>
  <c r="H46" i="29"/>
  <c r="G46" i="29"/>
  <c r="E46" i="29"/>
  <c r="D46" i="29"/>
  <c r="H45" i="29"/>
  <c r="G45" i="29"/>
  <c r="E45" i="29"/>
  <c r="D45" i="29"/>
  <c r="H39" i="29"/>
  <c r="G39" i="29"/>
  <c r="E39" i="29"/>
  <c r="D39" i="29"/>
  <c r="H38" i="29"/>
  <c r="G38" i="29"/>
  <c r="E38" i="29"/>
  <c r="D38" i="29"/>
  <c r="H32" i="29"/>
  <c r="G32" i="29"/>
  <c r="E32" i="29"/>
  <c r="D32" i="29"/>
  <c r="H31" i="29"/>
  <c r="G31" i="29"/>
  <c r="L15" i="28"/>
  <c r="F15" i="28"/>
  <c r="H15" i="28"/>
  <c r="N15" i="28"/>
  <c r="L14" i="28"/>
  <c r="F14" i="28"/>
  <c r="H14" i="28"/>
  <c r="N14" i="28"/>
  <c r="L13" i="28"/>
  <c r="F13" i="28"/>
  <c r="H13" i="28"/>
  <c r="N13" i="28"/>
  <c r="L12" i="28"/>
  <c r="F12" i="28"/>
  <c r="H12" i="28"/>
  <c r="N12" i="28"/>
  <c r="L11" i="28"/>
  <c r="F11" i="28"/>
  <c r="H11" i="28"/>
  <c r="N11" i="28"/>
  <c r="L8" i="28"/>
  <c r="F8" i="28"/>
  <c r="H8" i="28"/>
  <c r="N8" i="28"/>
  <c r="L7" i="28"/>
  <c r="F7" i="28"/>
  <c r="H7" i="28"/>
  <c r="N7" i="28"/>
  <c r="L6" i="28"/>
  <c r="F6" i="28"/>
  <c r="H6" i="28"/>
  <c r="N6" i="28"/>
  <c r="L5" i="28"/>
  <c r="F5" i="28"/>
  <c r="H5" i="28"/>
  <c r="N5" i="28"/>
  <c r="L4" i="28"/>
  <c r="F4" i="28"/>
  <c r="H4" i="28"/>
  <c r="N4" i="28"/>
  <c r="L15" i="27"/>
  <c r="F15" i="27"/>
  <c r="H15" i="27"/>
  <c r="N15" i="27"/>
  <c r="L14" i="27"/>
  <c r="F14" i="27"/>
  <c r="H14" i="27"/>
  <c r="N14" i="27"/>
  <c r="L13" i="27"/>
  <c r="F13" i="27"/>
  <c r="H13" i="27"/>
  <c r="N13" i="27"/>
  <c r="L12" i="27"/>
  <c r="F12" i="27"/>
  <c r="H12" i="27"/>
  <c r="N12" i="27"/>
  <c r="L11" i="27"/>
  <c r="H11" i="27"/>
  <c r="N11" i="27"/>
  <c r="L8" i="27"/>
  <c r="F8" i="27"/>
  <c r="H8" i="27"/>
  <c r="N8" i="27"/>
  <c r="L7" i="27"/>
  <c r="F7" i="27"/>
  <c r="H7" i="27"/>
  <c r="N7" i="27"/>
  <c r="L6" i="27"/>
  <c r="F6" i="27"/>
  <c r="H6" i="27"/>
  <c r="N6" i="27"/>
  <c r="L5" i="27"/>
  <c r="F5" i="27"/>
  <c r="H5" i="27"/>
  <c r="N5" i="27"/>
  <c r="L4" i="27"/>
  <c r="F4" i="27"/>
  <c r="H4" i="27"/>
  <c r="N4" i="27"/>
  <c r="F11" i="26"/>
  <c r="H11" i="26"/>
  <c r="N11" i="26"/>
  <c r="L15" i="26"/>
  <c r="F15" i="26"/>
  <c r="H15" i="26"/>
  <c r="N15" i="26"/>
  <c r="L14" i="26"/>
  <c r="F14" i="26"/>
  <c r="H14" i="26"/>
  <c r="N14" i="26"/>
  <c r="L13" i="26"/>
  <c r="F13" i="26"/>
  <c r="H13" i="26"/>
  <c r="N13" i="26"/>
  <c r="L12" i="26"/>
  <c r="F12" i="26"/>
  <c r="H12" i="26"/>
  <c r="N12" i="26"/>
  <c r="L11" i="26"/>
  <c r="L8" i="26"/>
  <c r="F8" i="26"/>
  <c r="H8" i="26"/>
  <c r="N8" i="26"/>
  <c r="L7" i="26"/>
  <c r="F7" i="26"/>
  <c r="H7" i="26"/>
  <c r="N7" i="26"/>
  <c r="L6" i="26"/>
  <c r="F6" i="26"/>
  <c r="H6" i="26"/>
  <c r="N6" i="26"/>
  <c r="L5" i="26"/>
  <c r="F5" i="26"/>
  <c r="H5" i="26"/>
  <c r="N5" i="26"/>
  <c r="L4" i="26"/>
  <c r="F4" i="26"/>
  <c r="H4" i="26"/>
  <c r="N4" i="26"/>
  <c r="M15" i="25"/>
  <c r="G15" i="25"/>
  <c r="I15" i="25"/>
  <c r="O15" i="25"/>
  <c r="M14" i="25"/>
  <c r="G14" i="25"/>
  <c r="I14" i="25"/>
  <c r="O14" i="25"/>
  <c r="M13" i="25"/>
  <c r="G13" i="25"/>
  <c r="I13" i="25"/>
  <c r="O13" i="25"/>
  <c r="M12" i="25"/>
  <c r="G12" i="25"/>
  <c r="I12" i="25"/>
  <c r="O12" i="25"/>
  <c r="M11" i="25"/>
  <c r="G11" i="25"/>
  <c r="I11" i="25"/>
  <c r="O11" i="25"/>
  <c r="M8" i="25"/>
  <c r="G8" i="25"/>
  <c r="I8" i="25"/>
  <c r="O8" i="25"/>
  <c r="M7" i="25"/>
  <c r="G7" i="25"/>
  <c r="I7" i="25"/>
  <c r="O7" i="25"/>
  <c r="M6" i="25"/>
  <c r="G6" i="25"/>
  <c r="I6" i="25"/>
  <c r="O6" i="25"/>
  <c r="M5" i="25"/>
  <c r="G5" i="25"/>
  <c r="I5" i="25"/>
  <c r="O5" i="25"/>
  <c r="M4" i="25"/>
  <c r="G4" i="25"/>
  <c r="I4" i="25"/>
  <c r="O4" i="25"/>
  <c r="L15" i="24"/>
  <c r="F15" i="24"/>
  <c r="H15" i="24"/>
  <c r="N15" i="24"/>
  <c r="L14" i="24"/>
  <c r="F14" i="24"/>
  <c r="H14" i="24"/>
  <c r="N14" i="24"/>
  <c r="L13" i="24"/>
  <c r="F13" i="24"/>
  <c r="H13" i="24"/>
  <c r="N13" i="24"/>
  <c r="L12" i="24"/>
  <c r="F12" i="24"/>
  <c r="H12" i="24"/>
  <c r="N12" i="24"/>
  <c r="L11" i="24"/>
  <c r="F11" i="24"/>
  <c r="H11" i="24"/>
  <c r="N11" i="24"/>
  <c r="L8" i="24"/>
  <c r="F8" i="24"/>
  <c r="H8" i="24"/>
  <c r="N8" i="24"/>
  <c r="L7" i="24"/>
  <c r="F7" i="24"/>
  <c r="H7" i="24"/>
  <c r="N7" i="24"/>
  <c r="L6" i="24"/>
  <c r="L5" i="24"/>
  <c r="F5" i="24"/>
  <c r="H5" i="24"/>
  <c r="N5" i="24"/>
  <c r="L4" i="24"/>
  <c r="F4" i="24"/>
  <c r="H4" i="24"/>
  <c r="N4" i="24"/>
  <c r="C31" i="16"/>
  <c r="G60" i="16"/>
  <c r="F60" i="16"/>
  <c r="D60" i="16"/>
  <c r="C60" i="16"/>
  <c r="G59" i="16"/>
  <c r="F59" i="16"/>
  <c r="D59" i="16"/>
  <c r="G53" i="16"/>
  <c r="F53" i="16"/>
  <c r="D53" i="16"/>
  <c r="C53" i="16"/>
  <c r="G52" i="16"/>
  <c r="F52" i="16"/>
  <c r="D52" i="16"/>
  <c r="C52" i="16"/>
  <c r="G46" i="16"/>
  <c r="F46" i="16"/>
  <c r="D46" i="16"/>
  <c r="C46" i="16"/>
  <c r="G45" i="16"/>
  <c r="F45" i="16"/>
  <c r="D45" i="16"/>
  <c r="C45" i="16"/>
  <c r="G39" i="16"/>
  <c r="F39" i="16"/>
  <c r="D39" i="16"/>
  <c r="C39" i="16"/>
  <c r="G38" i="16"/>
  <c r="F38" i="16"/>
  <c r="D38" i="16"/>
  <c r="C38" i="16"/>
  <c r="G32" i="16"/>
  <c r="F32" i="16"/>
  <c r="D32" i="16"/>
  <c r="C32" i="16"/>
  <c r="G31" i="16"/>
  <c r="F31" i="16"/>
  <c r="D31" i="16"/>
  <c r="C31" i="15"/>
  <c r="G60" i="15"/>
  <c r="F60" i="15"/>
  <c r="D60" i="15"/>
  <c r="C60" i="15"/>
  <c r="G59" i="15"/>
  <c r="F59" i="15"/>
  <c r="D59" i="15"/>
  <c r="C59" i="15"/>
  <c r="G53" i="15"/>
  <c r="F53" i="15"/>
  <c r="D53" i="15"/>
  <c r="C53" i="15"/>
  <c r="G52" i="15"/>
  <c r="F52" i="15"/>
  <c r="D52" i="15"/>
  <c r="C52" i="15"/>
  <c r="G46" i="15"/>
  <c r="F46" i="15"/>
  <c r="D46" i="15"/>
  <c r="C46" i="15"/>
  <c r="G45" i="15"/>
  <c r="F45" i="15"/>
  <c r="D45" i="15"/>
  <c r="C45" i="15"/>
  <c r="G39" i="15"/>
  <c r="F39" i="15"/>
  <c r="D39" i="15"/>
  <c r="C39" i="15"/>
  <c r="G38" i="15"/>
  <c r="F38" i="15"/>
  <c r="D38" i="15"/>
  <c r="C38" i="15"/>
  <c r="G32" i="15"/>
  <c r="F32" i="15"/>
  <c r="D32" i="15"/>
  <c r="C32" i="15"/>
  <c r="G31" i="15"/>
  <c r="F31" i="15"/>
  <c r="D31" i="15"/>
  <c r="D31" i="22"/>
  <c r="C32" i="22"/>
  <c r="D60" i="22"/>
  <c r="G60" i="22"/>
  <c r="G59" i="22"/>
  <c r="F60" i="22"/>
  <c r="F59" i="22"/>
  <c r="D59" i="22"/>
  <c r="C60" i="22"/>
  <c r="G53" i="22"/>
  <c r="G52" i="22"/>
  <c r="F53" i="22"/>
  <c r="F52" i="22"/>
  <c r="D53" i="22"/>
  <c r="D52" i="22"/>
  <c r="C53" i="22"/>
  <c r="C52" i="22"/>
  <c r="G45" i="22"/>
  <c r="F46" i="22"/>
  <c r="F45" i="22"/>
  <c r="G46" i="22"/>
  <c r="D46" i="22"/>
  <c r="D45" i="22"/>
  <c r="C46" i="22"/>
  <c r="C45" i="22"/>
  <c r="G39" i="22"/>
  <c r="G38" i="22"/>
  <c r="F39" i="22"/>
  <c r="F38" i="22"/>
  <c r="C39" i="22"/>
  <c r="D39" i="22"/>
  <c r="D38" i="22"/>
  <c r="C38" i="22"/>
  <c r="G31" i="22"/>
  <c r="F32" i="22"/>
  <c r="F31" i="22"/>
  <c r="AA21" i="17"/>
  <c r="Q21" i="20"/>
  <c r="Q22" i="20"/>
  <c r="Q23" i="20"/>
  <c r="Q24" i="20"/>
  <c r="Q25" i="20"/>
  <c r="Q26" i="20"/>
  <c r="Q27" i="20"/>
  <c r="Q28" i="20"/>
  <c r="Q29" i="20"/>
  <c r="Q30" i="20"/>
  <c r="Q31" i="20"/>
  <c r="Q32" i="20"/>
  <c r="Q33" i="20"/>
  <c r="Q34" i="20"/>
  <c r="Q35" i="20"/>
  <c r="Q36" i="20"/>
  <c r="Q37" i="20"/>
  <c r="Q38" i="20"/>
  <c r="Q39" i="20"/>
  <c r="Q40" i="20"/>
  <c r="Q41" i="20"/>
  <c r="Q42" i="20"/>
  <c r="Q43" i="20"/>
  <c r="Q20" i="20"/>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R4" i="21"/>
  <c r="G30" i="19"/>
  <c r="H30" i="18"/>
  <c r="G24" i="17"/>
  <c r="G33" i="17"/>
  <c r="R22" i="19"/>
  <c r="R27" i="19"/>
  <c r="P39" i="19"/>
  <c r="P34" i="19"/>
  <c r="V27" i="19"/>
  <c r="V26" i="19"/>
  <c r="Z22" i="19"/>
  <c r="V22" i="19"/>
  <c r="V21" i="19"/>
  <c r="Z21" i="19"/>
  <c r="R21" i="19"/>
  <c r="R26" i="19"/>
  <c r="R39" i="18"/>
  <c r="R34" i="18"/>
  <c r="Y29" i="18"/>
  <c r="Y28" i="18"/>
  <c r="Y24" i="18"/>
  <c r="Y23" i="18"/>
  <c r="U23" i="18"/>
  <c r="U28" i="18"/>
  <c r="U24" i="18"/>
  <c r="U29" i="18"/>
  <c r="S21" i="17"/>
  <c r="S26" i="17"/>
  <c r="S22" i="17"/>
  <c r="S27" i="17"/>
  <c r="Q44" i="17"/>
  <c r="Q43" i="17"/>
  <c r="Q42" i="17"/>
  <c r="Q41" i="17"/>
  <c r="Q40" i="17"/>
  <c r="P40" i="17"/>
  <c r="Q39" i="17"/>
  <c r="Q38" i="17"/>
  <c r="Q37" i="17"/>
  <c r="Q36" i="17"/>
  <c r="Q35" i="17"/>
  <c r="P35" i="17"/>
  <c r="Q30" i="17"/>
  <c r="W27" i="17"/>
  <c r="Q27" i="17"/>
  <c r="W26" i="17"/>
  <c r="Q26" i="17"/>
  <c r="Q23" i="17"/>
  <c r="W22" i="17"/>
  <c r="AA22" i="17"/>
  <c r="Q22" i="17"/>
  <c r="W21" i="17"/>
  <c r="G36" i="17"/>
  <c r="P33" i="57"/>
  <c r="W20" i="57"/>
  <c r="W19" i="57"/>
  <c r="W24" i="57"/>
  <c r="P38" i="57"/>
  <c r="X24" i="57"/>
  <c r="X19" i="57"/>
  <c r="P26" i="57"/>
  <c r="T19" i="57"/>
  <c r="T24" i="57"/>
  <c r="AB21" i="56"/>
  <c r="S20" i="57"/>
  <c r="S25" i="57"/>
  <c r="W25" i="57"/>
  <c r="AB20" i="57"/>
  <c r="AC22" i="56"/>
  <c r="Z18" i="55"/>
  <c r="Z19" i="55"/>
  <c r="AA19" i="55"/>
  <c r="T21" i="53"/>
  <c r="T26" i="53"/>
  <c r="X22" i="53"/>
  <c r="AB22" i="53"/>
  <c r="T22" i="53"/>
  <c r="T27" i="53"/>
  <c r="Q27" i="53"/>
  <c r="P20" i="53"/>
  <c r="X21" i="53"/>
  <c r="AB21" i="53"/>
  <c r="P39" i="53"/>
  <c r="T23" i="54"/>
  <c r="T28" i="54"/>
  <c r="P28" i="54"/>
  <c r="X22" i="54"/>
  <c r="AB22" i="54"/>
  <c r="X28" i="54"/>
  <c r="X23" i="54"/>
  <c r="P21" i="54"/>
  <c r="AA22" i="54"/>
  <c r="AA23" i="54"/>
  <c r="AC18" i="50"/>
  <c r="W24" i="50"/>
  <c r="AC25" i="50"/>
  <c r="W23" i="50"/>
  <c r="V19" i="50"/>
  <c r="P31" i="50"/>
  <c r="AC31" i="50"/>
  <c r="R19" i="50"/>
  <c r="R24" i="50"/>
  <c r="S19" i="50"/>
  <c r="S24" i="50"/>
  <c r="AC17" i="50"/>
  <c r="W19" i="50"/>
  <c r="P17" i="50"/>
  <c r="AC36" i="50"/>
  <c r="P36" i="50"/>
  <c r="R18" i="50"/>
  <c r="R23" i="50"/>
  <c r="V23" i="50"/>
  <c r="V18" i="50"/>
  <c r="S18" i="50"/>
  <c r="S23" i="50"/>
  <c r="P24" i="50"/>
  <c r="AC24" i="50"/>
  <c r="W18" i="50"/>
  <c r="V24" i="50"/>
  <c r="AC32" i="50"/>
  <c r="Y21" i="51"/>
  <c r="Q37" i="51"/>
  <c r="X21" i="51"/>
  <c r="T26" i="51"/>
  <c r="X26" i="51"/>
  <c r="Y22" i="51"/>
  <c r="U22" i="51"/>
  <c r="U27" i="51"/>
  <c r="Y27" i="51"/>
  <c r="Q18" i="51"/>
  <c r="U21" i="51"/>
  <c r="U26" i="51"/>
  <c r="T22" i="51"/>
  <c r="T27" i="51"/>
  <c r="Q32" i="51"/>
  <c r="X27" i="51"/>
  <c r="X22" i="51"/>
  <c r="Q25" i="51"/>
  <c r="Y26" i="51"/>
  <c r="O25" i="49"/>
  <c r="Q25" i="49"/>
  <c r="O21" i="49"/>
  <c r="Q21" i="49"/>
  <c r="O32" i="49"/>
  <c r="Q32" i="49"/>
  <c r="O35" i="49"/>
  <c r="Q35" i="49"/>
  <c r="O28" i="49"/>
  <c r="Q28" i="49"/>
  <c r="Q26" i="49"/>
  <c r="Q33" i="49"/>
  <c r="Q38" i="49"/>
  <c r="P38" i="49"/>
  <c r="S19" i="49"/>
  <c r="S24" i="49"/>
  <c r="W19" i="49"/>
  <c r="W24" i="49"/>
  <c r="Q19" i="49"/>
  <c r="O33" i="47"/>
  <c r="Q33" i="47"/>
  <c r="O35" i="47"/>
  <c r="Q35" i="47"/>
  <c r="O37" i="47"/>
  <c r="Q37" i="47"/>
  <c r="O39" i="47"/>
  <c r="O41" i="47"/>
  <c r="Q41" i="47"/>
  <c r="O43" i="47"/>
  <c r="O22" i="47"/>
  <c r="Q22" i="47"/>
  <c r="O24" i="47"/>
  <c r="Q24" i="47"/>
  <c r="O26" i="47"/>
  <c r="Q26" i="47"/>
  <c r="O28" i="47"/>
  <c r="Q28" i="47"/>
  <c r="O30" i="47"/>
  <c r="Q30" i="47"/>
  <c r="O32" i="47"/>
  <c r="Q32" i="47"/>
  <c r="O34" i="47"/>
  <c r="O36" i="47"/>
  <c r="Q36" i="47"/>
  <c r="O38" i="47"/>
  <c r="Q38" i="47"/>
  <c r="O40" i="47"/>
  <c r="Q40" i="47"/>
  <c r="O42" i="47"/>
  <c r="Q42" i="47"/>
  <c r="O20" i="47"/>
  <c r="O23" i="48"/>
  <c r="O25" i="48"/>
  <c r="O27" i="48"/>
  <c r="O29" i="48"/>
  <c r="O31" i="48"/>
  <c r="O33" i="48"/>
  <c r="O35" i="48"/>
  <c r="O37" i="48"/>
  <c r="O39" i="48"/>
  <c r="O41" i="48"/>
  <c r="W23" i="48"/>
  <c r="O43" i="48"/>
  <c r="O45" i="48"/>
  <c r="O24" i="48"/>
  <c r="O26" i="48"/>
  <c r="O28" i="48"/>
  <c r="O30" i="48"/>
  <c r="O32" i="48"/>
  <c r="O34" i="48"/>
  <c r="O36" i="48"/>
  <c r="O38" i="48"/>
  <c r="P36" i="48"/>
  <c r="Q27" i="47"/>
  <c r="Q34" i="47"/>
  <c r="Q20" i="47"/>
  <c r="AC27" i="43"/>
  <c r="AC33" i="43"/>
  <c r="O36" i="43"/>
  <c r="AC36" i="43"/>
  <c r="O20" i="45"/>
  <c r="Q20" i="45"/>
  <c r="Q21" i="45"/>
  <c r="Q23" i="45"/>
  <c r="Q22" i="45"/>
  <c r="Q19" i="45"/>
  <c r="Q38" i="45"/>
  <c r="W24" i="45"/>
  <c r="P38" i="45"/>
  <c r="W19" i="45"/>
  <c r="S19" i="45"/>
  <c r="S24" i="45"/>
  <c r="X19" i="45"/>
  <c r="P26" i="45"/>
  <c r="Q26" i="45"/>
  <c r="T19" i="45"/>
  <c r="T24" i="45"/>
  <c r="X24" i="45"/>
  <c r="S20" i="45"/>
  <c r="S25" i="45"/>
  <c r="W25" i="45"/>
  <c r="Q33" i="45"/>
  <c r="W20" i="45"/>
  <c r="P33" i="45"/>
  <c r="AC26" i="43"/>
  <c r="AC30" i="43"/>
  <c r="AC38" i="43"/>
  <c r="Y23" i="44"/>
  <c r="U22" i="44"/>
  <c r="U27" i="44"/>
  <c r="Q38" i="44"/>
  <c r="X27" i="44"/>
  <c r="X22" i="44"/>
  <c r="T22" i="44"/>
  <c r="T27" i="44"/>
  <c r="T23" i="44"/>
  <c r="T28" i="44"/>
  <c r="Q33" i="44"/>
  <c r="X23" i="44"/>
  <c r="X28" i="44"/>
  <c r="Q19" i="44"/>
  <c r="Y22" i="44"/>
  <c r="U23" i="44"/>
  <c r="U28" i="44"/>
  <c r="Q26" i="44"/>
  <c r="Y27" i="44"/>
  <c r="Y28" i="44"/>
  <c r="O19" i="43"/>
  <c r="O21" i="43"/>
  <c r="O22" i="43"/>
  <c r="W23" i="43"/>
  <c r="AC29" i="43"/>
  <c r="AC34" i="43"/>
  <c r="AC32" i="43"/>
  <c r="V18" i="43"/>
  <c r="AC40" i="43"/>
  <c r="AC28" i="43"/>
  <c r="AC35" i="43"/>
  <c r="AC39" i="43"/>
  <c r="O17" i="43"/>
  <c r="AC31" i="43"/>
  <c r="AC17" i="43"/>
  <c r="N13" i="43"/>
  <c r="N11" i="40"/>
  <c r="N13" i="40"/>
  <c r="N15" i="40"/>
  <c r="N7" i="40"/>
  <c r="S22" i="41"/>
  <c r="S27" i="41"/>
  <c r="P34" i="41"/>
  <c r="W22" i="41"/>
  <c r="Q34" i="41"/>
  <c r="T22" i="41"/>
  <c r="T27" i="41"/>
  <c r="X22" i="41"/>
  <c r="AB22" i="41"/>
  <c r="Q20" i="41"/>
  <c r="P20" i="41"/>
  <c r="Q27" i="41"/>
  <c r="P27" i="41"/>
  <c r="X21" i="41"/>
  <c r="AB21" i="41"/>
  <c r="T21" i="41"/>
  <c r="T26" i="41"/>
  <c r="Q39" i="41"/>
  <c r="S21" i="41"/>
  <c r="S26" i="41"/>
  <c r="P39" i="41"/>
  <c r="W21" i="41"/>
  <c r="AA21" i="41"/>
  <c r="S24" i="40"/>
  <c r="S29" i="40"/>
  <c r="W24" i="40"/>
  <c r="W29" i="40"/>
  <c r="N3" i="36"/>
  <c r="N11" i="36"/>
  <c r="N13" i="36"/>
  <c r="N4" i="36"/>
  <c r="N6" i="36"/>
  <c r="N10" i="36"/>
  <c r="N12" i="36"/>
  <c r="N14" i="36"/>
  <c r="O41" i="36"/>
  <c r="AC41" i="36"/>
  <c r="AG3" i="36"/>
  <c r="AG5" i="36"/>
  <c r="AG7" i="36"/>
  <c r="O20" i="36"/>
  <c r="AC20" i="36"/>
  <c r="O22" i="36"/>
  <c r="AC22" i="36"/>
  <c r="O24" i="36"/>
  <c r="AC24" i="36"/>
  <c r="O26" i="36"/>
  <c r="S20" i="36"/>
  <c r="S25" i="36"/>
  <c r="O28" i="36"/>
  <c r="AC28" i="36"/>
  <c r="O30" i="36"/>
  <c r="AC30" i="36"/>
  <c r="O32" i="36"/>
  <c r="AC32" i="36"/>
  <c r="O34" i="36"/>
  <c r="R21" i="36"/>
  <c r="R26" i="36"/>
  <c r="O36" i="36"/>
  <c r="AC36" i="36"/>
  <c r="O38" i="36"/>
  <c r="AC38" i="36"/>
  <c r="BC4" i="36"/>
  <c r="BC6" i="36"/>
  <c r="O19" i="36"/>
  <c r="AC19" i="36"/>
  <c r="O23" i="37"/>
  <c r="Q22" i="37"/>
  <c r="N7" i="36"/>
  <c r="N5" i="36"/>
  <c r="X21" i="38"/>
  <c r="P27" i="38"/>
  <c r="T20" i="38"/>
  <c r="T25" i="38"/>
  <c r="Q28" i="38"/>
  <c r="W21" i="38"/>
  <c r="Q34" i="38"/>
  <c r="W26" i="38"/>
  <c r="S21" i="38"/>
  <c r="S26" i="38"/>
  <c r="P34" i="38"/>
  <c r="Q39" i="38"/>
  <c r="W20" i="38"/>
  <c r="P39" i="38"/>
  <c r="S20" i="38"/>
  <c r="S25" i="38"/>
  <c r="W25" i="38"/>
  <c r="Q20" i="38"/>
  <c r="X20" i="38"/>
  <c r="Q27" i="38"/>
  <c r="T21" i="38"/>
  <c r="T26" i="38"/>
  <c r="X25" i="38"/>
  <c r="X26" i="38"/>
  <c r="P20" i="38"/>
  <c r="Y26" i="37"/>
  <c r="T26" i="37"/>
  <c r="T31" i="37"/>
  <c r="Q36" i="37"/>
  <c r="X26" i="37"/>
  <c r="X31" i="37"/>
  <c r="Q41" i="37"/>
  <c r="X25" i="37"/>
  <c r="T25" i="37"/>
  <c r="T30" i="37"/>
  <c r="X30" i="37"/>
  <c r="U25" i="37"/>
  <c r="U30" i="37"/>
  <c r="Y30" i="37"/>
  <c r="Q29" i="37"/>
  <c r="Y25" i="37"/>
  <c r="W26" i="36"/>
  <c r="AC33" i="36"/>
  <c r="V25" i="36"/>
  <c r="AC39" i="36"/>
  <c r="S21" i="36"/>
  <c r="S26" i="36"/>
  <c r="W21" i="36"/>
  <c r="R20" i="36"/>
  <c r="R25" i="36"/>
  <c r="O37" i="33"/>
  <c r="Q37" i="33"/>
  <c r="O43" i="33"/>
  <c r="Q43" i="33"/>
  <c r="O23" i="34"/>
  <c r="O25" i="34"/>
  <c r="O27" i="34"/>
  <c r="P22" i="34"/>
  <c r="O29" i="34"/>
  <c r="X28" i="34"/>
  <c r="O31" i="34"/>
  <c r="O33" i="34"/>
  <c r="O35" i="34"/>
  <c r="O37" i="34"/>
  <c r="S24" i="34"/>
  <c r="S29" i="34"/>
  <c r="O39" i="34"/>
  <c r="O41" i="34"/>
  <c r="O43" i="34"/>
  <c r="W23" i="34"/>
  <c r="O45" i="34"/>
  <c r="P41" i="34"/>
  <c r="O30" i="33"/>
  <c r="Q30" i="33"/>
  <c r="O32" i="33"/>
  <c r="Q32" i="33"/>
  <c r="O34" i="33"/>
  <c r="Q34" i="33"/>
  <c r="O36" i="33"/>
  <c r="Q36" i="33"/>
  <c r="O38" i="33"/>
  <c r="Q38" i="33"/>
  <c r="O40" i="33"/>
  <c r="Q40" i="33"/>
  <c r="O42" i="33"/>
  <c r="Q42" i="33"/>
  <c r="O20" i="33"/>
  <c r="Q20" i="33"/>
  <c r="Q39" i="33"/>
  <c r="Q27" i="33"/>
  <c r="X29" i="34"/>
  <c r="T24" i="34"/>
  <c r="T29" i="34"/>
  <c r="W28" i="34"/>
  <c r="P29" i="34"/>
  <c r="P36" i="34"/>
  <c r="T20" i="30"/>
  <c r="T25" i="30"/>
  <c r="X25" i="30"/>
  <c r="Q27" i="30"/>
  <c r="X20" i="30"/>
  <c r="P27" i="30"/>
  <c r="W21" i="30"/>
  <c r="W26" i="30"/>
  <c r="Q34" i="30"/>
  <c r="S21" i="30"/>
  <c r="S26" i="30"/>
  <c r="P34" i="30"/>
  <c r="Q39" i="30"/>
  <c r="P39" i="30"/>
  <c r="S20" i="30"/>
  <c r="S25" i="30"/>
  <c r="W25" i="30"/>
  <c r="W20" i="30"/>
  <c r="X26" i="30"/>
  <c r="T21" i="30"/>
  <c r="T26" i="30"/>
  <c r="X21" i="30"/>
  <c r="P20" i="30"/>
  <c r="Q20" i="30"/>
  <c r="AC27" i="31"/>
  <c r="W25" i="31"/>
  <c r="V26" i="31"/>
  <c r="AC34" i="31"/>
  <c r="S20" i="31"/>
  <c r="S25" i="31"/>
  <c r="P26" i="31"/>
  <c r="AC26" i="31"/>
  <c r="W20" i="31"/>
  <c r="AA20" i="31"/>
  <c r="V21" i="31"/>
  <c r="P33" i="31"/>
  <c r="AC33" i="31"/>
  <c r="R21" i="31"/>
  <c r="R26" i="31"/>
  <c r="S21" i="31"/>
  <c r="S26" i="31"/>
  <c r="P19" i="31"/>
  <c r="AC19" i="31"/>
  <c r="W21" i="31"/>
  <c r="AA21" i="31"/>
  <c r="AC38" i="31"/>
  <c r="V20" i="31"/>
  <c r="P38" i="31"/>
  <c r="R20" i="31"/>
  <c r="R25" i="31"/>
  <c r="V25" i="31"/>
  <c r="W26" i="31"/>
  <c r="AC20" i="31"/>
  <c r="O27" i="32"/>
  <c r="Y22" i="32"/>
  <c r="Q38" i="32"/>
  <c r="X22" i="32"/>
  <c r="X27" i="32"/>
  <c r="T22" i="32"/>
  <c r="T27" i="32"/>
  <c r="U23" i="32"/>
  <c r="U28" i="32"/>
  <c r="Y23" i="32"/>
  <c r="Q19" i="32"/>
  <c r="Y28" i="32"/>
  <c r="T23" i="32"/>
  <c r="T28" i="32"/>
  <c r="X23" i="32"/>
  <c r="Q33" i="32"/>
  <c r="X28" i="32"/>
  <c r="AE4" i="32"/>
  <c r="N4" i="32"/>
  <c r="O45" i="28"/>
  <c r="W23" i="28"/>
  <c r="O22" i="28"/>
  <c r="X29" i="28"/>
  <c r="X23" i="28"/>
  <c r="P41" i="28"/>
  <c r="W28" i="28"/>
  <c r="S23" i="28"/>
  <c r="S28" i="28"/>
  <c r="X24" i="28"/>
  <c r="P22" i="28"/>
  <c r="X28" i="28"/>
  <c r="S24" i="28"/>
  <c r="S29" i="28"/>
  <c r="P36" i="28"/>
  <c r="W24" i="28"/>
  <c r="W29" i="28"/>
  <c r="P29" i="28"/>
  <c r="T23" i="28"/>
  <c r="T28" i="28"/>
  <c r="P35" i="27"/>
  <c r="S23" i="27"/>
  <c r="S28" i="27"/>
  <c r="Q35" i="27"/>
  <c r="W23" i="27"/>
  <c r="AA23" i="27"/>
  <c r="Q40" i="27"/>
  <c r="S22" i="27"/>
  <c r="S27" i="27"/>
  <c r="P40" i="27"/>
  <c r="W22" i="27"/>
  <c r="AA22" i="27"/>
  <c r="T23" i="27"/>
  <c r="T28" i="27"/>
  <c r="P21" i="27"/>
  <c r="X23" i="27"/>
  <c r="AB23" i="27"/>
  <c r="Q21" i="27"/>
  <c r="Q28" i="27"/>
  <c r="P28" i="27"/>
  <c r="X22" i="27"/>
  <c r="AB22" i="27"/>
  <c r="T22" i="27"/>
  <c r="T27" i="27"/>
  <c r="O21" i="25"/>
  <c r="O23" i="25"/>
  <c r="AC23" i="25"/>
  <c r="O25" i="25"/>
  <c r="AC25" i="25"/>
  <c r="O27" i="25"/>
  <c r="O29" i="25"/>
  <c r="AC29" i="25"/>
  <c r="O22" i="25"/>
  <c r="AC22" i="25"/>
  <c r="O24" i="25"/>
  <c r="AC24" i="25"/>
  <c r="O26" i="25"/>
  <c r="AC26" i="25"/>
  <c r="O28" i="25"/>
  <c r="AC28" i="25"/>
  <c r="O30" i="25"/>
  <c r="AC30" i="25"/>
  <c r="V27" i="25"/>
  <c r="AC35" i="25"/>
  <c r="AC39" i="25"/>
  <c r="P39" i="25"/>
  <c r="R21" i="25"/>
  <c r="R26" i="25"/>
  <c r="V21" i="25"/>
  <c r="V26" i="25"/>
  <c r="AC21" i="25"/>
  <c r="V22" i="25"/>
  <c r="AC34" i="25"/>
  <c r="R22" i="25"/>
  <c r="R27" i="25"/>
  <c r="P34" i="25"/>
  <c r="AC20" i="25"/>
  <c r="Y25" i="26"/>
  <c r="Q41" i="26"/>
  <c r="X25" i="26"/>
  <c r="X30" i="26"/>
  <c r="T25" i="26"/>
  <c r="T30" i="26"/>
  <c r="Y26" i="26"/>
  <c r="Q22" i="26"/>
  <c r="Y31" i="26"/>
  <c r="U26" i="26"/>
  <c r="U31" i="26"/>
  <c r="U25" i="26"/>
  <c r="U30" i="26"/>
  <c r="T26" i="26"/>
  <c r="T31" i="26"/>
  <c r="Q36" i="26"/>
  <c r="X31" i="26"/>
  <c r="X26" i="26"/>
  <c r="Q29" i="26"/>
  <c r="Y30" i="26"/>
  <c r="O43" i="24"/>
  <c r="Q43" i="24"/>
  <c r="O26" i="24"/>
  <c r="Q26" i="24"/>
  <c r="O29" i="24"/>
  <c r="Q29" i="24"/>
  <c r="O40" i="24"/>
  <c r="Q40" i="24"/>
  <c r="O33" i="24"/>
  <c r="Q33" i="24"/>
  <c r="O36" i="24"/>
  <c r="Q36" i="24"/>
  <c r="Q21" i="24"/>
  <c r="Q28" i="24"/>
  <c r="Q35" i="24"/>
  <c r="P35" i="24"/>
  <c r="G32" i="22"/>
  <c r="AC24" i="18"/>
  <c r="AC23" i="18"/>
  <c r="H41" i="18"/>
  <c r="J41" i="18"/>
  <c r="P41" i="18"/>
  <c r="H23" i="18"/>
  <c r="J23" i="18"/>
  <c r="P23" i="18"/>
  <c r="M24" i="17"/>
  <c r="I24" i="17"/>
  <c r="O24" i="17"/>
  <c r="M42" i="17"/>
  <c r="G42" i="17"/>
  <c r="I42" i="17"/>
  <c r="O42" i="17"/>
  <c r="G23" i="17"/>
  <c r="M43" i="21"/>
  <c r="G43" i="21"/>
  <c r="I43" i="21"/>
  <c r="O43" i="21"/>
  <c r="M42" i="21"/>
  <c r="G42" i="21"/>
  <c r="I42" i="21"/>
  <c r="O42" i="21"/>
  <c r="M41" i="21"/>
  <c r="G41" i="21"/>
  <c r="I41" i="21"/>
  <c r="O41" i="21"/>
  <c r="M40" i="21"/>
  <c r="G40" i="21"/>
  <c r="I40" i="21"/>
  <c r="O40" i="21"/>
  <c r="M39" i="21"/>
  <c r="G39" i="21"/>
  <c r="I39" i="21"/>
  <c r="O39" i="21"/>
  <c r="M38" i="21"/>
  <c r="G38" i="21"/>
  <c r="I38" i="21"/>
  <c r="O38" i="21"/>
  <c r="M37" i="21"/>
  <c r="G37" i="21"/>
  <c r="I37" i="21"/>
  <c r="O37" i="21"/>
  <c r="M36" i="21"/>
  <c r="G36" i="21"/>
  <c r="I36" i="21"/>
  <c r="O36" i="21"/>
  <c r="M35" i="21"/>
  <c r="G35" i="21"/>
  <c r="I35" i="21"/>
  <c r="O35" i="21"/>
  <c r="M34" i="21"/>
  <c r="G34" i="21"/>
  <c r="I34" i="21"/>
  <c r="O34" i="21"/>
  <c r="M33" i="21"/>
  <c r="G33" i="21"/>
  <c r="I33" i="21"/>
  <c r="O33" i="21"/>
  <c r="M32" i="21"/>
  <c r="G32" i="21"/>
  <c r="I32" i="21"/>
  <c r="O32" i="21"/>
  <c r="M31" i="21"/>
  <c r="G31" i="21"/>
  <c r="I31" i="21"/>
  <c r="O31" i="21"/>
  <c r="M30" i="21"/>
  <c r="G30" i="21"/>
  <c r="I30" i="21"/>
  <c r="O30" i="21"/>
  <c r="M29" i="21"/>
  <c r="G29" i="21"/>
  <c r="I29" i="21"/>
  <c r="O29" i="21"/>
  <c r="M28" i="21"/>
  <c r="G28" i="21"/>
  <c r="I28" i="21"/>
  <c r="O28" i="21"/>
  <c r="M27" i="21"/>
  <c r="G27" i="21"/>
  <c r="I27" i="21"/>
  <c r="O27" i="21"/>
  <c r="M26" i="21"/>
  <c r="G26" i="21"/>
  <c r="I26" i="21"/>
  <c r="O26" i="21"/>
  <c r="M25" i="21"/>
  <c r="G25" i="21"/>
  <c r="I25" i="21"/>
  <c r="O25" i="21"/>
  <c r="M24" i="21"/>
  <c r="G24" i="21"/>
  <c r="I24" i="21"/>
  <c r="O24" i="21"/>
  <c r="M23" i="21"/>
  <c r="G23" i="21"/>
  <c r="I23" i="21"/>
  <c r="O23" i="21"/>
  <c r="M22" i="21"/>
  <c r="G22" i="21"/>
  <c r="I22" i="21"/>
  <c r="O22" i="21"/>
  <c r="M21" i="21"/>
  <c r="G21" i="21"/>
  <c r="I21" i="21"/>
  <c r="O21" i="21"/>
  <c r="M20" i="21"/>
  <c r="G20" i="21"/>
  <c r="I20" i="21"/>
  <c r="M43" i="20"/>
  <c r="G43" i="20"/>
  <c r="I43" i="20"/>
  <c r="O43" i="20"/>
  <c r="M42" i="20"/>
  <c r="G42" i="20"/>
  <c r="I42" i="20"/>
  <c r="O42" i="20"/>
  <c r="M41" i="20"/>
  <c r="G41" i="20"/>
  <c r="I41" i="20"/>
  <c r="O41" i="20"/>
  <c r="M40" i="20"/>
  <c r="G40" i="20"/>
  <c r="I40" i="20"/>
  <c r="O40" i="20"/>
  <c r="M39" i="20"/>
  <c r="G39" i="20"/>
  <c r="I39" i="20"/>
  <c r="O39" i="20"/>
  <c r="M38" i="20"/>
  <c r="G38" i="20"/>
  <c r="I38" i="20"/>
  <c r="O38" i="20"/>
  <c r="M37" i="20"/>
  <c r="G37" i="20"/>
  <c r="I37" i="20"/>
  <c r="O37" i="20"/>
  <c r="M36" i="20"/>
  <c r="G36" i="20"/>
  <c r="I36" i="20"/>
  <c r="O36" i="20"/>
  <c r="M35" i="20"/>
  <c r="G35" i="20"/>
  <c r="I35" i="20"/>
  <c r="O35" i="20"/>
  <c r="M34" i="20"/>
  <c r="G34" i="20"/>
  <c r="I34" i="20"/>
  <c r="O34" i="20"/>
  <c r="M33" i="20"/>
  <c r="G33" i="20"/>
  <c r="I33" i="20"/>
  <c r="O33" i="20"/>
  <c r="M32" i="20"/>
  <c r="G32" i="20"/>
  <c r="I32" i="20"/>
  <c r="O32" i="20"/>
  <c r="M31" i="20"/>
  <c r="G31" i="20"/>
  <c r="I31" i="20"/>
  <c r="O31" i="20"/>
  <c r="M30" i="20"/>
  <c r="G30" i="20"/>
  <c r="I30" i="20"/>
  <c r="O30" i="20"/>
  <c r="M29" i="20"/>
  <c r="G29" i="20"/>
  <c r="I29" i="20"/>
  <c r="O29" i="20"/>
  <c r="M28" i="20"/>
  <c r="G28" i="20"/>
  <c r="I28" i="20"/>
  <c r="O28" i="20"/>
  <c r="M27" i="20"/>
  <c r="G27" i="20"/>
  <c r="I27" i="20"/>
  <c r="O27" i="20"/>
  <c r="M26" i="20"/>
  <c r="G26" i="20"/>
  <c r="I26" i="20"/>
  <c r="O26" i="20"/>
  <c r="M25" i="20"/>
  <c r="G25" i="20"/>
  <c r="I25" i="20"/>
  <c r="O25" i="20"/>
  <c r="M24" i="20"/>
  <c r="G24" i="20"/>
  <c r="I24" i="20"/>
  <c r="O24" i="20"/>
  <c r="M23" i="20"/>
  <c r="G23" i="20"/>
  <c r="I23" i="20"/>
  <c r="O23" i="20"/>
  <c r="M22" i="20"/>
  <c r="G22" i="20"/>
  <c r="I22" i="20"/>
  <c r="O22" i="20"/>
  <c r="M21" i="20"/>
  <c r="G21" i="20"/>
  <c r="I21" i="20"/>
  <c r="O21" i="20"/>
  <c r="M20" i="20"/>
  <c r="G20" i="20"/>
  <c r="I20" i="20"/>
  <c r="M20" i="19"/>
  <c r="M43" i="19"/>
  <c r="G43" i="19"/>
  <c r="I43" i="19"/>
  <c r="M42" i="19"/>
  <c r="G42" i="19"/>
  <c r="I42" i="19"/>
  <c r="M41" i="19"/>
  <c r="G41" i="19"/>
  <c r="I41" i="19"/>
  <c r="M40" i="19"/>
  <c r="G40" i="19"/>
  <c r="I40" i="19"/>
  <c r="M39" i="19"/>
  <c r="G39" i="19"/>
  <c r="I39" i="19"/>
  <c r="M38" i="19"/>
  <c r="G38" i="19"/>
  <c r="I38" i="19"/>
  <c r="M37" i="19"/>
  <c r="G37" i="19"/>
  <c r="I37" i="19"/>
  <c r="M36" i="19"/>
  <c r="G36" i="19"/>
  <c r="I36" i="19"/>
  <c r="M35" i="19"/>
  <c r="G35" i="19"/>
  <c r="I35" i="19"/>
  <c r="M34" i="19"/>
  <c r="G34" i="19"/>
  <c r="I34" i="19"/>
  <c r="M33" i="19"/>
  <c r="G33" i="19"/>
  <c r="I33" i="19"/>
  <c r="M32" i="19"/>
  <c r="G32" i="19"/>
  <c r="I32" i="19"/>
  <c r="M31" i="19"/>
  <c r="G31" i="19"/>
  <c r="I31" i="19"/>
  <c r="M30" i="19"/>
  <c r="I30" i="19"/>
  <c r="M29" i="19"/>
  <c r="G29" i="19"/>
  <c r="I29" i="19"/>
  <c r="M28" i="19"/>
  <c r="G28" i="19"/>
  <c r="I28" i="19"/>
  <c r="M27" i="19"/>
  <c r="G27" i="19"/>
  <c r="I27" i="19"/>
  <c r="M26" i="19"/>
  <c r="G26" i="19"/>
  <c r="I26" i="19"/>
  <c r="M25" i="19"/>
  <c r="G25" i="19"/>
  <c r="I25" i="19"/>
  <c r="M24" i="19"/>
  <c r="G24" i="19"/>
  <c r="I24" i="19"/>
  <c r="M23" i="19"/>
  <c r="G23" i="19"/>
  <c r="I23" i="19"/>
  <c r="M22" i="19"/>
  <c r="G22" i="19"/>
  <c r="I22" i="19"/>
  <c r="M21" i="19"/>
  <c r="G21" i="19"/>
  <c r="I21" i="19"/>
  <c r="G20" i="19"/>
  <c r="I20" i="19"/>
  <c r="O20" i="19"/>
  <c r="AC20" i="19"/>
  <c r="N21" i="18"/>
  <c r="N22" i="18"/>
  <c r="N23" i="18"/>
  <c r="N24" i="18"/>
  <c r="N25" i="18"/>
  <c r="N26" i="18"/>
  <c r="N27" i="18"/>
  <c r="N28" i="18"/>
  <c r="N29" i="18"/>
  <c r="N30" i="18"/>
  <c r="N31" i="18"/>
  <c r="N32" i="18"/>
  <c r="N33" i="18"/>
  <c r="N34" i="18"/>
  <c r="N35" i="18"/>
  <c r="N36" i="18"/>
  <c r="N37" i="18"/>
  <c r="N38" i="18"/>
  <c r="N39" i="18"/>
  <c r="N40" i="18"/>
  <c r="N41" i="18"/>
  <c r="N42" i="18"/>
  <c r="N43" i="18"/>
  <c r="N20" i="18"/>
  <c r="P39" i="18"/>
  <c r="H43" i="18"/>
  <c r="J43" i="18"/>
  <c r="P43" i="18"/>
  <c r="H42" i="18"/>
  <c r="J42" i="18"/>
  <c r="P42" i="18"/>
  <c r="H40" i="18"/>
  <c r="J40" i="18"/>
  <c r="H39" i="18"/>
  <c r="J39" i="18"/>
  <c r="H38" i="18"/>
  <c r="J38" i="18"/>
  <c r="P38" i="18"/>
  <c r="H37" i="18"/>
  <c r="J37" i="18"/>
  <c r="P37" i="18"/>
  <c r="H36" i="18"/>
  <c r="J36" i="18"/>
  <c r="H35" i="18"/>
  <c r="J35" i="18"/>
  <c r="P35" i="18"/>
  <c r="H34" i="18"/>
  <c r="J34" i="18"/>
  <c r="P34" i="18"/>
  <c r="H33" i="18"/>
  <c r="J33" i="18"/>
  <c r="P33" i="18"/>
  <c r="H32" i="18"/>
  <c r="J32" i="18"/>
  <c r="H31" i="18"/>
  <c r="J31" i="18"/>
  <c r="P31" i="18"/>
  <c r="J30" i="18"/>
  <c r="P30" i="18"/>
  <c r="H29" i="18"/>
  <c r="J29" i="18"/>
  <c r="P29" i="18"/>
  <c r="H28" i="18"/>
  <c r="J28" i="18"/>
  <c r="H27" i="18"/>
  <c r="J27" i="18"/>
  <c r="H26" i="18"/>
  <c r="J26" i="18"/>
  <c r="P26" i="18"/>
  <c r="H25" i="18"/>
  <c r="J25" i="18"/>
  <c r="P25" i="18"/>
  <c r="H24" i="18"/>
  <c r="J24" i="18"/>
  <c r="H22" i="18"/>
  <c r="J22" i="18"/>
  <c r="P22" i="18"/>
  <c r="H21" i="18"/>
  <c r="J21" i="18"/>
  <c r="P21" i="18"/>
  <c r="H20" i="18"/>
  <c r="J20" i="18"/>
  <c r="P20" i="18"/>
  <c r="G22" i="17"/>
  <c r="I22" i="17"/>
  <c r="G25" i="17"/>
  <c r="I25" i="17"/>
  <c r="G26" i="17"/>
  <c r="I26" i="17"/>
  <c r="O26" i="17"/>
  <c r="G27" i="17"/>
  <c r="G28" i="17"/>
  <c r="I28" i="17"/>
  <c r="G29" i="17"/>
  <c r="I29" i="17"/>
  <c r="G30" i="17"/>
  <c r="I30" i="17"/>
  <c r="O30" i="17"/>
  <c r="G31" i="17"/>
  <c r="I31" i="17"/>
  <c r="O31" i="17"/>
  <c r="Q31" i="17"/>
  <c r="G32" i="17"/>
  <c r="I32" i="17"/>
  <c r="I33" i="17"/>
  <c r="G34" i="17"/>
  <c r="I34" i="17"/>
  <c r="O34" i="17"/>
  <c r="Q34" i="17"/>
  <c r="G35" i="17"/>
  <c r="I35" i="17"/>
  <c r="O35" i="17"/>
  <c r="I36" i="17"/>
  <c r="G37" i="17"/>
  <c r="I37" i="17"/>
  <c r="G38" i="17"/>
  <c r="I38" i="17"/>
  <c r="O38" i="17"/>
  <c r="G39" i="17"/>
  <c r="I39" i="17"/>
  <c r="O39" i="17"/>
  <c r="G40" i="17"/>
  <c r="I40" i="17"/>
  <c r="G41" i="17"/>
  <c r="I41" i="17"/>
  <c r="G43" i="17"/>
  <c r="I43" i="17"/>
  <c r="O43" i="17"/>
  <c r="G44" i="17"/>
  <c r="I44" i="17"/>
  <c r="O44" i="17"/>
  <c r="I23" i="17"/>
  <c r="I27" i="17"/>
  <c r="M22" i="17"/>
  <c r="M23" i="17"/>
  <c r="M25" i="17"/>
  <c r="M26" i="17"/>
  <c r="M27" i="17"/>
  <c r="M28" i="17"/>
  <c r="M29" i="17"/>
  <c r="M30" i="17"/>
  <c r="M31" i="17"/>
  <c r="M32" i="17"/>
  <c r="M33" i="17"/>
  <c r="M34" i="17"/>
  <c r="M35" i="17"/>
  <c r="M36" i="17"/>
  <c r="M37" i="17"/>
  <c r="M38" i="17"/>
  <c r="M39" i="17"/>
  <c r="M40" i="17"/>
  <c r="M41" i="17"/>
  <c r="M43" i="17"/>
  <c r="M44" i="17"/>
  <c r="M21" i="17"/>
  <c r="G21" i="17"/>
  <c r="I21" i="17"/>
  <c r="L15" i="21"/>
  <c r="F15" i="21"/>
  <c r="H15" i="21"/>
  <c r="N15" i="21"/>
  <c r="L14" i="21"/>
  <c r="F14" i="21"/>
  <c r="H14" i="21"/>
  <c r="N14" i="21"/>
  <c r="L13" i="21"/>
  <c r="F13" i="21"/>
  <c r="H13" i="21"/>
  <c r="N13" i="21"/>
  <c r="L12" i="21"/>
  <c r="F12" i="21"/>
  <c r="H12" i="21"/>
  <c r="N12" i="21"/>
  <c r="L11" i="21"/>
  <c r="F11" i="21"/>
  <c r="H11" i="21"/>
  <c r="N11" i="21"/>
  <c r="L8" i="21"/>
  <c r="F8" i="21"/>
  <c r="H8" i="21"/>
  <c r="N8" i="21"/>
  <c r="L7" i="21"/>
  <c r="F7" i="21"/>
  <c r="H7" i="21"/>
  <c r="N7" i="21"/>
  <c r="L6" i="21"/>
  <c r="F6" i="21"/>
  <c r="H6" i="21"/>
  <c r="N6" i="21"/>
  <c r="L5" i="21"/>
  <c r="F5" i="21"/>
  <c r="H5" i="21"/>
  <c r="N5" i="21"/>
  <c r="L4" i="21"/>
  <c r="F4" i="21"/>
  <c r="H4" i="21"/>
  <c r="N4" i="21"/>
  <c r="L15" i="20"/>
  <c r="F15" i="20"/>
  <c r="H15" i="20"/>
  <c r="N15" i="20"/>
  <c r="L14" i="20"/>
  <c r="F14" i="20"/>
  <c r="H14" i="20"/>
  <c r="N14" i="20"/>
  <c r="L13" i="20"/>
  <c r="F13" i="20"/>
  <c r="H13" i="20"/>
  <c r="N13" i="20"/>
  <c r="L12" i="20"/>
  <c r="F12" i="20"/>
  <c r="H12" i="20"/>
  <c r="N12" i="20"/>
  <c r="L11" i="20"/>
  <c r="F11" i="20"/>
  <c r="H11" i="20"/>
  <c r="N11" i="20"/>
  <c r="L8" i="20"/>
  <c r="F8" i="20"/>
  <c r="H8" i="20"/>
  <c r="N8" i="20"/>
  <c r="L7" i="20"/>
  <c r="F7" i="20"/>
  <c r="H7" i="20"/>
  <c r="N7" i="20"/>
  <c r="L6" i="20"/>
  <c r="F6" i="20"/>
  <c r="H6" i="20"/>
  <c r="N6" i="20"/>
  <c r="L5" i="20"/>
  <c r="F5" i="20"/>
  <c r="H5" i="20"/>
  <c r="N5" i="20"/>
  <c r="L4" i="20"/>
  <c r="F4" i="20"/>
  <c r="H4" i="20"/>
  <c r="N4" i="20"/>
  <c r="L15" i="18"/>
  <c r="F15" i="18"/>
  <c r="H15" i="18"/>
  <c r="N15" i="18"/>
  <c r="L14" i="18"/>
  <c r="F14" i="18"/>
  <c r="H14" i="18"/>
  <c r="N14" i="18"/>
  <c r="L13" i="18"/>
  <c r="F13" i="18"/>
  <c r="H13" i="18"/>
  <c r="N13" i="18"/>
  <c r="L12" i="18"/>
  <c r="F12" i="18"/>
  <c r="H12" i="18"/>
  <c r="N12" i="18"/>
  <c r="L11" i="18"/>
  <c r="F11" i="18"/>
  <c r="H11" i="18"/>
  <c r="N11" i="18"/>
  <c r="L8" i="18"/>
  <c r="F8" i="18"/>
  <c r="H8" i="18"/>
  <c r="N8" i="18"/>
  <c r="L7" i="18"/>
  <c r="F7" i="18"/>
  <c r="H7" i="18"/>
  <c r="N7" i="18"/>
  <c r="L6" i="18"/>
  <c r="F6" i="18"/>
  <c r="H6" i="18"/>
  <c r="N6" i="18"/>
  <c r="L5" i="18"/>
  <c r="F5" i="18"/>
  <c r="H5" i="18"/>
  <c r="N5" i="18"/>
  <c r="L4" i="18"/>
  <c r="F4" i="18"/>
  <c r="H4" i="18"/>
  <c r="N4" i="18"/>
  <c r="L15" i="19"/>
  <c r="F15" i="19"/>
  <c r="H15" i="19"/>
  <c r="N15" i="19"/>
  <c r="L14" i="19"/>
  <c r="F14" i="19"/>
  <c r="H14" i="19"/>
  <c r="N14" i="19"/>
  <c r="L13" i="19"/>
  <c r="F13" i="19"/>
  <c r="H13" i="19"/>
  <c r="N13" i="19"/>
  <c r="L12" i="19"/>
  <c r="F12" i="19"/>
  <c r="H12" i="19"/>
  <c r="N12" i="19"/>
  <c r="L11" i="19"/>
  <c r="F11" i="19"/>
  <c r="H11" i="19"/>
  <c r="N11" i="19"/>
  <c r="L8" i="19"/>
  <c r="F8" i="19"/>
  <c r="H8" i="19"/>
  <c r="N8" i="19"/>
  <c r="L7" i="19"/>
  <c r="F7" i="19"/>
  <c r="H7" i="19"/>
  <c r="N7" i="19"/>
  <c r="L6" i="19"/>
  <c r="F6" i="19"/>
  <c r="H6" i="19"/>
  <c r="N6" i="19"/>
  <c r="L5" i="19"/>
  <c r="F5" i="19"/>
  <c r="H5" i="19"/>
  <c r="N5" i="19"/>
  <c r="L4" i="19"/>
  <c r="F4" i="19"/>
  <c r="H4" i="19"/>
  <c r="N4" i="19"/>
  <c r="L15" i="17"/>
  <c r="F15" i="17"/>
  <c r="H15" i="17"/>
  <c r="N15" i="17"/>
  <c r="L14" i="17"/>
  <c r="F14" i="17"/>
  <c r="H14" i="17"/>
  <c r="N14" i="17"/>
  <c r="L13" i="17"/>
  <c r="F13" i="17"/>
  <c r="H13" i="17"/>
  <c r="N13" i="17"/>
  <c r="L12" i="17"/>
  <c r="F12" i="17"/>
  <c r="H12" i="17"/>
  <c r="N12" i="17"/>
  <c r="L11" i="17"/>
  <c r="F11" i="17"/>
  <c r="H11" i="17"/>
  <c r="N11" i="17"/>
  <c r="L8" i="17"/>
  <c r="F8" i="17"/>
  <c r="H8" i="17"/>
  <c r="N8" i="17"/>
  <c r="L7" i="17"/>
  <c r="F7" i="17"/>
  <c r="H7" i="17"/>
  <c r="N7" i="17"/>
  <c r="L6" i="17"/>
  <c r="F6" i="17"/>
  <c r="H6" i="17"/>
  <c r="N6" i="17"/>
  <c r="L5" i="17"/>
  <c r="F5" i="17"/>
  <c r="H5" i="17"/>
  <c r="N5" i="17"/>
  <c r="L4" i="17"/>
  <c r="F4" i="17"/>
  <c r="H4" i="17"/>
  <c r="N4" i="17"/>
  <c r="R31" i="9"/>
  <c r="R32" i="9"/>
  <c r="R33" i="9"/>
  <c r="R34" i="9"/>
  <c r="R35" i="9"/>
  <c r="R36" i="9"/>
  <c r="R37" i="9"/>
  <c r="R38" i="9"/>
  <c r="R39" i="9"/>
  <c r="R40" i="9"/>
  <c r="R41" i="9"/>
  <c r="R42" i="9"/>
  <c r="R43" i="9"/>
  <c r="R44" i="9"/>
  <c r="R45" i="9"/>
  <c r="R46" i="9"/>
  <c r="R47" i="9"/>
  <c r="R48" i="9"/>
  <c r="R49" i="9"/>
  <c r="R50" i="9"/>
  <c r="R51" i="9"/>
  <c r="R52" i="9"/>
  <c r="R53" i="9"/>
  <c r="R30" i="9"/>
  <c r="G50" i="13"/>
  <c r="G41" i="13"/>
  <c r="G30" i="13"/>
  <c r="I30" i="13"/>
  <c r="O30" i="13"/>
  <c r="G30" i="12"/>
  <c r="I30" i="12"/>
  <c r="G41" i="12"/>
  <c r="I41" i="12"/>
  <c r="G50" i="12"/>
  <c r="H32" i="12"/>
  <c r="G38" i="12"/>
  <c r="I38" i="12"/>
  <c r="M51" i="13"/>
  <c r="G51" i="13"/>
  <c r="I51" i="13"/>
  <c r="M50" i="13"/>
  <c r="I50" i="13"/>
  <c r="O50" i="13"/>
  <c r="M49" i="13"/>
  <c r="G49" i="13"/>
  <c r="I49" i="13"/>
  <c r="O49" i="13"/>
  <c r="M48" i="13"/>
  <c r="G48" i="13"/>
  <c r="I48" i="13"/>
  <c r="O48" i="13"/>
  <c r="M47" i="13"/>
  <c r="G47" i="13"/>
  <c r="I47" i="13"/>
  <c r="O47" i="13"/>
  <c r="M46" i="13"/>
  <c r="G46" i="13"/>
  <c r="I46" i="13"/>
  <c r="O46" i="13"/>
  <c r="M45" i="13"/>
  <c r="G45" i="13"/>
  <c r="I45" i="13"/>
  <c r="O45" i="13"/>
  <c r="M44" i="13"/>
  <c r="G44" i="13"/>
  <c r="I44" i="13"/>
  <c r="O44" i="13"/>
  <c r="M43" i="13"/>
  <c r="G43" i="13"/>
  <c r="I43" i="13"/>
  <c r="O43" i="13"/>
  <c r="M42" i="13"/>
  <c r="G42" i="13"/>
  <c r="I42" i="13"/>
  <c r="O42" i="13"/>
  <c r="M41" i="13"/>
  <c r="I41" i="13"/>
  <c r="O41" i="13"/>
  <c r="M40" i="13"/>
  <c r="G40" i="13"/>
  <c r="I40" i="13"/>
  <c r="O40" i="13"/>
  <c r="M39" i="13"/>
  <c r="G39" i="13"/>
  <c r="I39" i="13"/>
  <c r="O39" i="13"/>
  <c r="M38" i="13"/>
  <c r="G38" i="13"/>
  <c r="I38" i="13"/>
  <c r="O38" i="13"/>
  <c r="M37" i="13"/>
  <c r="G37" i="13"/>
  <c r="I37" i="13"/>
  <c r="O37" i="13"/>
  <c r="M36" i="13"/>
  <c r="G36" i="13"/>
  <c r="I36" i="13"/>
  <c r="O36" i="13"/>
  <c r="M35" i="13"/>
  <c r="G35" i="13"/>
  <c r="I35" i="13"/>
  <c r="O35" i="13"/>
  <c r="M34" i="13"/>
  <c r="G34" i="13"/>
  <c r="I34" i="13"/>
  <c r="O34" i="13"/>
  <c r="M33" i="13"/>
  <c r="G33" i="13"/>
  <c r="I33" i="13"/>
  <c r="O33" i="13"/>
  <c r="M32" i="13"/>
  <c r="G32" i="13"/>
  <c r="I32" i="13"/>
  <c r="O32" i="13"/>
  <c r="M31" i="13"/>
  <c r="G31" i="13"/>
  <c r="I31" i="13"/>
  <c r="O31" i="13"/>
  <c r="M30" i="13"/>
  <c r="M29" i="13"/>
  <c r="G29" i="13"/>
  <c r="I29" i="13"/>
  <c r="O29" i="13"/>
  <c r="M28" i="13"/>
  <c r="G28" i="13"/>
  <c r="I28" i="13"/>
  <c r="O28" i="13"/>
  <c r="M51" i="12"/>
  <c r="G51" i="12"/>
  <c r="I51" i="12"/>
  <c r="M50" i="12"/>
  <c r="I50" i="12"/>
  <c r="O50" i="12"/>
  <c r="M49" i="12"/>
  <c r="G49" i="12"/>
  <c r="I49" i="12"/>
  <c r="M48" i="12"/>
  <c r="G48" i="12"/>
  <c r="I48" i="12"/>
  <c r="O48" i="12"/>
  <c r="M47" i="12"/>
  <c r="G47" i="12"/>
  <c r="I47" i="12"/>
  <c r="M46" i="12"/>
  <c r="G46" i="12"/>
  <c r="I46" i="12"/>
  <c r="O46" i="12"/>
  <c r="M45" i="12"/>
  <c r="G45" i="12"/>
  <c r="I45" i="12"/>
  <c r="M44" i="12"/>
  <c r="G44" i="12"/>
  <c r="I44" i="12"/>
  <c r="M43" i="12"/>
  <c r="G43" i="12"/>
  <c r="I43" i="12"/>
  <c r="M42" i="12"/>
  <c r="G42" i="12"/>
  <c r="I42" i="12"/>
  <c r="M41" i="12"/>
  <c r="M40" i="12"/>
  <c r="G40" i="12"/>
  <c r="I40" i="12"/>
  <c r="M39" i="12"/>
  <c r="G39" i="12"/>
  <c r="I39" i="12"/>
  <c r="O39" i="12"/>
  <c r="M38" i="12"/>
  <c r="M37" i="12"/>
  <c r="G37" i="12"/>
  <c r="I37" i="12"/>
  <c r="O37" i="12"/>
  <c r="M36" i="12"/>
  <c r="G36" i="12"/>
  <c r="I36" i="12"/>
  <c r="M35" i="12"/>
  <c r="G35" i="12"/>
  <c r="I35" i="12"/>
  <c r="M34" i="12"/>
  <c r="G34" i="12"/>
  <c r="I34" i="12"/>
  <c r="M33" i="12"/>
  <c r="G33" i="12"/>
  <c r="I33" i="12"/>
  <c r="O33" i="12"/>
  <c r="M32" i="12"/>
  <c r="G32" i="12"/>
  <c r="M31" i="12"/>
  <c r="G31" i="12"/>
  <c r="I31" i="12"/>
  <c r="O31" i="12"/>
  <c r="M30" i="12"/>
  <c r="M29" i="12"/>
  <c r="G29" i="12"/>
  <c r="I29" i="12"/>
  <c r="O29" i="12"/>
  <c r="M28" i="12"/>
  <c r="G28" i="12"/>
  <c r="I28" i="12"/>
  <c r="G43" i="10"/>
  <c r="I43" i="10"/>
  <c r="O43" i="10"/>
  <c r="H52" i="9"/>
  <c r="H43" i="9"/>
  <c r="H32" i="9"/>
  <c r="G31" i="11"/>
  <c r="I31" i="11"/>
  <c r="O31" i="11"/>
  <c r="G42" i="11"/>
  <c r="G51" i="11"/>
  <c r="I51" i="11"/>
  <c r="O51" i="11"/>
  <c r="G49" i="11"/>
  <c r="I50" i="9"/>
  <c r="I33" i="9"/>
  <c r="G41" i="10"/>
  <c r="I41" i="10"/>
  <c r="H31" i="10"/>
  <c r="M52" i="11"/>
  <c r="G52" i="11"/>
  <c r="I52" i="11"/>
  <c r="O52" i="11"/>
  <c r="M51" i="11"/>
  <c r="M50" i="11"/>
  <c r="G50" i="11"/>
  <c r="I50" i="11"/>
  <c r="O50" i="11"/>
  <c r="M49" i="11"/>
  <c r="I49" i="11"/>
  <c r="O49" i="11"/>
  <c r="M48" i="11"/>
  <c r="G48" i="11"/>
  <c r="I48" i="11"/>
  <c r="O48" i="11"/>
  <c r="M47" i="11"/>
  <c r="G47" i="11"/>
  <c r="I47" i="11"/>
  <c r="O47" i="11"/>
  <c r="M46" i="11"/>
  <c r="G46" i="11"/>
  <c r="I46" i="11"/>
  <c r="O46" i="11"/>
  <c r="M45" i="11"/>
  <c r="G45" i="11"/>
  <c r="I45" i="11"/>
  <c r="O45" i="11"/>
  <c r="M44" i="11"/>
  <c r="G44" i="11"/>
  <c r="I44" i="11"/>
  <c r="O44" i="11"/>
  <c r="M43" i="11"/>
  <c r="G43" i="11"/>
  <c r="I43" i="11"/>
  <c r="O43" i="11"/>
  <c r="M42" i="11"/>
  <c r="I42" i="11"/>
  <c r="O42" i="11"/>
  <c r="M41" i="11"/>
  <c r="G41" i="11"/>
  <c r="I41" i="11"/>
  <c r="O41" i="11"/>
  <c r="M40" i="11"/>
  <c r="G40" i="11"/>
  <c r="I40" i="11"/>
  <c r="O40" i="11"/>
  <c r="M39" i="11"/>
  <c r="G39" i="11"/>
  <c r="I39" i="11"/>
  <c r="O39" i="11"/>
  <c r="M38" i="11"/>
  <c r="G38" i="11"/>
  <c r="I38" i="11"/>
  <c r="O38" i="11"/>
  <c r="M37" i="11"/>
  <c r="G37" i="11"/>
  <c r="I37" i="11"/>
  <c r="O37" i="11"/>
  <c r="M36" i="11"/>
  <c r="G36" i="11"/>
  <c r="I36" i="11"/>
  <c r="O36" i="11"/>
  <c r="M35" i="11"/>
  <c r="G35" i="11"/>
  <c r="I35" i="11"/>
  <c r="O35" i="11"/>
  <c r="M34" i="11"/>
  <c r="G34" i="11"/>
  <c r="I34" i="11"/>
  <c r="O34" i="11"/>
  <c r="M33" i="11"/>
  <c r="G33" i="11"/>
  <c r="I33" i="11"/>
  <c r="O33" i="11"/>
  <c r="M32" i="11"/>
  <c r="G32" i="11"/>
  <c r="I32" i="11"/>
  <c r="O32" i="11"/>
  <c r="M31" i="11"/>
  <c r="M30" i="11"/>
  <c r="G30" i="11"/>
  <c r="I30" i="11"/>
  <c r="O30" i="11"/>
  <c r="M29" i="11"/>
  <c r="G29" i="11"/>
  <c r="I29" i="11"/>
  <c r="O29" i="11"/>
  <c r="G50" i="10"/>
  <c r="I50" i="10"/>
  <c r="O50" i="10"/>
  <c r="G49" i="10"/>
  <c r="I49" i="10"/>
  <c r="O49" i="10"/>
  <c r="G48" i="10"/>
  <c r="I48" i="10"/>
  <c r="O48" i="10"/>
  <c r="G47" i="10"/>
  <c r="I47" i="10"/>
  <c r="O47" i="10"/>
  <c r="G46" i="10"/>
  <c r="I46" i="10"/>
  <c r="O46" i="10"/>
  <c r="G45" i="10"/>
  <c r="I45" i="10"/>
  <c r="O45" i="10"/>
  <c r="G44" i="10"/>
  <c r="I44" i="10"/>
  <c r="O44" i="10"/>
  <c r="G42" i="10"/>
  <c r="I42" i="10"/>
  <c r="O42" i="10"/>
  <c r="G40" i="10"/>
  <c r="I40" i="10"/>
  <c r="G39" i="10"/>
  <c r="I39" i="10"/>
  <c r="G38" i="10"/>
  <c r="I38" i="10"/>
  <c r="G37" i="10"/>
  <c r="I37" i="10"/>
  <c r="G36" i="10"/>
  <c r="I36" i="10"/>
  <c r="G35" i="10"/>
  <c r="I35" i="10"/>
  <c r="G34" i="10"/>
  <c r="I34" i="10"/>
  <c r="G33" i="10"/>
  <c r="I33" i="10"/>
  <c r="G32" i="10"/>
  <c r="I32" i="10"/>
  <c r="G31" i="10"/>
  <c r="G30" i="10"/>
  <c r="I30" i="10"/>
  <c r="G29" i="10"/>
  <c r="I29" i="10"/>
  <c r="G28" i="10"/>
  <c r="I28" i="10"/>
  <c r="G27" i="10"/>
  <c r="I27" i="10"/>
  <c r="O27" i="10"/>
  <c r="N53" i="9"/>
  <c r="H53" i="9"/>
  <c r="J53" i="9"/>
  <c r="P53" i="9"/>
  <c r="N52" i="9"/>
  <c r="J52" i="9"/>
  <c r="P52" i="9"/>
  <c r="N51" i="9"/>
  <c r="H51" i="9"/>
  <c r="J51" i="9"/>
  <c r="P51" i="9"/>
  <c r="N50" i="9"/>
  <c r="H50" i="9"/>
  <c r="N49" i="9"/>
  <c r="H49" i="9"/>
  <c r="J49" i="9"/>
  <c r="P49" i="9"/>
  <c r="Q49" i="9"/>
  <c r="N48" i="9"/>
  <c r="H48" i="9"/>
  <c r="J48" i="9"/>
  <c r="P48" i="9"/>
  <c r="N47" i="9"/>
  <c r="H47" i="9"/>
  <c r="J47" i="9"/>
  <c r="P47" i="9"/>
  <c r="N46" i="9"/>
  <c r="H46" i="9"/>
  <c r="J46" i="9"/>
  <c r="P46" i="9"/>
  <c r="Q44" i="9"/>
  <c r="N45" i="9"/>
  <c r="H45" i="9"/>
  <c r="J45" i="9"/>
  <c r="P45" i="9"/>
  <c r="N44" i="9"/>
  <c r="H44" i="9"/>
  <c r="J44" i="9"/>
  <c r="P44" i="9"/>
  <c r="N43" i="9"/>
  <c r="J43" i="9"/>
  <c r="P43" i="9"/>
  <c r="N42" i="9"/>
  <c r="H42" i="9"/>
  <c r="J42" i="9"/>
  <c r="P42" i="9"/>
  <c r="N41" i="9"/>
  <c r="H41" i="9"/>
  <c r="J41" i="9"/>
  <c r="P41" i="9"/>
  <c r="N40" i="9"/>
  <c r="H40" i="9"/>
  <c r="J40" i="9"/>
  <c r="P40" i="9"/>
  <c r="N39" i="9"/>
  <c r="H39" i="9"/>
  <c r="J39" i="9"/>
  <c r="P39" i="9"/>
  <c r="N38" i="9"/>
  <c r="H38" i="9"/>
  <c r="J38" i="9"/>
  <c r="P38" i="9"/>
  <c r="N37" i="9"/>
  <c r="H37" i="9"/>
  <c r="J37" i="9"/>
  <c r="P37" i="9"/>
  <c r="N36" i="9"/>
  <c r="H36" i="9"/>
  <c r="J36" i="9"/>
  <c r="P36" i="9"/>
  <c r="N35" i="9"/>
  <c r="H35" i="9"/>
  <c r="J35" i="9"/>
  <c r="P35" i="9"/>
  <c r="N34" i="9"/>
  <c r="H34" i="9"/>
  <c r="J34" i="9"/>
  <c r="P34" i="9"/>
  <c r="N33" i="9"/>
  <c r="H33" i="9"/>
  <c r="N32" i="9"/>
  <c r="J32" i="9"/>
  <c r="P32" i="9"/>
  <c r="N31" i="9"/>
  <c r="H31" i="9"/>
  <c r="J31" i="9"/>
  <c r="P31" i="9"/>
  <c r="H30" i="9"/>
  <c r="J30" i="9"/>
  <c r="P30" i="9"/>
  <c r="S12" i="9"/>
  <c r="R9" i="9"/>
  <c r="L22" i="13"/>
  <c r="F22" i="13"/>
  <c r="H22" i="13"/>
  <c r="N22" i="13"/>
  <c r="L21" i="13"/>
  <c r="F21" i="13"/>
  <c r="H21" i="13"/>
  <c r="N21" i="13"/>
  <c r="L20" i="13"/>
  <c r="F20" i="13"/>
  <c r="H20" i="13"/>
  <c r="N20" i="13"/>
  <c r="L19" i="13"/>
  <c r="F19" i="13"/>
  <c r="H19" i="13"/>
  <c r="N19" i="13"/>
  <c r="L18" i="13"/>
  <c r="F18" i="13"/>
  <c r="H18" i="13"/>
  <c r="N18" i="13"/>
  <c r="L15" i="13"/>
  <c r="F15" i="13"/>
  <c r="H15" i="13"/>
  <c r="N15" i="13"/>
  <c r="L14" i="13"/>
  <c r="F14" i="13"/>
  <c r="H14" i="13"/>
  <c r="N14" i="13"/>
  <c r="L13" i="13"/>
  <c r="F13" i="13"/>
  <c r="H13" i="13"/>
  <c r="N13" i="13"/>
  <c r="L12" i="13"/>
  <c r="F12" i="13"/>
  <c r="H12" i="13"/>
  <c r="N12" i="13"/>
  <c r="L11" i="13"/>
  <c r="F11" i="13"/>
  <c r="H11" i="13"/>
  <c r="N11" i="13"/>
  <c r="L22" i="12"/>
  <c r="F22" i="12"/>
  <c r="H22" i="12"/>
  <c r="N22" i="12"/>
  <c r="L21" i="12"/>
  <c r="F21" i="12"/>
  <c r="H21" i="12"/>
  <c r="L20" i="12"/>
  <c r="F20" i="12"/>
  <c r="H20" i="12"/>
  <c r="N20" i="12"/>
  <c r="L19" i="12"/>
  <c r="F19" i="12"/>
  <c r="H19" i="12"/>
  <c r="L18" i="12"/>
  <c r="F18" i="12"/>
  <c r="H18" i="12"/>
  <c r="N18" i="12"/>
  <c r="L15" i="12"/>
  <c r="F15" i="12"/>
  <c r="H15" i="12"/>
  <c r="L14" i="12"/>
  <c r="F14" i="12"/>
  <c r="H14" i="12"/>
  <c r="N14" i="12"/>
  <c r="L13" i="12"/>
  <c r="F13" i="12"/>
  <c r="H13" i="12"/>
  <c r="L12" i="12"/>
  <c r="F12" i="12"/>
  <c r="H12" i="12"/>
  <c r="N12" i="12"/>
  <c r="L11" i="12"/>
  <c r="F11" i="12"/>
  <c r="H11" i="12"/>
  <c r="L8" i="13"/>
  <c r="F8" i="13"/>
  <c r="H8" i="13"/>
  <c r="N8" i="13"/>
  <c r="L7" i="13"/>
  <c r="F7" i="13"/>
  <c r="H7" i="13"/>
  <c r="N7" i="13"/>
  <c r="L6" i="13"/>
  <c r="F6" i="13"/>
  <c r="H6" i="13"/>
  <c r="N6" i="13"/>
  <c r="L5" i="13"/>
  <c r="F5" i="13"/>
  <c r="H5" i="13"/>
  <c r="N5" i="13"/>
  <c r="L4" i="13"/>
  <c r="F4" i="13"/>
  <c r="H4" i="13"/>
  <c r="N4" i="13"/>
  <c r="L8" i="12"/>
  <c r="F8" i="12"/>
  <c r="H8" i="12"/>
  <c r="L7" i="12"/>
  <c r="F7" i="12"/>
  <c r="H7" i="12"/>
  <c r="N7" i="12"/>
  <c r="L6" i="12"/>
  <c r="F6" i="12"/>
  <c r="H6" i="12"/>
  <c r="L5" i="12"/>
  <c r="F5" i="12"/>
  <c r="H5" i="12"/>
  <c r="N5" i="12"/>
  <c r="L4" i="12"/>
  <c r="F4" i="12"/>
  <c r="H4" i="12"/>
  <c r="L21" i="11"/>
  <c r="F21" i="11"/>
  <c r="H21" i="11"/>
  <c r="N21" i="11"/>
  <c r="L24" i="9"/>
  <c r="F24" i="9"/>
  <c r="H24" i="9"/>
  <c r="N24" i="9"/>
  <c r="L23" i="9"/>
  <c r="F23" i="9"/>
  <c r="H23" i="9"/>
  <c r="N23" i="9"/>
  <c r="L22" i="9"/>
  <c r="F22" i="9"/>
  <c r="H22" i="9"/>
  <c r="N22" i="9"/>
  <c r="L21" i="9"/>
  <c r="F21" i="9"/>
  <c r="H21" i="9"/>
  <c r="N21" i="9"/>
  <c r="L20" i="9"/>
  <c r="F20" i="9"/>
  <c r="H20" i="9"/>
  <c r="N20" i="9"/>
  <c r="L22" i="10"/>
  <c r="F22" i="10"/>
  <c r="H22" i="10"/>
  <c r="L21" i="10"/>
  <c r="F21" i="10"/>
  <c r="H21" i="10"/>
  <c r="L20" i="10"/>
  <c r="F20" i="10"/>
  <c r="H20" i="10"/>
  <c r="L19" i="10"/>
  <c r="F19" i="10"/>
  <c r="H19" i="10"/>
  <c r="L18" i="10"/>
  <c r="F18" i="10"/>
  <c r="H18" i="10"/>
  <c r="L25" i="11"/>
  <c r="F25" i="11"/>
  <c r="H25" i="11"/>
  <c r="N25" i="11"/>
  <c r="L24" i="11"/>
  <c r="F24" i="11"/>
  <c r="H24" i="11"/>
  <c r="N24" i="11"/>
  <c r="L23" i="11"/>
  <c r="F23" i="11"/>
  <c r="H23" i="11"/>
  <c r="N23" i="11"/>
  <c r="L22" i="11"/>
  <c r="F22" i="11"/>
  <c r="H22" i="11"/>
  <c r="N22" i="11"/>
  <c r="L20" i="11"/>
  <c r="F20" i="11"/>
  <c r="H20" i="11"/>
  <c r="N20" i="11"/>
  <c r="L15" i="10"/>
  <c r="F15" i="10"/>
  <c r="H15" i="10"/>
  <c r="N15" i="10"/>
  <c r="L14" i="10"/>
  <c r="F14" i="10"/>
  <c r="H14" i="10"/>
  <c r="N14" i="10"/>
  <c r="L13" i="10"/>
  <c r="F13" i="10"/>
  <c r="H13" i="10"/>
  <c r="N13" i="10"/>
  <c r="L12" i="10"/>
  <c r="F12" i="10"/>
  <c r="H12" i="10"/>
  <c r="L11" i="10"/>
  <c r="F11" i="10"/>
  <c r="H11" i="10"/>
  <c r="N11" i="10"/>
  <c r="L16" i="11"/>
  <c r="F16" i="11"/>
  <c r="H16" i="11"/>
  <c r="N16" i="11"/>
  <c r="L15" i="11"/>
  <c r="F15" i="11"/>
  <c r="H15" i="11"/>
  <c r="N15" i="11"/>
  <c r="L14" i="11"/>
  <c r="F14" i="11"/>
  <c r="H14" i="11"/>
  <c r="N14" i="11"/>
  <c r="L13" i="11"/>
  <c r="F13" i="11"/>
  <c r="H13" i="11"/>
  <c r="N13" i="11"/>
  <c r="L12" i="11"/>
  <c r="F12" i="11"/>
  <c r="H12" i="11"/>
  <c r="N12" i="11"/>
  <c r="L16" i="9"/>
  <c r="F16" i="9"/>
  <c r="H16" i="9"/>
  <c r="N16" i="9"/>
  <c r="L15" i="9"/>
  <c r="F15" i="9"/>
  <c r="H15" i="9"/>
  <c r="N15" i="9"/>
  <c r="L14" i="9"/>
  <c r="F14" i="9"/>
  <c r="H14" i="9"/>
  <c r="N14" i="9"/>
  <c r="L13" i="9"/>
  <c r="F13" i="9"/>
  <c r="H13" i="9"/>
  <c r="N13" i="9"/>
  <c r="L12" i="9"/>
  <c r="F12" i="9"/>
  <c r="H12" i="9"/>
  <c r="N12" i="9"/>
  <c r="L8" i="11"/>
  <c r="F8" i="11"/>
  <c r="H8" i="11"/>
  <c r="N8" i="11"/>
  <c r="L7" i="11"/>
  <c r="F7" i="11"/>
  <c r="H7" i="11"/>
  <c r="N7" i="11"/>
  <c r="L6" i="11"/>
  <c r="F6" i="11"/>
  <c r="H6" i="11"/>
  <c r="N6" i="11"/>
  <c r="L5" i="11"/>
  <c r="F5" i="11"/>
  <c r="H5" i="11"/>
  <c r="N5" i="11"/>
  <c r="L4" i="11"/>
  <c r="F4" i="11"/>
  <c r="H4" i="11"/>
  <c r="N4" i="11"/>
  <c r="L8" i="10"/>
  <c r="F8" i="10"/>
  <c r="H8" i="10"/>
  <c r="N8" i="10"/>
  <c r="L7" i="10"/>
  <c r="F7" i="10"/>
  <c r="H7" i="10"/>
  <c r="N7" i="10"/>
  <c r="L6" i="10"/>
  <c r="F6" i="10"/>
  <c r="H6" i="10"/>
  <c r="N6" i="10"/>
  <c r="L5" i="10"/>
  <c r="F5" i="10"/>
  <c r="H5" i="10"/>
  <c r="N5" i="10"/>
  <c r="L4" i="10"/>
  <c r="F4" i="10"/>
  <c r="H4" i="10"/>
  <c r="N4" i="10"/>
  <c r="N7" i="9"/>
  <c r="L8" i="9"/>
  <c r="F8" i="9"/>
  <c r="H8" i="9"/>
  <c r="N8" i="9"/>
  <c r="L7" i="9"/>
  <c r="F7" i="9"/>
  <c r="H7" i="9"/>
  <c r="L6" i="9"/>
  <c r="F6" i="9"/>
  <c r="H6" i="9"/>
  <c r="N6" i="9"/>
  <c r="L5" i="9"/>
  <c r="F5" i="9"/>
  <c r="H5" i="9"/>
  <c r="N5" i="9"/>
  <c r="L4" i="9"/>
  <c r="F4" i="9"/>
  <c r="H4" i="9"/>
  <c r="N4" i="9"/>
  <c r="O32" i="8"/>
  <c r="AB27" i="7"/>
  <c r="AB26" i="7"/>
  <c r="AA27" i="7"/>
  <c r="AA26" i="7"/>
  <c r="AA20" i="57"/>
  <c r="AB19" i="57"/>
  <c r="AA19" i="57"/>
  <c r="AB23" i="54"/>
  <c r="T20" i="49"/>
  <c r="T25" i="49"/>
  <c r="P19" i="49"/>
  <c r="X20" i="49"/>
  <c r="AB21" i="51"/>
  <c r="AA19" i="50"/>
  <c r="AA18" i="50"/>
  <c r="Z18" i="50"/>
  <c r="Z19" i="50"/>
  <c r="AB22" i="51"/>
  <c r="AC22" i="51"/>
  <c r="AC21" i="51"/>
  <c r="X25" i="49"/>
  <c r="AB20" i="49"/>
  <c r="X24" i="49"/>
  <c r="W25" i="49"/>
  <c r="AA19" i="49"/>
  <c r="P33" i="49"/>
  <c r="S20" i="49"/>
  <c r="S25" i="49"/>
  <c r="P26" i="49"/>
  <c r="T19" i="49"/>
  <c r="T24" i="49"/>
  <c r="W20" i="49"/>
  <c r="X19" i="49"/>
  <c r="Q43" i="47"/>
  <c r="W21" i="47"/>
  <c r="AA21" i="47"/>
  <c r="W22" i="47"/>
  <c r="AA22" i="47"/>
  <c r="X21" i="47"/>
  <c r="AB21" i="47"/>
  <c r="S22" i="47"/>
  <c r="S27" i="47"/>
  <c r="P34" i="47"/>
  <c r="P39" i="47"/>
  <c r="S23" i="48"/>
  <c r="S28" i="48"/>
  <c r="T24" i="48"/>
  <c r="T29" i="48"/>
  <c r="P22" i="48"/>
  <c r="X24" i="48"/>
  <c r="X29" i="48"/>
  <c r="T23" i="48"/>
  <c r="T28" i="48"/>
  <c r="X23" i="48"/>
  <c r="W29" i="48"/>
  <c r="X22" i="47"/>
  <c r="AB22" i="47"/>
  <c r="S21" i="47"/>
  <c r="S26" i="47"/>
  <c r="P27" i="47"/>
  <c r="T22" i="47"/>
  <c r="T27" i="47"/>
  <c r="Q39" i="47"/>
  <c r="P20" i="47"/>
  <c r="T21" i="47"/>
  <c r="T26" i="47"/>
  <c r="P29" i="48"/>
  <c r="S24" i="48"/>
  <c r="S29" i="48"/>
  <c r="W28" i="48"/>
  <c r="AA23" i="48"/>
  <c r="W24" i="48"/>
  <c r="X28" i="48"/>
  <c r="P41" i="48"/>
  <c r="T20" i="45"/>
  <c r="T25" i="45"/>
  <c r="P19" i="45"/>
  <c r="AC22" i="44"/>
  <c r="AA20" i="45"/>
  <c r="X20" i="45"/>
  <c r="X25" i="45"/>
  <c r="AB19" i="45"/>
  <c r="AA19" i="45"/>
  <c r="AB23" i="44"/>
  <c r="AB22" i="44"/>
  <c r="AC23" i="44"/>
  <c r="S19" i="43"/>
  <c r="S24" i="43"/>
  <c r="AC25" i="43"/>
  <c r="W19" i="43"/>
  <c r="R18" i="43"/>
  <c r="R23" i="43"/>
  <c r="AC37" i="43"/>
  <c r="V23" i="43"/>
  <c r="Z18" i="43"/>
  <c r="S18" i="43"/>
  <c r="S23" i="43"/>
  <c r="P17" i="43"/>
  <c r="P24" i="43"/>
  <c r="P36" i="43"/>
  <c r="AC24" i="43"/>
  <c r="R19" i="43"/>
  <c r="R24" i="43"/>
  <c r="W18" i="43"/>
  <c r="AA18" i="43"/>
  <c r="P31" i="43"/>
  <c r="W24" i="43"/>
  <c r="V24" i="43"/>
  <c r="V19" i="43"/>
  <c r="W28" i="40"/>
  <c r="P29" i="40"/>
  <c r="T24" i="40"/>
  <c r="T29" i="40"/>
  <c r="P22" i="40"/>
  <c r="P41" i="40"/>
  <c r="P36" i="40"/>
  <c r="X23" i="40"/>
  <c r="S23" i="40"/>
  <c r="S28" i="40"/>
  <c r="X24" i="40"/>
  <c r="T23" i="40"/>
  <c r="T28" i="40"/>
  <c r="X29" i="40"/>
  <c r="X28" i="40"/>
  <c r="W23" i="40"/>
  <c r="AA23" i="40"/>
  <c r="AA24" i="40"/>
  <c r="P38" i="36"/>
  <c r="U26" i="37"/>
  <c r="U31" i="37"/>
  <c r="V26" i="36"/>
  <c r="V21" i="36"/>
  <c r="Z21" i="36"/>
  <c r="AC34" i="36"/>
  <c r="V20" i="36"/>
  <c r="Z20" i="36"/>
  <c r="P33" i="36"/>
  <c r="P26" i="36"/>
  <c r="W25" i="36"/>
  <c r="W20" i="36"/>
  <c r="AC26" i="36"/>
  <c r="AC25" i="37"/>
  <c r="Y31" i="37"/>
  <c r="AC26" i="37"/>
  <c r="AB26" i="37"/>
  <c r="AB21" i="38"/>
  <c r="AB20" i="38"/>
  <c r="AA21" i="38"/>
  <c r="AA20" i="38"/>
  <c r="AB25" i="37"/>
  <c r="AA21" i="36"/>
  <c r="T21" i="33"/>
  <c r="T26" i="33"/>
  <c r="P20" i="33"/>
  <c r="X22" i="33"/>
  <c r="AB22" i="33"/>
  <c r="T22" i="33"/>
  <c r="T27" i="33"/>
  <c r="X21" i="33"/>
  <c r="AB21" i="33"/>
  <c r="P27" i="33"/>
  <c r="W21" i="33"/>
  <c r="AA21" i="33"/>
  <c r="T23" i="34"/>
  <c r="T28" i="34"/>
  <c r="X23" i="34"/>
  <c r="AB23" i="34"/>
  <c r="S23" i="34"/>
  <c r="S28" i="34"/>
  <c r="W24" i="34"/>
  <c r="AA24" i="34"/>
  <c r="X24" i="34"/>
  <c r="W29" i="34"/>
  <c r="S22" i="33"/>
  <c r="S27" i="33"/>
  <c r="S21" i="33"/>
  <c r="S26" i="33"/>
  <c r="P34" i="33"/>
  <c r="W22" i="33"/>
  <c r="AA22" i="33"/>
  <c r="P39" i="33"/>
  <c r="AA23" i="34"/>
  <c r="AB24" i="34"/>
  <c r="Y27" i="32"/>
  <c r="AA21" i="30"/>
  <c r="AB21" i="30"/>
  <c r="AB20" i="30"/>
  <c r="AA20" i="30"/>
  <c r="Z20" i="31"/>
  <c r="Z21" i="31"/>
  <c r="U22" i="32"/>
  <c r="U27" i="32"/>
  <c r="Q26" i="32"/>
  <c r="AB23" i="32"/>
  <c r="AC23" i="32"/>
  <c r="AB22" i="32"/>
  <c r="AC22" i="32"/>
  <c r="T24" i="28"/>
  <c r="T29" i="28"/>
  <c r="AA23" i="28"/>
  <c r="W21" i="25"/>
  <c r="P21" i="24"/>
  <c r="AA24" i="28"/>
  <c r="AB24" i="28"/>
  <c r="AB23" i="28"/>
  <c r="W26" i="25"/>
  <c r="AC27" i="25"/>
  <c r="W27" i="25"/>
  <c r="W22" i="25"/>
  <c r="S22" i="25"/>
  <c r="S27" i="25"/>
  <c r="Z22" i="25"/>
  <c r="P27" i="25"/>
  <c r="P20" i="25"/>
  <c r="S21" i="25"/>
  <c r="S26" i="25"/>
  <c r="Z21" i="25"/>
  <c r="AB26" i="26"/>
  <c r="AB25" i="26"/>
  <c r="AC26" i="26"/>
  <c r="AC25" i="26"/>
  <c r="X21" i="24"/>
  <c r="S22" i="24"/>
  <c r="S27" i="24"/>
  <c r="X27" i="24"/>
  <c r="W22" i="24"/>
  <c r="X22" i="24"/>
  <c r="S21" i="24"/>
  <c r="S26" i="24"/>
  <c r="T21" i="24"/>
  <c r="T26" i="24"/>
  <c r="P28" i="24"/>
  <c r="P40" i="24"/>
  <c r="W21" i="24"/>
  <c r="W27" i="24"/>
  <c r="W26" i="24"/>
  <c r="X26" i="24"/>
  <c r="AB21" i="24"/>
  <c r="T22" i="24"/>
  <c r="T27" i="24"/>
  <c r="W21" i="21"/>
  <c r="S21" i="21"/>
  <c r="S26" i="21"/>
  <c r="W26" i="21"/>
  <c r="P39" i="21"/>
  <c r="W22" i="21"/>
  <c r="P34" i="21"/>
  <c r="S22" i="21"/>
  <c r="S27" i="21"/>
  <c r="W27" i="21"/>
  <c r="T21" i="21"/>
  <c r="T26" i="21"/>
  <c r="X26" i="21"/>
  <c r="X21" i="21"/>
  <c r="P27" i="21"/>
  <c r="X21" i="20"/>
  <c r="AB21" i="20"/>
  <c r="T21" i="20"/>
  <c r="T26" i="20"/>
  <c r="P27" i="20"/>
  <c r="W22" i="20"/>
  <c r="AA22" i="20"/>
  <c r="P34" i="20"/>
  <c r="S22" i="20"/>
  <c r="S27" i="20"/>
  <c r="W21" i="20"/>
  <c r="AA21" i="20"/>
  <c r="P39" i="20"/>
  <c r="S21" i="20"/>
  <c r="S26" i="20"/>
  <c r="O28" i="17"/>
  <c r="Q28" i="17"/>
  <c r="O32" i="17"/>
  <c r="Q32" i="17"/>
  <c r="P24" i="18"/>
  <c r="V24" i="18"/>
  <c r="V29" i="18"/>
  <c r="Z24" i="18"/>
  <c r="Q24" i="17"/>
  <c r="O33" i="17"/>
  <c r="O27" i="17"/>
  <c r="O25" i="17"/>
  <c r="Q25" i="17"/>
  <c r="O40" i="17"/>
  <c r="O36" i="17"/>
  <c r="P36" i="18"/>
  <c r="P32" i="18"/>
  <c r="P40" i="18"/>
  <c r="P27" i="18"/>
  <c r="P28" i="18"/>
  <c r="Z28" i="18"/>
  <c r="O23" i="17"/>
  <c r="O22" i="17"/>
  <c r="O37" i="17"/>
  <c r="O41" i="17"/>
  <c r="O21" i="17"/>
  <c r="Q21" i="17"/>
  <c r="O29" i="17"/>
  <c r="Q29" i="17"/>
  <c r="O20" i="21"/>
  <c r="X22" i="21"/>
  <c r="O20" i="20"/>
  <c r="T22" i="20"/>
  <c r="T27" i="20"/>
  <c r="O21" i="19"/>
  <c r="O23" i="19"/>
  <c r="O25" i="19"/>
  <c r="O27" i="19"/>
  <c r="O29" i="19"/>
  <c r="O31" i="19"/>
  <c r="O33" i="19"/>
  <c r="O35" i="19"/>
  <c r="O37" i="19"/>
  <c r="O39" i="19"/>
  <c r="O41" i="19"/>
  <c r="O43" i="19"/>
  <c r="O22" i="19"/>
  <c r="O24" i="19"/>
  <c r="W27" i="19"/>
  <c r="O26" i="19"/>
  <c r="O28" i="19"/>
  <c r="O30" i="19"/>
  <c r="O32" i="19"/>
  <c r="O34" i="19"/>
  <c r="O36" i="19"/>
  <c r="O38" i="19"/>
  <c r="O40" i="19"/>
  <c r="O42" i="19"/>
  <c r="O47" i="12"/>
  <c r="O49" i="12"/>
  <c r="O51" i="12"/>
  <c r="S29" i="12"/>
  <c r="S34" i="12"/>
  <c r="N18" i="10"/>
  <c r="N20" i="10"/>
  <c r="N22" i="10"/>
  <c r="N19" i="10"/>
  <c r="N21" i="10"/>
  <c r="I32" i="12"/>
  <c r="O41" i="12"/>
  <c r="O43" i="12"/>
  <c r="O45" i="12"/>
  <c r="N4" i="12"/>
  <c r="N6" i="12"/>
  <c r="N8" i="12"/>
  <c r="N11" i="12"/>
  <c r="N13" i="12"/>
  <c r="N15" i="12"/>
  <c r="N19" i="12"/>
  <c r="N21" i="12"/>
  <c r="O28" i="12"/>
  <c r="O32" i="12"/>
  <c r="O34" i="12"/>
  <c r="O36" i="12"/>
  <c r="O38" i="12"/>
  <c r="O40" i="12"/>
  <c r="O42" i="12"/>
  <c r="O44" i="12"/>
  <c r="O51" i="13"/>
  <c r="W29" i="13"/>
  <c r="X35" i="13"/>
  <c r="W35" i="13"/>
  <c r="X30" i="13"/>
  <c r="T30" i="13"/>
  <c r="T35" i="13"/>
  <c r="P28" i="13"/>
  <c r="X34" i="13"/>
  <c r="T29" i="13"/>
  <c r="T34" i="13"/>
  <c r="P35" i="13"/>
  <c r="X29" i="13"/>
  <c r="P47" i="13"/>
  <c r="W34" i="13"/>
  <c r="S29" i="13"/>
  <c r="S34" i="13"/>
  <c r="P42" i="13"/>
  <c r="W30" i="13"/>
  <c r="S30" i="13"/>
  <c r="S35" i="13"/>
  <c r="O35" i="12"/>
  <c r="O30" i="12"/>
  <c r="P47" i="12"/>
  <c r="W29" i="12"/>
  <c r="AA29" i="12"/>
  <c r="Q37" i="9"/>
  <c r="Q30" i="9"/>
  <c r="J50" i="9"/>
  <c r="P50" i="9"/>
  <c r="J33" i="9"/>
  <c r="P33" i="9"/>
  <c r="I31" i="10"/>
  <c r="O31" i="10"/>
  <c r="O28" i="10"/>
  <c r="O30" i="10"/>
  <c r="O32" i="10"/>
  <c r="O34" i="10"/>
  <c r="O29" i="10"/>
  <c r="O33" i="10"/>
  <c r="Y36" i="11"/>
  <c r="U31" i="11"/>
  <c r="U36" i="11"/>
  <c r="Y31" i="11"/>
  <c r="X36" i="11"/>
  <c r="T31" i="11"/>
  <c r="T36" i="11"/>
  <c r="X31" i="11"/>
  <c r="Y35" i="11"/>
  <c r="Y30" i="11"/>
  <c r="AC30" i="11"/>
  <c r="U30" i="11"/>
  <c r="U35" i="11"/>
  <c r="X35" i="11"/>
  <c r="X30" i="11"/>
  <c r="T30" i="11"/>
  <c r="T35" i="11"/>
  <c r="O37" i="10"/>
  <c r="O41" i="10"/>
  <c r="R29" i="10"/>
  <c r="R34" i="10"/>
  <c r="O36" i="10"/>
  <c r="O40" i="10"/>
  <c r="O39" i="10"/>
  <c r="O35" i="10"/>
  <c r="O38" i="10"/>
  <c r="P46" i="10"/>
  <c r="V33" i="10"/>
  <c r="V28" i="10"/>
  <c r="R28" i="10"/>
  <c r="R33" i="10"/>
  <c r="V34" i="10"/>
  <c r="T30" i="9"/>
  <c r="T35" i="9"/>
  <c r="Y36" i="9"/>
  <c r="U31" i="9"/>
  <c r="U36" i="9"/>
  <c r="Y31" i="9"/>
  <c r="X36" i="9"/>
  <c r="T31" i="9"/>
  <c r="T36" i="9"/>
  <c r="X31" i="9"/>
  <c r="Y30" i="9"/>
  <c r="Y35" i="9"/>
  <c r="U30" i="9"/>
  <c r="U35" i="9"/>
  <c r="X30" i="9"/>
  <c r="X35" i="9"/>
  <c r="N12" i="10"/>
  <c r="G36" i="4"/>
  <c r="I36" i="4"/>
  <c r="M34" i="4"/>
  <c r="M35" i="4"/>
  <c r="M36" i="4"/>
  <c r="M37" i="4"/>
  <c r="M38" i="4"/>
  <c r="M39" i="4"/>
  <c r="M40" i="4"/>
  <c r="M41" i="4"/>
  <c r="M42" i="4"/>
  <c r="M43" i="4"/>
  <c r="M44" i="4"/>
  <c r="M45" i="4"/>
  <c r="M46" i="4"/>
  <c r="M47" i="4"/>
  <c r="M48" i="4"/>
  <c r="M49" i="4"/>
  <c r="M50" i="4"/>
  <c r="M51" i="4"/>
  <c r="M52" i="4"/>
  <c r="M53" i="4"/>
  <c r="M54" i="4"/>
  <c r="G32" i="4"/>
  <c r="I32" i="4"/>
  <c r="G33" i="4"/>
  <c r="I33" i="4"/>
  <c r="G34" i="4"/>
  <c r="I34" i="4"/>
  <c r="G35" i="4"/>
  <c r="I35" i="4"/>
  <c r="G37" i="4"/>
  <c r="I37" i="4"/>
  <c r="G38" i="4"/>
  <c r="I38" i="4"/>
  <c r="G39" i="4"/>
  <c r="I39" i="4"/>
  <c r="G40" i="4"/>
  <c r="I40" i="4"/>
  <c r="G41" i="4"/>
  <c r="I41" i="4"/>
  <c r="G42" i="4"/>
  <c r="I42" i="4"/>
  <c r="G43" i="4"/>
  <c r="I43" i="4"/>
  <c r="G44" i="4"/>
  <c r="I44" i="4"/>
  <c r="G45" i="4"/>
  <c r="I45" i="4"/>
  <c r="G46" i="4"/>
  <c r="I46" i="4"/>
  <c r="G47" i="4"/>
  <c r="I47" i="4"/>
  <c r="G48" i="4"/>
  <c r="I48" i="4"/>
  <c r="G49" i="4"/>
  <c r="I49" i="4"/>
  <c r="G50" i="4"/>
  <c r="I50" i="4"/>
  <c r="G51" i="4"/>
  <c r="I51" i="4"/>
  <c r="G52" i="4"/>
  <c r="I52" i="4"/>
  <c r="G53" i="4"/>
  <c r="I53" i="4"/>
  <c r="G54" i="4"/>
  <c r="I54" i="4"/>
  <c r="M32" i="4"/>
  <c r="M33" i="4"/>
  <c r="M31" i="4"/>
  <c r="G31" i="4"/>
  <c r="I31" i="4"/>
  <c r="AA14" i="7"/>
  <c r="U14" i="7"/>
  <c r="W14" i="7"/>
  <c r="AA13" i="7"/>
  <c r="U13" i="7"/>
  <c r="W13" i="7"/>
  <c r="AA12" i="7"/>
  <c r="U12" i="7"/>
  <c r="W12" i="7"/>
  <c r="AA11" i="7"/>
  <c r="U11" i="7"/>
  <c r="W11" i="7"/>
  <c r="AC11" i="7"/>
  <c r="AA10" i="7"/>
  <c r="U10" i="7"/>
  <c r="W10" i="7"/>
  <c r="AA7" i="7"/>
  <c r="U7" i="7"/>
  <c r="W7" i="7"/>
  <c r="AA6" i="7"/>
  <c r="U6" i="7"/>
  <c r="W6" i="7"/>
  <c r="AA5" i="7"/>
  <c r="U5" i="7"/>
  <c r="W5" i="7"/>
  <c r="AA4" i="7"/>
  <c r="U4" i="7"/>
  <c r="W4" i="7"/>
  <c r="AA3" i="7"/>
  <c r="U3" i="7"/>
  <c r="W3" i="7"/>
  <c r="AC3" i="7"/>
  <c r="AB19" i="49"/>
  <c r="AA20" i="49"/>
  <c r="AB24" i="48"/>
  <c r="AB23" i="48"/>
  <c r="AA24" i="48"/>
  <c r="AA19" i="43"/>
  <c r="AB20" i="45"/>
  <c r="Z19" i="43"/>
  <c r="AB23" i="40"/>
  <c r="AB24" i="40"/>
  <c r="AA20" i="36"/>
  <c r="AA21" i="25"/>
  <c r="AA22" i="25"/>
  <c r="AA22" i="24"/>
  <c r="AB22" i="24"/>
  <c r="AA21" i="24"/>
  <c r="X27" i="21"/>
  <c r="AB22" i="21"/>
  <c r="P20" i="21"/>
  <c r="T22" i="21"/>
  <c r="T27" i="21"/>
  <c r="AA21" i="21"/>
  <c r="AA22" i="21"/>
  <c r="AB21" i="21"/>
  <c r="P20" i="20"/>
  <c r="X22" i="20"/>
  <c r="AB22" i="20"/>
  <c r="W22" i="19"/>
  <c r="AA22" i="19"/>
  <c r="S22" i="19"/>
  <c r="S27" i="19"/>
  <c r="P20" i="19"/>
  <c r="W26" i="19"/>
  <c r="P27" i="19"/>
  <c r="S21" i="19"/>
  <c r="S26" i="19"/>
  <c r="W21" i="19"/>
  <c r="P21" i="17"/>
  <c r="X22" i="17"/>
  <c r="X27" i="17"/>
  <c r="T22" i="17"/>
  <c r="T27" i="17"/>
  <c r="V23" i="18"/>
  <c r="V28" i="18"/>
  <c r="Z23" i="18"/>
  <c r="R27" i="18"/>
  <c r="Z29" i="18"/>
  <c r="AD24" i="18"/>
  <c r="R20" i="18"/>
  <c r="AD23" i="18"/>
  <c r="Q33" i="17"/>
  <c r="X21" i="17"/>
  <c r="AB21" i="17"/>
  <c r="P28" i="17"/>
  <c r="T21" i="17"/>
  <c r="T26" i="17"/>
  <c r="X26" i="17"/>
  <c r="O53" i="4"/>
  <c r="O49" i="4"/>
  <c r="O45" i="4"/>
  <c r="O41" i="4"/>
  <c r="O37" i="4"/>
  <c r="O32" i="4"/>
  <c r="S30" i="12"/>
  <c r="S35" i="12"/>
  <c r="P42" i="12"/>
  <c r="P28" i="12"/>
  <c r="X29" i="12"/>
  <c r="AB29" i="12"/>
  <c r="W30" i="12"/>
  <c r="AA30" i="12"/>
  <c r="P35" i="12"/>
  <c r="T29" i="12"/>
  <c r="T34" i="12"/>
  <c r="AB30" i="13"/>
  <c r="AA30" i="13"/>
  <c r="AB29" i="13"/>
  <c r="AA29" i="13"/>
  <c r="T30" i="12"/>
  <c r="T35" i="12"/>
  <c r="X30" i="12"/>
  <c r="AB30" i="12"/>
  <c r="AB30" i="11"/>
  <c r="P27" i="10"/>
  <c r="S29" i="10"/>
  <c r="S34" i="10"/>
  <c r="W34" i="10"/>
  <c r="W29" i="10"/>
  <c r="S28" i="10"/>
  <c r="S33" i="10"/>
  <c r="AC31" i="11"/>
  <c r="AB31" i="11"/>
  <c r="Z28" i="10"/>
  <c r="V29" i="10"/>
  <c r="Z29" i="10"/>
  <c r="W33" i="10"/>
  <c r="P41" i="10"/>
  <c r="W28" i="10"/>
  <c r="P34" i="10"/>
  <c r="AC30" i="9"/>
  <c r="AB31" i="9"/>
  <c r="AC31" i="9"/>
  <c r="AB30" i="9"/>
  <c r="O33" i="4"/>
  <c r="O52" i="4"/>
  <c r="O48" i="4"/>
  <c r="O44" i="4"/>
  <c r="O40" i="4"/>
  <c r="O36" i="4"/>
  <c r="O35" i="4"/>
  <c r="O51" i="4"/>
  <c r="O47" i="4"/>
  <c r="O43" i="4"/>
  <c r="O39" i="4"/>
  <c r="O34" i="4"/>
  <c r="O54" i="4"/>
  <c r="O50" i="4"/>
  <c r="S32" i="4"/>
  <c r="O46" i="4"/>
  <c r="S33" i="4"/>
  <c r="S38" i="4"/>
  <c r="O42" i="4"/>
  <c r="O38" i="4"/>
  <c r="AC13" i="7"/>
  <c r="AC4" i="7"/>
  <c r="AC6" i="7"/>
  <c r="AC10" i="7"/>
  <c r="AC12" i="7"/>
  <c r="AC14" i="7"/>
  <c r="AC7" i="7"/>
  <c r="AC5" i="7"/>
  <c r="AX38" i="4"/>
  <c r="AZ38" i="4"/>
  <c r="AX39" i="4"/>
  <c r="AZ39" i="4"/>
  <c r="AX40" i="4"/>
  <c r="AZ40" i="4"/>
  <c r="AX41" i="4"/>
  <c r="AZ41" i="4"/>
  <c r="BD41" i="4"/>
  <c r="BD40" i="4"/>
  <c r="BD39" i="4"/>
  <c r="BD38" i="4"/>
  <c r="BD37" i="4"/>
  <c r="AX37" i="4"/>
  <c r="AZ37" i="4"/>
  <c r="BD31" i="4"/>
  <c r="BD32" i="4"/>
  <c r="BD33" i="4"/>
  <c r="BD34" i="4"/>
  <c r="BD23" i="4"/>
  <c r="BD24" i="4"/>
  <c r="BD25" i="4"/>
  <c r="BD26" i="4"/>
  <c r="BD27" i="4"/>
  <c r="BD15" i="4"/>
  <c r="BD16" i="4"/>
  <c r="BD17" i="4"/>
  <c r="BD18" i="4"/>
  <c r="BD19" i="4"/>
  <c r="BD7" i="4"/>
  <c r="BD8" i="4"/>
  <c r="BD9" i="4"/>
  <c r="BD10" i="4"/>
  <c r="BD11" i="4"/>
  <c r="BD6" i="4"/>
  <c r="AX34" i="4"/>
  <c r="AZ34" i="4"/>
  <c r="AX33" i="4"/>
  <c r="AZ33" i="4"/>
  <c r="AX32" i="4"/>
  <c r="AZ32" i="4"/>
  <c r="AX31" i="4"/>
  <c r="AZ31" i="4"/>
  <c r="BD30" i="4"/>
  <c r="AX30" i="4"/>
  <c r="AZ30" i="4"/>
  <c r="AX27" i="4"/>
  <c r="AZ27" i="4"/>
  <c r="AX26" i="4"/>
  <c r="AZ26" i="4"/>
  <c r="AX25" i="4"/>
  <c r="AZ25" i="4"/>
  <c r="AX24" i="4"/>
  <c r="AZ24" i="4"/>
  <c r="BF24" i="4"/>
  <c r="AX23" i="4"/>
  <c r="AZ23" i="4"/>
  <c r="BD22" i="4"/>
  <c r="AX22" i="4"/>
  <c r="AZ22" i="4"/>
  <c r="AX19" i="4"/>
  <c r="AZ19" i="4"/>
  <c r="BF19" i="4"/>
  <c r="AX18" i="4"/>
  <c r="AZ18" i="4"/>
  <c r="AX17" i="4"/>
  <c r="AZ17" i="4"/>
  <c r="BF17" i="4"/>
  <c r="AX16" i="4"/>
  <c r="AZ16" i="4"/>
  <c r="AX15" i="4"/>
  <c r="AZ15" i="4"/>
  <c r="BF15" i="4"/>
  <c r="BD14" i="4"/>
  <c r="AX14" i="4"/>
  <c r="AZ14" i="4"/>
  <c r="AX11" i="4"/>
  <c r="AZ11" i="4"/>
  <c r="AX10" i="4"/>
  <c r="AZ10" i="4"/>
  <c r="AX9" i="4"/>
  <c r="AZ9" i="4"/>
  <c r="AX8" i="4"/>
  <c r="AZ8" i="4"/>
  <c r="BF8" i="4"/>
  <c r="AX7" i="4"/>
  <c r="AZ7" i="4"/>
  <c r="AX6" i="4"/>
  <c r="AZ6" i="4"/>
  <c r="AP39" i="4"/>
  <c r="AJ39" i="4"/>
  <c r="AL39" i="4"/>
  <c r="AJ38" i="4"/>
  <c r="AL38" i="4"/>
  <c r="AR38" i="4"/>
  <c r="AP37" i="4"/>
  <c r="AJ37" i="4"/>
  <c r="AL37" i="4"/>
  <c r="AJ34" i="4"/>
  <c r="AL34" i="4"/>
  <c r="AR34" i="4"/>
  <c r="AJ33" i="4"/>
  <c r="AL33" i="4"/>
  <c r="AR33" i="4"/>
  <c r="AJ32" i="4"/>
  <c r="AL32" i="4"/>
  <c r="AR32" i="4"/>
  <c r="AP31" i="4"/>
  <c r="AJ31" i="4"/>
  <c r="AL31" i="4"/>
  <c r="AJ30" i="4"/>
  <c r="AL30" i="4"/>
  <c r="AR30" i="4"/>
  <c r="AP29" i="4"/>
  <c r="AJ29" i="4"/>
  <c r="AL29" i="4"/>
  <c r="AI26" i="4"/>
  <c r="AK26" i="4"/>
  <c r="AQ26" i="4"/>
  <c r="AI25" i="4"/>
  <c r="AK25" i="4"/>
  <c r="AQ25" i="4"/>
  <c r="AI24" i="4"/>
  <c r="AK24" i="4"/>
  <c r="AQ24" i="4"/>
  <c r="AO23" i="4"/>
  <c r="AI23" i="4"/>
  <c r="AK23" i="4"/>
  <c r="AI22" i="4"/>
  <c r="AK22" i="4"/>
  <c r="AQ22" i="4"/>
  <c r="AO21" i="4"/>
  <c r="AI21" i="4"/>
  <c r="AK21" i="4"/>
  <c r="AG16" i="4"/>
  <c r="AI16" i="4"/>
  <c r="AK16" i="4"/>
  <c r="AQ16" i="4"/>
  <c r="AI18" i="4"/>
  <c r="AK18" i="4"/>
  <c r="AQ18" i="4"/>
  <c r="AI17" i="4"/>
  <c r="AK17" i="4"/>
  <c r="AQ17" i="4"/>
  <c r="AO15" i="4"/>
  <c r="AI15" i="4"/>
  <c r="AK15" i="4"/>
  <c r="AI14" i="4"/>
  <c r="AK14" i="4"/>
  <c r="AQ14" i="4"/>
  <c r="AO13" i="4"/>
  <c r="AI13" i="4"/>
  <c r="AK13" i="4"/>
  <c r="AQ13" i="4"/>
  <c r="AI10" i="4"/>
  <c r="AK10" i="4"/>
  <c r="AQ10" i="4"/>
  <c r="AI6" i="4"/>
  <c r="AK6" i="4"/>
  <c r="AQ6" i="4"/>
  <c r="AI7" i="4"/>
  <c r="AK7" i="4"/>
  <c r="AI8" i="4"/>
  <c r="AK8" i="4"/>
  <c r="AQ8" i="4"/>
  <c r="AI9" i="4"/>
  <c r="AK9" i="4"/>
  <c r="AQ9" i="4"/>
  <c r="AO7" i="4"/>
  <c r="AO5" i="4"/>
  <c r="AI5" i="4"/>
  <c r="AK5" i="4"/>
  <c r="U31" i="8"/>
  <c r="U36" i="8"/>
  <c r="X30" i="8"/>
  <c r="AB30" i="8"/>
  <c r="T31" i="8"/>
  <c r="T36" i="8"/>
  <c r="T30" i="8"/>
  <c r="T35" i="8"/>
  <c r="Y36" i="8"/>
  <c r="X36" i="8"/>
  <c r="Y35" i="8"/>
  <c r="X35" i="8"/>
  <c r="Y31" i="8"/>
  <c r="AC31" i="8"/>
  <c r="X31" i="8"/>
  <c r="AB31" i="8"/>
  <c r="Y30" i="8"/>
  <c r="AC30" i="8"/>
  <c r="U30" i="8"/>
  <c r="U35" i="8"/>
  <c r="G30" i="8"/>
  <c r="G31" i="8"/>
  <c r="G32" i="8"/>
  <c r="G33" i="8"/>
  <c r="G34" i="8"/>
  <c r="G35" i="8"/>
  <c r="G36" i="8"/>
  <c r="G37" i="8"/>
  <c r="G38" i="8"/>
  <c r="G39" i="8"/>
  <c r="G40" i="8"/>
  <c r="G41" i="8"/>
  <c r="G42" i="8"/>
  <c r="G43" i="8"/>
  <c r="G44" i="8"/>
  <c r="G45" i="8"/>
  <c r="G46" i="8"/>
  <c r="G47" i="8"/>
  <c r="G48" i="8"/>
  <c r="G49" i="8"/>
  <c r="G50" i="8"/>
  <c r="G51" i="8"/>
  <c r="G52" i="8"/>
  <c r="AL48" i="6"/>
  <c r="N19" i="8"/>
  <c r="AA21" i="19"/>
  <c r="AB22" i="17"/>
  <c r="AR39" i="4"/>
  <c r="BF37" i="4"/>
  <c r="AA29" i="10"/>
  <c r="AA28" i="10"/>
  <c r="AQ21" i="4"/>
  <c r="P50" i="4"/>
  <c r="X33" i="4"/>
  <c r="AB33" i="4"/>
  <c r="W33" i="4"/>
  <c r="AA33" i="4"/>
  <c r="P38" i="4"/>
  <c r="X32" i="4"/>
  <c r="AB32" i="4"/>
  <c r="T32" i="4"/>
  <c r="T37" i="4"/>
  <c r="P45" i="4"/>
  <c r="P31" i="4"/>
  <c r="S37" i="4"/>
  <c r="W32" i="4"/>
  <c r="AA32" i="4"/>
  <c r="BF32" i="4"/>
  <c r="T33" i="4"/>
  <c r="T38" i="4"/>
  <c r="AR29" i="4"/>
  <c r="AQ5" i="4"/>
  <c r="BF7" i="4"/>
  <c r="BF16" i="4"/>
  <c r="BF25" i="4"/>
  <c r="BF40" i="4"/>
  <c r="BF39" i="4"/>
  <c r="BF23" i="4"/>
  <c r="BF27" i="4"/>
  <c r="BF38" i="4"/>
  <c r="BF31" i="4"/>
  <c r="BF6" i="4"/>
  <c r="BF41" i="4"/>
  <c r="BF33" i="4"/>
  <c r="BF34" i="4"/>
  <c r="BF30" i="4"/>
  <c r="BF26" i="4"/>
  <c r="BF22" i="4"/>
  <c r="BF18" i="4"/>
  <c r="BF14" i="4"/>
  <c r="BF11" i="4"/>
  <c r="BF9" i="4"/>
  <c r="BF10" i="4"/>
  <c r="AQ15" i="4"/>
  <c r="AQ23" i="4"/>
  <c r="AR31" i="4"/>
  <c r="AR37" i="4"/>
  <c r="AQ7" i="4"/>
  <c r="N20" i="8"/>
  <c r="N3" i="8"/>
  <c r="I30" i="8"/>
  <c r="O30" i="8"/>
  <c r="I32" i="8"/>
  <c r="I33" i="8"/>
  <c r="I36" i="8"/>
  <c r="O36" i="8"/>
  <c r="I37" i="8"/>
  <c r="I40" i="8"/>
  <c r="O40" i="8"/>
  <c r="I43" i="8"/>
  <c r="I45" i="8"/>
  <c r="I46" i="8"/>
  <c r="O46" i="8"/>
  <c r="I47" i="8"/>
  <c r="O47" i="8"/>
  <c r="I48" i="8"/>
  <c r="O48" i="8"/>
  <c r="I49" i="8"/>
  <c r="I50" i="8"/>
  <c r="O50" i="8"/>
  <c r="I51" i="8"/>
  <c r="O51" i="8"/>
  <c r="I52" i="8"/>
  <c r="O52" i="8"/>
  <c r="I31" i="8"/>
  <c r="I34" i="8"/>
  <c r="O34" i="8"/>
  <c r="I35" i="8"/>
  <c r="O35" i="8"/>
  <c r="I38" i="8"/>
  <c r="O38" i="8"/>
  <c r="I39" i="8"/>
  <c r="I41" i="8"/>
  <c r="I42" i="8"/>
  <c r="O42" i="8"/>
  <c r="O43" i="8"/>
  <c r="G29" i="8"/>
  <c r="I29" i="8"/>
  <c r="M34" i="8"/>
  <c r="M35" i="8"/>
  <c r="M36" i="8"/>
  <c r="M37" i="8"/>
  <c r="M38" i="8"/>
  <c r="M39" i="8"/>
  <c r="M40" i="8"/>
  <c r="M41" i="8"/>
  <c r="M42" i="8"/>
  <c r="M43" i="8"/>
  <c r="M44" i="8"/>
  <c r="M45" i="8"/>
  <c r="M46" i="8"/>
  <c r="M47" i="8"/>
  <c r="M48" i="8"/>
  <c r="M49" i="8"/>
  <c r="M50" i="8"/>
  <c r="M51" i="8"/>
  <c r="M52" i="8"/>
  <c r="M33" i="8"/>
  <c r="M32" i="8"/>
  <c r="M31" i="8"/>
  <c r="M30" i="8"/>
  <c r="M29" i="8"/>
  <c r="AL38" i="6"/>
  <c r="AN38" i="6"/>
  <c r="AL39" i="6"/>
  <c r="AN39" i="6"/>
  <c r="AL40" i="6"/>
  <c r="AN40" i="6"/>
  <c r="AL41" i="6"/>
  <c r="AN41" i="6"/>
  <c r="AL42" i="6"/>
  <c r="AN42" i="6"/>
  <c r="AL43" i="6"/>
  <c r="AN43" i="6"/>
  <c r="AL44" i="6"/>
  <c r="AL45" i="6"/>
  <c r="AL46" i="6"/>
  <c r="AN46" i="6"/>
  <c r="AL47" i="6"/>
  <c r="AN47" i="6"/>
  <c r="AL49" i="6"/>
  <c r="AN49" i="6"/>
  <c r="AL50" i="6"/>
  <c r="AN50" i="6"/>
  <c r="AL51" i="6"/>
  <c r="AN51" i="6"/>
  <c r="AL52" i="6"/>
  <c r="AN52" i="6"/>
  <c r="AL53" i="6"/>
  <c r="AN53" i="6"/>
  <c r="AL54" i="6"/>
  <c r="AN54" i="6"/>
  <c r="AL55" i="6"/>
  <c r="AN55" i="6"/>
  <c r="AL56" i="6"/>
  <c r="AN56" i="6"/>
  <c r="AL57" i="6"/>
  <c r="AN57" i="6"/>
  <c r="AL58" i="6"/>
  <c r="AN58" i="6"/>
  <c r="AL59" i="6"/>
  <c r="AN59" i="6"/>
  <c r="AL60" i="6"/>
  <c r="AL37" i="6"/>
  <c r="AN37" i="6"/>
  <c r="G37" i="6"/>
  <c r="I37" i="6"/>
  <c r="O37" i="6"/>
  <c r="M37" i="6"/>
  <c r="AR37" i="6"/>
  <c r="G38" i="6"/>
  <c r="I38" i="6"/>
  <c r="M38" i="6"/>
  <c r="AR38" i="6"/>
  <c r="G39" i="6"/>
  <c r="I39" i="6"/>
  <c r="M39" i="6"/>
  <c r="AR39" i="6"/>
  <c r="G40" i="6"/>
  <c r="I40" i="6"/>
  <c r="M40" i="6"/>
  <c r="AR40" i="6"/>
  <c r="G41" i="6"/>
  <c r="I41" i="6"/>
  <c r="M41" i="6"/>
  <c r="AR41" i="6"/>
  <c r="G42" i="6"/>
  <c r="I42" i="6"/>
  <c r="M42" i="6"/>
  <c r="AR42" i="6"/>
  <c r="G43" i="6"/>
  <c r="I43" i="6"/>
  <c r="O43" i="6"/>
  <c r="M43" i="6"/>
  <c r="AR43" i="6"/>
  <c r="G44" i="6"/>
  <c r="I44" i="6"/>
  <c r="M44" i="6"/>
  <c r="AR44" i="6"/>
  <c r="G45" i="6"/>
  <c r="I45" i="6"/>
  <c r="M45" i="6"/>
  <c r="AR45" i="6"/>
  <c r="G46" i="6"/>
  <c r="I46" i="6"/>
  <c r="M46" i="6"/>
  <c r="AR46" i="6"/>
  <c r="G47" i="6"/>
  <c r="I47" i="6"/>
  <c r="M47" i="6"/>
  <c r="AR47" i="6"/>
  <c r="G48" i="6"/>
  <c r="I48" i="6"/>
  <c r="M48" i="6"/>
  <c r="AR48" i="6"/>
  <c r="AR49" i="6"/>
  <c r="AR50" i="6"/>
  <c r="AR51" i="6"/>
  <c r="AR52" i="6"/>
  <c r="AR53" i="6"/>
  <c r="AR54" i="6"/>
  <c r="AR55" i="6"/>
  <c r="AR56" i="6"/>
  <c r="AR57" i="6"/>
  <c r="AR58" i="6"/>
  <c r="AR59" i="6"/>
  <c r="AR60" i="6"/>
  <c r="AK15" i="6"/>
  <c r="AM15" i="6"/>
  <c r="AS15" i="6"/>
  <c r="AK14" i="6"/>
  <c r="AM14" i="6"/>
  <c r="AS14" i="6"/>
  <c r="AK13" i="6"/>
  <c r="AM13" i="6"/>
  <c r="AS13" i="6"/>
  <c r="AK12" i="6"/>
  <c r="AM12" i="6"/>
  <c r="AS12" i="6"/>
  <c r="AK11" i="6"/>
  <c r="AM11" i="6"/>
  <c r="AS11" i="6"/>
  <c r="AK6" i="6"/>
  <c r="AM6" i="6"/>
  <c r="AS6" i="6"/>
  <c r="AK5" i="6"/>
  <c r="AM5" i="6"/>
  <c r="AS5" i="6"/>
  <c r="AK4" i="6"/>
  <c r="AM4" i="6"/>
  <c r="AS4" i="6"/>
  <c r="AQ33" i="8"/>
  <c r="AK33" i="8"/>
  <c r="AM33" i="8"/>
  <c r="AQ32" i="8"/>
  <c r="AK32" i="8"/>
  <c r="AM32" i="8"/>
  <c r="AQ31" i="8"/>
  <c r="AK31" i="8"/>
  <c r="AM31" i="8"/>
  <c r="AS31" i="8"/>
  <c r="AQ27" i="8"/>
  <c r="AK27" i="8"/>
  <c r="AM27" i="8"/>
  <c r="AQ26" i="8"/>
  <c r="AK26" i="8"/>
  <c r="AM26" i="8"/>
  <c r="AS26" i="8"/>
  <c r="AQ25" i="8"/>
  <c r="AK25" i="8"/>
  <c r="AM25" i="8"/>
  <c r="AQ21" i="8"/>
  <c r="AK21" i="8"/>
  <c r="AM21" i="8"/>
  <c r="AS21" i="8"/>
  <c r="AQ20" i="8"/>
  <c r="AK20" i="8"/>
  <c r="AM20" i="8"/>
  <c r="AQ19" i="8"/>
  <c r="AK19" i="8"/>
  <c r="AM19" i="8"/>
  <c r="AS19" i="8"/>
  <c r="AK23" i="6"/>
  <c r="AM23" i="6"/>
  <c r="AK22" i="6"/>
  <c r="AQ32" i="6"/>
  <c r="AK32" i="6"/>
  <c r="AM32" i="6"/>
  <c r="AQ31" i="6"/>
  <c r="AK31" i="6"/>
  <c r="AM31" i="6"/>
  <c r="AQ30" i="6"/>
  <c r="AK30" i="6"/>
  <c r="AM30" i="6"/>
  <c r="AS30" i="6"/>
  <c r="AQ29" i="6"/>
  <c r="AK29" i="6"/>
  <c r="AM29" i="6"/>
  <c r="AQ28" i="6"/>
  <c r="AK28" i="6"/>
  <c r="AM28" i="6"/>
  <c r="AS28" i="6"/>
  <c r="AQ25" i="6"/>
  <c r="AQ24" i="6"/>
  <c r="AK24" i="6"/>
  <c r="AM24" i="6"/>
  <c r="AQ23" i="6"/>
  <c r="AQ22" i="6"/>
  <c r="AM22" i="6"/>
  <c r="AQ21" i="6"/>
  <c r="AK21" i="6"/>
  <c r="AM21" i="6"/>
  <c r="AS21" i="6"/>
  <c r="AQ13" i="8"/>
  <c r="AK13" i="8"/>
  <c r="AM13" i="8"/>
  <c r="AQ12" i="8"/>
  <c r="AK12" i="8"/>
  <c r="AM12" i="8"/>
  <c r="AS12" i="8"/>
  <c r="AQ11" i="8"/>
  <c r="AK11" i="8"/>
  <c r="AM11" i="8"/>
  <c r="AQ7" i="8"/>
  <c r="AK7" i="8"/>
  <c r="AM7" i="8"/>
  <c r="AS7" i="8"/>
  <c r="AQ6" i="8"/>
  <c r="AK6" i="8"/>
  <c r="AM6" i="8"/>
  <c r="AQ5" i="8"/>
  <c r="AK5" i="8"/>
  <c r="AM5" i="8"/>
  <c r="AS5" i="8"/>
  <c r="AB25" i="8"/>
  <c r="V25" i="8"/>
  <c r="X25" i="8"/>
  <c r="AB24" i="8"/>
  <c r="V24" i="8"/>
  <c r="X24" i="8"/>
  <c r="AD24" i="8"/>
  <c r="AB23" i="8"/>
  <c r="V23" i="8"/>
  <c r="X23" i="8"/>
  <c r="AD23" i="8"/>
  <c r="AB19" i="8"/>
  <c r="V19" i="8"/>
  <c r="X19" i="8"/>
  <c r="AD19" i="8"/>
  <c r="AB18" i="8"/>
  <c r="V18" i="8"/>
  <c r="X18" i="8"/>
  <c r="AB17" i="8"/>
  <c r="V17" i="8"/>
  <c r="X17" i="8"/>
  <c r="AD17" i="8"/>
  <c r="AB12" i="8"/>
  <c r="V12" i="8"/>
  <c r="X12" i="8"/>
  <c r="AB11" i="8"/>
  <c r="V11" i="8"/>
  <c r="X11" i="8"/>
  <c r="AD11" i="8"/>
  <c r="AB10" i="8"/>
  <c r="V10" i="8"/>
  <c r="X10" i="8"/>
  <c r="AB6" i="8"/>
  <c r="V6" i="8"/>
  <c r="X6" i="8"/>
  <c r="AD6" i="8"/>
  <c r="AB5" i="8"/>
  <c r="V5" i="8"/>
  <c r="X5" i="8"/>
  <c r="AB4" i="8"/>
  <c r="V4" i="8"/>
  <c r="X4" i="8"/>
  <c r="AD4" i="8"/>
  <c r="AB5" i="6"/>
  <c r="AB12" i="6"/>
  <c r="V12" i="6"/>
  <c r="X12" i="6"/>
  <c r="AB11" i="6"/>
  <c r="V11" i="6"/>
  <c r="X11" i="6"/>
  <c r="AB10" i="6"/>
  <c r="V10" i="6"/>
  <c r="X10" i="6"/>
  <c r="AB6" i="6"/>
  <c r="V6" i="6"/>
  <c r="X6" i="6"/>
  <c r="V5" i="6"/>
  <c r="AB4" i="6"/>
  <c r="V4" i="6"/>
  <c r="X4" i="6"/>
  <c r="L23" i="8"/>
  <c r="F23" i="8"/>
  <c r="H23" i="8"/>
  <c r="L22" i="8"/>
  <c r="F22" i="8"/>
  <c r="H22" i="8"/>
  <c r="N22" i="8"/>
  <c r="L21" i="8"/>
  <c r="F21" i="8"/>
  <c r="H21" i="8"/>
  <c r="L20" i="8"/>
  <c r="F20" i="8"/>
  <c r="H20" i="8"/>
  <c r="L19" i="8"/>
  <c r="F19" i="8"/>
  <c r="H19" i="8"/>
  <c r="L15" i="8"/>
  <c r="F15" i="8"/>
  <c r="H15" i="8"/>
  <c r="N15" i="8"/>
  <c r="L14" i="8"/>
  <c r="F14" i="8"/>
  <c r="H14" i="8"/>
  <c r="L13" i="8"/>
  <c r="F13" i="8"/>
  <c r="H13" i="8"/>
  <c r="N13" i="8"/>
  <c r="L12" i="8"/>
  <c r="F12" i="8"/>
  <c r="H12" i="8"/>
  <c r="L11" i="8"/>
  <c r="F11" i="8"/>
  <c r="H11" i="8"/>
  <c r="N11" i="8"/>
  <c r="L7" i="8"/>
  <c r="F7" i="8"/>
  <c r="H7" i="8"/>
  <c r="L6" i="8"/>
  <c r="F6" i="8"/>
  <c r="H6" i="8"/>
  <c r="N6" i="8"/>
  <c r="L5" i="8"/>
  <c r="F5" i="8"/>
  <c r="H5" i="8"/>
  <c r="L4" i="8"/>
  <c r="F4" i="8"/>
  <c r="H4" i="8"/>
  <c r="N4" i="8"/>
  <c r="L3" i="8"/>
  <c r="F3" i="8"/>
  <c r="H3" i="8"/>
  <c r="O38" i="6"/>
  <c r="AT57" i="6"/>
  <c r="AT40" i="6"/>
  <c r="O41" i="6"/>
  <c r="P39" i="6"/>
  <c r="O39" i="6"/>
  <c r="AT47" i="6"/>
  <c r="AT43" i="6"/>
  <c r="AT39" i="6"/>
  <c r="AT58" i="6"/>
  <c r="AT50" i="6"/>
  <c r="AT53" i="6"/>
  <c r="O42" i="6"/>
  <c r="AT55" i="6"/>
  <c r="AT46" i="6"/>
  <c r="AT52" i="6"/>
  <c r="AN45" i="6"/>
  <c r="AT45" i="6"/>
  <c r="AN44" i="6"/>
  <c r="AT44" i="6"/>
  <c r="AN60" i="6"/>
  <c r="AT60" i="6"/>
  <c r="AN48" i="6"/>
  <c r="AT48" i="6"/>
  <c r="I44" i="8"/>
  <c r="O44" i="8"/>
  <c r="O39" i="8"/>
  <c r="O49" i="8"/>
  <c r="O45" i="8"/>
  <c r="O41" i="8"/>
  <c r="O37" i="8"/>
  <c r="N5" i="8"/>
  <c r="N7" i="8"/>
  <c r="N12" i="8"/>
  <c r="N14" i="8"/>
  <c r="N21" i="8"/>
  <c r="N23" i="8"/>
  <c r="AD5" i="8"/>
  <c r="AD10" i="8"/>
  <c r="AD12" i="8"/>
  <c r="AS6" i="8"/>
  <c r="AS11" i="8"/>
  <c r="AS13" i="8"/>
  <c r="AS20" i="8"/>
  <c r="AS25" i="8"/>
  <c r="AS27" i="8"/>
  <c r="AS32" i="8"/>
  <c r="O29" i="8"/>
  <c r="O31" i="8"/>
  <c r="O33" i="8"/>
  <c r="AT59" i="6"/>
  <c r="AT49" i="6"/>
  <c r="O47" i="6"/>
  <c r="AT42" i="6"/>
  <c r="AT37" i="6"/>
  <c r="AT54" i="6"/>
  <c r="AT41" i="6"/>
  <c r="AT56" i="6"/>
  <c r="AT51" i="6"/>
  <c r="O48" i="6"/>
  <c r="O46" i="6"/>
  <c r="O45" i="6"/>
  <c r="P44" i="6"/>
  <c r="O44" i="6"/>
  <c r="O40" i="6"/>
  <c r="AT38" i="6"/>
  <c r="AU51" i="6"/>
  <c r="AS22" i="6"/>
  <c r="AS29" i="6"/>
  <c r="AS31" i="6"/>
  <c r="AS32" i="6"/>
  <c r="AD10" i="6"/>
  <c r="AS23" i="6"/>
  <c r="AS24" i="6"/>
  <c r="AS33" i="8"/>
  <c r="AD18" i="8"/>
  <c r="AD25" i="8"/>
  <c r="AD4" i="6"/>
  <c r="AD11" i="6"/>
  <c r="AD12" i="6"/>
  <c r="AD6" i="6"/>
  <c r="X5" i="6"/>
  <c r="AD5" i="6"/>
  <c r="L21" i="6"/>
  <c r="F21" i="6"/>
  <c r="H21" i="6"/>
  <c r="L20" i="6"/>
  <c r="F20" i="6"/>
  <c r="H20" i="6"/>
  <c r="L19" i="6"/>
  <c r="F19" i="6"/>
  <c r="H19" i="6"/>
  <c r="L18" i="6"/>
  <c r="F18" i="6"/>
  <c r="H18" i="6"/>
  <c r="L17" i="6"/>
  <c r="F17" i="6"/>
  <c r="H17" i="6"/>
  <c r="L14" i="6"/>
  <c r="F14" i="6"/>
  <c r="H14" i="6"/>
  <c r="L13" i="6"/>
  <c r="F13" i="6"/>
  <c r="H13" i="6"/>
  <c r="L12" i="6"/>
  <c r="F12" i="6"/>
  <c r="H12" i="6"/>
  <c r="L11" i="6"/>
  <c r="F11" i="6"/>
  <c r="H11" i="6"/>
  <c r="L10" i="6"/>
  <c r="F10" i="6"/>
  <c r="H10" i="6"/>
  <c r="L7" i="6"/>
  <c r="F7" i="6"/>
  <c r="H7" i="6"/>
  <c r="L6" i="6"/>
  <c r="F6" i="6"/>
  <c r="H6" i="6"/>
  <c r="L5" i="6"/>
  <c r="F5" i="6"/>
  <c r="L4" i="6"/>
  <c r="F4" i="6"/>
  <c r="H4" i="6"/>
  <c r="L3" i="6"/>
  <c r="F3" i="6"/>
  <c r="H3" i="6"/>
  <c r="M48" i="7"/>
  <c r="G48" i="7"/>
  <c r="I48" i="7"/>
  <c r="O48" i="7"/>
  <c r="M47" i="7"/>
  <c r="G47" i="7"/>
  <c r="I47" i="7"/>
  <c r="M46" i="7"/>
  <c r="G46" i="7"/>
  <c r="I46" i="7"/>
  <c r="O46" i="7"/>
  <c r="M45" i="7"/>
  <c r="G45" i="7"/>
  <c r="I45" i="7"/>
  <c r="M44" i="7"/>
  <c r="G44" i="7"/>
  <c r="I44" i="7"/>
  <c r="O44" i="7"/>
  <c r="M43" i="7"/>
  <c r="G43" i="7"/>
  <c r="I43" i="7"/>
  <c r="M42" i="7"/>
  <c r="G42" i="7"/>
  <c r="I42" i="7"/>
  <c r="O42" i="7"/>
  <c r="M41" i="7"/>
  <c r="G41" i="7"/>
  <c r="I41" i="7"/>
  <c r="M40" i="7"/>
  <c r="G40" i="7"/>
  <c r="I40" i="7"/>
  <c r="O40" i="7"/>
  <c r="M39" i="7"/>
  <c r="G39" i="7"/>
  <c r="I39" i="7"/>
  <c r="M38" i="7"/>
  <c r="G38" i="7"/>
  <c r="I38" i="7"/>
  <c r="M37" i="7"/>
  <c r="G37" i="7"/>
  <c r="I37" i="7"/>
  <c r="M36" i="7"/>
  <c r="G36" i="7"/>
  <c r="I36" i="7"/>
  <c r="M35" i="7"/>
  <c r="G35" i="7"/>
  <c r="I35" i="7"/>
  <c r="M34" i="7"/>
  <c r="G34" i="7"/>
  <c r="I34" i="7"/>
  <c r="M33" i="7"/>
  <c r="G33" i="7"/>
  <c r="I33" i="7"/>
  <c r="M32" i="7"/>
  <c r="G32" i="7"/>
  <c r="I32" i="7"/>
  <c r="O32" i="7"/>
  <c r="M31" i="7"/>
  <c r="G31" i="7"/>
  <c r="I31" i="7"/>
  <c r="M30" i="7"/>
  <c r="G30" i="7"/>
  <c r="I30" i="7"/>
  <c r="O30" i="7"/>
  <c r="M29" i="7"/>
  <c r="G29" i="7"/>
  <c r="I29" i="7"/>
  <c r="M28" i="7"/>
  <c r="G28" i="7"/>
  <c r="I28" i="7"/>
  <c r="O28" i="7"/>
  <c r="M27" i="7"/>
  <c r="G27" i="7"/>
  <c r="I27" i="7"/>
  <c r="M26" i="7"/>
  <c r="G26" i="7"/>
  <c r="I26" i="7"/>
  <c r="O26" i="7"/>
  <c r="M25" i="7"/>
  <c r="G25" i="7"/>
  <c r="I25" i="7"/>
  <c r="L21" i="7"/>
  <c r="F21" i="7"/>
  <c r="H21" i="7"/>
  <c r="N21" i="7"/>
  <c r="L20" i="7"/>
  <c r="F20" i="7"/>
  <c r="H20" i="7"/>
  <c r="L19" i="7"/>
  <c r="F19" i="7"/>
  <c r="H19" i="7"/>
  <c r="N19" i="7"/>
  <c r="L18" i="7"/>
  <c r="F18" i="7"/>
  <c r="H18" i="7"/>
  <c r="L17" i="7"/>
  <c r="F17" i="7"/>
  <c r="H17" i="7"/>
  <c r="N17" i="7"/>
  <c r="L14" i="7"/>
  <c r="F14" i="7"/>
  <c r="H14" i="7"/>
  <c r="L13" i="7"/>
  <c r="F13" i="7"/>
  <c r="H13" i="7"/>
  <c r="N13" i="7"/>
  <c r="L12" i="7"/>
  <c r="F12" i="7"/>
  <c r="H12" i="7"/>
  <c r="L11" i="7"/>
  <c r="F11" i="7"/>
  <c r="H11" i="7"/>
  <c r="N11" i="7"/>
  <c r="L10" i="7"/>
  <c r="F10" i="7"/>
  <c r="H10" i="7"/>
  <c r="L7" i="7"/>
  <c r="F7" i="7"/>
  <c r="H7" i="7"/>
  <c r="N7" i="7"/>
  <c r="L6" i="7"/>
  <c r="F6" i="7"/>
  <c r="H6" i="7"/>
  <c r="L5" i="7"/>
  <c r="F5" i="7"/>
  <c r="H5" i="7"/>
  <c r="N5" i="7"/>
  <c r="L4" i="7"/>
  <c r="F4" i="7"/>
  <c r="H4" i="7"/>
  <c r="L3" i="7"/>
  <c r="F3" i="7"/>
  <c r="H3" i="7"/>
  <c r="N3" i="7"/>
  <c r="M36" i="6"/>
  <c r="G36" i="6"/>
  <c r="I36" i="6"/>
  <c r="M35" i="6"/>
  <c r="G35" i="6"/>
  <c r="I35" i="6"/>
  <c r="M34" i="6"/>
  <c r="G34" i="6"/>
  <c r="I34" i="6"/>
  <c r="M33" i="6"/>
  <c r="G33" i="6"/>
  <c r="I33" i="6"/>
  <c r="M32" i="6"/>
  <c r="G32" i="6"/>
  <c r="I32" i="6"/>
  <c r="M31" i="6"/>
  <c r="G31" i="6"/>
  <c r="I31" i="6"/>
  <c r="M30" i="6"/>
  <c r="G30" i="6"/>
  <c r="I30" i="6"/>
  <c r="M29" i="6"/>
  <c r="G29" i="6"/>
  <c r="I29" i="6"/>
  <c r="M28" i="6"/>
  <c r="G28" i="6"/>
  <c r="I28" i="6"/>
  <c r="M27" i="6"/>
  <c r="G27" i="6"/>
  <c r="I27" i="6"/>
  <c r="M26" i="6"/>
  <c r="G26" i="6"/>
  <c r="I26" i="6"/>
  <c r="M25" i="6"/>
  <c r="G25" i="6"/>
  <c r="I25" i="6"/>
  <c r="O28" i="5"/>
  <c r="O32" i="5"/>
  <c r="O36" i="5"/>
  <c r="M26" i="5"/>
  <c r="M27" i="5"/>
  <c r="M28" i="5"/>
  <c r="M29" i="5"/>
  <c r="M30" i="5"/>
  <c r="M31" i="5"/>
  <c r="M32" i="5"/>
  <c r="M33" i="5"/>
  <c r="M34" i="5"/>
  <c r="M35" i="5"/>
  <c r="M36" i="5"/>
  <c r="M37" i="5"/>
  <c r="M38" i="5"/>
  <c r="M39" i="5"/>
  <c r="M40" i="5"/>
  <c r="M41" i="5"/>
  <c r="M42" i="5"/>
  <c r="O42" i="5"/>
  <c r="M43" i="5"/>
  <c r="M44" i="5"/>
  <c r="M45" i="5"/>
  <c r="M46" i="5"/>
  <c r="O46" i="5"/>
  <c r="M47" i="5"/>
  <c r="M48" i="5"/>
  <c r="G39" i="5"/>
  <c r="I39" i="5"/>
  <c r="O39" i="5"/>
  <c r="G40" i="5"/>
  <c r="I40" i="5"/>
  <c r="O40" i="5"/>
  <c r="G41" i="5"/>
  <c r="I41" i="5"/>
  <c r="O41" i="5"/>
  <c r="G42" i="5"/>
  <c r="I42" i="5"/>
  <c r="G43" i="5"/>
  <c r="G44" i="5"/>
  <c r="G45" i="5"/>
  <c r="I45" i="5"/>
  <c r="O45" i="5"/>
  <c r="G46" i="5"/>
  <c r="I46" i="5"/>
  <c r="G47" i="5"/>
  <c r="I47" i="5"/>
  <c r="O47" i="5"/>
  <c r="G48" i="5"/>
  <c r="I48" i="5"/>
  <c r="O48" i="5"/>
  <c r="I26" i="5"/>
  <c r="O26" i="5"/>
  <c r="I28" i="5"/>
  <c r="I29" i="5"/>
  <c r="O29" i="5"/>
  <c r="I30" i="5"/>
  <c r="O30" i="5"/>
  <c r="I32" i="5"/>
  <c r="I33" i="5"/>
  <c r="O33" i="5"/>
  <c r="I34" i="5"/>
  <c r="O34" i="5"/>
  <c r="I36" i="5"/>
  <c r="I37" i="5"/>
  <c r="O37" i="5"/>
  <c r="I38" i="5"/>
  <c r="O38" i="5"/>
  <c r="I43" i="5"/>
  <c r="O43" i="5"/>
  <c r="I44" i="5"/>
  <c r="O44" i="5"/>
  <c r="G26" i="5"/>
  <c r="G27" i="5"/>
  <c r="I27" i="5"/>
  <c r="O27" i="5"/>
  <c r="G28" i="5"/>
  <c r="G29" i="5"/>
  <c r="G30" i="5"/>
  <c r="G31" i="5"/>
  <c r="I31" i="5"/>
  <c r="O31" i="5"/>
  <c r="G32" i="5"/>
  <c r="G33" i="5"/>
  <c r="G34" i="5"/>
  <c r="G35" i="5"/>
  <c r="I35" i="5"/>
  <c r="O35" i="5"/>
  <c r="G36" i="5"/>
  <c r="G37" i="5"/>
  <c r="G38" i="5"/>
  <c r="M25" i="5"/>
  <c r="G25" i="5"/>
  <c r="I25" i="5"/>
  <c r="M21" i="5"/>
  <c r="G21" i="5"/>
  <c r="I21" i="5"/>
  <c r="O21" i="5"/>
  <c r="M20" i="5"/>
  <c r="G20" i="5"/>
  <c r="I20" i="5"/>
  <c r="M19" i="5"/>
  <c r="G19" i="5"/>
  <c r="I19" i="5"/>
  <c r="O19" i="5"/>
  <c r="M18" i="5"/>
  <c r="G18" i="5"/>
  <c r="I18" i="5"/>
  <c r="M17" i="5"/>
  <c r="G17" i="5"/>
  <c r="I17" i="5"/>
  <c r="O17" i="5"/>
  <c r="M14" i="5"/>
  <c r="G14" i="5"/>
  <c r="I14" i="5"/>
  <c r="M13" i="5"/>
  <c r="G13" i="5"/>
  <c r="I13" i="5"/>
  <c r="O13" i="5"/>
  <c r="M12" i="5"/>
  <c r="G12" i="5"/>
  <c r="I12" i="5"/>
  <c r="M11" i="5"/>
  <c r="G11" i="5"/>
  <c r="I11" i="5"/>
  <c r="O11" i="5"/>
  <c r="M10" i="5"/>
  <c r="G10" i="5"/>
  <c r="I10" i="5"/>
  <c r="M7" i="5"/>
  <c r="G7" i="5"/>
  <c r="I7" i="5"/>
  <c r="O7" i="5"/>
  <c r="M6" i="5"/>
  <c r="G6" i="5"/>
  <c r="I6" i="5"/>
  <c r="M5" i="5"/>
  <c r="G5" i="5"/>
  <c r="I5" i="5"/>
  <c r="O5" i="5"/>
  <c r="M4" i="5"/>
  <c r="G4" i="5"/>
  <c r="I4" i="5"/>
  <c r="M3" i="5"/>
  <c r="G3" i="5"/>
  <c r="I3" i="5"/>
  <c r="O3" i="5"/>
  <c r="L3" i="4"/>
  <c r="F4" i="4"/>
  <c r="L23" i="4"/>
  <c r="F23" i="4"/>
  <c r="H23" i="4"/>
  <c r="N23" i="4"/>
  <c r="L22" i="4"/>
  <c r="F22" i="4"/>
  <c r="H22" i="4"/>
  <c r="L21" i="4"/>
  <c r="F21" i="4"/>
  <c r="H21" i="4"/>
  <c r="N21" i="4"/>
  <c r="L20" i="4"/>
  <c r="F20" i="4"/>
  <c r="H20" i="4"/>
  <c r="L19" i="4"/>
  <c r="F19" i="4"/>
  <c r="H19" i="4"/>
  <c r="N19" i="4"/>
  <c r="L15" i="4"/>
  <c r="F15" i="4"/>
  <c r="H15" i="4"/>
  <c r="L14" i="4"/>
  <c r="F14" i="4"/>
  <c r="H14" i="4"/>
  <c r="N14" i="4"/>
  <c r="L13" i="4"/>
  <c r="F13" i="4"/>
  <c r="H13" i="4"/>
  <c r="L12" i="4"/>
  <c r="F12" i="4"/>
  <c r="H12" i="4"/>
  <c r="N12" i="4"/>
  <c r="L11" i="4"/>
  <c r="F11" i="4"/>
  <c r="H11" i="4"/>
  <c r="L7" i="4"/>
  <c r="F7" i="4"/>
  <c r="H7" i="4"/>
  <c r="N7" i="4"/>
  <c r="L6" i="4"/>
  <c r="F6" i="4"/>
  <c r="H6" i="4"/>
  <c r="L5" i="4"/>
  <c r="F5" i="4"/>
  <c r="H5" i="4"/>
  <c r="N5" i="4"/>
  <c r="L4" i="4"/>
  <c r="H4" i="4"/>
  <c r="F3" i="4"/>
  <c r="H3" i="4"/>
  <c r="B31" i="1"/>
  <c r="B34" i="1"/>
  <c r="W26" i="5"/>
  <c r="AA26" i="5"/>
  <c r="W31" i="5"/>
  <c r="S26" i="5"/>
  <c r="W30" i="5"/>
  <c r="W25" i="5"/>
  <c r="S25" i="5"/>
  <c r="X30" i="5"/>
  <c r="X25" i="5"/>
  <c r="AB25" i="5"/>
  <c r="O25" i="5"/>
  <c r="T25" i="5"/>
  <c r="BC43" i="6"/>
  <c r="BC38" i="6"/>
  <c r="BG38" i="6"/>
  <c r="AY38" i="6"/>
  <c r="AY43" i="6"/>
  <c r="BC39" i="6"/>
  <c r="BG39" i="6"/>
  <c r="BC44" i="6"/>
  <c r="AY39" i="6"/>
  <c r="AY44" i="6"/>
  <c r="AU37" i="6"/>
  <c r="BD44" i="6"/>
  <c r="AZ39" i="6"/>
  <c r="AZ44" i="6"/>
  <c r="BD39" i="6"/>
  <c r="BD38" i="6"/>
  <c r="BD43" i="6"/>
  <c r="AZ38" i="6"/>
  <c r="AZ43" i="6"/>
  <c r="N4" i="7"/>
  <c r="N6" i="7"/>
  <c r="N10" i="7"/>
  <c r="N12" i="7"/>
  <c r="N14" i="7"/>
  <c r="N18" i="7"/>
  <c r="N20" i="7"/>
  <c r="O25" i="7"/>
  <c r="T27" i="7"/>
  <c r="T32" i="7"/>
  <c r="N4" i="4"/>
  <c r="N6" i="4"/>
  <c r="N11" i="4"/>
  <c r="N3" i="4"/>
  <c r="N13" i="4"/>
  <c r="N15" i="4"/>
  <c r="N20" i="4"/>
  <c r="N22" i="4"/>
  <c r="O27" i="7"/>
  <c r="O29" i="7"/>
  <c r="O31" i="7"/>
  <c r="O41" i="7"/>
  <c r="O43" i="7"/>
  <c r="O45" i="7"/>
  <c r="O47" i="7"/>
  <c r="AU44" i="6"/>
  <c r="AU56" i="6"/>
  <c r="O26" i="6"/>
  <c r="O28" i="6"/>
  <c r="O30" i="6"/>
  <c r="O32" i="6"/>
  <c r="O34" i="6"/>
  <c r="O36" i="6"/>
  <c r="O27" i="6"/>
  <c r="O29" i="6"/>
  <c r="O31" i="6"/>
  <c r="O33" i="6"/>
  <c r="O35" i="6"/>
  <c r="N3" i="6"/>
  <c r="N7" i="6"/>
  <c r="N11" i="6"/>
  <c r="N13" i="6"/>
  <c r="N17" i="6"/>
  <c r="N19" i="6"/>
  <c r="N21" i="6"/>
  <c r="R27" i="6"/>
  <c r="R32" i="6"/>
  <c r="N4" i="6"/>
  <c r="N6" i="6"/>
  <c r="N10" i="6"/>
  <c r="N12" i="6"/>
  <c r="N14" i="6"/>
  <c r="N18" i="6"/>
  <c r="N20" i="6"/>
  <c r="H5" i="6"/>
  <c r="N5" i="6"/>
  <c r="O38" i="7"/>
  <c r="O37" i="7"/>
  <c r="O36" i="7"/>
  <c r="O39" i="7"/>
  <c r="O33" i="7"/>
  <c r="O34" i="7"/>
  <c r="O35" i="7"/>
  <c r="W32" i="7"/>
  <c r="O25" i="6"/>
  <c r="O4" i="5"/>
  <c r="O6" i="5"/>
  <c r="O10" i="5"/>
  <c r="O12" i="5"/>
  <c r="O14" i="5"/>
  <c r="O18" i="5"/>
  <c r="O20" i="5"/>
  <c r="X26" i="5"/>
  <c r="AB26" i="5"/>
  <c r="T26" i="5"/>
  <c r="X31" i="5"/>
  <c r="AA25" i="5"/>
  <c r="BH39" i="6"/>
  <c r="BH38" i="6"/>
  <c r="W32" i="6"/>
  <c r="W26" i="7"/>
  <c r="T26" i="7"/>
  <c r="W27" i="7"/>
  <c r="S27" i="7"/>
  <c r="S32" i="7"/>
  <c r="P25" i="7"/>
  <c r="X26" i="7"/>
  <c r="W31" i="7"/>
  <c r="S26" i="7"/>
  <c r="S31" i="7"/>
  <c r="P44" i="7"/>
  <c r="X27" i="7"/>
  <c r="X32" i="7"/>
  <c r="P32" i="6"/>
  <c r="W26" i="6"/>
  <c r="W31" i="6"/>
  <c r="S26" i="6"/>
  <c r="S31" i="6"/>
  <c r="V32" i="6"/>
  <c r="R26" i="6"/>
  <c r="R31" i="6"/>
  <c r="V31" i="6"/>
  <c r="V26" i="6"/>
  <c r="V27" i="6"/>
  <c r="Z27" i="6"/>
  <c r="X31" i="7"/>
  <c r="P39" i="7"/>
  <c r="T31" i="7"/>
  <c r="P32" i="7"/>
  <c r="P25" i="6"/>
  <c r="W27" i="6"/>
  <c r="S27" i="6"/>
  <c r="S32" i="6"/>
  <c r="AA27" i="6"/>
  <c r="Z26" i="6"/>
  <c r="AA26" i="6"/>
  <c r="F6" i="24"/>
  <c r="H6" i="24"/>
  <c r="N6" i="24"/>
  <c r="G22" i="77"/>
  <c r="I22" i="77"/>
  <c r="O22" i="77"/>
  <c r="X21" i="77"/>
  <c r="Q22" i="77"/>
  <c r="X26" i="77"/>
  <c r="P20" i="77"/>
  <c r="T21" i="77"/>
  <c r="T26" i="77"/>
  <c r="AB21" i="77"/>
  <c r="O21" i="94"/>
  <c r="Q21" i="94"/>
  <c r="O27" i="94"/>
  <c r="Q27" i="94"/>
  <c r="O31" i="94"/>
  <c r="Q31" i="94"/>
  <c r="O33" i="94"/>
  <c r="P33" i="94"/>
  <c r="O35" i="94"/>
  <c r="Q35" i="94"/>
  <c r="O37" i="94"/>
  <c r="Q37" i="94"/>
  <c r="O39" i="94"/>
  <c r="Q39" i="94"/>
  <c r="O19" i="94"/>
  <c r="Q19" i="94"/>
  <c r="O41" i="91"/>
  <c r="Q41" i="91"/>
  <c r="O39" i="91"/>
  <c r="Q39" i="91"/>
  <c r="O42" i="91"/>
  <c r="Q42" i="91"/>
  <c r="O38" i="91"/>
  <c r="O35" i="91"/>
  <c r="O27" i="91"/>
  <c r="Q27" i="91"/>
  <c r="O26" i="91"/>
  <c r="Q26" i="91"/>
  <c r="O25" i="91"/>
  <c r="Q25" i="91"/>
  <c r="O31" i="91"/>
  <c r="Q31" i="91"/>
  <c r="O21" i="91"/>
  <c r="Q21" i="91"/>
  <c r="O32" i="91"/>
  <c r="O28" i="91"/>
  <c r="Q28" i="91"/>
  <c r="O24" i="91"/>
  <c r="O34" i="91"/>
  <c r="Q34" i="91"/>
  <c r="Q23" i="91"/>
  <c r="O33" i="91"/>
  <c r="Q30" i="91"/>
  <c r="Q20" i="91"/>
  <c r="Q40" i="91"/>
  <c r="Q22" i="91"/>
  <c r="Q24" i="91"/>
  <c r="Q29" i="91"/>
  <c r="Q35" i="91"/>
  <c r="W19" i="68"/>
  <c r="S19" i="68"/>
  <c r="S24" i="68"/>
  <c r="W24" i="68"/>
  <c r="AA19" i="68"/>
  <c r="P32" i="68"/>
  <c r="X26" i="70"/>
  <c r="T21" i="70"/>
  <c r="T26" i="70"/>
  <c r="X21" i="70"/>
  <c r="Q31" i="70"/>
  <c r="T20" i="70"/>
  <c r="T25" i="70"/>
  <c r="X25" i="70"/>
  <c r="X20" i="70"/>
  <c r="AB20" i="70"/>
  <c r="Q37" i="72"/>
  <c r="W20" i="72"/>
  <c r="P33" i="72"/>
  <c r="S20" i="72"/>
  <c r="S25" i="72"/>
  <c r="W25" i="72"/>
  <c r="Q42" i="72"/>
  <c r="S19" i="72"/>
  <c r="S24" i="72"/>
  <c r="P38" i="72"/>
  <c r="W19" i="72"/>
  <c r="W24" i="72"/>
  <c r="AA18" i="55"/>
  <c r="Z20" i="69"/>
  <c r="O25" i="98"/>
  <c r="Q25" i="98"/>
  <c r="O40" i="98"/>
  <c r="Q40" i="98"/>
  <c r="O36" i="98"/>
  <c r="Q36" i="98"/>
  <c r="O32" i="98"/>
  <c r="Q32" i="98"/>
  <c r="O28" i="98"/>
  <c r="Q28" i="98"/>
  <c r="O22" i="94"/>
  <c r="Q22" i="94"/>
  <c r="O32" i="94"/>
  <c r="Q32" i="94"/>
  <c r="O28" i="94"/>
  <c r="Q28" i="94"/>
  <c r="O41" i="94"/>
  <c r="Q41" i="94"/>
  <c r="O36" i="94"/>
  <c r="Q36" i="94"/>
  <c r="O30" i="94"/>
  <c r="Q30" i="94"/>
  <c r="O23" i="94"/>
  <c r="Q23" i="94"/>
  <c r="O20" i="94"/>
  <c r="Q20" i="94"/>
  <c r="O40" i="94"/>
  <c r="Q40" i="94"/>
  <c r="O25" i="94"/>
  <c r="Q25" i="94"/>
  <c r="O29" i="94"/>
  <c r="Q29" i="94"/>
  <c r="P26" i="98"/>
  <c r="P38" i="98"/>
  <c r="W19" i="98"/>
  <c r="S19" i="98"/>
  <c r="S24" i="98"/>
  <c r="W24" i="98"/>
  <c r="X25" i="98"/>
  <c r="Q19" i="98"/>
  <c r="X20" i="98"/>
  <c r="P19" i="98"/>
  <c r="P33" i="98"/>
  <c r="W20" i="98"/>
  <c r="W25" i="98"/>
  <c r="S20" i="98"/>
  <c r="S25" i="98"/>
  <c r="X25" i="96"/>
  <c r="T20" i="96"/>
  <c r="T25" i="96"/>
  <c r="Q19" i="96"/>
  <c r="X20" i="96"/>
  <c r="P19" i="96"/>
  <c r="P26" i="96"/>
  <c r="T19" i="96"/>
  <c r="T24" i="96"/>
  <c r="X24" i="96"/>
  <c r="X19" i="96"/>
  <c r="P33" i="96"/>
  <c r="W20" i="96"/>
  <c r="W25" i="96"/>
  <c r="S20" i="96"/>
  <c r="S25" i="96"/>
  <c r="P38" i="96"/>
  <c r="S19" i="96"/>
  <c r="S24" i="96"/>
  <c r="W24" i="96"/>
  <c r="W19" i="96"/>
  <c r="W28" i="97"/>
  <c r="W23" i="97"/>
  <c r="T23" i="97"/>
  <c r="T28" i="97"/>
  <c r="P21" i="97"/>
  <c r="X28" i="97"/>
  <c r="X23" i="97"/>
  <c r="X27" i="97"/>
  <c r="X22" i="97"/>
  <c r="T22" i="97"/>
  <c r="T27" i="97"/>
  <c r="P28" i="97"/>
  <c r="W22" i="97"/>
  <c r="W27" i="97"/>
  <c r="P40" i="97"/>
  <c r="S22" i="97"/>
  <c r="S27" i="97"/>
  <c r="P35" i="97"/>
  <c r="S23" i="97"/>
  <c r="S28" i="97"/>
  <c r="T23" i="95"/>
  <c r="T28" i="95"/>
  <c r="X27" i="95"/>
  <c r="S23" i="95"/>
  <c r="S28" i="95"/>
  <c r="P21" i="95"/>
  <c r="W22" i="95"/>
  <c r="W27" i="95"/>
  <c r="S22" i="95"/>
  <c r="S27" i="95"/>
  <c r="P40" i="95"/>
  <c r="N5" i="93"/>
  <c r="Q26" i="94"/>
  <c r="S20" i="94"/>
  <c r="S25" i="94"/>
  <c r="W19" i="94"/>
  <c r="Q38" i="94"/>
  <c r="W25" i="91"/>
  <c r="S20" i="91"/>
  <c r="S25" i="91"/>
  <c r="X25" i="91"/>
  <c r="T20" i="91"/>
  <c r="T25" i="91"/>
  <c r="Q19" i="91"/>
  <c r="P19" i="91"/>
  <c r="W19" i="91"/>
  <c r="Y22" i="93"/>
  <c r="Q38" i="93"/>
  <c r="X22" i="93"/>
  <c r="X27" i="93"/>
  <c r="T22" i="93"/>
  <c r="T27" i="93"/>
  <c r="Q19" i="93"/>
  <c r="Y23" i="93"/>
  <c r="U23" i="93"/>
  <c r="U28" i="93"/>
  <c r="Y28" i="93"/>
  <c r="U22" i="93"/>
  <c r="U27" i="93"/>
  <c r="T23" i="93"/>
  <c r="T28" i="93"/>
  <c r="Q33" i="93"/>
  <c r="X28" i="93"/>
  <c r="X23" i="93"/>
  <c r="AB23" i="93"/>
  <c r="Q26" i="93"/>
  <c r="Y27" i="93"/>
  <c r="Y22" i="90"/>
  <c r="Q38" i="90"/>
  <c r="X22" i="90"/>
  <c r="T22" i="90"/>
  <c r="T27" i="90"/>
  <c r="X27" i="90"/>
  <c r="Y23" i="90"/>
  <c r="Y28" i="90"/>
  <c r="U23" i="90"/>
  <c r="U28" i="90"/>
  <c r="Q19" i="90"/>
  <c r="U22" i="90"/>
  <c r="U27" i="90"/>
  <c r="T23" i="90"/>
  <c r="T28" i="90"/>
  <c r="Q33" i="90"/>
  <c r="X23" i="90"/>
  <c r="X28" i="90"/>
  <c r="Q26" i="90"/>
  <c r="Y27" i="90"/>
  <c r="S20" i="92"/>
  <c r="S25" i="92"/>
  <c r="W20" i="92"/>
  <c r="P18" i="92"/>
  <c r="AC18" i="92"/>
  <c r="W25" i="92"/>
  <c r="AC26" i="92"/>
  <c r="W24" i="92"/>
  <c r="S19" i="92"/>
  <c r="S24" i="92"/>
  <c r="AC25" i="92"/>
  <c r="W19" i="92"/>
  <c r="P25" i="92"/>
  <c r="V25" i="92"/>
  <c r="V20" i="92"/>
  <c r="AC33" i="92"/>
  <c r="R20" i="92"/>
  <c r="R25" i="92"/>
  <c r="AC37" i="92"/>
  <c r="P37" i="92"/>
  <c r="R19" i="92"/>
  <c r="R24" i="92"/>
  <c r="V24" i="92"/>
  <c r="V19" i="92"/>
  <c r="Z19" i="92"/>
  <c r="AC19" i="92"/>
  <c r="P32" i="92"/>
  <c r="Y4" i="89"/>
  <c r="AE4" i="89"/>
  <c r="AE5" i="89"/>
  <c r="AE7" i="89"/>
  <c r="O19" i="89"/>
  <c r="P18" i="89"/>
  <c r="V20" i="89"/>
  <c r="AC32" i="89"/>
  <c r="R20" i="89"/>
  <c r="R25" i="89"/>
  <c r="P32" i="89"/>
  <c r="AC37" i="89"/>
  <c r="P37" i="89"/>
  <c r="R19" i="89"/>
  <c r="R24" i="89"/>
  <c r="V24" i="89"/>
  <c r="V19" i="89"/>
  <c r="AC18" i="89"/>
  <c r="W25" i="89"/>
  <c r="S19" i="89"/>
  <c r="S24" i="89"/>
  <c r="AC25" i="89"/>
  <c r="W19" i="89"/>
  <c r="P25" i="89"/>
  <c r="V25" i="89"/>
  <c r="AC33" i="89"/>
  <c r="AC26" i="89"/>
  <c r="W24" i="89"/>
  <c r="H14" i="87"/>
  <c r="N14" i="87"/>
  <c r="O42" i="88"/>
  <c r="Q42" i="88"/>
  <c r="I23" i="88"/>
  <c r="O23" i="88"/>
  <c r="Q23" i="88"/>
  <c r="Q40" i="87"/>
  <c r="Q39" i="88"/>
  <c r="P39" i="88"/>
  <c r="S20" i="88"/>
  <c r="S25" i="88"/>
  <c r="Q20" i="88"/>
  <c r="T20" i="88"/>
  <c r="T25" i="88"/>
  <c r="Q27" i="88"/>
  <c r="X25" i="88"/>
  <c r="X20" i="88"/>
  <c r="W21" i="88"/>
  <c r="Q34" i="88"/>
  <c r="W26" i="88"/>
  <c r="S21" i="88"/>
  <c r="S26" i="88"/>
  <c r="P34" i="88"/>
  <c r="Q27" i="87"/>
  <c r="X20" i="87"/>
  <c r="P27" i="87"/>
  <c r="T20" i="87"/>
  <c r="T25" i="87"/>
  <c r="X25" i="87"/>
  <c r="X26" i="87"/>
  <c r="T21" i="87"/>
  <c r="T26" i="87"/>
  <c r="Q20" i="87"/>
  <c r="X21" i="87"/>
  <c r="P20" i="87"/>
  <c r="W26" i="87"/>
  <c r="Q34" i="87"/>
  <c r="S21" i="87"/>
  <c r="S26" i="87"/>
  <c r="P34" i="87"/>
  <c r="W21" i="87"/>
  <c r="AA21" i="87"/>
  <c r="Q39" i="87"/>
  <c r="P39" i="87"/>
  <c r="W25" i="87"/>
  <c r="W20" i="87"/>
  <c r="S20" i="87"/>
  <c r="S25" i="87"/>
  <c r="W25" i="94"/>
  <c r="W20" i="94"/>
  <c r="Q33" i="94"/>
  <c r="AA19" i="96"/>
  <c r="AA20" i="96"/>
  <c r="W24" i="91"/>
  <c r="AA19" i="91"/>
  <c r="P38" i="91"/>
  <c r="S19" i="91"/>
  <c r="S24" i="91"/>
  <c r="Q38" i="91"/>
  <c r="X20" i="91"/>
  <c r="X19" i="91"/>
  <c r="P26" i="91"/>
  <c r="Q32" i="91"/>
  <c r="X24" i="91"/>
  <c r="T19" i="91"/>
  <c r="T24" i="91"/>
  <c r="P33" i="91"/>
  <c r="W20" i="91"/>
  <c r="AA20" i="91"/>
  <c r="Q33" i="91"/>
  <c r="Z19" i="89"/>
  <c r="W20" i="89"/>
  <c r="AA20" i="89"/>
  <c r="AC19" i="89"/>
  <c r="S20" i="89"/>
  <c r="S25" i="89"/>
  <c r="AB21" i="70"/>
  <c r="AA20" i="72"/>
  <c r="AA19" i="72"/>
  <c r="T20" i="98"/>
  <c r="T25" i="98"/>
  <c r="AA19" i="98"/>
  <c r="T19" i="98"/>
  <c r="T24" i="98"/>
  <c r="X19" i="98"/>
  <c r="X24" i="98"/>
  <c r="AA22" i="97"/>
  <c r="AB23" i="97"/>
  <c r="AA23" i="97"/>
  <c r="AB22" i="97"/>
  <c r="X25" i="94"/>
  <c r="P19" i="94"/>
  <c r="T20" i="94"/>
  <c r="T25" i="94"/>
  <c r="X20" i="94"/>
  <c r="S19" i="94"/>
  <c r="S24" i="94"/>
  <c r="W24" i="94"/>
  <c r="AA19" i="94"/>
  <c r="P38" i="94"/>
  <c r="X24" i="94"/>
  <c r="T19" i="94"/>
  <c r="T24" i="94"/>
  <c r="X19" i="94"/>
  <c r="P26" i="94"/>
  <c r="AA20" i="94"/>
  <c r="AB20" i="98"/>
  <c r="AA20" i="98"/>
  <c r="AB20" i="96"/>
  <c r="AB19" i="96"/>
  <c r="P28" i="95"/>
  <c r="W28" i="95"/>
  <c r="P35" i="95"/>
  <c r="X22" i="95"/>
  <c r="AB22" i="95"/>
  <c r="X23" i="95"/>
  <c r="W23" i="95"/>
  <c r="AA23" i="95"/>
  <c r="T22" i="95"/>
  <c r="T27" i="95"/>
  <c r="X28" i="95"/>
  <c r="AA22" i="95"/>
  <c r="AB20" i="91"/>
  <c r="AC23" i="93"/>
  <c r="AB22" i="93"/>
  <c r="AC22" i="93"/>
  <c r="AB22" i="90"/>
  <c r="AC23" i="90"/>
  <c r="AB23" i="90"/>
  <c r="AC22" i="90"/>
  <c r="AA20" i="92"/>
  <c r="AA19" i="92"/>
  <c r="Z20" i="92"/>
  <c r="AA19" i="89"/>
  <c r="Z20" i="89"/>
  <c r="AB20" i="88"/>
  <c r="W20" i="88"/>
  <c r="W25" i="88"/>
  <c r="P20" i="88"/>
  <c r="X26" i="88"/>
  <c r="T21" i="88"/>
  <c r="T26" i="88"/>
  <c r="X21" i="88"/>
  <c r="AA20" i="87"/>
  <c r="AB20" i="87"/>
  <c r="AA21" i="88"/>
  <c r="AB21" i="87"/>
  <c r="AB19" i="91"/>
  <c r="AB19" i="98"/>
  <c r="AB19" i="94"/>
  <c r="AB20" i="94"/>
  <c r="AB23" i="95"/>
  <c r="AA20" i="88"/>
  <c r="AB21" i="88"/>
  <c r="E32" i="100"/>
  <c r="H32" i="10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tc={54BD0A23-FD94-4343-9B30-953E97D3F5E5}</author>
    <author>tc={D2736D05-D204-4798-AD55-23989DE4470E}</author>
    <author>tc={E7A52EF4-D23A-48D6-A753-4B927394E07A}</author>
    <author>tc={5D5EABF2-FF7C-45E3-9E74-6D2B45196D94}</author>
    <author>tc={CE304B49-1AC7-4773-AD3F-5C9F0035CF41}</author>
    <author>tc={22D99F19-3E38-4E02-875B-ECFA1B457E69}</author>
    <author>tc={899C617D-DAB6-4A2F-8217-CEAA873D32DD}</author>
    <author>tc={D0409140-58B0-441C-825C-D4CF6A3E7114}</author>
    <author>tc={9B81A06A-0897-4AF2-93AB-D76F9CCBE88D}</author>
    <author>tc={972253EF-50EE-4FA2-8FD0-F67A424D20E5}</author>
    <author>tc={DD084ABB-E94C-4F85-AB9F-105A7DE88D12}</author>
    <author>tc={7AD52C74-D5E9-4894-B329-684B18AA47BE}</author>
    <author>tc={AA104FE3-50EB-4E37-8AAF-146B2D13B3AF}</author>
    <author>tc={E8192449-3FE8-4152-B048-03764CC8B773}</author>
    <author>tc={A3E09C8F-964D-431C-9FAE-34AFCD862B10}</author>
    <author>tc={4BC5EA58-68D7-48AD-B7E8-B7C4022DC6FB}</author>
  </authors>
  <commentList>
    <comment ref="AD1" authorId="0" shapeId="0" xr:uid="{54BD0A23-FD94-4343-9B30-953E97D3F5E5}">
      <text>
        <t>[Threaded comment]
Your version of Excel allows you to read this threaded comment; however, any edits to it will get removed if the file is opened in a newer version of Excel. Learn more: https://go.microsoft.com/fwlink/?linkid=870924
Comment:
    (smaller dilutions: was getting very wavy traces for these (likely because these were WAY too concentrated), I think they were only freeze-thawed once, I wouldn't necessarily trust any of these for determining which dilution to run on all the samples)</t>
      </text>
    </comment>
    <comment ref="I2" authorId="1" shapeId="0" xr:uid="{D2736D05-D204-4798-AD55-23989DE4470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3" authorId="2" shapeId="0" xr:uid="{E7A52EF4-D23A-48D6-A753-4B927394E07A}">
      <text>
        <t>[Threaded comment]
Your version of Excel allows you to read this threaded comment; however, any edits to it will get removed if the file is opened in a newer version of Excel. Learn more: https://go.microsoft.com/fwlink/?linkid=870924
Comment:
    General note on the 20X dilutions: the slopes were really "messy" compared to the more dilute samples. There were two very distinct slopes, the first, at the very start of the trace was much more steep than the slope towards the end of the trace
The control for the 20X sample was also a bit more variable when it came to measuring its slope</t>
      </text>
    </comment>
    <comment ref="AL4" authorId="3" shapeId="0" xr:uid="{5D5EABF2-FF7C-45E3-9E74-6D2B45196D94}">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5" authorId="4" shapeId="0" xr:uid="{CE304B49-1AC7-4773-AD3F-5C9F0035CF41}">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6" authorId="5" shapeId="0" xr:uid="{22D99F19-3E38-4E02-875B-ECFA1B457E69}">
      <text>
        <t>[Threaded comment]
Your version of Excel allows you to read this threaded comment; however, any edits to it will get removed if the file is opened in a newer version of Excel. Learn more: https://go.microsoft.com/fwlink/?linkid=870924
Comment:
    Yellow: Going to use this dilution for the rest of the homogenate samples of the same tissues for this assay 
-Want the Vmax to be "in the 10s" range</t>
      </text>
    </comment>
    <comment ref="AL12" authorId="6" shapeId="0" xr:uid="{899C617D-DAB6-4A2F-8217-CEAA873D32DD}">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13" authorId="7" shapeId="0" xr:uid="{D0409140-58B0-441C-825C-D4CF6A3E7114}">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AS15" authorId="8" shapeId="0" xr:uid="{9B81A06A-0897-4AF2-93AB-D76F9CCBE88D}">
      <text>
        <t>[Threaded comment]
Your version of Excel allows you to read this threaded comment; however, any edits to it will get removed if the file is opened in a newer version of Excel. Learn more: https://go.microsoft.com/fwlink/?linkid=870924
Comment:
    Was concerned that the higher activities in the 800X and 1600X dilutions could have been due to substrate inhibition (by pyruvate). I tried two concentrations of pyruvate lower than the 1mM the protocol calls for (i tried 0.75 and 0.5 mM), there doesnt seem to be any increase in acitivty with lower concentrations of pyruvate, so there probably isnt any substrate inhibition hapening</t>
      </text>
    </comment>
    <comment ref="AL20" authorId="9" shapeId="0" xr:uid="{972253EF-50EE-4FA2-8FD0-F67A424D20E5}">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21" authorId="10" shapeId="0" xr:uid="{DD084ABB-E94C-4F85-AB9F-105A7DE88D12}">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AM28" authorId="11" shapeId="0" xr:uid="{7AD52C74-D5E9-4894-B329-684B18AA47B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29" authorId="12" shapeId="0" xr:uid="{AA104FE3-50EB-4E37-8AAF-146B2D13B3AF}">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J30" authorId="13" shapeId="0" xr:uid="{E8192449-3FE8-4152-B048-03764CC8B773}">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AM36" authorId="14" shapeId="0" xr:uid="{A3E09C8F-964D-431C-9FAE-34AFCD862B10}">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BA36" authorId="15" shapeId="0" xr:uid="{4BC5EA58-68D7-48AD-B7E8-B7C4022DC6FB}">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tc={DF67FD1D-8A89-4DD1-8E26-1D084BF3401A}</author>
    <author>tc={856B26EF-FFA5-48BE-AAAA-C06FF5FBAACC}</author>
  </authors>
  <commentList>
    <comment ref="I3" authorId="0" shapeId="0" xr:uid="{DF67FD1D-8A89-4DD1-8E26-1D084BF3401A}">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0" authorId="1" shapeId="0" xr:uid="{856B26EF-FFA5-48BE-AAAA-C06FF5FBAACC}">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tc={34523B28-7C7A-4CF1-9CEA-D29D8B5AEA0E}</author>
    <author>tc={A1203299-74DE-4EA0-97F7-BEE693364622}</author>
  </authors>
  <commentList>
    <comment ref="I2" authorId="0" shapeId="0" xr:uid="{34523B28-7C7A-4CF1-9CEA-D29D8B5AEA0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A1203299-74DE-4EA0-97F7-BEE693364622}">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tc={F1C92CEC-AB78-408C-9603-BA2EAB2288E8}</author>
    <author>tc={22869524-015A-441D-82BD-57C5139C5AF8}</author>
  </authors>
  <commentList>
    <comment ref="A10" authorId="0" shapeId="0" xr:uid="{F1C92CEC-AB78-408C-9603-BA2EAB2288E8}">
      <text>
        <t>[Threaded comment]
Your version of Excel allows you to read this threaded comment; however, any edits to it will get removed if the file is opened in a newer version of Excel. Learn more: https://go.microsoft.com/fwlink/?linkid=870924
Comment:
    No idea what happened with this run, its terrible</t>
      </text>
    </comment>
    <comment ref="B15" authorId="1" shapeId="0" xr:uid="{22869524-015A-441D-82BD-57C5139C5AF8}">
      <text>
        <t>[Threaded comment]
Your version of Excel allows you to read this threaded comment; however, any edits to it will get removed if the file is opened in a newer version of Excel. Learn more: https://go.microsoft.com/fwlink/?linkid=870924
Comment:
    Disregard the 800X row here, I accidently loaded some of the 20X samples in here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tc={474D4508-8341-407B-A45E-7F3325B0B058}</author>
  </authors>
  <commentList>
    <comment ref="B25" authorId="0" shapeId="0" xr:uid="{474D4508-8341-407B-A45E-7F3325B0B058}">
      <text>
        <t>[Threaded comment]
Your version of Excel allows you to read this threaded comment; however, any edits to it will get removed if the file is opened in a newer version of Excel. Learn more: https://go.microsoft.com/fwlink/?linkid=870924
Comment:
    for some reason there was no tissue in this sample so i could not run any assays on this one for this tissue 
the tissue may have fallen out of the tube when it was floating in the LN2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tc={8898AB68-887F-41DE-B36A-892DE0C0B6CF}</author>
    <author>tc={B4C29B88-8A1F-44D4-98D1-737817624328}</author>
  </authors>
  <commentList>
    <comment ref="I2" authorId="0" shapeId="0" xr:uid="{8898AB68-887F-41DE-B36A-892DE0C0B6CF}">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B4C29B88-8A1F-44D4-98D1-737817624328}">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tc={34FAC56E-05FE-4E6A-85DA-CA694FD1709F}</author>
    <author>tc={F01B385D-F029-4D1B-A891-8DD90CA0B068}</author>
  </authors>
  <commentList>
    <comment ref="I2" authorId="0" shapeId="0" xr:uid="{34FAC56E-05FE-4E6A-85DA-CA694FD1709F}">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F01B385D-F029-4D1B-A891-8DD90CA0B068}">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tc={5ED604ED-FC72-48EB-8E97-7F504E1B704A}</author>
    <author>tc={EAD18501-04BE-4719-BBFA-D67761066F2E}</author>
  </authors>
  <commentList>
    <comment ref="I2" authorId="0" shapeId="0" xr:uid="{5ED604ED-FC72-48EB-8E97-7F504E1B704A}">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9" authorId="1" shapeId="0" xr:uid="{EAD18501-04BE-4719-BBFA-D67761066F2E}">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tc={B8CD32FD-B816-4D9A-8CE2-102E09B91466}</author>
  </authors>
  <commentList>
    <comment ref="B3" authorId="0" shapeId="0" xr:uid="{B8CD32FD-B816-4D9A-8CE2-102E09B91466}">
      <text>
        <t>[Threaded comment]
Your version of Excel allows you to read this threaded comment; however, any edits to it will get removed if the file is opened in a newer version of Excel. Learn more: https://go.microsoft.com/fwlink/?linkid=870924
Comment:
    Make sure to saturate this one with more G6PDH than usual (took about 6uL to completely saturate these)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tc={C72D3421-48DC-4521-8E41-C8D3FA6675CC}</author>
  </authors>
  <commentList>
    <comment ref="P1" authorId="0" shapeId="0" xr:uid="{C72D3421-48DC-4521-8E41-C8D3FA6675CC}">
      <text>
        <t>[Threaded comment]
Your version of Excel allows you to read this threaded comment; however, any edits to it will get removed if the file is opened in a newer version of Excel. Learn more: https://go.microsoft.com/fwlink/?linkid=870924
Comment:
    quick double check of the dilution series to make sure eveything is working fine before jumping into to all the samples
the 100X values are looking really low here, going to choose the 40X just to be safe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tc={379DD21D-67A5-493C-9392-5F0FF701BD0A}</author>
    <author>tc={2CA2FBDE-7E7C-464A-9497-F448F52CD9EB}</author>
    <author>tc={FA0D3B58-D1AD-4362-BA1D-D22F7811EBEB}</author>
    <author>tc={56DB4EC3-F3B8-4155-A2F1-6E36F26B5BF8}</author>
    <author>tc={73D03239-0849-4FC2-ABB4-66AC0B12149A}</author>
    <author>tc={974F88D9-8D0E-4A53-86BF-20DAB565D6A2}</author>
    <author>tc={C5FFA6A4-1DD4-4E93-AC2A-93CAFF27CC7B}</author>
  </authors>
  <commentList>
    <comment ref="AH7" authorId="0" shapeId="0" xr:uid="{379DD21D-67A5-493C-9392-5F0FF701BD0A}">
      <text>
        <t>[Threaded comment]
Your version of Excel allows you to read this threaded comment; however, any edits to it will get removed if the file is opened in a newer version of Excel. Learn more: https://go.microsoft.com/fwlink/?linkid=870924
Comment:
    These traces were too "wavy" to get an accurate measurement</t>
      </text>
    </comment>
    <comment ref="B13" authorId="1" shapeId="0" xr:uid="{2CA2FBDE-7E7C-464A-9497-F448F52CD9EB}">
      <text>
        <t>[Threaded comment]
Your version of Excel allows you to read this threaded comment; however, any edits to it will get removed if the file is opened in a newer version of Excel. Learn more: https://go.microsoft.com/fwlink/?linkid=870924
Comment:
    The 400 and 800X trace both had a really steep initial drop in absorbance which is where these values were taken (steepest slope on the trace)</t>
      </text>
    </comment>
    <comment ref="AH13" authorId="2" shapeId="0" xr:uid="{FA0D3B58-D1AD-4362-BA1D-D22F7811EBEB}">
      <text>
        <t>[Threaded comment]
Your version of Excel allows you to read this threaded comment; however, any edits to it will get removed if the file is opened in a newer version of Excel. Learn more: https://go.microsoft.com/fwlink/?linkid=870924
Comment:
    I would say activity maxed out here, will use 150uM (15uL) for the rest of the assays</t>
      </text>
    </comment>
    <comment ref="AF18" authorId="3" shapeId="0" xr:uid="{56DB4EC3-F3B8-4155-A2F1-6E36F26B5BF8}">
      <text>
        <t>[Threaded comment]
Your version of Excel allows you to read this threaded comment; however, any edits to it will get removed if the file is opened in a newer version of Excel. Learn more: https://go.microsoft.com/fwlink/?linkid=870924
Comment:
    Assays using the new batch of reduced cytochrome c, using 15uM of red. cyt c</t>
      </text>
    </comment>
    <comment ref="AF20" authorId="4" shapeId="0" xr:uid="{73D03239-0849-4FC2-ABB4-66AC0B12149A}">
      <text>
        <t>[Threaded comment]
Your version of Excel allows you to read this threaded comment; however, any edits to it will get removed if the file is opened in a newer version of Excel. Learn more: https://go.microsoft.com/fwlink/?linkid=870924
Comment:
    these values look low compared to the LNF1250X values
This sample did sit for a bit longer than the LNF1250X sample did</t>
      </text>
    </comment>
    <comment ref="B21" authorId="5" shapeId="0" xr:uid="{974F88D9-8D0E-4A53-86BF-20DAB565D6A2}">
      <text>
        <t>[Threaded comment]
Your version of Excel allows you to read this threaded comment; however, any edits to it will get removed if the file is opened in a newer version of Excel. Learn more: https://go.microsoft.com/fwlink/?linkid=870924
Comment:
    this trace wasnt usable, traces increasing and decreasing in strange way, no steady state</t>
      </text>
    </comment>
    <comment ref="A23" authorId="6" shapeId="0" xr:uid="{C5FFA6A4-1DD4-4E93-AC2A-93CAFF27CC7B}">
      <text>
        <t>[Threaded comment]
Your version of Excel allows you to read this threaded comment; however, any edits to it will get removed if the file is opened in a newer version of Excel. Learn more: https://go.microsoft.com/fwlink/?linkid=870924
Comment:
    These values were from the first run of COX, I dont think the reduced cyt c was saturating during this run, so don't use these values, use the values that are further to the right in this sheet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tc={92BB93C7-B857-4880-9079-008D7D016977}</author>
    <author>tc={ADF73507-4FB0-4C66-A900-57AE38B8E2FF}</author>
    <author>tc={74466AD5-E663-459B-8D3E-935AC184A766}</author>
  </authors>
  <commentList>
    <comment ref="AF2" authorId="0" shapeId="0" xr:uid="{92BB93C7-B857-4880-9079-008D7D016977}">
      <text>
        <t>[Threaded comment]
Your version of Excel allows you to read this threaded comment; however, any edits to it will get removed if the file is opened in a newer version of Excel. Learn more: https://go.microsoft.com/fwlink/?linkid=870924
Comment:
    this enzyme stock was also not fully active (compare these values to what I got with the fresh, new stock of G6PDH)</t>
      </text>
    </comment>
    <comment ref="AF16" authorId="1" shapeId="0" xr:uid="{ADF73507-4FB0-4C66-A900-57AE38B8E2FF}">
      <text>
        <t>[Threaded comment]
Your version of Excel allows you to read this threaded comment; however, any edits to it will get removed if the file is opened in a newer version of Excel. Learn more: https://go.microsoft.com/fwlink/?linkid=870924
Comment:
    using 4U of G6PDH from Mclelland lab (ordered some G6PDH, will be in soon)</t>
      </text>
    </comment>
    <comment ref="B32" authorId="2" shapeId="0" xr:uid="{74466AD5-E663-459B-8D3E-935AC184A766}">
      <text>
        <t>[Threaded comment]
Your version of Excel allows you to read this threaded comment; however, any edits to it will get removed if the file is opened in a newer version of Excel. Learn more: https://go.microsoft.com/fwlink/?linkid=870924
Comment:
    redo this sample if possible
29.06.2021: not enough sample left to re-run this assay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tc={72C24E3A-D043-4855-BF6A-DA8C45ED8009}</author>
    <author>tc={923859CB-4EE6-4E54-94FB-205C6D8B6A8F}</author>
    <author>tc={2859AF1F-BF74-4D99-A501-14CB2268A246}</author>
  </authors>
  <commentList>
    <comment ref="B4" authorId="0" shapeId="0" xr:uid="{72C24E3A-D043-4855-BF6A-DA8C45ED8009}">
      <text>
        <t>[Threaded comment]
Your version of Excel allows you to read this threaded comment; however, any edits to it will get removed if the file is opened in a newer version of Excel. Learn more: https://go.microsoft.com/fwlink/?linkid=870924
Comment:
    ran to completion in about 1.5 minutes</t>
      </text>
    </comment>
    <comment ref="B12" authorId="1" shapeId="0" xr:uid="{923859CB-4EE6-4E54-94FB-205C6D8B6A8F}">
      <text>
        <t>[Threaded comment]
Your version of Excel allows you to read this threaded comment; however, any edits to it will get removed if the file is opened in a newer version of Excel. Learn more: https://go.microsoft.com/fwlink/?linkid=870924
Comment:
    ran to completion in about 1.5 minutes</t>
      </text>
    </comment>
    <comment ref="B20" authorId="2" shapeId="0" xr:uid="{2859AF1F-BF74-4D99-A501-14CB2268A246}">
      <text>
        <t>[Threaded comment]
Your version of Excel allows you to read this threaded comment; however, any edits to it will get removed if the file is opened in a newer version of Excel. Learn more: https://go.microsoft.com/fwlink/?linkid=870924
Comment:
    ran to completion in about 1.5 minutes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tc={55BFADEF-191C-4BEA-BDD4-75A07BA4CD28}</author>
  </authors>
  <commentList>
    <comment ref="B4" authorId="0" shapeId="0" xr:uid="{55BFADEF-191C-4BEA-BDD4-75A07BA4CD28}">
      <text>
        <t>[Threaded comment]
Your version of Excel allows you to read this threaded comment; however, any edits to it will get removed if the file is opened in a newer version of Excel. Learn more: https://go.microsoft.com/fwlink/?linkid=870924
Comment:
    missing alot of the the rxn when running the 20X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tc={DA63AA78-F30D-49A0-887A-783458A0D8A3}</author>
    <author>tc={FBFFD052-0959-4641-B96E-973596F4D5E9}</author>
    <author>tc={807894DA-34FC-493B-9051-B390812EC6ED}</author>
    <author>tc={F378F20D-C4FB-400B-9B6F-368343ABBB7A}</author>
  </authors>
  <commentList>
    <comment ref="I3" authorId="0" shapeId="0" xr:uid="{DA63AA78-F30D-49A0-887A-783458A0D8A3}">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0" authorId="1" shapeId="0" xr:uid="{FBFFD052-0959-4641-B96E-973596F4D5E9}">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7" authorId="2" shapeId="0" xr:uid="{807894DA-34FC-493B-9051-B390812EC6ED}">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J27" authorId="3" shapeId="0" xr:uid="{F378F20D-C4FB-400B-9B6F-368343ABBB7A}">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tc={2C52A6F1-A7A6-4899-97BE-13155873C750}</author>
    <author>tc={31EC8195-B4FB-474B-A7B2-B8EA738C57A9}</author>
  </authors>
  <commentList>
    <comment ref="I3" authorId="0" shapeId="0" xr:uid="{2C52A6F1-A7A6-4899-97BE-13155873C750}">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 ref="I10" authorId="1" shapeId="0" xr:uid="{31EC8195-B4FB-474B-A7B2-B8EA738C57A9}">
      <text>
        <t>[Threaded comment]
Your version of Excel allows you to read this threaded comment; however, any edits to it will get removed if the file is opened in a newer version of Excel. Learn more: https://go.microsoft.com/fwlink/?linkid=870924
Comment:
    Red: to follow up on 
This value is most likely incorrect, as it requires the use of path length measurement, which we haven't yet done for our spec. 
Need to do that at some point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tc={C292C7BE-EA22-486D-B9BD-CDADB004DB86}</author>
  </authors>
  <commentList>
    <comment ref="B29" authorId="0" shapeId="0" xr:uid="{C292C7BE-EA22-486D-B9BD-CDADB004DB86}">
      <text>
        <t>[Threaded comment]
Your version of Excel allows you to read this threaded comment; however, any edits to it will get removed if the file is opened in a newer version of Excel. Learn more: https://go.microsoft.com/fwlink/?linkid=870924
Comment:
    need to redo this sample for COX</t>
      </text>
    </comment>
  </commentList>
</comments>
</file>

<file path=xl/sharedStrings.xml><?xml version="1.0" encoding="utf-8"?>
<sst xmlns="http://schemas.openxmlformats.org/spreadsheetml/2006/main" count="13402" uniqueCount="211">
  <si>
    <t>LN_F1_249_1e</t>
  </si>
  <si>
    <t>LN_F1_249_2f</t>
  </si>
  <si>
    <t>LN_F1_242_2b</t>
  </si>
  <si>
    <t>LN_F1_242_3c</t>
  </si>
  <si>
    <t>LN_F1_250_l</t>
  </si>
  <si>
    <t>LN_F1_250_o</t>
  </si>
  <si>
    <t>LN_F1_250_m</t>
  </si>
  <si>
    <t>ME_F1_244_a</t>
  </si>
  <si>
    <t>ME_F1_247_h</t>
  </si>
  <si>
    <t>ME_F1_247_g</t>
  </si>
  <si>
    <t>ME_F1_246_e</t>
  </si>
  <si>
    <t>ME_F1_246_f</t>
  </si>
  <si>
    <t>ME_F1_245_h</t>
  </si>
  <si>
    <t>ME_F1_245_i</t>
  </si>
  <si>
    <t>LN_F1_250_X</t>
  </si>
  <si>
    <t>LN_F1_250_Y</t>
  </si>
  <si>
    <t>LN_F1_250_Z</t>
  </si>
  <si>
    <t>LN_F1_250_AL</t>
  </si>
  <si>
    <t>LN_F1_250_AB</t>
  </si>
  <si>
    <t>ME_F1_247_U</t>
  </si>
  <si>
    <t>ME_F1_247_V</t>
  </si>
  <si>
    <t>ME_F1_245_N</t>
  </si>
  <si>
    <t>ME_F1_246_Q</t>
  </si>
  <si>
    <t>ME_F1_246_R</t>
  </si>
  <si>
    <t>NAME/ID</t>
  </si>
  <si>
    <t>masseter</t>
  </si>
  <si>
    <t xml:space="preserve">soleus </t>
  </si>
  <si>
    <t xml:space="preserve">plantaris </t>
  </si>
  <si>
    <t xml:space="preserve">gastroc </t>
  </si>
  <si>
    <t xml:space="preserve">Gluteus maximus </t>
  </si>
  <si>
    <t xml:space="preserve">semintendinosus </t>
  </si>
  <si>
    <t xml:space="preserve">biceps femoris </t>
  </si>
  <si>
    <t>rectus femoris</t>
  </si>
  <si>
    <t xml:space="preserve">vastus medialis </t>
  </si>
  <si>
    <t>lower traps</t>
  </si>
  <si>
    <t>medial trap</t>
  </si>
  <si>
    <t xml:space="preserve">pec major </t>
  </si>
  <si>
    <t>diaphragm</t>
  </si>
  <si>
    <t xml:space="preserve">Intercostals </t>
  </si>
  <si>
    <t xml:space="preserve">RV+LV+Septum </t>
  </si>
  <si>
    <t xml:space="preserve">LV +Septum </t>
  </si>
  <si>
    <t>box2</t>
  </si>
  <si>
    <t xml:space="preserve">box2: LN_F1_250e </t>
  </si>
  <si>
    <t>biceps bracchi</t>
  </si>
  <si>
    <t>box1 (maybe, double check)</t>
  </si>
  <si>
    <t>box1</t>
  </si>
  <si>
    <t>box 1 (maybe)</t>
  </si>
  <si>
    <t>box1 (maybe)</t>
  </si>
  <si>
    <t xml:space="preserve">box1  </t>
  </si>
  <si>
    <t>box3</t>
  </si>
  <si>
    <t>Samples left to process</t>
  </si>
  <si>
    <t>Number of samples completed</t>
  </si>
  <si>
    <t>box4( written as LN_F1_247_u)</t>
  </si>
  <si>
    <t>box4</t>
  </si>
  <si>
    <t xml:space="preserve">box4 </t>
  </si>
  <si>
    <t>box 4( written as LNF1247U)</t>
  </si>
  <si>
    <t>Acclimation</t>
  </si>
  <si>
    <t>HX</t>
  </si>
  <si>
    <t>NX</t>
  </si>
  <si>
    <t>box2 (actual: box 4, figure out what is in box2)</t>
  </si>
  <si>
    <t>box5</t>
  </si>
  <si>
    <t>Delta</t>
  </si>
  <si>
    <t>Sample ID</t>
  </si>
  <si>
    <t>average</t>
  </si>
  <si>
    <t>control</t>
  </si>
  <si>
    <t>Well volume/E*L</t>
  </si>
  <si>
    <t>Sample Volume (ul)</t>
  </si>
  <si>
    <t>Dilution factor of Homogenate</t>
  </si>
  <si>
    <t>Homogenate Concentration (mg/ml)</t>
  </si>
  <si>
    <t>U/min</t>
  </si>
  <si>
    <t>Dilution X</t>
  </si>
  <si>
    <t>LN_F1_242_C</t>
  </si>
  <si>
    <t>Replicate (mOD per min)</t>
  </si>
  <si>
    <t>ME_F1_247_G</t>
  </si>
  <si>
    <t>StD</t>
  </si>
  <si>
    <t>HA</t>
  </si>
  <si>
    <t>LA</t>
  </si>
  <si>
    <t>Averages</t>
  </si>
  <si>
    <t>Averages (absolute values for graphing purposes)</t>
  </si>
  <si>
    <t>SEM</t>
  </si>
  <si>
    <t>Counts</t>
  </si>
  <si>
    <t>Averages by group</t>
  </si>
  <si>
    <t>MEF1246q</t>
  </si>
  <si>
    <t xml:space="preserve">uM red. Cyt. C </t>
  </si>
  <si>
    <t>MEF1246e</t>
  </si>
  <si>
    <t>LNF1249e</t>
  </si>
  <si>
    <t>LNF1249f</t>
  </si>
  <si>
    <t xml:space="preserve">uM red. Cyt. C final concentration in well </t>
  </si>
  <si>
    <t>MEF1244a</t>
  </si>
  <si>
    <t>MEF1245h</t>
  </si>
  <si>
    <t>With 40U G6PDH</t>
  </si>
  <si>
    <t>With 20U G6PDH</t>
  </si>
  <si>
    <t>Using 4U G6PDH from Mclelland lab stock</t>
  </si>
  <si>
    <t xml:space="preserve">Dilution series with new red. Cytc at 15uL </t>
  </si>
  <si>
    <t>ME_F1244a</t>
  </si>
  <si>
    <t>LNF1250X</t>
  </si>
  <si>
    <t>Runs on 21.06.2021</t>
  </si>
  <si>
    <t>LNF1250AL</t>
  </si>
  <si>
    <t>Checking to see if the red. Cytc is saturing (old batch)</t>
  </si>
  <si>
    <t>uM red. Cytc</t>
  </si>
  <si>
    <t xml:space="preserve">100X dilution </t>
  </si>
  <si>
    <t>NA</t>
  </si>
  <si>
    <t xml:space="preserve">200x dilution </t>
  </si>
  <si>
    <t>How much red. Cytc of new batch to add to saturate enzyme? (21.06.2021)</t>
  </si>
  <si>
    <t>Second round of COX assay on tissues</t>
  </si>
  <si>
    <t>Started on 22.06.2021</t>
  </si>
  <si>
    <t>Homogenate Concentration (mg/ml) =ug/uL</t>
  </si>
  <si>
    <t>umol/g tissue/min</t>
  </si>
  <si>
    <t>Homogenate Concentration (ug/ul)</t>
  </si>
  <si>
    <t>Well volume/(E*L)</t>
  </si>
  <si>
    <t xml:space="preserve">30.06.2021 Dilution series </t>
  </si>
  <si>
    <t xml:space="preserve">These first two samples I thought had been freeze thawed twice, but they may have only been freeze thawed once </t>
  </si>
  <si>
    <t>LNF1250AB</t>
  </si>
  <si>
    <t xml:space="preserve">with the extra freeze thaw that the two other samples didn't have </t>
  </si>
  <si>
    <t xml:space="preserve">LNF1250AB </t>
  </si>
  <si>
    <t xml:space="preserve">Double/triple freeze thawed </t>
  </si>
  <si>
    <t>MEF1246Q</t>
  </si>
  <si>
    <t xml:space="preserve">2ul NADH </t>
  </si>
  <si>
    <t xml:space="preserve">4uL pyruvate </t>
  </si>
  <si>
    <t xml:space="preserve">MEF1246Q </t>
  </si>
  <si>
    <t>LNF1250o</t>
  </si>
  <si>
    <t>0.75mM pyruvate</t>
  </si>
  <si>
    <t>0.5mM pyruvate</t>
  </si>
  <si>
    <t>1mM pyruvate</t>
  </si>
  <si>
    <t>MEF1247h</t>
  </si>
  <si>
    <t>Dilution series run on 01.07.2021</t>
  </si>
  <si>
    <t>4uL of NADH and Pyruvate (did sit out a while though, probably over an hour)</t>
  </si>
  <si>
    <t>05.07.2021</t>
  </si>
  <si>
    <t>40X</t>
  </si>
  <si>
    <t xml:space="preserve">Replicate </t>
  </si>
  <si>
    <t>05.06.2021 and 06.07.2021</t>
  </si>
  <si>
    <t>800X</t>
  </si>
  <si>
    <t>MEF1245i</t>
  </si>
  <si>
    <t>07.07.2021</t>
  </si>
  <si>
    <t>LNF1242b</t>
  </si>
  <si>
    <t>08.07.2021</t>
  </si>
  <si>
    <t>c1</t>
  </si>
  <si>
    <t>v1</t>
  </si>
  <si>
    <t>c2</t>
  </si>
  <si>
    <t>v2</t>
  </si>
  <si>
    <t>12.07.2021 and 13.07.2021</t>
  </si>
  <si>
    <t>14.07.2021</t>
  </si>
  <si>
    <t>100X</t>
  </si>
  <si>
    <t>ID</t>
  </si>
  <si>
    <t>Family</t>
  </si>
  <si>
    <t xml:space="preserve">COX </t>
  </si>
  <si>
    <t>HOAD</t>
  </si>
  <si>
    <t>CS</t>
  </si>
  <si>
    <t>LDH</t>
  </si>
  <si>
    <t>HK</t>
  </si>
  <si>
    <t>PK</t>
  </si>
  <si>
    <t>Sex</t>
  </si>
  <si>
    <t>Body mass (g)</t>
  </si>
  <si>
    <t>F</t>
  </si>
  <si>
    <t>M</t>
  </si>
  <si>
    <t xml:space="preserve">NA </t>
  </si>
  <si>
    <t>DO NOT USE</t>
  </si>
  <si>
    <t>19.07.2021</t>
  </si>
  <si>
    <t>LNF1242c</t>
  </si>
  <si>
    <t>MEF1245N</t>
  </si>
  <si>
    <t>COX</t>
  </si>
  <si>
    <t>Ran out of cyt c so the 20X run is incomplete</t>
  </si>
  <si>
    <t>na</t>
  </si>
  <si>
    <t>LNF1242</t>
  </si>
  <si>
    <t xml:space="preserve">DO a PCA analysis on the muscles to see if they group nicely by function </t>
  </si>
  <si>
    <t xml:space="preserve">But apriori (before running the PCA) have a well thought out idea as to which muscles will group together for which function </t>
  </si>
  <si>
    <t xml:space="preserve">2nd try </t>
  </si>
  <si>
    <t>uL of red.cytc</t>
  </si>
  <si>
    <t>LNF1250Z</t>
  </si>
  <si>
    <t>LNF1250m</t>
  </si>
  <si>
    <t xml:space="preserve">Checking the new batch of red. Cytc for saturation point </t>
  </si>
  <si>
    <t xml:space="preserve">Intercostal samples : checking red cytc for saturation </t>
  </si>
  <si>
    <t>LNF1250z</t>
  </si>
  <si>
    <t>MEF1246f</t>
  </si>
  <si>
    <t>Population</t>
  </si>
  <si>
    <t>LN</t>
  </si>
  <si>
    <t>ME</t>
  </si>
  <si>
    <t xml:space="preserve"> </t>
  </si>
  <si>
    <t xml:space="preserve">Sample ID </t>
  </si>
  <si>
    <t>MEF1247u</t>
  </si>
  <si>
    <t>MEF1247U</t>
  </si>
  <si>
    <t>MEF1247v</t>
  </si>
  <si>
    <t>ml triron</t>
  </si>
  <si>
    <t>2.0 uL PEP</t>
  </si>
  <si>
    <t>2.5uL LDH</t>
  </si>
  <si>
    <t>2.5uL PEP</t>
  </si>
  <si>
    <t>2.5uL LDH 2.5uL PEP</t>
  </si>
  <si>
    <t>2 uL LDH 2.5uL PEP</t>
  </si>
  <si>
    <t>MEF1247h 5uL LDH 2.5uL PEP</t>
  </si>
  <si>
    <t>MEF1246Q 5uL LDH 2.5uL PEP</t>
  </si>
  <si>
    <t>**semitendinosus samples</t>
  </si>
  <si>
    <t>uL of PEP</t>
  </si>
  <si>
    <t xml:space="preserve">conclusions </t>
  </si>
  <si>
    <t xml:space="preserve">2 uL PEP does look to be saturating </t>
  </si>
  <si>
    <t xml:space="preserve">2.5uL of LDH should be also saturating </t>
  </si>
  <si>
    <t>28.09.2021</t>
  </si>
  <si>
    <t xml:space="preserve">MEF1245i </t>
  </si>
  <si>
    <t>homog</t>
  </si>
  <si>
    <t>buff</t>
  </si>
  <si>
    <t>MEF1247V</t>
  </si>
  <si>
    <t>LNF1250x</t>
  </si>
  <si>
    <t>MEF1247g</t>
  </si>
  <si>
    <t>LNf1242c</t>
  </si>
  <si>
    <t>LNF1250l</t>
  </si>
  <si>
    <t>MEF1254N</t>
  </si>
  <si>
    <t>45 homog</t>
  </si>
  <si>
    <t>5ul of 20x</t>
  </si>
  <si>
    <t xml:space="preserve">uL of new red cyt c on MEF1247u diaphragm sample </t>
  </si>
  <si>
    <t>MEF1246R</t>
  </si>
  <si>
    <t>buffer</t>
  </si>
  <si>
    <t>LNf1249f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</si>
</sst>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2"/>
      <color rgb="FFFF0000"/>
      <name val="Calibri"/>
      <family val="2"/>
      <scheme val="minor"/>
    </font>
    <font>
      <sz val="12"/>
      <name val="Calibri"/>
      <family val="2"/>
      <scheme val="minor"/>
    </font>
    <font>
      <b/>
      <sz val="11"/>
      <color theme="1"/>
      <name val="Calibri"/>
      <family val="2"/>
      <scheme val="minor"/>
    </font>
    <font>
      <sz val="8"/>
      <name val="Calibri"/>
      <family val="2"/>
      <scheme val="minor"/>
    </font>
  </fonts>
  <fills count="14">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9"/>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0" fontId="3" fillId="0" borderId="0" xfId="0" applyFont="1"/>
    <xf numFmtId="0" fontId="3" fillId="2" borderId="1" xfId="0" applyFont="1" applyFill="1" applyBorder="1"/>
    <xf numFmtId="0" fontId="0" fillId="2" borderId="1" xfId="0" applyFill="1" applyBorder="1"/>
    <xf numFmtId="0" fontId="0" fillId="0" borderId="1" xfId="0" applyBorder="1"/>
    <xf numFmtId="0" fontId="0" fillId="0" borderId="0" xfId="0" applyFill="1"/>
    <xf numFmtId="0" fontId="0" fillId="0" borderId="1" xfId="0" applyFill="1" applyBorder="1"/>
    <xf numFmtId="0" fontId="3" fillId="3" borderId="0" xfId="0" applyFont="1" applyFill="1"/>
    <xf numFmtId="0" fontId="0" fillId="4" borderId="0" xfId="0" applyFill="1"/>
    <xf numFmtId="0" fontId="3" fillId="0" borderId="0" xfId="0" applyFont="1" applyFill="1"/>
    <xf numFmtId="0" fontId="0" fillId="5" borderId="0" xfId="0" applyFill="1"/>
    <xf numFmtId="0" fontId="0" fillId="5" borderId="0" xfId="0" applyFill="1" applyBorder="1"/>
    <xf numFmtId="0" fontId="0" fillId="6" borderId="0" xfId="0" applyFill="1"/>
    <xf numFmtId="0" fontId="0" fillId="7" borderId="0" xfId="0" applyFill="1"/>
    <xf numFmtId="0" fontId="0" fillId="0" borderId="2" xfId="0" applyBorder="1" applyAlignment="1">
      <alignment horizontal="center"/>
    </xf>
    <xf numFmtId="0" fontId="0" fillId="0" borderId="2" xfId="0" applyBorder="1" applyAlignment="1">
      <alignment horizontal="center"/>
    </xf>
    <xf numFmtId="0" fontId="0" fillId="0" borderId="2" xfId="0" applyBorder="1" applyAlignment="1">
      <alignment horizontal="center"/>
    </xf>
    <xf numFmtId="0" fontId="0" fillId="0" borderId="0" xfId="0" applyFill="1" applyBorder="1"/>
    <xf numFmtId="0" fontId="3" fillId="9" borderId="1" xfId="0" applyFont="1" applyFill="1" applyBorder="1"/>
    <xf numFmtId="0" fontId="0" fillId="9" borderId="0" xfId="0" applyFill="1"/>
    <xf numFmtId="0" fontId="0" fillId="8" borderId="0" xfId="0" applyFill="1"/>
    <xf numFmtId="0" fontId="0" fillId="0" borderId="2" xfId="0" applyBorder="1" applyAlignment="1">
      <alignment horizontal="center"/>
    </xf>
    <xf numFmtId="0" fontId="3" fillId="2" borderId="3" xfId="0" applyFont="1" applyFill="1" applyBorder="1"/>
    <xf numFmtId="0" fontId="0" fillId="2" borderId="0" xfId="0" applyFill="1" applyBorder="1"/>
    <xf numFmtId="0" fontId="0" fillId="0" borderId="4" xfId="0" applyFill="1" applyBorder="1"/>
    <xf numFmtId="0" fontId="0" fillId="10" borderId="0" xfId="0" applyFill="1"/>
    <xf numFmtId="0" fontId="0" fillId="11" borderId="0" xfId="0" applyFill="1"/>
    <xf numFmtId="0" fontId="0" fillId="11" borderId="0" xfId="0" applyFill="1" applyAlignment="1">
      <alignment horizontal="center"/>
    </xf>
    <xf numFmtId="0" fontId="0" fillId="12" borderId="0" xfId="0" applyFill="1"/>
    <xf numFmtId="0" fontId="0" fillId="3" borderId="0" xfId="0" applyFill="1"/>
    <xf numFmtId="0" fontId="0" fillId="0" borderId="0" xfId="0" applyAlignment="1">
      <alignment horizontal="center"/>
    </xf>
    <xf numFmtId="0" fontId="0" fillId="0" borderId="0" xfId="0" applyAlignment="1">
      <alignment horizontal="left"/>
    </xf>
    <xf numFmtId="0" fontId="0" fillId="0" borderId="0" xfId="0" applyAlignment="1"/>
    <xf numFmtId="164" fontId="0" fillId="0" borderId="1" xfId="0" applyNumberFormat="1" applyFill="1" applyBorder="1"/>
    <xf numFmtId="164" fontId="0" fillId="0" borderId="0" xfId="0" applyNumberFormat="1"/>
    <xf numFmtId="0" fontId="0" fillId="0" borderId="0" xfId="0" applyAlignment="1">
      <alignment horizontal="center"/>
    </xf>
    <xf numFmtId="0" fontId="0" fillId="0" borderId="0" xfId="0" applyAlignment="1">
      <alignment horizontal="left"/>
    </xf>
    <xf numFmtId="164" fontId="0" fillId="0" borderId="0" xfId="0" applyNumberFormat="1" applyFill="1"/>
    <xf numFmtId="0" fontId="0" fillId="8" borderId="0" xfId="0"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2" fontId="0" fillId="0" borderId="0" xfId="0" applyNumberFormat="1" applyFill="1"/>
    <xf numFmtId="164" fontId="0" fillId="2" borderId="1" xfId="0" applyNumberFormat="1" applyFill="1" applyBorder="1"/>
    <xf numFmtId="0" fontId="3" fillId="0" borderId="0" xfId="0" applyFont="1" applyFill="1" applyBorder="1"/>
    <xf numFmtId="0" fontId="0" fillId="0" borderId="0" xfId="0" applyAlignment="1">
      <alignment horizontal="center"/>
    </xf>
    <xf numFmtId="0" fontId="0" fillId="0" borderId="0" xfId="0" applyAlignment="1">
      <alignment horizontal="left"/>
    </xf>
    <xf numFmtId="0" fontId="0" fillId="13" borderId="0" xfId="0" applyFill="1"/>
    <xf numFmtId="0" fontId="0" fillId="0" borderId="0" xfId="0" applyAlignment="1">
      <alignment horizontal="center"/>
    </xf>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0" fillId="2" borderId="4" xfId="0" applyFill="1" applyBorder="1"/>
    <xf numFmtId="0" fontId="0" fillId="0" borderId="0" xfId="0" applyAlignment="1">
      <alignment horizontal="center"/>
    </xf>
    <xf numFmtId="0" fontId="0" fillId="0" borderId="0" xfId="0" applyAlignment="1">
      <alignment horizontal="left"/>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xf numFmtId="0" fontId="0" fillId="8" borderId="0" xfId="0" applyFill="1" applyAlignment="1">
      <alignment horizontal="center"/>
    </xf>
    <xf numFmtId="0" fontId="0" fillId="0" borderId="1" xfId="0" applyBorder="1" applyAlignment="1">
      <alignment horizont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ustomXml" Target="../customXml/item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115" Type="http://schemas.openxmlformats.org/officeDocument/2006/relationships/customXml" Target="../customXml/item3.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'Semitendinosus-LDH'!$AA$32:$AB$32</c:f>
                <c:numCache>
                  <c:formatCode>General</c:formatCode>
                  <c:ptCount val="2"/>
                  <c:pt idx="0">
                    <c:v>53.417234248051251</c:v>
                  </c:pt>
                  <c:pt idx="1">
                    <c:v>47.884490361927412</c:v>
                  </c:pt>
                </c:numCache>
              </c:numRef>
            </c:plus>
            <c:minus>
              <c:numRef>
                <c:f>'Semitendinosus-LDH'!$AA$33:$AB$33</c:f>
                <c:numCache>
                  <c:formatCode>General</c:formatCode>
                  <c:ptCount val="2"/>
                  <c:pt idx="0">
                    <c:v>46.254298566346485</c:v>
                  </c:pt>
                  <c:pt idx="1">
                    <c:v>32.055433179780778</c:v>
                  </c:pt>
                </c:numCache>
              </c:numRef>
            </c:minus>
            <c:spPr>
              <a:noFill/>
              <a:ln w="9525" cap="flat" cmpd="sng" algn="ctr">
                <a:solidFill>
                  <a:schemeClr val="tx1">
                    <a:lumMod val="65000"/>
                    <a:lumOff val="35000"/>
                  </a:schemeClr>
                </a:solidFill>
                <a:round/>
              </a:ln>
              <a:effectLst/>
            </c:spPr>
          </c:errBars>
          <c:cat>
            <c:strRef>
              <c:f>'Semitendinosus-LDH'!$S$31:$T$31</c:f>
              <c:strCache>
                <c:ptCount val="2"/>
                <c:pt idx="0">
                  <c:v>NX</c:v>
                </c:pt>
                <c:pt idx="1">
                  <c:v>HX</c:v>
                </c:pt>
              </c:strCache>
            </c:strRef>
          </c:cat>
          <c:val>
            <c:numRef>
              <c:f>'Semitendinosus-LDH'!$S$37:$T$37</c:f>
              <c:numCache>
                <c:formatCode>General</c:formatCode>
                <c:ptCount val="2"/>
                <c:pt idx="0">
                  <c:v>633.94030933333329</c:v>
                </c:pt>
                <c:pt idx="1">
                  <c:v>619.93122133333316</c:v>
                </c:pt>
              </c:numCache>
            </c:numRef>
          </c:val>
          <c:smooth val="0"/>
          <c:extLst>
            <c:ext xmlns:c16="http://schemas.microsoft.com/office/drawing/2014/chart" uri="{C3380CC4-5D6E-409C-BE32-E72D297353CC}">
              <c16:uniqueId val="{00000000-3C34-4DBE-B3E6-1389B8D212ED}"/>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'Semitendinosus-LDH'!$AA$33:$AB$33</c:f>
                <c:numCache>
                  <c:formatCode>General</c:formatCode>
                  <c:ptCount val="2"/>
                  <c:pt idx="0">
                    <c:v>46.254298566346485</c:v>
                  </c:pt>
                  <c:pt idx="1">
                    <c:v>32.055433179780778</c:v>
                  </c:pt>
                </c:numCache>
              </c:numRef>
            </c:plus>
            <c:minus>
              <c:numRef>
                <c:f>'Semitendinosus-LDH'!$AA$33:$AB$33</c:f>
                <c:numCache>
                  <c:formatCode>General</c:formatCode>
                  <c:ptCount val="2"/>
                  <c:pt idx="0">
                    <c:v>46.254298566346485</c:v>
                  </c:pt>
                  <c:pt idx="1">
                    <c:v>32.055433179780778</c:v>
                  </c:pt>
                </c:numCache>
              </c:numRef>
            </c:minus>
            <c:spPr>
              <a:noFill/>
              <a:ln w="9525" cap="flat" cmpd="sng" algn="ctr">
                <a:solidFill>
                  <a:schemeClr val="tx1">
                    <a:lumMod val="65000"/>
                    <a:lumOff val="35000"/>
                  </a:schemeClr>
                </a:solidFill>
                <a:round/>
              </a:ln>
              <a:effectLst/>
            </c:spPr>
          </c:errBars>
          <c:cat>
            <c:strRef>
              <c:f>'Semitendinosus-LDH'!$S$31:$T$31</c:f>
              <c:strCache>
                <c:ptCount val="2"/>
                <c:pt idx="0">
                  <c:v>NX</c:v>
                </c:pt>
                <c:pt idx="1">
                  <c:v>HX</c:v>
                </c:pt>
              </c:strCache>
            </c:strRef>
          </c:cat>
          <c:val>
            <c:numRef>
              <c:f>'Semitendinosus-LDH'!$S$38:$T$38</c:f>
              <c:numCache>
                <c:formatCode>General</c:formatCode>
                <c:ptCount val="2"/>
                <c:pt idx="0">
                  <c:v>718.19256319999988</c:v>
                </c:pt>
                <c:pt idx="1">
                  <c:v>699.81346133333318</c:v>
                </c:pt>
              </c:numCache>
            </c:numRef>
          </c:val>
          <c:smooth val="0"/>
          <c:extLst>
            <c:ext xmlns:c16="http://schemas.microsoft.com/office/drawing/2014/chart" uri="{C3380CC4-5D6E-409C-BE32-E72D297353CC}">
              <c16:uniqueId val="{00000002-3C34-4DBE-B3E6-1389B8D212ED}"/>
            </c:ext>
          </c:extLst>
        </c:ser>
        <c:dLbls>
          <c:showLegendKey val="0"/>
          <c:showVal val="0"/>
          <c:showCatName val="0"/>
          <c:showSerName val="0"/>
          <c:showPercent val="0"/>
          <c:showBubbleSize val="0"/>
        </c:dLbls>
        <c:marker val="1"/>
        <c:smooth val="0"/>
        <c:axId val="504240312"/>
        <c:axId val="504240968"/>
      </c:lineChart>
      <c:catAx>
        <c:axId val="50424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0968"/>
        <c:crosses val="autoZero"/>
        <c:auto val="1"/>
        <c:lblAlgn val="ctr"/>
        <c:lblOffset val="100"/>
        <c:noMultiLvlLbl val="0"/>
      </c:catAx>
      <c:valAx>
        <c:axId val="504240968"/>
        <c:scaling>
          <c:orientation val="minMax"/>
          <c:min val="500"/>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4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'Diaphragm-CS'!$AA$29:$AB$29</c:f>
                <c:numCache>
                  <c:formatCode>General</c:formatCode>
                  <c:ptCount val="2"/>
                  <c:pt idx="0">
                    <c:v>2.0397776123846709</c:v>
                  </c:pt>
                  <c:pt idx="1">
                    <c:v>1.3369876990057339</c:v>
                  </c:pt>
                </c:numCache>
              </c:numRef>
            </c:plus>
            <c:minus>
              <c:numRef>
                <c:f>'Diaphragm-CS'!$AA$29:$AB$29</c:f>
                <c:numCache>
                  <c:formatCode>General</c:formatCode>
                  <c:ptCount val="2"/>
                  <c:pt idx="0">
                    <c:v>2.0397776123846709</c:v>
                  </c:pt>
                  <c:pt idx="1">
                    <c:v>1.3369876990057339</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'Diaphragm-CS'!$S$34:$T$34</c:f>
              <c:numCache>
                <c:formatCode>General</c:formatCode>
                <c:ptCount val="2"/>
                <c:pt idx="0">
                  <c:v>33.178345399999998</c:v>
                </c:pt>
                <c:pt idx="1">
                  <c:v>33.466688023809532</c:v>
                </c:pt>
              </c:numCache>
            </c:numRef>
          </c:val>
          <c:smooth val="0"/>
          <c:extLst>
            <c:ext xmlns:c16="http://schemas.microsoft.com/office/drawing/2014/chart" uri="{C3380CC4-5D6E-409C-BE32-E72D297353CC}">
              <c16:uniqueId val="{00000000-C95F-4516-8655-12E4C3C0C7D6}"/>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'Diaphragm-CS'!$AA$30:$AB$30</c:f>
                <c:numCache>
                  <c:formatCode>General</c:formatCode>
                  <c:ptCount val="2"/>
                  <c:pt idx="0">
                    <c:v>1.8383967055547827</c:v>
                  </c:pt>
                  <c:pt idx="1">
                    <c:v>1.8290614818913877</c:v>
                  </c:pt>
                </c:numCache>
              </c:numRef>
            </c:plus>
            <c:minus>
              <c:numRef>
                <c:f>'Diaphragm-CS'!$AA$30:$AB$30</c:f>
                <c:numCache>
                  <c:formatCode>General</c:formatCode>
                  <c:ptCount val="2"/>
                  <c:pt idx="0">
                    <c:v>1.8383967055547827</c:v>
                  </c:pt>
                  <c:pt idx="1">
                    <c:v>1.8290614818913877</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'Diaphragm-CS'!$S$35:$T$35</c:f>
              <c:numCache>
                <c:formatCode>General</c:formatCode>
                <c:ptCount val="2"/>
                <c:pt idx="0">
                  <c:v>30.112768566666666</c:v>
                </c:pt>
                <c:pt idx="1">
                  <c:v>29.956168571428574</c:v>
                </c:pt>
              </c:numCache>
            </c:numRef>
          </c:val>
          <c:smooth val="0"/>
          <c:extLst>
            <c:ext xmlns:c16="http://schemas.microsoft.com/office/drawing/2014/chart" uri="{C3380CC4-5D6E-409C-BE32-E72D297353CC}">
              <c16:uniqueId val="{00000002-C95F-4516-8655-12E4C3C0C7D6}"/>
            </c:ext>
          </c:extLst>
        </c:ser>
        <c:dLbls>
          <c:showLegendKey val="0"/>
          <c:showVal val="0"/>
          <c:showCatName val="0"/>
          <c:showSerName val="0"/>
          <c:showPercent val="0"/>
          <c:showBubbleSize val="0"/>
        </c:dLbls>
        <c:marker val="1"/>
        <c:smooth val="0"/>
        <c:axId val="686278552"/>
        <c:axId val="686274944"/>
      </c:lineChart>
      <c:catAx>
        <c:axId val="6862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4944"/>
        <c:crosses val="autoZero"/>
        <c:auto val="1"/>
        <c:lblAlgn val="ctr"/>
        <c:lblOffset val="100"/>
        <c:noMultiLvlLbl val="0"/>
      </c:catAx>
      <c:valAx>
        <c:axId val="68627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semitendinosus'!$F$31:$G$31</c:f>
                <c:numCache>
                  <c:formatCode>General</c:formatCode>
                  <c:ptCount val="2"/>
                  <c:pt idx="0">
                    <c:v>3.6338192154643827</c:v>
                  </c:pt>
                  <c:pt idx="1">
                    <c:v>2.8231942074017065</c:v>
                  </c:pt>
                </c:numCache>
              </c:numRef>
            </c:plus>
            <c:minus>
              <c:numRef>
                <c:f>'Summary semitendinosus'!$F$31:$G$31</c:f>
                <c:numCache>
                  <c:formatCode>General</c:formatCode>
                  <c:ptCount val="2"/>
                  <c:pt idx="0">
                    <c:v>3.6338192154643827</c:v>
                  </c:pt>
                  <c:pt idx="1">
                    <c:v>2.8231942074017065</c:v>
                  </c:pt>
                </c:numCache>
              </c:numRef>
            </c:minus>
            <c:spPr>
              <a:noFill/>
              <a:ln w="9525" cap="flat" cmpd="sng" algn="ctr">
                <a:solidFill>
                  <a:schemeClr val="tx1">
                    <a:lumMod val="65000"/>
                    <a:lumOff val="35000"/>
                  </a:schemeClr>
                </a:solidFill>
                <a:round/>
              </a:ln>
              <a:effectLst/>
            </c:spPr>
          </c:errBars>
          <c:cat>
            <c:strRef>
              <c:f>'Summary semitendinosus'!$C$30:$D$30</c:f>
              <c:strCache>
                <c:ptCount val="2"/>
                <c:pt idx="0">
                  <c:v>NX</c:v>
                </c:pt>
                <c:pt idx="1">
                  <c:v>HX</c:v>
                </c:pt>
              </c:strCache>
            </c:strRef>
          </c:cat>
          <c:val>
            <c:numRef>
              <c:f>'Summary semitendinosus'!$C$31:$D$31</c:f>
              <c:numCache>
                <c:formatCode>General</c:formatCode>
                <c:ptCount val="2"/>
                <c:pt idx="0">
                  <c:v>34.024437333333331</c:v>
                </c:pt>
                <c:pt idx="1">
                  <c:v>32.438708190476184</c:v>
                </c:pt>
              </c:numCache>
            </c:numRef>
          </c:val>
          <c:smooth val="0"/>
          <c:extLst>
            <c:ext xmlns:c16="http://schemas.microsoft.com/office/drawing/2014/chart" uri="{C3380CC4-5D6E-409C-BE32-E72D297353CC}">
              <c16:uniqueId val="{00000000-3F29-49C1-A536-BC7EE1C730C9}"/>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semitendinosus'!$F$32:$G$32</c:f>
                <c:numCache>
                  <c:formatCode>General</c:formatCode>
                  <c:ptCount val="2"/>
                  <c:pt idx="0">
                    <c:v>3.0093225828041184</c:v>
                  </c:pt>
                  <c:pt idx="1">
                    <c:v>3.8003114665256081</c:v>
                  </c:pt>
                </c:numCache>
              </c:numRef>
            </c:plus>
            <c:minus>
              <c:numRef>
                <c:f>'Summary semitendinosus'!$F$32:$G$32</c:f>
                <c:numCache>
                  <c:formatCode>General</c:formatCode>
                  <c:ptCount val="2"/>
                  <c:pt idx="0">
                    <c:v>3.0093225828041184</c:v>
                  </c:pt>
                  <c:pt idx="1">
                    <c:v>3.8003114665256081</c:v>
                  </c:pt>
                </c:numCache>
              </c:numRef>
            </c:minus>
            <c:spPr>
              <a:noFill/>
              <a:ln w="9525" cap="flat" cmpd="sng" algn="ctr">
                <a:solidFill>
                  <a:schemeClr val="tx1">
                    <a:lumMod val="65000"/>
                    <a:lumOff val="35000"/>
                  </a:schemeClr>
                </a:solidFill>
                <a:round/>
              </a:ln>
              <a:effectLst/>
            </c:spPr>
          </c:errBars>
          <c:cat>
            <c:strRef>
              <c:f>'Summary semitendinosus'!$C$30:$D$30</c:f>
              <c:strCache>
                <c:ptCount val="2"/>
                <c:pt idx="0">
                  <c:v>NX</c:v>
                </c:pt>
                <c:pt idx="1">
                  <c:v>HX</c:v>
                </c:pt>
              </c:strCache>
            </c:strRef>
          </c:cat>
          <c:val>
            <c:numRef>
              <c:f>'Summary semitendinosus'!$C$32:$D$32</c:f>
              <c:numCache>
                <c:formatCode>General</c:formatCode>
                <c:ptCount val="2"/>
                <c:pt idx="0">
                  <c:v>32.28544939999999</c:v>
                </c:pt>
                <c:pt idx="1">
                  <c:v>31.382095619047618</c:v>
                </c:pt>
              </c:numCache>
            </c:numRef>
          </c:val>
          <c:smooth val="0"/>
          <c:extLst>
            <c:ext xmlns:c16="http://schemas.microsoft.com/office/drawing/2014/chart" uri="{C3380CC4-5D6E-409C-BE32-E72D297353CC}">
              <c16:uniqueId val="{00000002-3F29-49C1-A536-BC7EE1C730C9}"/>
            </c:ext>
          </c:extLst>
        </c:ser>
        <c:dLbls>
          <c:showLegendKey val="0"/>
          <c:showVal val="0"/>
          <c:showCatName val="0"/>
          <c:showSerName val="0"/>
          <c:showPercent val="0"/>
          <c:showBubbleSize val="0"/>
        </c:dLbls>
        <c:marker val="1"/>
        <c:smooth val="0"/>
        <c:axId val="662643840"/>
        <c:axId val="662643512"/>
      </c:lineChart>
      <c:catAx>
        <c:axId val="6626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43512"/>
        <c:crosses val="autoZero"/>
        <c:auto val="1"/>
        <c:lblAlgn val="ctr"/>
        <c:lblOffset val="100"/>
        <c:noMultiLvlLbl val="0"/>
      </c:catAx>
      <c:valAx>
        <c:axId val="662643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4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semitendinosus'!$F$38:$G$38</c:f>
                <c:numCache>
                  <c:formatCode>General</c:formatCode>
                  <c:ptCount val="2"/>
                  <c:pt idx="0">
                    <c:v>2.6798022563722155</c:v>
                  </c:pt>
                  <c:pt idx="1">
                    <c:v>2.888610782063624</c:v>
                  </c:pt>
                </c:numCache>
              </c:numRef>
            </c:plus>
            <c:minus>
              <c:numRef>
                <c:f>'Summary semitendinosus'!$F$38:$G$38</c:f>
                <c:numCache>
                  <c:formatCode>General</c:formatCode>
                  <c:ptCount val="2"/>
                  <c:pt idx="0">
                    <c:v>2.6798022563722155</c:v>
                  </c:pt>
                  <c:pt idx="1">
                    <c:v>2.888610782063624</c:v>
                  </c:pt>
                </c:numCache>
              </c:numRef>
            </c:minus>
            <c:spPr>
              <a:noFill/>
              <a:ln w="9525" cap="flat" cmpd="sng" algn="ctr">
                <a:solidFill>
                  <a:schemeClr val="tx1">
                    <a:lumMod val="65000"/>
                    <a:lumOff val="35000"/>
                  </a:schemeClr>
                </a:solidFill>
                <a:round/>
              </a:ln>
              <a:effectLst/>
            </c:spPr>
          </c:errBars>
          <c:cat>
            <c:strRef>
              <c:f>'Summary semitendinosus'!$C$37:$D$37</c:f>
              <c:strCache>
                <c:ptCount val="2"/>
                <c:pt idx="0">
                  <c:v>NX</c:v>
                </c:pt>
                <c:pt idx="1">
                  <c:v>HX</c:v>
                </c:pt>
              </c:strCache>
            </c:strRef>
          </c:cat>
          <c:val>
            <c:numRef>
              <c:f>'Summary semitendinosus'!$C$38:$D$38</c:f>
              <c:numCache>
                <c:formatCode>General</c:formatCode>
                <c:ptCount val="2"/>
                <c:pt idx="0">
                  <c:v>40.515985066666666</c:v>
                </c:pt>
                <c:pt idx="1">
                  <c:v>40.249215999999997</c:v>
                </c:pt>
              </c:numCache>
            </c:numRef>
          </c:val>
          <c:smooth val="0"/>
          <c:extLst>
            <c:ext xmlns:c16="http://schemas.microsoft.com/office/drawing/2014/chart" uri="{C3380CC4-5D6E-409C-BE32-E72D297353CC}">
              <c16:uniqueId val="{00000000-55CD-4CC0-9A98-8CF35E80A048}"/>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semitendinosus'!$F$39:$G$39</c:f>
                <c:numCache>
                  <c:formatCode>General</c:formatCode>
                  <c:ptCount val="2"/>
                  <c:pt idx="0">
                    <c:v>3.9972874415546613</c:v>
                  </c:pt>
                  <c:pt idx="1">
                    <c:v>2.1564449424683789</c:v>
                  </c:pt>
                </c:numCache>
              </c:numRef>
            </c:plus>
            <c:minus>
              <c:numRef>
                <c:f>'Summary semitendinosus'!$F$39:$G$39</c:f>
                <c:numCache>
                  <c:formatCode>General</c:formatCode>
                  <c:ptCount val="2"/>
                  <c:pt idx="0">
                    <c:v>3.9972874415546613</c:v>
                  </c:pt>
                  <c:pt idx="1">
                    <c:v>2.1564449424683789</c:v>
                  </c:pt>
                </c:numCache>
              </c:numRef>
            </c:minus>
            <c:spPr>
              <a:noFill/>
              <a:ln w="9525" cap="flat" cmpd="sng" algn="ctr">
                <a:solidFill>
                  <a:schemeClr val="tx1">
                    <a:lumMod val="65000"/>
                    <a:lumOff val="35000"/>
                  </a:schemeClr>
                </a:solidFill>
                <a:round/>
              </a:ln>
              <a:effectLst/>
            </c:spPr>
          </c:errBars>
          <c:cat>
            <c:strRef>
              <c:f>'Summary semitendinosus'!$C$37:$D$37</c:f>
              <c:strCache>
                <c:ptCount val="2"/>
                <c:pt idx="0">
                  <c:v>NX</c:v>
                </c:pt>
                <c:pt idx="1">
                  <c:v>HX</c:v>
                </c:pt>
              </c:strCache>
            </c:strRef>
          </c:cat>
          <c:val>
            <c:numRef>
              <c:f>'Summary semitendinosus'!$C$39:$D$39</c:f>
              <c:numCache>
                <c:formatCode>General</c:formatCode>
                <c:ptCount val="2"/>
                <c:pt idx="0">
                  <c:v>32.887082666666664</c:v>
                </c:pt>
                <c:pt idx="1">
                  <c:v>31.636138666666664</c:v>
                </c:pt>
              </c:numCache>
            </c:numRef>
          </c:val>
          <c:smooth val="0"/>
          <c:extLst>
            <c:ext xmlns:c16="http://schemas.microsoft.com/office/drawing/2014/chart" uri="{C3380CC4-5D6E-409C-BE32-E72D297353CC}">
              <c16:uniqueId val="{00000002-55CD-4CC0-9A98-8CF35E80A048}"/>
            </c:ext>
          </c:extLst>
        </c:ser>
        <c:dLbls>
          <c:showLegendKey val="0"/>
          <c:showVal val="0"/>
          <c:showCatName val="0"/>
          <c:showSerName val="0"/>
          <c:showPercent val="0"/>
          <c:showBubbleSize val="0"/>
        </c:dLbls>
        <c:marker val="1"/>
        <c:smooth val="0"/>
        <c:axId val="662650072"/>
        <c:axId val="662648432"/>
      </c:lineChart>
      <c:catAx>
        <c:axId val="66265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48432"/>
        <c:crosses val="autoZero"/>
        <c:auto val="1"/>
        <c:lblAlgn val="ctr"/>
        <c:lblOffset val="100"/>
        <c:noMultiLvlLbl val="0"/>
      </c:catAx>
      <c:valAx>
        <c:axId val="662648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5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semitendinosus'!$F$45:$G$45</c:f>
                <c:numCache>
                  <c:formatCode>General</c:formatCode>
                  <c:ptCount val="2"/>
                  <c:pt idx="0">
                    <c:v>0.78512168384792635</c:v>
                  </c:pt>
                  <c:pt idx="1">
                    <c:v>1.1977417157412964</c:v>
                  </c:pt>
                </c:numCache>
              </c:numRef>
            </c:plus>
            <c:minus>
              <c:numRef>
                <c:f>'Summary semitendinosus'!$F$45:$G$45</c:f>
                <c:numCache>
                  <c:formatCode>General</c:formatCode>
                  <c:ptCount val="2"/>
                  <c:pt idx="0">
                    <c:v>0.78512168384792635</c:v>
                  </c:pt>
                  <c:pt idx="1">
                    <c:v>1.1977417157412964</c:v>
                  </c:pt>
                </c:numCache>
              </c:numRef>
            </c:minus>
            <c:spPr>
              <a:noFill/>
              <a:ln w="9525" cap="flat" cmpd="sng" algn="ctr">
                <a:solidFill>
                  <a:schemeClr val="tx1">
                    <a:lumMod val="65000"/>
                    <a:lumOff val="35000"/>
                  </a:schemeClr>
                </a:solidFill>
                <a:round/>
              </a:ln>
              <a:effectLst/>
            </c:spPr>
          </c:errBars>
          <c:cat>
            <c:strRef>
              <c:f>'Summary semitendinosus'!$C$44:$D$44</c:f>
              <c:strCache>
                <c:ptCount val="2"/>
                <c:pt idx="0">
                  <c:v>NX</c:v>
                </c:pt>
                <c:pt idx="1">
                  <c:v>HX</c:v>
                </c:pt>
              </c:strCache>
            </c:strRef>
          </c:cat>
          <c:val>
            <c:numRef>
              <c:f>'Summary semitendinosus'!$C$45:$D$45</c:f>
              <c:numCache>
                <c:formatCode>General</c:formatCode>
                <c:ptCount val="2"/>
                <c:pt idx="0">
                  <c:v>12.898893599999999</c:v>
                </c:pt>
                <c:pt idx="1">
                  <c:v>12.331545780952382</c:v>
                </c:pt>
              </c:numCache>
            </c:numRef>
          </c:val>
          <c:smooth val="0"/>
          <c:extLst>
            <c:ext xmlns:c16="http://schemas.microsoft.com/office/drawing/2014/chart" uri="{C3380CC4-5D6E-409C-BE32-E72D297353CC}">
              <c16:uniqueId val="{00000000-375E-4781-80D6-FD256210EAE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semitendinosus'!$F$46:$G$46</c:f>
                <c:numCache>
                  <c:formatCode>General</c:formatCode>
                  <c:ptCount val="2"/>
                  <c:pt idx="0">
                    <c:v>0.8170006016636594</c:v>
                  </c:pt>
                  <c:pt idx="1">
                    <c:v>1.0154509953139401</c:v>
                  </c:pt>
                </c:numCache>
              </c:numRef>
            </c:plus>
            <c:minus>
              <c:numRef>
                <c:f>'Summary semitendinosus'!$F$46:$G$46</c:f>
                <c:numCache>
                  <c:formatCode>General</c:formatCode>
                  <c:ptCount val="2"/>
                  <c:pt idx="0">
                    <c:v>0.8170006016636594</c:v>
                  </c:pt>
                  <c:pt idx="1">
                    <c:v>1.0154509953139401</c:v>
                  </c:pt>
                </c:numCache>
              </c:numRef>
            </c:minus>
            <c:spPr>
              <a:noFill/>
              <a:ln w="9525" cap="flat" cmpd="sng" algn="ctr">
                <a:solidFill>
                  <a:schemeClr val="tx1">
                    <a:lumMod val="65000"/>
                    <a:lumOff val="35000"/>
                  </a:schemeClr>
                </a:solidFill>
                <a:round/>
              </a:ln>
              <a:effectLst/>
            </c:spPr>
          </c:errBars>
          <c:cat>
            <c:strRef>
              <c:f>'Summary semitendinosus'!$C$44:$D$44</c:f>
              <c:strCache>
                <c:ptCount val="2"/>
                <c:pt idx="0">
                  <c:v>NX</c:v>
                </c:pt>
                <c:pt idx="1">
                  <c:v>HX</c:v>
                </c:pt>
              </c:strCache>
            </c:strRef>
          </c:cat>
          <c:val>
            <c:numRef>
              <c:f>'Summary semitendinosus'!$C$46:$D$46</c:f>
              <c:numCache>
                <c:formatCode>General</c:formatCode>
                <c:ptCount val="2"/>
                <c:pt idx="0">
                  <c:v>12.135029693333333</c:v>
                </c:pt>
                <c:pt idx="1">
                  <c:v>10.982372238095239</c:v>
                </c:pt>
              </c:numCache>
            </c:numRef>
          </c:val>
          <c:smooth val="0"/>
          <c:extLst>
            <c:ext xmlns:c16="http://schemas.microsoft.com/office/drawing/2014/chart" uri="{C3380CC4-5D6E-409C-BE32-E72D297353CC}">
              <c16:uniqueId val="{00000002-375E-4781-80D6-FD256210EAED}"/>
            </c:ext>
          </c:extLst>
        </c:ser>
        <c:dLbls>
          <c:showLegendKey val="0"/>
          <c:showVal val="0"/>
          <c:showCatName val="0"/>
          <c:showSerName val="0"/>
          <c:showPercent val="0"/>
          <c:showBubbleSize val="0"/>
        </c:dLbls>
        <c:marker val="1"/>
        <c:smooth val="0"/>
        <c:axId val="504551640"/>
        <c:axId val="504551968"/>
      </c:lineChart>
      <c:catAx>
        <c:axId val="50455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51968"/>
        <c:crosses val="autoZero"/>
        <c:auto val="1"/>
        <c:lblAlgn val="ctr"/>
        <c:lblOffset val="100"/>
        <c:noMultiLvlLbl val="0"/>
      </c:catAx>
      <c:valAx>
        <c:axId val="50455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5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semitendinosus'!$F$52:$G$52</c:f>
                <c:numCache>
                  <c:formatCode>General</c:formatCode>
                  <c:ptCount val="2"/>
                  <c:pt idx="0">
                    <c:v>53.417234248051251</c:v>
                  </c:pt>
                  <c:pt idx="1">
                    <c:v>47.884490361927412</c:v>
                  </c:pt>
                </c:numCache>
              </c:numRef>
            </c:plus>
            <c:minus>
              <c:numRef>
                <c:f>'Summary semitendinosus'!$F$52:$G$52</c:f>
                <c:numCache>
                  <c:formatCode>General</c:formatCode>
                  <c:ptCount val="2"/>
                  <c:pt idx="0">
                    <c:v>53.417234248051251</c:v>
                  </c:pt>
                  <c:pt idx="1">
                    <c:v>47.884490361927412</c:v>
                  </c:pt>
                </c:numCache>
              </c:numRef>
            </c:minus>
            <c:spPr>
              <a:noFill/>
              <a:ln w="9525" cap="flat" cmpd="sng" algn="ctr">
                <a:solidFill>
                  <a:schemeClr val="tx1">
                    <a:lumMod val="65000"/>
                    <a:lumOff val="35000"/>
                  </a:schemeClr>
                </a:solidFill>
                <a:round/>
              </a:ln>
              <a:effectLst/>
            </c:spPr>
          </c:errBars>
          <c:cat>
            <c:strRef>
              <c:f>'Summary semitendinosus'!$C$51:$D$51</c:f>
              <c:strCache>
                <c:ptCount val="2"/>
                <c:pt idx="0">
                  <c:v>NX</c:v>
                </c:pt>
                <c:pt idx="1">
                  <c:v>HX</c:v>
                </c:pt>
              </c:strCache>
            </c:strRef>
          </c:cat>
          <c:val>
            <c:numRef>
              <c:f>'Summary semitendinosus'!$C$52:$D$52</c:f>
              <c:numCache>
                <c:formatCode>General</c:formatCode>
                <c:ptCount val="2"/>
                <c:pt idx="0">
                  <c:v>633.94030933333329</c:v>
                </c:pt>
                <c:pt idx="1">
                  <c:v>619.93122133333316</c:v>
                </c:pt>
              </c:numCache>
            </c:numRef>
          </c:val>
          <c:smooth val="0"/>
          <c:extLst>
            <c:ext xmlns:c16="http://schemas.microsoft.com/office/drawing/2014/chart" uri="{C3380CC4-5D6E-409C-BE32-E72D297353CC}">
              <c16:uniqueId val="{00000000-65BC-4C12-ABC5-005FA3D5E88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semitendinosus'!$F$53:$G$53</c:f>
                <c:numCache>
                  <c:formatCode>General</c:formatCode>
                  <c:ptCount val="2"/>
                  <c:pt idx="0">
                    <c:v>46.254298566346485</c:v>
                  </c:pt>
                  <c:pt idx="1">
                    <c:v>32.055433179780778</c:v>
                  </c:pt>
                </c:numCache>
              </c:numRef>
            </c:plus>
            <c:minus>
              <c:numRef>
                <c:f>'Summary semitendinosus'!$F$53:$G$53</c:f>
                <c:numCache>
                  <c:formatCode>General</c:formatCode>
                  <c:ptCount val="2"/>
                  <c:pt idx="0">
                    <c:v>46.254298566346485</c:v>
                  </c:pt>
                  <c:pt idx="1">
                    <c:v>32.055433179780778</c:v>
                  </c:pt>
                </c:numCache>
              </c:numRef>
            </c:minus>
            <c:spPr>
              <a:noFill/>
              <a:ln w="9525" cap="flat" cmpd="sng" algn="ctr">
                <a:solidFill>
                  <a:schemeClr val="tx1">
                    <a:lumMod val="65000"/>
                    <a:lumOff val="35000"/>
                  </a:schemeClr>
                </a:solidFill>
                <a:round/>
              </a:ln>
              <a:effectLst/>
            </c:spPr>
          </c:errBars>
          <c:cat>
            <c:strRef>
              <c:f>'Summary semitendinosus'!$C$51:$D$51</c:f>
              <c:strCache>
                <c:ptCount val="2"/>
                <c:pt idx="0">
                  <c:v>NX</c:v>
                </c:pt>
                <c:pt idx="1">
                  <c:v>HX</c:v>
                </c:pt>
              </c:strCache>
            </c:strRef>
          </c:cat>
          <c:val>
            <c:numRef>
              <c:f>'Summary semitendinosus'!$C$53:$D$53</c:f>
              <c:numCache>
                <c:formatCode>General</c:formatCode>
                <c:ptCount val="2"/>
                <c:pt idx="0">
                  <c:v>718.19256319999988</c:v>
                </c:pt>
                <c:pt idx="1">
                  <c:v>699.81346133333318</c:v>
                </c:pt>
              </c:numCache>
            </c:numRef>
          </c:val>
          <c:smooth val="0"/>
          <c:extLst>
            <c:ext xmlns:c16="http://schemas.microsoft.com/office/drawing/2014/chart" uri="{C3380CC4-5D6E-409C-BE32-E72D297353CC}">
              <c16:uniqueId val="{00000002-65BC-4C12-ABC5-005FA3D5E88C}"/>
            </c:ext>
          </c:extLst>
        </c:ser>
        <c:dLbls>
          <c:showLegendKey val="0"/>
          <c:showVal val="0"/>
          <c:showCatName val="0"/>
          <c:showSerName val="0"/>
          <c:showPercent val="0"/>
          <c:showBubbleSize val="0"/>
        </c:dLbls>
        <c:marker val="1"/>
        <c:smooth val="0"/>
        <c:axId val="689571528"/>
        <c:axId val="689539384"/>
      </c:lineChart>
      <c:catAx>
        <c:axId val="68957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39384"/>
        <c:crosses val="autoZero"/>
        <c:auto val="1"/>
        <c:lblAlgn val="ctr"/>
        <c:lblOffset val="100"/>
        <c:noMultiLvlLbl val="0"/>
      </c:catAx>
      <c:valAx>
        <c:axId val="689539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7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semitendinosus'!$F$65:$G$65</c:f>
                <c:numCache>
                  <c:formatCode>General</c:formatCode>
                  <c:ptCount val="2"/>
                  <c:pt idx="0">
                    <c:v>0.66361661129351868</c:v>
                  </c:pt>
                  <c:pt idx="1">
                    <c:v>0.2542796523098303</c:v>
                  </c:pt>
                </c:numCache>
              </c:numRef>
            </c:plus>
            <c:minus>
              <c:numRef>
                <c:f>'Summary semitendinosus'!$F$65:$G$65</c:f>
                <c:numCache>
                  <c:formatCode>General</c:formatCode>
                  <c:ptCount val="2"/>
                  <c:pt idx="0">
                    <c:v>0.66361661129351868</c:v>
                  </c:pt>
                  <c:pt idx="1">
                    <c:v>0.2542796523098303</c:v>
                  </c:pt>
                </c:numCache>
              </c:numRef>
            </c:minus>
            <c:spPr>
              <a:noFill/>
              <a:ln w="9525" cap="flat" cmpd="sng" algn="ctr">
                <a:solidFill>
                  <a:schemeClr val="tx1">
                    <a:lumMod val="65000"/>
                    <a:lumOff val="35000"/>
                  </a:schemeClr>
                </a:solidFill>
                <a:round/>
              </a:ln>
              <a:effectLst/>
            </c:spPr>
          </c:errBars>
          <c:cat>
            <c:strRef>
              <c:f>'Summary semitendinosus'!$C$64:$D$64</c:f>
              <c:strCache>
                <c:ptCount val="2"/>
                <c:pt idx="0">
                  <c:v>NX</c:v>
                </c:pt>
                <c:pt idx="1">
                  <c:v>HX</c:v>
                </c:pt>
              </c:strCache>
            </c:strRef>
          </c:cat>
          <c:val>
            <c:numRef>
              <c:f>'Summary semitendinosus'!$C$65:$D$65</c:f>
              <c:numCache>
                <c:formatCode>0.000</c:formatCode>
                <c:ptCount val="2"/>
                <c:pt idx="0">
                  <c:v>4.4817636266666661</c:v>
                </c:pt>
                <c:pt idx="1">
                  <c:v>4.3591872</c:v>
                </c:pt>
              </c:numCache>
            </c:numRef>
          </c:val>
          <c:smooth val="0"/>
          <c:extLst>
            <c:ext xmlns:c16="http://schemas.microsoft.com/office/drawing/2014/chart" uri="{C3380CC4-5D6E-409C-BE32-E72D297353CC}">
              <c16:uniqueId val="{00000000-3D9C-49A1-A6A2-5D0C00AD9CE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semitendinosus'!$F$66:$G$66</c:f>
                <c:numCache>
                  <c:formatCode>General</c:formatCode>
                  <c:ptCount val="2"/>
                  <c:pt idx="0">
                    <c:v>0.55077071085132745</c:v>
                  </c:pt>
                  <c:pt idx="1">
                    <c:v>0.53576657935703209</c:v>
                  </c:pt>
                </c:numCache>
              </c:numRef>
            </c:plus>
            <c:minus>
              <c:numRef>
                <c:f>'Summary semitendinosus'!$F$66:$G$66</c:f>
                <c:numCache>
                  <c:formatCode>General</c:formatCode>
                  <c:ptCount val="2"/>
                  <c:pt idx="0">
                    <c:v>0.55077071085132745</c:v>
                  </c:pt>
                  <c:pt idx="1">
                    <c:v>0.53576657935703209</c:v>
                  </c:pt>
                </c:numCache>
              </c:numRef>
            </c:minus>
            <c:spPr>
              <a:noFill/>
              <a:ln w="9525" cap="flat" cmpd="sng" algn="ctr">
                <a:solidFill>
                  <a:schemeClr val="tx1">
                    <a:lumMod val="65000"/>
                    <a:lumOff val="35000"/>
                  </a:schemeClr>
                </a:solidFill>
                <a:round/>
              </a:ln>
              <a:effectLst/>
            </c:spPr>
          </c:errBars>
          <c:cat>
            <c:strRef>
              <c:f>'Summary semitendinosus'!$C$64:$D$64</c:f>
              <c:strCache>
                <c:ptCount val="2"/>
                <c:pt idx="0">
                  <c:v>NX</c:v>
                </c:pt>
                <c:pt idx="1">
                  <c:v>HX</c:v>
                </c:pt>
              </c:strCache>
            </c:strRef>
          </c:cat>
          <c:val>
            <c:numRef>
              <c:f>'Summary semitendinosus'!$C$66:$D$66</c:f>
              <c:numCache>
                <c:formatCode>0.000</c:formatCode>
                <c:ptCount val="2"/>
                <c:pt idx="0">
                  <c:v>3.8226794666666661</c:v>
                </c:pt>
                <c:pt idx="1">
                  <c:v>3.0899925333333331</c:v>
                </c:pt>
              </c:numCache>
            </c:numRef>
          </c:val>
          <c:smooth val="0"/>
          <c:extLst>
            <c:ext xmlns:c16="http://schemas.microsoft.com/office/drawing/2014/chart" uri="{C3380CC4-5D6E-409C-BE32-E72D297353CC}">
              <c16:uniqueId val="{00000002-3D9C-49A1-A6A2-5D0C00AD9CE6}"/>
            </c:ext>
          </c:extLst>
        </c:ser>
        <c:dLbls>
          <c:showLegendKey val="0"/>
          <c:showVal val="0"/>
          <c:showCatName val="0"/>
          <c:showSerName val="0"/>
          <c:showPercent val="0"/>
          <c:showBubbleSize val="0"/>
        </c:dLbls>
        <c:marker val="1"/>
        <c:smooth val="0"/>
        <c:axId val="705885688"/>
        <c:axId val="705891592"/>
      </c:lineChart>
      <c:catAx>
        <c:axId val="70588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91592"/>
        <c:crosses val="autoZero"/>
        <c:auto val="1"/>
        <c:lblAlgn val="ctr"/>
        <c:lblOffset val="100"/>
        <c:noMultiLvlLbl val="0"/>
      </c:catAx>
      <c:valAx>
        <c:axId val="70589159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8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'Diaphragm-HOAD'!$AB$30:$AC$30</c:f>
                <c:numCache>
                  <c:formatCode>General</c:formatCode>
                  <c:ptCount val="2"/>
                  <c:pt idx="0">
                    <c:v>9.2806868547130072</c:v>
                  </c:pt>
                  <c:pt idx="1">
                    <c:v>9.6014507523741823</c:v>
                  </c:pt>
                </c:numCache>
              </c:numRef>
            </c:plus>
            <c:minus>
              <c:numRef>
                <c:f>'Diaphragm-HOAD'!$AB$30:$AC$30</c:f>
                <c:numCache>
                  <c:formatCode>General</c:formatCode>
                  <c:ptCount val="2"/>
                  <c:pt idx="0">
                    <c:v>9.2806868547130072</c:v>
                  </c:pt>
                  <c:pt idx="1">
                    <c:v>9.6014507523741823</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'Diaphragm-HOAD'!$T$35:$U$35</c:f>
              <c:numCache>
                <c:formatCode>General</c:formatCode>
                <c:ptCount val="2"/>
                <c:pt idx="0">
                  <c:v>131.73195093333328</c:v>
                </c:pt>
                <c:pt idx="1">
                  <c:v>149.64928</c:v>
                </c:pt>
              </c:numCache>
            </c:numRef>
          </c:val>
          <c:smooth val="0"/>
          <c:extLst>
            <c:ext xmlns:c16="http://schemas.microsoft.com/office/drawing/2014/chart" uri="{C3380CC4-5D6E-409C-BE32-E72D297353CC}">
              <c16:uniqueId val="{00000000-702B-4E52-8B22-A35278A8CBD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'Diaphragm-HOAD'!$AB$31:$AC$31</c:f>
                <c:numCache>
                  <c:formatCode>General</c:formatCode>
                  <c:ptCount val="2"/>
                  <c:pt idx="0">
                    <c:v>7.3305776325058769</c:v>
                  </c:pt>
                  <c:pt idx="1">
                    <c:v>8.9995337705256162</c:v>
                  </c:pt>
                </c:numCache>
              </c:numRef>
            </c:plus>
            <c:minus>
              <c:numRef>
                <c:f>'Diaphragm-HOAD'!$AB$31:$AC$31</c:f>
                <c:numCache>
                  <c:formatCode>General</c:formatCode>
                  <c:ptCount val="2"/>
                  <c:pt idx="0">
                    <c:v>7.3305776325058769</c:v>
                  </c:pt>
                  <c:pt idx="1">
                    <c:v>8.9995337705256162</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'Diaphragm-HOAD'!$T$36:$U$36</c:f>
              <c:numCache>
                <c:formatCode>General</c:formatCode>
                <c:ptCount val="2"/>
                <c:pt idx="0">
                  <c:v>112.0663936</c:v>
                </c:pt>
                <c:pt idx="1">
                  <c:v>115.58920533333333</c:v>
                </c:pt>
              </c:numCache>
            </c:numRef>
          </c:val>
          <c:smooth val="0"/>
          <c:extLst>
            <c:ext xmlns:c16="http://schemas.microsoft.com/office/drawing/2014/chart" uri="{C3380CC4-5D6E-409C-BE32-E72D297353CC}">
              <c16:uniqueId val="{00000001-702B-4E52-8B22-A35278A8CBD3}"/>
            </c:ext>
          </c:extLst>
        </c:ser>
        <c:dLbls>
          <c:showLegendKey val="0"/>
          <c:showVal val="0"/>
          <c:showCatName val="0"/>
          <c:showSerName val="0"/>
          <c:showPercent val="0"/>
          <c:showBubbleSize val="0"/>
        </c:dLbls>
        <c:marker val="1"/>
        <c:smooth val="0"/>
        <c:axId val="666104432"/>
        <c:axId val="666104760"/>
      </c:lineChart>
      <c:catAx>
        <c:axId val="6661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760"/>
        <c:crosses val="autoZero"/>
        <c:auto val="1"/>
        <c:lblAlgn val="ctr"/>
        <c:lblOffset val="100"/>
        <c:noMultiLvlLbl val="0"/>
      </c:catAx>
      <c:valAx>
        <c:axId val="666104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'Diaphragm-COX'!$Z$28:$AA$28</c:f>
                <c:numCache>
                  <c:formatCode>General</c:formatCode>
                  <c:ptCount val="2"/>
                  <c:pt idx="0">
                    <c:v>6.6175342902548104</c:v>
                  </c:pt>
                  <c:pt idx="1">
                    <c:v>3.7515575211710868</c:v>
                  </c:pt>
                </c:numCache>
              </c:numRef>
            </c:plus>
            <c:minus>
              <c:numRef>
                <c:f>'Diaphragm-COX'!$Z$28:$AA$28</c:f>
                <c:numCache>
                  <c:formatCode>General</c:formatCode>
                  <c:ptCount val="2"/>
                  <c:pt idx="0">
                    <c:v>6.6175342902548104</c:v>
                  </c:pt>
                  <c:pt idx="1">
                    <c:v>3.7515575211710868</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'Diaphragm-COX'!$R$33:$S$33</c:f>
              <c:numCache>
                <c:formatCode>General</c:formatCode>
                <c:ptCount val="2"/>
                <c:pt idx="0">
                  <c:v>83.707281466666672</c:v>
                </c:pt>
                <c:pt idx="1">
                  <c:v>76.320068666666657</c:v>
                </c:pt>
              </c:numCache>
            </c:numRef>
          </c:val>
          <c:smooth val="0"/>
          <c:extLst>
            <c:ext xmlns:c16="http://schemas.microsoft.com/office/drawing/2014/chart" uri="{C3380CC4-5D6E-409C-BE32-E72D297353CC}">
              <c16:uniqueId val="{00000000-6653-4278-AE46-A9AA390E2A1F}"/>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'Diaphragm-COX'!$Z$29:$AA$29</c:f>
                <c:numCache>
                  <c:formatCode>General</c:formatCode>
                  <c:ptCount val="2"/>
                  <c:pt idx="0">
                    <c:v>8.1366739115379811</c:v>
                  </c:pt>
                  <c:pt idx="1">
                    <c:v>5.7210767884205156</c:v>
                  </c:pt>
                </c:numCache>
              </c:numRef>
            </c:plus>
            <c:minus>
              <c:numRef>
                <c:f>'Diaphragm-COX'!$Z$29:$AA$29</c:f>
                <c:numCache>
                  <c:formatCode>General</c:formatCode>
                  <c:ptCount val="2"/>
                  <c:pt idx="0">
                    <c:v>8.1366739115379811</c:v>
                  </c:pt>
                  <c:pt idx="1">
                    <c:v>5.7210767884205156</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'Diaphragm-COX'!$R$34:$S$34</c:f>
              <c:numCache>
                <c:formatCode>General</c:formatCode>
                <c:ptCount val="2"/>
                <c:pt idx="0">
                  <c:v>58.552055999999993</c:v>
                </c:pt>
                <c:pt idx="1">
                  <c:v>61.129507333333343</c:v>
                </c:pt>
              </c:numCache>
            </c:numRef>
          </c:val>
          <c:smooth val="0"/>
          <c:extLst>
            <c:ext xmlns:c16="http://schemas.microsoft.com/office/drawing/2014/chart" uri="{C3380CC4-5D6E-409C-BE32-E72D297353CC}">
              <c16:uniqueId val="{00000001-6653-4278-AE46-A9AA390E2A1F}"/>
            </c:ext>
          </c:extLst>
        </c:ser>
        <c:dLbls>
          <c:showLegendKey val="0"/>
          <c:showVal val="0"/>
          <c:showCatName val="0"/>
          <c:showSerName val="0"/>
          <c:showPercent val="0"/>
          <c:showBubbleSize val="0"/>
        </c:dLbls>
        <c:marker val="1"/>
        <c:smooth val="0"/>
        <c:axId val="682716104"/>
        <c:axId val="682720696"/>
      </c:lineChart>
      <c:catAx>
        <c:axId val="6827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20696"/>
        <c:crosses val="autoZero"/>
        <c:auto val="1"/>
        <c:lblAlgn val="ctr"/>
        <c:lblOffset val="100"/>
        <c:noMultiLvlLbl val="0"/>
      </c:catAx>
      <c:valAx>
        <c:axId val="682720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1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'Diaphragm-HK'!$AB$30:$AC$30</c:f>
                <c:numCache>
                  <c:formatCode>General</c:formatCode>
                  <c:ptCount val="2"/>
                  <c:pt idx="0">
                    <c:v>1.1910530970161677</c:v>
                  </c:pt>
                  <c:pt idx="1">
                    <c:v>0.34735313318207073</c:v>
                  </c:pt>
                </c:numCache>
              </c:numRef>
            </c:plus>
            <c:minus>
              <c:numRef>
                <c:f>'Diaphragm-HK'!$AB$30:$AC$30</c:f>
                <c:numCache>
                  <c:formatCode>General</c:formatCode>
                  <c:ptCount val="2"/>
                  <c:pt idx="0">
                    <c:v>1.1910530970161677</c:v>
                  </c:pt>
                  <c:pt idx="1">
                    <c:v>0.34735313318207073</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'Diaphragm-HK'!$T$35:$U$35</c:f>
              <c:numCache>
                <c:formatCode>General</c:formatCode>
                <c:ptCount val="2"/>
                <c:pt idx="0">
                  <c:v>14.12802048</c:v>
                </c:pt>
                <c:pt idx="1">
                  <c:v>14.498515199999998</c:v>
                </c:pt>
              </c:numCache>
            </c:numRef>
          </c:val>
          <c:smooth val="0"/>
          <c:extLst>
            <c:ext xmlns:c16="http://schemas.microsoft.com/office/drawing/2014/chart" uri="{C3380CC4-5D6E-409C-BE32-E72D297353CC}">
              <c16:uniqueId val="{00000000-63AB-48E2-BF8A-642304288F0D}"/>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'Diaphragm-HK'!$AB$31:$AC$31</c:f>
                <c:numCache>
                  <c:formatCode>General</c:formatCode>
                  <c:ptCount val="2"/>
                  <c:pt idx="0">
                    <c:v>0.81662127676435459</c:v>
                  </c:pt>
                  <c:pt idx="1">
                    <c:v>0.47534621524473752</c:v>
                  </c:pt>
                </c:numCache>
              </c:numRef>
            </c:plus>
            <c:minus>
              <c:numRef>
                <c:f>'Diaphragm-HK'!$AB$31:$AC$31</c:f>
                <c:numCache>
                  <c:formatCode>General</c:formatCode>
                  <c:ptCount val="2"/>
                  <c:pt idx="0">
                    <c:v>0.81662127676435459</c:v>
                  </c:pt>
                  <c:pt idx="1">
                    <c:v>0.47534621524473752</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'Diaphragm-HK'!$T$36:$U$36</c:f>
              <c:numCache>
                <c:formatCode>General</c:formatCode>
                <c:ptCount val="2"/>
                <c:pt idx="0">
                  <c:v>11.275410346666668</c:v>
                </c:pt>
                <c:pt idx="1">
                  <c:v>12.205365333333333</c:v>
                </c:pt>
              </c:numCache>
            </c:numRef>
          </c:val>
          <c:smooth val="0"/>
          <c:extLst>
            <c:ext xmlns:c16="http://schemas.microsoft.com/office/drawing/2014/chart" uri="{C3380CC4-5D6E-409C-BE32-E72D297353CC}">
              <c16:uniqueId val="{00000001-63AB-48E2-BF8A-642304288F0D}"/>
            </c:ext>
          </c:extLst>
        </c:ser>
        <c:dLbls>
          <c:showLegendKey val="0"/>
          <c:showVal val="0"/>
          <c:showCatName val="0"/>
          <c:showSerName val="0"/>
          <c:showPercent val="0"/>
          <c:showBubbleSize val="0"/>
        </c:dLbls>
        <c:marker val="1"/>
        <c:smooth val="0"/>
        <c:axId val="682497712"/>
        <c:axId val="682498040"/>
      </c:lineChart>
      <c:catAx>
        <c:axId val="6824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8040"/>
        <c:crosses val="autoZero"/>
        <c:auto val="1"/>
        <c:lblAlgn val="ctr"/>
        <c:lblOffset val="100"/>
        <c:noMultiLvlLbl val="0"/>
      </c:catAx>
      <c:valAx>
        <c:axId val="682498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'Diaphragm-LDH'!$AA$29:$AB$29</c:f>
                <c:numCache>
                  <c:formatCode>General</c:formatCode>
                  <c:ptCount val="2"/>
                  <c:pt idx="0">
                    <c:v>29.839306101314527</c:v>
                  </c:pt>
                  <c:pt idx="1">
                    <c:v>19.593814285218539</c:v>
                  </c:pt>
                </c:numCache>
              </c:numRef>
            </c:plus>
            <c:minus>
              <c:numRef>
                <c:f>'Diaphragm-LDH'!$AA$29:$AB$29</c:f>
                <c:numCache>
                  <c:formatCode>General</c:formatCode>
                  <c:ptCount val="2"/>
                  <c:pt idx="0">
                    <c:v>29.839306101314527</c:v>
                  </c:pt>
                  <c:pt idx="1">
                    <c:v>19.593814285218539</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'Diaphragm-LDH'!$S$34:$T$34</c:f>
              <c:numCache>
                <c:formatCode>General</c:formatCode>
                <c:ptCount val="2"/>
                <c:pt idx="0">
                  <c:v>328.51224746666662</c:v>
                </c:pt>
                <c:pt idx="1">
                  <c:v>382.03285333333326</c:v>
                </c:pt>
              </c:numCache>
            </c:numRef>
          </c:val>
          <c:smooth val="0"/>
          <c:extLst>
            <c:ext xmlns:c16="http://schemas.microsoft.com/office/drawing/2014/chart" uri="{C3380CC4-5D6E-409C-BE32-E72D297353CC}">
              <c16:uniqueId val="{00000000-D29D-4A74-A315-A9CD1C08AB42}"/>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'Diaphragm-LDH'!$AA$30:$AB$30</c:f>
                <c:numCache>
                  <c:formatCode>General</c:formatCode>
                  <c:ptCount val="2"/>
                  <c:pt idx="0">
                    <c:v>26.276871489534621</c:v>
                  </c:pt>
                  <c:pt idx="1">
                    <c:v>29.423340076827685</c:v>
                  </c:pt>
                </c:numCache>
              </c:numRef>
            </c:plus>
            <c:minus>
              <c:numRef>
                <c:f>'Diaphragm-LDH'!$AA$30:$AB$30</c:f>
                <c:numCache>
                  <c:formatCode>General</c:formatCode>
                  <c:ptCount val="2"/>
                  <c:pt idx="0">
                    <c:v>26.276871489534621</c:v>
                  </c:pt>
                  <c:pt idx="1">
                    <c:v>29.423340076827685</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'Diaphragm-LDH'!$S$35:$T$35</c:f>
              <c:numCache>
                <c:formatCode>General</c:formatCode>
                <c:ptCount val="2"/>
                <c:pt idx="0">
                  <c:v>389.7166933333333</c:v>
                </c:pt>
                <c:pt idx="1">
                  <c:v>384.65228799999994</c:v>
                </c:pt>
              </c:numCache>
            </c:numRef>
          </c:val>
          <c:smooth val="0"/>
          <c:extLst>
            <c:ext xmlns:c16="http://schemas.microsoft.com/office/drawing/2014/chart" uri="{C3380CC4-5D6E-409C-BE32-E72D297353CC}">
              <c16:uniqueId val="{00000001-D29D-4A74-A315-A9CD1C08AB42}"/>
            </c:ext>
          </c:extLst>
        </c:ser>
        <c:dLbls>
          <c:showLegendKey val="0"/>
          <c:showVal val="0"/>
          <c:showCatName val="0"/>
          <c:showSerName val="0"/>
          <c:showPercent val="0"/>
          <c:showBubbleSize val="0"/>
        </c:dLbls>
        <c:marker val="1"/>
        <c:smooth val="0"/>
        <c:axId val="483322800"/>
        <c:axId val="483321488"/>
      </c:lineChart>
      <c:catAx>
        <c:axId val="4833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1488"/>
        <c:crosses val="autoZero"/>
        <c:auto val="1"/>
        <c:lblAlgn val="ctr"/>
        <c:lblOffset val="100"/>
        <c:noMultiLvlLbl val="0"/>
      </c:catAx>
      <c:valAx>
        <c:axId val="48332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'Semitendinosus-CS'!$AA$26:$AB$26</c:f>
                <c:numCache>
                  <c:formatCode>General</c:formatCode>
                  <c:ptCount val="2"/>
                  <c:pt idx="0">
                    <c:v>0.78512168384792635</c:v>
                  </c:pt>
                  <c:pt idx="1">
                    <c:v>1.1977417157412964</c:v>
                  </c:pt>
                </c:numCache>
              </c:numRef>
            </c:plus>
            <c:minus>
              <c:numRef>
                <c:f>'Semitendinosus-CS'!$AA$26:$AB$26</c:f>
                <c:numCache>
                  <c:formatCode>General</c:formatCode>
                  <c:ptCount val="2"/>
                  <c:pt idx="0">
                    <c:v>0.78512168384792635</c:v>
                  </c:pt>
                  <c:pt idx="1">
                    <c:v>1.1977417157412964</c:v>
                  </c:pt>
                </c:numCache>
              </c:numRef>
            </c:minus>
            <c:spPr>
              <a:noFill/>
              <a:ln w="9525" cap="flat" cmpd="sng" algn="ctr">
                <a:solidFill>
                  <a:schemeClr val="tx1">
                    <a:lumMod val="65000"/>
                    <a:lumOff val="35000"/>
                  </a:schemeClr>
                </a:solidFill>
                <a:round/>
              </a:ln>
              <a:effectLst/>
            </c:spPr>
          </c:errBars>
          <c:cat>
            <c:strRef>
              <c:f>'Semitendinosus-CS'!$S$25:$T$25</c:f>
              <c:strCache>
                <c:ptCount val="2"/>
                <c:pt idx="0">
                  <c:v>NX</c:v>
                </c:pt>
                <c:pt idx="1">
                  <c:v>HX</c:v>
                </c:pt>
              </c:strCache>
            </c:strRef>
          </c:cat>
          <c:val>
            <c:numRef>
              <c:f>'Semitendinosus-CS'!$S$26:$T$26</c:f>
              <c:numCache>
                <c:formatCode>General</c:formatCode>
                <c:ptCount val="2"/>
                <c:pt idx="0">
                  <c:v>12.898893599999999</c:v>
                </c:pt>
                <c:pt idx="1">
                  <c:v>12.331545780952382</c:v>
                </c:pt>
              </c:numCache>
            </c:numRef>
          </c:val>
          <c:smooth val="0"/>
          <c:extLst>
            <c:ext xmlns:c16="http://schemas.microsoft.com/office/drawing/2014/chart" uri="{C3380CC4-5D6E-409C-BE32-E72D297353CC}">
              <c16:uniqueId val="{00000000-8365-4053-861F-5478F848A8B5}"/>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'Semitendinosus-CS'!$AA$27:$AB$27</c:f>
                <c:numCache>
                  <c:formatCode>General</c:formatCode>
                  <c:ptCount val="2"/>
                  <c:pt idx="0">
                    <c:v>0.8170006016636594</c:v>
                  </c:pt>
                  <c:pt idx="1">
                    <c:v>1.0154509953139401</c:v>
                  </c:pt>
                </c:numCache>
              </c:numRef>
            </c:plus>
            <c:minus>
              <c:numRef>
                <c:f>'Semitendinosus-CS'!$AA$27:$AB$27</c:f>
                <c:numCache>
                  <c:formatCode>General</c:formatCode>
                  <c:ptCount val="2"/>
                  <c:pt idx="0">
                    <c:v>0.8170006016636594</c:v>
                  </c:pt>
                  <c:pt idx="1">
                    <c:v>1.0154509953139401</c:v>
                  </c:pt>
                </c:numCache>
              </c:numRef>
            </c:minus>
            <c:spPr>
              <a:noFill/>
              <a:ln w="9525" cap="flat" cmpd="sng" algn="ctr">
                <a:solidFill>
                  <a:schemeClr val="tx1">
                    <a:lumMod val="65000"/>
                    <a:lumOff val="35000"/>
                  </a:schemeClr>
                </a:solidFill>
                <a:round/>
              </a:ln>
              <a:effectLst/>
            </c:spPr>
          </c:errBars>
          <c:cat>
            <c:strRef>
              <c:f>'Semitendinosus-CS'!$S$25:$T$25</c:f>
              <c:strCache>
                <c:ptCount val="2"/>
                <c:pt idx="0">
                  <c:v>NX</c:v>
                </c:pt>
                <c:pt idx="1">
                  <c:v>HX</c:v>
                </c:pt>
              </c:strCache>
            </c:strRef>
          </c:cat>
          <c:val>
            <c:numRef>
              <c:f>'Semitendinosus-CS'!$S$27:$T$27</c:f>
              <c:numCache>
                <c:formatCode>General</c:formatCode>
                <c:ptCount val="2"/>
                <c:pt idx="0">
                  <c:v>12.135029693333333</c:v>
                </c:pt>
                <c:pt idx="1">
                  <c:v>10.982372238095239</c:v>
                </c:pt>
              </c:numCache>
            </c:numRef>
          </c:val>
          <c:smooth val="0"/>
          <c:extLst>
            <c:ext xmlns:c16="http://schemas.microsoft.com/office/drawing/2014/chart" uri="{C3380CC4-5D6E-409C-BE32-E72D297353CC}">
              <c16:uniqueId val="{00000002-8365-4053-861F-5478F848A8B5}"/>
            </c:ext>
          </c:extLst>
        </c:ser>
        <c:dLbls>
          <c:showLegendKey val="0"/>
          <c:showVal val="0"/>
          <c:showCatName val="0"/>
          <c:showSerName val="0"/>
          <c:showPercent val="0"/>
          <c:showBubbleSize val="0"/>
        </c:dLbls>
        <c:marker val="1"/>
        <c:smooth val="0"/>
        <c:axId val="504263928"/>
        <c:axId val="504260976"/>
      </c:lineChart>
      <c:catAx>
        <c:axId val="50426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0976"/>
        <c:crosses val="autoZero"/>
        <c:auto val="1"/>
        <c:lblAlgn val="ctr"/>
        <c:lblOffset val="100"/>
        <c:noMultiLvlLbl val="0"/>
      </c:catAx>
      <c:valAx>
        <c:axId val="504260976"/>
        <c:scaling>
          <c:orientation val="minMax"/>
          <c:min val="9"/>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63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'Diaphragm-CS'!$AA$29:$AB$29</c:f>
                <c:numCache>
                  <c:formatCode>General</c:formatCode>
                  <c:ptCount val="2"/>
                  <c:pt idx="0">
                    <c:v>2.0397776123846709</c:v>
                  </c:pt>
                  <c:pt idx="1">
                    <c:v>1.3369876990057339</c:v>
                  </c:pt>
                </c:numCache>
              </c:numRef>
            </c:plus>
            <c:minus>
              <c:numRef>
                <c:f>'Diaphragm-CS'!$AA$29:$AB$29</c:f>
                <c:numCache>
                  <c:formatCode>General</c:formatCode>
                  <c:ptCount val="2"/>
                  <c:pt idx="0">
                    <c:v>2.0397776123846709</c:v>
                  </c:pt>
                  <c:pt idx="1">
                    <c:v>1.3369876990057339</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'Diaphragm-CS'!$S$34:$T$34</c:f>
              <c:numCache>
                <c:formatCode>General</c:formatCode>
                <c:ptCount val="2"/>
                <c:pt idx="0">
                  <c:v>33.178345399999998</c:v>
                </c:pt>
                <c:pt idx="1">
                  <c:v>33.466688023809532</c:v>
                </c:pt>
              </c:numCache>
            </c:numRef>
          </c:val>
          <c:smooth val="0"/>
          <c:extLst>
            <c:ext xmlns:c16="http://schemas.microsoft.com/office/drawing/2014/chart" uri="{C3380CC4-5D6E-409C-BE32-E72D297353CC}">
              <c16:uniqueId val="{00000000-385C-42DF-B0C7-8414C705C207}"/>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'Diaphragm-CS'!$AA$30:$AB$30</c:f>
                <c:numCache>
                  <c:formatCode>General</c:formatCode>
                  <c:ptCount val="2"/>
                  <c:pt idx="0">
                    <c:v>1.8383967055547827</c:v>
                  </c:pt>
                  <c:pt idx="1">
                    <c:v>1.8290614818913877</c:v>
                  </c:pt>
                </c:numCache>
              </c:numRef>
            </c:plus>
            <c:minus>
              <c:numRef>
                <c:f>'Diaphragm-CS'!$AA$30:$AB$30</c:f>
                <c:numCache>
                  <c:formatCode>General</c:formatCode>
                  <c:ptCount val="2"/>
                  <c:pt idx="0">
                    <c:v>1.8383967055547827</c:v>
                  </c:pt>
                  <c:pt idx="1">
                    <c:v>1.8290614818913877</c:v>
                  </c:pt>
                </c:numCache>
              </c:numRef>
            </c:minus>
            <c:spPr>
              <a:noFill/>
              <a:ln w="9525" cap="flat" cmpd="sng" algn="ctr">
                <a:solidFill>
                  <a:schemeClr val="tx1">
                    <a:lumMod val="65000"/>
                    <a:lumOff val="35000"/>
                  </a:schemeClr>
                </a:solidFill>
                <a:round/>
              </a:ln>
              <a:effectLst/>
            </c:spPr>
          </c:errBars>
          <c:cat>
            <c:strRef>
              <c:f>'Diaphragm-CS'!$S$33:$T$33</c:f>
              <c:strCache>
                <c:ptCount val="2"/>
                <c:pt idx="0">
                  <c:v>NX</c:v>
                </c:pt>
                <c:pt idx="1">
                  <c:v>HX</c:v>
                </c:pt>
              </c:strCache>
            </c:strRef>
          </c:cat>
          <c:val>
            <c:numRef>
              <c:f>'Diaphragm-CS'!$S$35:$T$35</c:f>
              <c:numCache>
                <c:formatCode>General</c:formatCode>
                <c:ptCount val="2"/>
                <c:pt idx="0">
                  <c:v>30.112768566666666</c:v>
                </c:pt>
                <c:pt idx="1">
                  <c:v>29.956168571428574</c:v>
                </c:pt>
              </c:numCache>
            </c:numRef>
          </c:val>
          <c:smooth val="0"/>
          <c:extLst>
            <c:ext xmlns:c16="http://schemas.microsoft.com/office/drawing/2014/chart" uri="{C3380CC4-5D6E-409C-BE32-E72D297353CC}">
              <c16:uniqueId val="{00000001-385C-42DF-B0C7-8414C705C207}"/>
            </c:ext>
          </c:extLst>
        </c:ser>
        <c:dLbls>
          <c:showLegendKey val="0"/>
          <c:showVal val="0"/>
          <c:showCatName val="0"/>
          <c:showSerName val="0"/>
          <c:showPercent val="0"/>
          <c:showBubbleSize val="0"/>
        </c:dLbls>
        <c:marker val="1"/>
        <c:smooth val="0"/>
        <c:axId val="686278552"/>
        <c:axId val="686274944"/>
      </c:lineChart>
      <c:catAx>
        <c:axId val="68627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4944"/>
        <c:crosses val="autoZero"/>
        <c:auto val="1"/>
        <c:lblAlgn val="ctr"/>
        <c:lblOffset val="100"/>
        <c:noMultiLvlLbl val="0"/>
      </c:catAx>
      <c:valAx>
        <c:axId val="68627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7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Diaphragm'!$F$59:$G$59</c:f>
                <c:numCache>
                  <c:formatCode>General</c:formatCode>
                  <c:ptCount val="2"/>
                  <c:pt idx="0">
                    <c:v>4.9584574079705304</c:v>
                  </c:pt>
                  <c:pt idx="1">
                    <c:v>5.5374931961354683</c:v>
                  </c:pt>
                </c:numCache>
              </c:numRef>
            </c:plus>
            <c:minus>
              <c:numRef>
                <c:f>'Summary Diaphragm'!$F$59:$G$59</c:f>
                <c:numCache>
                  <c:formatCode>General</c:formatCode>
                  <c:ptCount val="2"/>
                  <c:pt idx="0">
                    <c:v>4.9584574079705304</c:v>
                  </c:pt>
                  <c:pt idx="1">
                    <c:v>5.5374931961354683</c:v>
                  </c:pt>
                </c:numCache>
              </c:numRef>
            </c:minus>
            <c:spPr>
              <a:noFill/>
              <a:ln w="9525" cap="flat" cmpd="sng" algn="ctr">
                <a:solidFill>
                  <a:schemeClr val="tx1">
                    <a:lumMod val="65000"/>
                    <a:lumOff val="35000"/>
                  </a:schemeClr>
                </a:solidFill>
                <a:round/>
              </a:ln>
              <a:effectLst/>
            </c:spPr>
          </c:errBars>
          <c:cat>
            <c:strRef>
              <c:f>'Summary Diaphragm'!$C$58:$D$58</c:f>
              <c:strCache>
                <c:ptCount val="2"/>
                <c:pt idx="0">
                  <c:v>NX</c:v>
                </c:pt>
                <c:pt idx="1">
                  <c:v>HX</c:v>
                </c:pt>
              </c:strCache>
            </c:strRef>
          </c:cat>
          <c:val>
            <c:numRef>
              <c:f>'Summary Diaphragm'!$C$59:$D$59</c:f>
              <c:numCache>
                <c:formatCode>General</c:formatCode>
                <c:ptCount val="2"/>
                <c:pt idx="0">
                  <c:v>75.754186666666669</c:v>
                </c:pt>
                <c:pt idx="1">
                  <c:v>74.634709333333333</c:v>
                </c:pt>
              </c:numCache>
            </c:numRef>
          </c:val>
          <c:smooth val="0"/>
          <c:extLst>
            <c:ext xmlns:c16="http://schemas.microsoft.com/office/drawing/2014/chart" uri="{C3380CC4-5D6E-409C-BE32-E72D297353CC}">
              <c16:uniqueId val="{00000000-44C3-4F11-B362-EB66E840B1C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Diaphragm'!$F$60:$G$60</c:f>
                <c:numCache>
                  <c:formatCode>General</c:formatCode>
                  <c:ptCount val="2"/>
                  <c:pt idx="0">
                    <c:v>6.0310194267487311</c:v>
                  </c:pt>
                  <c:pt idx="1">
                    <c:v>4.7235989634089792</c:v>
                  </c:pt>
                </c:numCache>
              </c:numRef>
            </c:plus>
            <c:minus>
              <c:numRef>
                <c:f>'Summary Diaphragm'!$F$60:$G$60</c:f>
                <c:numCache>
                  <c:formatCode>General</c:formatCode>
                  <c:ptCount val="2"/>
                  <c:pt idx="0">
                    <c:v>6.0310194267487311</c:v>
                  </c:pt>
                  <c:pt idx="1">
                    <c:v>4.7235989634089792</c:v>
                  </c:pt>
                </c:numCache>
              </c:numRef>
            </c:minus>
            <c:spPr>
              <a:noFill/>
              <a:ln w="9525" cap="flat" cmpd="sng" algn="ctr">
                <a:solidFill>
                  <a:schemeClr val="tx1">
                    <a:lumMod val="65000"/>
                    <a:lumOff val="35000"/>
                  </a:schemeClr>
                </a:solidFill>
                <a:round/>
              </a:ln>
              <a:effectLst/>
            </c:spPr>
          </c:errBars>
          <c:cat>
            <c:strRef>
              <c:f>'Summary Diaphragm'!$C$58:$D$58</c:f>
              <c:strCache>
                <c:ptCount val="2"/>
                <c:pt idx="0">
                  <c:v>NX</c:v>
                </c:pt>
                <c:pt idx="1">
                  <c:v>HX</c:v>
                </c:pt>
              </c:strCache>
            </c:strRef>
          </c:cat>
          <c:val>
            <c:numRef>
              <c:f>'Summary Diaphragm'!$C$60:$D$60</c:f>
              <c:numCache>
                <c:formatCode>General</c:formatCode>
                <c:ptCount val="2"/>
                <c:pt idx="0">
                  <c:v>80.196151466666649</c:v>
                </c:pt>
                <c:pt idx="1">
                  <c:v>82.538175999999993</c:v>
                </c:pt>
              </c:numCache>
            </c:numRef>
          </c:val>
          <c:smooth val="0"/>
          <c:extLst>
            <c:ext xmlns:c16="http://schemas.microsoft.com/office/drawing/2014/chart" uri="{C3380CC4-5D6E-409C-BE32-E72D297353CC}">
              <c16:uniqueId val="{00000002-44C3-4F11-B362-EB66E840B1CE}"/>
            </c:ext>
          </c:extLst>
        </c:ser>
        <c:dLbls>
          <c:showLegendKey val="0"/>
          <c:showVal val="0"/>
          <c:showCatName val="0"/>
          <c:showSerName val="0"/>
          <c:showPercent val="0"/>
          <c:showBubbleSize val="0"/>
        </c:dLbls>
        <c:marker val="1"/>
        <c:smooth val="0"/>
        <c:axId val="700945864"/>
        <c:axId val="700940616"/>
      </c:lineChart>
      <c:catAx>
        <c:axId val="70094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40616"/>
        <c:crosses val="autoZero"/>
        <c:auto val="1"/>
        <c:lblAlgn val="ctr"/>
        <c:lblOffset val="100"/>
        <c:noMultiLvlLbl val="0"/>
      </c:catAx>
      <c:valAx>
        <c:axId val="70094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4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'Intercostals-CS'!$AA$21:$AB$21</c:f>
                <c:numCache>
                  <c:formatCode>General</c:formatCode>
                  <c:ptCount val="2"/>
                  <c:pt idx="0">
                    <c:v>0.63440867346785812</c:v>
                  </c:pt>
                  <c:pt idx="1">
                    <c:v>1.5680234742718044</c:v>
                  </c:pt>
                </c:numCache>
              </c:numRef>
            </c:plus>
            <c:minus>
              <c:numRef>
                <c:f>'Intercostals-CS'!$AA$21:$AB$21</c:f>
                <c:numCache>
                  <c:formatCode>General</c:formatCode>
                  <c:ptCount val="2"/>
                  <c:pt idx="0">
                    <c:v>0.63440867346785812</c:v>
                  </c:pt>
                  <c:pt idx="1">
                    <c:v>1.5680234742718044</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'Intercostals-CS'!$S$26:$T$26</c:f>
              <c:numCache>
                <c:formatCode>General</c:formatCode>
                <c:ptCount val="2"/>
                <c:pt idx="0">
                  <c:v>22.109290700000003</c:v>
                </c:pt>
                <c:pt idx="1">
                  <c:v>24.748005571428575</c:v>
                </c:pt>
              </c:numCache>
            </c:numRef>
          </c:val>
          <c:smooth val="0"/>
          <c:extLst>
            <c:ext xmlns:c16="http://schemas.microsoft.com/office/drawing/2014/chart" uri="{C3380CC4-5D6E-409C-BE32-E72D297353CC}">
              <c16:uniqueId val="{00000000-E4A4-49CE-98DA-1341A97F3C6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'Intercostals-CS'!$AA$22:$AB$22</c:f>
                <c:numCache>
                  <c:formatCode>General</c:formatCode>
                  <c:ptCount val="2"/>
                  <c:pt idx="0">
                    <c:v>1.376927209585125</c:v>
                  </c:pt>
                  <c:pt idx="1">
                    <c:v>1.5421384086172285</c:v>
                  </c:pt>
                </c:numCache>
              </c:numRef>
            </c:plus>
            <c:minus>
              <c:numRef>
                <c:f>'Intercostals-CS'!$AA$22:$AB$22</c:f>
                <c:numCache>
                  <c:formatCode>General</c:formatCode>
                  <c:ptCount val="2"/>
                  <c:pt idx="0">
                    <c:v>1.376927209585125</c:v>
                  </c:pt>
                  <c:pt idx="1">
                    <c:v>1.5421384086172285</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'Intercostals-CS'!$S$27:$T$27</c:f>
              <c:numCache>
                <c:formatCode>General</c:formatCode>
                <c:ptCount val="2"/>
                <c:pt idx="0">
                  <c:v>20.373731533333334</c:v>
                </c:pt>
                <c:pt idx="1">
                  <c:v>19.806737404761908</c:v>
                </c:pt>
              </c:numCache>
            </c:numRef>
          </c:val>
          <c:smooth val="0"/>
          <c:extLst>
            <c:ext xmlns:c16="http://schemas.microsoft.com/office/drawing/2014/chart" uri="{C3380CC4-5D6E-409C-BE32-E72D297353CC}">
              <c16:uniqueId val="{00000001-E4A4-49CE-98DA-1341A97F3C6C}"/>
            </c:ext>
          </c:extLst>
        </c:ser>
        <c:dLbls>
          <c:showLegendKey val="0"/>
          <c:showVal val="0"/>
          <c:showCatName val="0"/>
          <c:showSerName val="0"/>
          <c:showPercent val="0"/>
          <c:showBubbleSize val="0"/>
        </c:dLbls>
        <c:marker val="1"/>
        <c:smooth val="0"/>
        <c:axId val="727248808"/>
        <c:axId val="727246512"/>
      </c:lineChart>
      <c:catAx>
        <c:axId val="7272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6512"/>
        <c:crosses val="autoZero"/>
        <c:auto val="1"/>
        <c:lblAlgn val="ctr"/>
        <c:lblOffset val="100"/>
        <c:noMultiLvlLbl val="0"/>
      </c:catAx>
      <c:valAx>
        <c:axId val="72724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'Intercostals-LDH'!$AA$21:$AB$21</c:f>
                <c:numCache>
                  <c:formatCode>General</c:formatCode>
                  <c:ptCount val="2"/>
                  <c:pt idx="0">
                    <c:v>15.052358100919857</c:v>
                  </c:pt>
                  <c:pt idx="1">
                    <c:v>67.17106030666919</c:v>
                  </c:pt>
                </c:numCache>
              </c:numRef>
            </c:plus>
            <c:minus>
              <c:numRef>
                <c:f>'Intercostals-LDH'!$AA$21:$AB$21</c:f>
                <c:numCache>
                  <c:formatCode>General</c:formatCode>
                  <c:ptCount val="2"/>
                  <c:pt idx="0">
                    <c:v>15.052358100919857</c:v>
                  </c:pt>
                  <c:pt idx="1">
                    <c:v>67.17106030666919</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'Intercostals-LDH'!$S$26:$T$26</c:f>
              <c:numCache>
                <c:formatCode>General</c:formatCode>
                <c:ptCount val="2"/>
                <c:pt idx="0">
                  <c:v>662.13156351999999</c:v>
                </c:pt>
                <c:pt idx="1">
                  <c:v>692.48968533333311</c:v>
                </c:pt>
              </c:numCache>
            </c:numRef>
          </c:val>
          <c:smooth val="0"/>
          <c:extLst>
            <c:ext xmlns:c16="http://schemas.microsoft.com/office/drawing/2014/chart" uri="{C3380CC4-5D6E-409C-BE32-E72D297353CC}">
              <c16:uniqueId val="{00000000-1005-496E-83A1-04355B228EEF}"/>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'Intercostals-LDH'!$AA$22:$AB$22</c:f>
                <c:numCache>
                  <c:formatCode>General</c:formatCode>
                  <c:ptCount val="2"/>
                  <c:pt idx="0">
                    <c:v>46.073389894888663</c:v>
                  </c:pt>
                  <c:pt idx="1">
                    <c:v>66.755426485128851</c:v>
                  </c:pt>
                </c:numCache>
              </c:numRef>
            </c:plus>
            <c:minus>
              <c:numRef>
                <c:f>'Intercostals-LDH'!$AA$22:$AB$22</c:f>
                <c:numCache>
                  <c:formatCode>General</c:formatCode>
                  <c:ptCount val="2"/>
                  <c:pt idx="0">
                    <c:v>46.073389894888663</c:v>
                  </c:pt>
                  <c:pt idx="1">
                    <c:v>66.755426485128851</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'Intercostals-LDH'!$S$27:$T$27</c:f>
              <c:numCache>
                <c:formatCode>General</c:formatCode>
                <c:ptCount val="2"/>
                <c:pt idx="0">
                  <c:v>739.79046399999993</c:v>
                </c:pt>
                <c:pt idx="1">
                  <c:v>693.3100373333333</c:v>
                </c:pt>
              </c:numCache>
            </c:numRef>
          </c:val>
          <c:smooth val="0"/>
          <c:extLst>
            <c:ext xmlns:c16="http://schemas.microsoft.com/office/drawing/2014/chart" uri="{C3380CC4-5D6E-409C-BE32-E72D297353CC}">
              <c16:uniqueId val="{00000001-1005-496E-83A1-04355B228EEF}"/>
            </c:ext>
          </c:extLst>
        </c:ser>
        <c:dLbls>
          <c:showLegendKey val="0"/>
          <c:showVal val="0"/>
          <c:showCatName val="0"/>
          <c:showSerName val="0"/>
          <c:showPercent val="0"/>
          <c:showBubbleSize val="0"/>
        </c:dLbls>
        <c:marker val="1"/>
        <c:smooth val="0"/>
        <c:axId val="690737248"/>
        <c:axId val="690744792"/>
      </c:lineChart>
      <c:catAx>
        <c:axId val="6907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44792"/>
        <c:crosses val="autoZero"/>
        <c:auto val="1"/>
        <c:lblAlgn val="ctr"/>
        <c:lblOffset val="100"/>
        <c:noMultiLvlLbl val="0"/>
      </c:catAx>
      <c:valAx>
        <c:axId val="690744792"/>
        <c:scaling>
          <c:orientation val="minMax"/>
          <c:min val="5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'Intercostals-COX'!$Z$21:$AA$21</c:f>
                <c:numCache>
                  <c:formatCode>General</c:formatCode>
                  <c:ptCount val="2"/>
                  <c:pt idx="0">
                    <c:v>7.9512078075435655</c:v>
                  </c:pt>
                  <c:pt idx="1">
                    <c:v>4.101745767113961</c:v>
                  </c:pt>
                </c:numCache>
              </c:numRef>
            </c:plus>
            <c:minus>
              <c:numRef>
                <c:f>'Intercostals-COX'!$Z$21:$AA$21</c:f>
                <c:numCache>
                  <c:formatCode>General</c:formatCode>
                  <c:ptCount val="2"/>
                  <c:pt idx="0">
                    <c:v>7.9512078075435655</c:v>
                  </c:pt>
                  <c:pt idx="1">
                    <c:v>4.101745767113961</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'Intercostals-COX'!$R$26:$S$26</c:f>
              <c:numCache>
                <c:formatCode>General</c:formatCode>
                <c:ptCount val="2"/>
                <c:pt idx="0">
                  <c:v>54.2237528</c:v>
                </c:pt>
                <c:pt idx="1">
                  <c:v>42.976068761904763</c:v>
                </c:pt>
              </c:numCache>
            </c:numRef>
          </c:val>
          <c:smooth val="0"/>
          <c:extLst>
            <c:ext xmlns:c16="http://schemas.microsoft.com/office/drawing/2014/chart" uri="{C3380CC4-5D6E-409C-BE32-E72D297353CC}">
              <c16:uniqueId val="{00000000-5A94-4636-807E-A634F789D27F}"/>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'Intercostals-COX'!$Z$22:$AA$22</c:f>
                <c:numCache>
                  <c:formatCode>General</c:formatCode>
                  <c:ptCount val="2"/>
                  <c:pt idx="0">
                    <c:v>3.7485101693691889</c:v>
                  </c:pt>
                  <c:pt idx="1">
                    <c:v>2.6717343078243707</c:v>
                  </c:pt>
                </c:numCache>
              </c:numRef>
            </c:plus>
            <c:minus>
              <c:numRef>
                <c:f>'Intercostals-COX'!$Z$22:$AA$22</c:f>
                <c:numCache>
                  <c:formatCode>General</c:formatCode>
                  <c:ptCount val="2"/>
                  <c:pt idx="0">
                    <c:v>3.7485101693691889</c:v>
                  </c:pt>
                  <c:pt idx="1">
                    <c:v>2.6717343078243707</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'Intercostals-COX'!$R$27:$S$27</c:f>
              <c:numCache>
                <c:formatCode>General</c:formatCode>
                <c:ptCount val="2"/>
                <c:pt idx="0">
                  <c:v>41.508830400000008</c:v>
                </c:pt>
                <c:pt idx="1">
                  <c:v>31.58486961904762</c:v>
                </c:pt>
              </c:numCache>
            </c:numRef>
          </c:val>
          <c:smooth val="0"/>
          <c:extLst>
            <c:ext xmlns:c16="http://schemas.microsoft.com/office/drawing/2014/chart" uri="{C3380CC4-5D6E-409C-BE32-E72D297353CC}">
              <c16:uniqueId val="{00000001-5A94-4636-807E-A634F789D27F}"/>
            </c:ext>
          </c:extLst>
        </c:ser>
        <c:dLbls>
          <c:showLegendKey val="0"/>
          <c:showVal val="0"/>
          <c:showCatName val="0"/>
          <c:showSerName val="0"/>
          <c:showPercent val="0"/>
          <c:showBubbleSize val="0"/>
        </c:dLbls>
        <c:marker val="1"/>
        <c:smooth val="0"/>
        <c:axId val="654255736"/>
        <c:axId val="654262296"/>
      </c:lineChart>
      <c:catAx>
        <c:axId val="65425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2296"/>
        <c:crosses val="autoZero"/>
        <c:auto val="1"/>
        <c:lblAlgn val="ctr"/>
        <c:lblOffset val="100"/>
        <c:noMultiLvlLbl val="0"/>
      </c:catAx>
      <c:valAx>
        <c:axId val="654262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'Intercostals-HK'!$AC$23:$AD$23</c:f>
                <c:numCache>
                  <c:formatCode>General</c:formatCode>
                  <c:ptCount val="2"/>
                  <c:pt idx="0">
                    <c:v>0.31164762634973187</c:v>
                  </c:pt>
                  <c:pt idx="1">
                    <c:v>0.63546295018233323</c:v>
                  </c:pt>
                </c:numCache>
              </c:numRef>
            </c:plus>
            <c:minus>
              <c:numRef>
                <c:f>'Intercostals-HK'!$AC$23:$AD$23</c:f>
                <c:numCache>
                  <c:formatCode>General</c:formatCode>
                  <c:ptCount val="2"/>
                  <c:pt idx="0">
                    <c:v>0.31164762634973187</c:v>
                  </c:pt>
                  <c:pt idx="1">
                    <c:v>0.63546295018233323</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'Intercostals-HK'!$U$28:$V$28</c:f>
              <c:numCache>
                <c:formatCode>General</c:formatCode>
                <c:ptCount val="2"/>
                <c:pt idx="0">
                  <c:v>8.9458581333333331</c:v>
                </c:pt>
                <c:pt idx="1">
                  <c:v>9.7118911999999984</c:v>
                </c:pt>
              </c:numCache>
            </c:numRef>
          </c:val>
          <c:smooth val="0"/>
          <c:extLst>
            <c:ext xmlns:c16="http://schemas.microsoft.com/office/drawing/2014/chart" uri="{C3380CC4-5D6E-409C-BE32-E72D297353CC}">
              <c16:uniqueId val="{00000000-B952-4A0F-9EC1-E4342074A08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'Intercostals-HK'!$AC$24:$AD$24</c:f>
                <c:numCache>
                  <c:formatCode>General</c:formatCode>
                  <c:ptCount val="2"/>
                  <c:pt idx="0">
                    <c:v>0.6885579873233092</c:v>
                  </c:pt>
                  <c:pt idx="1">
                    <c:v>0.75924957145182881</c:v>
                  </c:pt>
                </c:numCache>
              </c:numRef>
            </c:plus>
            <c:minus>
              <c:numRef>
                <c:f>'Intercostals-HK'!$AC$24:$AD$24</c:f>
                <c:numCache>
                  <c:formatCode>General</c:formatCode>
                  <c:ptCount val="2"/>
                  <c:pt idx="0">
                    <c:v>0.6885579873233092</c:v>
                  </c:pt>
                  <c:pt idx="1">
                    <c:v>0.75924957145182881</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'Intercostals-HK'!$U$29:$V$29</c:f>
              <c:numCache>
                <c:formatCode>General</c:formatCode>
                <c:ptCount val="2"/>
                <c:pt idx="0">
                  <c:v>8.7936785066666658</c:v>
                </c:pt>
                <c:pt idx="1">
                  <c:v>7.5953397333333319</c:v>
                </c:pt>
              </c:numCache>
            </c:numRef>
          </c:val>
          <c:smooth val="0"/>
          <c:extLst>
            <c:ext xmlns:c16="http://schemas.microsoft.com/office/drawing/2014/chart" uri="{C3380CC4-5D6E-409C-BE32-E72D297353CC}">
              <c16:uniqueId val="{00000001-B952-4A0F-9EC1-E4342074A087}"/>
            </c:ext>
          </c:extLst>
        </c:ser>
        <c:dLbls>
          <c:showLegendKey val="0"/>
          <c:showVal val="0"/>
          <c:showCatName val="0"/>
          <c:showSerName val="0"/>
          <c:showPercent val="0"/>
          <c:showBubbleSize val="0"/>
        </c:dLbls>
        <c:marker val="1"/>
        <c:smooth val="0"/>
        <c:axId val="635863640"/>
        <c:axId val="635866920"/>
      </c:lineChart>
      <c:catAx>
        <c:axId val="63586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6920"/>
        <c:crosses val="autoZero"/>
        <c:auto val="1"/>
        <c:lblAlgn val="ctr"/>
        <c:lblOffset val="100"/>
        <c:noMultiLvlLbl val="0"/>
      </c:catAx>
      <c:valAx>
        <c:axId val="635866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'Intercostals-HOAD'!$AA$21:$AB$21</c:f>
                <c:numCache>
                  <c:formatCode>General</c:formatCode>
                  <c:ptCount val="2"/>
                  <c:pt idx="0">
                    <c:v>3.461300596292022</c:v>
                  </c:pt>
                  <c:pt idx="1">
                    <c:v>3.6974917099247637</c:v>
                  </c:pt>
                </c:numCache>
              </c:numRef>
            </c:plus>
            <c:minus>
              <c:numRef>
                <c:f>'Intercostals-HOAD'!$AA$21:$AB$21</c:f>
                <c:numCache>
                  <c:formatCode>General</c:formatCode>
                  <c:ptCount val="2"/>
                  <c:pt idx="0">
                    <c:v>3.461300596292022</c:v>
                  </c:pt>
                  <c:pt idx="1">
                    <c:v>3.6974917099247637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'Intercostals-HOAD'!$S$26:$T$26</c:f>
              <c:numCache>
                <c:formatCode>General</c:formatCode>
                <c:ptCount val="2"/>
                <c:pt idx="0">
                  <c:v>67.884499199999993</c:v>
                </c:pt>
                <c:pt idx="1">
                  <c:v>72.319349333333321</c:v>
                </c:pt>
              </c:numCache>
            </c:numRef>
          </c:val>
          <c:smooth val="0"/>
          <c:extLst>
            <c:ext xmlns:c16="http://schemas.microsoft.com/office/drawing/2014/chart" uri="{C3380CC4-5D6E-409C-BE32-E72D297353CC}">
              <c16:uniqueId val="{00000000-70B2-4B87-8244-745BDAA6F18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'Intercostals-HOAD'!$AA$22:$AB$22</c:f>
                <c:numCache>
                  <c:formatCode>General</c:formatCode>
                  <c:ptCount val="2"/>
                  <c:pt idx="0">
                    <c:v>2.7537368694106505</c:v>
                  </c:pt>
                  <c:pt idx="1">
                    <c:v>4.1540005534318167</c:v>
                  </c:pt>
                </c:numCache>
              </c:numRef>
            </c:plus>
            <c:minus>
              <c:numRef>
                <c:f>'Intercostals-HOAD'!$AA$22:$AB$22</c:f>
                <c:numCache>
                  <c:formatCode>General</c:formatCode>
                  <c:ptCount val="2"/>
                  <c:pt idx="0">
                    <c:v>2.7537368694106505</c:v>
                  </c:pt>
                  <c:pt idx="1">
                    <c:v>4.1540005534318167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'Intercostals-HOAD'!$S$27:$T$27</c:f>
              <c:numCache>
                <c:formatCode>General</c:formatCode>
                <c:ptCount val="2"/>
                <c:pt idx="0">
                  <c:v>60.95759786666666</c:v>
                </c:pt>
                <c:pt idx="1">
                  <c:v>53.365722666666656</c:v>
                </c:pt>
              </c:numCache>
            </c:numRef>
          </c:val>
          <c:smooth val="0"/>
          <c:extLst>
            <c:ext xmlns:c16="http://schemas.microsoft.com/office/drawing/2014/chart" uri="{C3380CC4-5D6E-409C-BE32-E72D297353CC}">
              <c16:uniqueId val="{00000001-70B2-4B87-8244-745BDAA6F18A}"/>
            </c:ext>
          </c:extLst>
        </c:ser>
        <c:dLbls>
          <c:showLegendKey val="0"/>
          <c:showVal val="0"/>
          <c:showCatName val="0"/>
          <c:showSerName val="0"/>
          <c:showPercent val="0"/>
          <c:showBubbleSize val="0"/>
        </c:dLbls>
        <c:marker val="1"/>
        <c:smooth val="0"/>
        <c:axId val="648813920"/>
        <c:axId val="648814248"/>
      </c:lineChart>
      <c:catAx>
        <c:axId val="6488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4248"/>
        <c:crosses val="autoZero"/>
        <c:auto val="1"/>
        <c:lblAlgn val="ctr"/>
        <c:lblOffset val="100"/>
        <c:noMultiLvlLbl val="0"/>
      </c:catAx>
      <c:valAx>
        <c:axId val="648814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'Intercostals-HOAD'!$AA$21:$AB$21</c:f>
                <c:numCache>
                  <c:formatCode>General</c:formatCode>
                  <c:ptCount val="2"/>
                  <c:pt idx="0">
                    <c:v>3.461300596292022</c:v>
                  </c:pt>
                  <c:pt idx="1">
                    <c:v>3.6974917099247637</c:v>
                  </c:pt>
                </c:numCache>
              </c:numRef>
            </c:plus>
            <c:minus>
              <c:numRef>
                <c:f>'Intercostals-HOAD'!$AA$21:$AB$21</c:f>
                <c:numCache>
                  <c:formatCode>General</c:formatCode>
                  <c:ptCount val="2"/>
                  <c:pt idx="0">
                    <c:v>3.461300596292022</c:v>
                  </c:pt>
                  <c:pt idx="1">
                    <c:v>3.6974917099247637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'Intercostals-HOAD'!$S$26:$T$26</c:f>
              <c:numCache>
                <c:formatCode>General</c:formatCode>
                <c:ptCount val="2"/>
                <c:pt idx="0">
                  <c:v>67.884499199999993</c:v>
                </c:pt>
                <c:pt idx="1">
                  <c:v>72.319349333333321</c:v>
                </c:pt>
              </c:numCache>
            </c:numRef>
          </c:val>
          <c:smooth val="0"/>
          <c:extLst>
            <c:ext xmlns:c16="http://schemas.microsoft.com/office/drawing/2014/chart" uri="{C3380CC4-5D6E-409C-BE32-E72D297353CC}">
              <c16:uniqueId val="{00000003-49F3-4AB6-AF12-9FA0FE11713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'Intercostals-HOAD'!$AA$22:$AB$22</c:f>
                <c:numCache>
                  <c:formatCode>General</c:formatCode>
                  <c:ptCount val="2"/>
                  <c:pt idx="0">
                    <c:v>2.7537368694106505</c:v>
                  </c:pt>
                  <c:pt idx="1">
                    <c:v>4.1540005534318167</c:v>
                  </c:pt>
                </c:numCache>
              </c:numRef>
            </c:plus>
            <c:minus>
              <c:numRef>
                <c:f>'Intercostals-HOAD'!$AA$22:$AB$22</c:f>
                <c:numCache>
                  <c:formatCode>General</c:formatCode>
                  <c:ptCount val="2"/>
                  <c:pt idx="0">
                    <c:v>2.7537368694106505</c:v>
                  </c:pt>
                  <c:pt idx="1">
                    <c:v>4.1540005534318167</c:v>
                  </c:pt>
                </c:numCache>
              </c:numRef>
            </c:minus>
            <c:spPr>
              <a:noFill/>
              <a:ln w="9525" cap="flat" cmpd="sng" algn="ctr">
                <a:solidFill>
                  <a:schemeClr val="tx1">
                    <a:lumMod val="65000"/>
                    <a:lumOff val="35000"/>
                  </a:schemeClr>
                </a:solidFill>
                <a:round/>
              </a:ln>
              <a:effectLst/>
            </c:spPr>
          </c:errBars>
          <c:cat>
            <c:strRef>
              <c:f>'Intercostals-HOAD'!$S$25:$T$25</c:f>
              <c:strCache>
                <c:ptCount val="2"/>
                <c:pt idx="0">
                  <c:v>NX</c:v>
                </c:pt>
                <c:pt idx="1">
                  <c:v>HX</c:v>
                </c:pt>
              </c:strCache>
            </c:strRef>
          </c:cat>
          <c:val>
            <c:numRef>
              <c:f>'Intercostals-HOAD'!$S$27:$T$27</c:f>
              <c:numCache>
                <c:formatCode>General</c:formatCode>
                <c:ptCount val="2"/>
                <c:pt idx="0">
                  <c:v>60.95759786666666</c:v>
                </c:pt>
                <c:pt idx="1">
                  <c:v>53.365722666666656</c:v>
                </c:pt>
              </c:numCache>
            </c:numRef>
          </c:val>
          <c:smooth val="0"/>
          <c:extLst>
            <c:ext xmlns:c16="http://schemas.microsoft.com/office/drawing/2014/chart" uri="{C3380CC4-5D6E-409C-BE32-E72D297353CC}">
              <c16:uniqueId val="{00000004-49F3-4AB6-AF12-9FA0FE11713C}"/>
            </c:ext>
          </c:extLst>
        </c:ser>
        <c:dLbls>
          <c:showLegendKey val="0"/>
          <c:showVal val="0"/>
          <c:showCatName val="0"/>
          <c:showSerName val="0"/>
          <c:showPercent val="0"/>
          <c:showBubbleSize val="0"/>
        </c:dLbls>
        <c:marker val="1"/>
        <c:smooth val="0"/>
        <c:axId val="648813920"/>
        <c:axId val="648814248"/>
      </c:lineChart>
      <c:catAx>
        <c:axId val="6488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4248"/>
        <c:crosses val="autoZero"/>
        <c:auto val="1"/>
        <c:lblAlgn val="ctr"/>
        <c:lblOffset val="100"/>
        <c:noMultiLvlLbl val="0"/>
      </c:catAx>
      <c:valAx>
        <c:axId val="648814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1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'Intercostals-HK'!$AC$23:$AD$23</c:f>
                <c:numCache>
                  <c:formatCode>General</c:formatCode>
                  <c:ptCount val="2"/>
                  <c:pt idx="0">
                    <c:v>0.31164762634973187</c:v>
                  </c:pt>
                  <c:pt idx="1">
                    <c:v>0.63546295018233323</c:v>
                  </c:pt>
                </c:numCache>
              </c:numRef>
            </c:plus>
            <c:minus>
              <c:numRef>
                <c:f>'Intercostals-HK'!$AC$23:$AD$23</c:f>
                <c:numCache>
                  <c:formatCode>General</c:formatCode>
                  <c:ptCount val="2"/>
                  <c:pt idx="0">
                    <c:v>0.31164762634973187</c:v>
                  </c:pt>
                  <c:pt idx="1">
                    <c:v>0.63546295018233323</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'Intercostals-HK'!$U$28:$V$28</c:f>
              <c:numCache>
                <c:formatCode>General</c:formatCode>
                <c:ptCount val="2"/>
                <c:pt idx="0">
                  <c:v>8.9458581333333331</c:v>
                </c:pt>
                <c:pt idx="1">
                  <c:v>9.7118911999999984</c:v>
                </c:pt>
              </c:numCache>
            </c:numRef>
          </c:val>
          <c:smooth val="0"/>
          <c:extLst>
            <c:ext xmlns:c16="http://schemas.microsoft.com/office/drawing/2014/chart" uri="{C3380CC4-5D6E-409C-BE32-E72D297353CC}">
              <c16:uniqueId val="{00000000-B721-4621-BC2C-FBA9D657366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'Intercostals-HK'!$AC$24:$AD$24</c:f>
                <c:numCache>
                  <c:formatCode>General</c:formatCode>
                  <c:ptCount val="2"/>
                  <c:pt idx="0">
                    <c:v>0.6885579873233092</c:v>
                  </c:pt>
                  <c:pt idx="1">
                    <c:v>0.75924957145182881</c:v>
                  </c:pt>
                </c:numCache>
              </c:numRef>
            </c:plus>
            <c:minus>
              <c:numRef>
                <c:f>'Intercostals-HK'!$AC$24:$AD$24</c:f>
                <c:numCache>
                  <c:formatCode>General</c:formatCode>
                  <c:ptCount val="2"/>
                  <c:pt idx="0">
                    <c:v>0.6885579873233092</c:v>
                  </c:pt>
                  <c:pt idx="1">
                    <c:v>0.75924957145182881</c:v>
                  </c:pt>
                </c:numCache>
              </c:numRef>
            </c:minus>
            <c:spPr>
              <a:noFill/>
              <a:ln w="9525" cap="flat" cmpd="sng" algn="ctr">
                <a:solidFill>
                  <a:schemeClr val="tx1">
                    <a:lumMod val="65000"/>
                    <a:lumOff val="35000"/>
                  </a:schemeClr>
                </a:solidFill>
                <a:round/>
              </a:ln>
              <a:effectLst/>
            </c:spPr>
          </c:errBars>
          <c:cat>
            <c:strRef>
              <c:f>'Intercostals-HK'!$U$27:$V$27</c:f>
              <c:strCache>
                <c:ptCount val="2"/>
                <c:pt idx="0">
                  <c:v>NX</c:v>
                </c:pt>
                <c:pt idx="1">
                  <c:v>HX</c:v>
                </c:pt>
              </c:strCache>
            </c:strRef>
          </c:cat>
          <c:val>
            <c:numRef>
              <c:f>'Intercostals-HK'!$U$29:$V$29</c:f>
              <c:numCache>
                <c:formatCode>General</c:formatCode>
                <c:ptCount val="2"/>
                <c:pt idx="0">
                  <c:v>8.7936785066666658</c:v>
                </c:pt>
                <c:pt idx="1">
                  <c:v>7.5953397333333319</c:v>
                </c:pt>
              </c:numCache>
            </c:numRef>
          </c:val>
          <c:smooth val="0"/>
          <c:extLst>
            <c:ext xmlns:c16="http://schemas.microsoft.com/office/drawing/2014/chart" uri="{C3380CC4-5D6E-409C-BE32-E72D297353CC}">
              <c16:uniqueId val="{00000002-B721-4621-BC2C-FBA9D657366A}"/>
            </c:ext>
          </c:extLst>
        </c:ser>
        <c:dLbls>
          <c:showLegendKey val="0"/>
          <c:showVal val="0"/>
          <c:showCatName val="0"/>
          <c:showSerName val="0"/>
          <c:showPercent val="0"/>
          <c:showBubbleSize val="0"/>
        </c:dLbls>
        <c:marker val="1"/>
        <c:smooth val="0"/>
        <c:axId val="635863640"/>
        <c:axId val="635866920"/>
      </c:lineChart>
      <c:catAx>
        <c:axId val="63586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6920"/>
        <c:crosses val="autoZero"/>
        <c:auto val="1"/>
        <c:lblAlgn val="ctr"/>
        <c:lblOffset val="100"/>
        <c:noMultiLvlLbl val="0"/>
      </c:catAx>
      <c:valAx>
        <c:axId val="635866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'Intercostals-COX'!$Z$21:$AA$21</c:f>
                <c:numCache>
                  <c:formatCode>General</c:formatCode>
                  <c:ptCount val="2"/>
                  <c:pt idx="0">
                    <c:v>7.9512078075435655</c:v>
                  </c:pt>
                  <c:pt idx="1">
                    <c:v>4.101745767113961</c:v>
                  </c:pt>
                </c:numCache>
              </c:numRef>
            </c:plus>
            <c:minus>
              <c:numRef>
                <c:f>'Intercostals-COX'!$Z$21:$AA$21</c:f>
                <c:numCache>
                  <c:formatCode>General</c:formatCode>
                  <c:ptCount val="2"/>
                  <c:pt idx="0">
                    <c:v>7.9512078075435655</c:v>
                  </c:pt>
                  <c:pt idx="1">
                    <c:v>4.101745767113961</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'Intercostals-COX'!$R$26:$S$26</c:f>
              <c:numCache>
                <c:formatCode>General</c:formatCode>
                <c:ptCount val="2"/>
                <c:pt idx="0">
                  <c:v>54.2237528</c:v>
                </c:pt>
                <c:pt idx="1">
                  <c:v>42.976068761904763</c:v>
                </c:pt>
              </c:numCache>
            </c:numRef>
          </c:val>
          <c:smooth val="0"/>
          <c:extLst>
            <c:ext xmlns:c16="http://schemas.microsoft.com/office/drawing/2014/chart" uri="{C3380CC4-5D6E-409C-BE32-E72D297353CC}">
              <c16:uniqueId val="{00000000-0E20-412C-A57A-CDAB7309908B}"/>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'Intercostals-COX'!$Z$22:$AA$22</c:f>
                <c:numCache>
                  <c:formatCode>General</c:formatCode>
                  <c:ptCount val="2"/>
                  <c:pt idx="0">
                    <c:v>3.7485101693691889</c:v>
                  </c:pt>
                  <c:pt idx="1">
                    <c:v>2.6717343078243707</c:v>
                  </c:pt>
                </c:numCache>
              </c:numRef>
            </c:plus>
            <c:minus>
              <c:numRef>
                <c:f>'Intercostals-COX'!$Z$22:$AA$22</c:f>
                <c:numCache>
                  <c:formatCode>General</c:formatCode>
                  <c:ptCount val="2"/>
                  <c:pt idx="0">
                    <c:v>3.7485101693691889</c:v>
                  </c:pt>
                  <c:pt idx="1">
                    <c:v>2.6717343078243707</c:v>
                  </c:pt>
                </c:numCache>
              </c:numRef>
            </c:minus>
            <c:spPr>
              <a:noFill/>
              <a:ln w="9525" cap="flat" cmpd="sng" algn="ctr">
                <a:solidFill>
                  <a:schemeClr val="tx1">
                    <a:lumMod val="65000"/>
                    <a:lumOff val="35000"/>
                  </a:schemeClr>
                </a:solidFill>
                <a:round/>
              </a:ln>
              <a:effectLst/>
            </c:spPr>
          </c:errBars>
          <c:cat>
            <c:strRef>
              <c:f>'Intercostals-COX'!$R$25:$S$25</c:f>
              <c:strCache>
                <c:ptCount val="2"/>
                <c:pt idx="0">
                  <c:v>NX</c:v>
                </c:pt>
                <c:pt idx="1">
                  <c:v>HX</c:v>
                </c:pt>
              </c:strCache>
            </c:strRef>
          </c:cat>
          <c:val>
            <c:numRef>
              <c:f>'Intercostals-COX'!$R$27:$S$27</c:f>
              <c:numCache>
                <c:formatCode>General</c:formatCode>
                <c:ptCount val="2"/>
                <c:pt idx="0">
                  <c:v>41.508830400000008</c:v>
                </c:pt>
                <c:pt idx="1">
                  <c:v>31.58486961904762</c:v>
                </c:pt>
              </c:numCache>
            </c:numRef>
          </c:val>
          <c:smooth val="0"/>
          <c:extLst>
            <c:ext xmlns:c16="http://schemas.microsoft.com/office/drawing/2014/chart" uri="{C3380CC4-5D6E-409C-BE32-E72D297353CC}">
              <c16:uniqueId val="{00000002-0E20-412C-A57A-CDAB7309908B}"/>
            </c:ext>
          </c:extLst>
        </c:ser>
        <c:dLbls>
          <c:showLegendKey val="0"/>
          <c:showVal val="0"/>
          <c:showCatName val="0"/>
          <c:showSerName val="0"/>
          <c:showPercent val="0"/>
          <c:showBubbleSize val="0"/>
        </c:dLbls>
        <c:marker val="1"/>
        <c:smooth val="0"/>
        <c:axId val="654255736"/>
        <c:axId val="654262296"/>
      </c:lineChart>
      <c:catAx>
        <c:axId val="65425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2296"/>
        <c:crosses val="autoZero"/>
        <c:auto val="1"/>
        <c:lblAlgn val="ctr"/>
        <c:lblOffset val="100"/>
        <c:noMultiLvlLbl val="0"/>
      </c:catAx>
      <c:valAx>
        <c:axId val="654262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5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c:v>
          </c:tx>
          <c:spPr>
            <a:ln w="28575" cap="rnd">
              <a:solidFill>
                <a:schemeClr val="accent1"/>
              </a:solidFill>
              <a:round/>
            </a:ln>
            <a:effectLst/>
          </c:spPr>
          <c:marker>
            <c:symbol val="none"/>
          </c:marker>
          <c:errBars>
            <c:errDir val="y"/>
            <c:errBarType val="both"/>
            <c:errValType val="cust"/>
            <c:noEndCap val="0"/>
            <c:plus>
              <c:numRef>
                <c:f>'Semitendinosus-HOAD'!$AA$25:$AB$25</c:f>
                <c:numCache>
                  <c:formatCode>General</c:formatCode>
                  <c:ptCount val="2"/>
                  <c:pt idx="0">
                    <c:v>2.6798022563722155</c:v>
                  </c:pt>
                  <c:pt idx="1">
                    <c:v>2.888610782063624</c:v>
                  </c:pt>
                </c:numCache>
              </c:numRef>
            </c:plus>
            <c:minus>
              <c:numRef>
                <c:f>'Semitendinosus-HOAD'!$AA$25:$AB$25</c:f>
                <c:numCache>
                  <c:formatCode>General</c:formatCode>
                  <c:ptCount val="2"/>
                  <c:pt idx="0">
                    <c:v>2.6798022563722155</c:v>
                  </c:pt>
                  <c:pt idx="1">
                    <c:v>2.888610782063624</c:v>
                  </c:pt>
                </c:numCache>
              </c:numRef>
            </c:minus>
            <c:spPr>
              <a:noFill/>
              <a:ln w="9525" cap="flat" cmpd="sng" algn="ctr">
                <a:solidFill>
                  <a:schemeClr val="tx1">
                    <a:lumMod val="65000"/>
                    <a:lumOff val="35000"/>
                  </a:schemeClr>
                </a:solidFill>
                <a:round/>
              </a:ln>
              <a:effectLst/>
            </c:spPr>
          </c:errBars>
          <c:cat>
            <c:strRef>
              <c:f>'Semitendinosus-HOAD'!$W$29:$X$29</c:f>
              <c:strCache>
                <c:ptCount val="2"/>
                <c:pt idx="0">
                  <c:v>NX</c:v>
                </c:pt>
                <c:pt idx="1">
                  <c:v>HX</c:v>
                </c:pt>
              </c:strCache>
            </c:strRef>
          </c:cat>
          <c:val>
            <c:numRef>
              <c:f>'Semitendinosus-HOAD'!$S$30:$T$30</c:f>
              <c:numCache>
                <c:formatCode>General</c:formatCode>
                <c:ptCount val="2"/>
                <c:pt idx="0">
                  <c:v>40.515985066666701</c:v>
                </c:pt>
                <c:pt idx="1">
                  <c:v>40.249215999999997</c:v>
                </c:pt>
              </c:numCache>
            </c:numRef>
          </c:val>
          <c:smooth val="0"/>
          <c:extLst>
            <c:ext xmlns:c16="http://schemas.microsoft.com/office/drawing/2014/chart" uri="{C3380CC4-5D6E-409C-BE32-E72D297353CC}">
              <c16:uniqueId val="{00000000-6992-4B43-9C98-AD8D5D0C52D5}"/>
            </c:ext>
          </c:extLst>
        </c:ser>
        <c:ser>
          <c:idx val="1"/>
          <c:order val="1"/>
          <c:tx>
            <c:v>Lowland</c:v>
          </c:tx>
          <c:spPr>
            <a:ln w="28575" cap="rnd">
              <a:solidFill>
                <a:schemeClr val="accent2"/>
              </a:solidFill>
              <a:round/>
            </a:ln>
            <a:effectLst/>
          </c:spPr>
          <c:marker>
            <c:symbol val="none"/>
          </c:marker>
          <c:errBars>
            <c:errDir val="y"/>
            <c:errBarType val="both"/>
            <c:errValType val="cust"/>
            <c:noEndCap val="0"/>
            <c:plus>
              <c:numRef>
                <c:f>'Semitendinosus-HOAD'!$AA$26:$AB$26</c:f>
                <c:numCache>
                  <c:formatCode>General</c:formatCode>
                  <c:ptCount val="2"/>
                  <c:pt idx="0">
                    <c:v>3.9972874415546613</c:v>
                  </c:pt>
                  <c:pt idx="1">
                    <c:v>2.1564449424683789</c:v>
                  </c:pt>
                </c:numCache>
              </c:numRef>
            </c:plus>
            <c:minus>
              <c:numRef>
                <c:f>'Semitendinosus-HOAD'!$AA$26:$AB$26</c:f>
                <c:numCache>
                  <c:formatCode>General</c:formatCode>
                  <c:ptCount val="2"/>
                  <c:pt idx="0">
                    <c:v>3.9972874415546613</c:v>
                  </c:pt>
                  <c:pt idx="1">
                    <c:v>2.1564449424683789</c:v>
                  </c:pt>
                </c:numCache>
              </c:numRef>
            </c:minus>
            <c:spPr>
              <a:noFill/>
              <a:ln w="9525" cap="flat" cmpd="sng" algn="ctr">
                <a:solidFill>
                  <a:schemeClr val="tx1">
                    <a:lumMod val="65000"/>
                    <a:lumOff val="35000"/>
                  </a:schemeClr>
                </a:solidFill>
                <a:round/>
              </a:ln>
              <a:effectLst/>
            </c:spPr>
          </c:errBars>
          <c:cat>
            <c:strRef>
              <c:f>'Semitendinosus-HOAD'!$W$29:$X$29</c:f>
              <c:strCache>
                <c:ptCount val="2"/>
                <c:pt idx="0">
                  <c:v>NX</c:v>
                </c:pt>
                <c:pt idx="1">
                  <c:v>HX</c:v>
                </c:pt>
              </c:strCache>
            </c:strRef>
          </c:cat>
          <c:val>
            <c:numRef>
              <c:f>'Semitendinosus-HOAD'!$S$31:$T$31</c:f>
              <c:numCache>
                <c:formatCode>General</c:formatCode>
                <c:ptCount val="2"/>
                <c:pt idx="0">
                  <c:v>32.8870826666667</c:v>
                </c:pt>
                <c:pt idx="1">
                  <c:v>31.636138666666699</c:v>
                </c:pt>
              </c:numCache>
            </c:numRef>
          </c:val>
          <c:smooth val="0"/>
          <c:extLst>
            <c:ext xmlns:c16="http://schemas.microsoft.com/office/drawing/2014/chart" uri="{C3380CC4-5D6E-409C-BE32-E72D297353CC}">
              <c16:uniqueId val="{00000002-6992-4B43-9C98-AD8D5D0C52D5}"/>
            </c:ext>
          </c:extLst>
        </c:ser>
        <c:dLbls>
          <c:showLegendKey val="0"/>
          <c:showVal val="0"/>
          <c:showCatName val="0"/>
          <c:showSerName val="0"/>
          <c:showPercent val="0"/>
          <c:showBubbleSize val="0"/>
        </c:dLbls>
        <c:smooth val="0"/>
        <c:axId val="714229856"/>
        <c:axId val="714230512"/>
      </c:lineChart>
      <c:catAx>
        <c:axId val="71422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30512"/>
        <c:crosses val="autoZero"/>
        <c:auto val="1"/>
        <c:lblAlgn val="ctr"/>
        <c:lblOffset val="100"/>
        <c:noMultiLvlLbl val="0"/>
      </c:catAx>
      <c:valAx>
        <c:axId val="71423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'Intercostals-LDH'!$AA$21:$AB$21</c:f>
                <c:numCache>
                  <c:formatCode>General</c:formatCode>
                  <c:ptCount val="2"/>
                  <c:pt idx="0">
                    <c:v>15.052358100919857</c:v>
                  </c:pt>
                  <c:pt idx="1">
                    <c:v>67.17106030666919</c:v>
                  </c:pt>
                </c:numCache>
              </c:numRef>
            </c:plus>
            <c:minus>
              <c:numRef>
                <c:f>'Intercostals-LDH'!$AA$21:$AB$21</c:f>
                <c:numCache>
                  <c:formatCode>General</c:formatCode>
                  <c:ptCount val="2"/>
                  <c:pt idx="0">
                    <c:v>15.052358100919857</c:v>
                  </c:pt>
                  <c:pt idx="1">
                    <c:v>67.17106030666919</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'Intercostals-LDH'!$S$26:$T$26</c:f>
              <c:numCache>
                <c:formatCode>General</c:formatCode>
                <c:ptCount val="2"/>
                <c:pt idx="0">
                  <c:v>662.13156351999999</c:v>
                </c:pt>
                <c:pt idx="1">
                  <c:v>692.48968533333311</c:v>
                </c:pt>
              </c:numCache>
            </c:numRef>
          </c:val>
          <c:smooth val="0"/>
          <c:extLst>
            <c:ext xmlns:c16="http://schemas.microsoft.com/office/drawing/2014/chart" uri="{C3380CC4-5D6E-409C-BE32-E72D297353CC}">
              <c16:uniqueId val="{00000000-CB40-46CD-8F48-505F4E092EC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'Intercostals-LDH'!$AA$22:$AB$22</c:f>
                <c:numCache>
                  <c:formatCode>General</c:formatCode>
                  <c:ptCount val="2"/>
                  <c:pt idx="0">
                    <c:v>46.073389894888663</c:v>
                  </c:pt>
                  <c:pt idx="1">
                    <c:v>66.755426485128851</c:v>
                  </c:pt>
                </c:numCache>
              </c:numRef>
            </c:plus>
            <c:minus>
              <c:numRef>
                <c:f>'Intercostals-LDH'!$AA$22:$AB$22</c:f>
                <c:numCache>
                  <c:formatCode>General</c:formatCode>
                  <c:ptCount val="2"/>
                  <c:pt idx="0">
                    <c:v>46.073389894888663</c:v>
                  </c:pt>
                  <c:pt idx="1">
                    <c:v>66.755426485128851</c:v>
                  </c:pt>
                </c:numCache>
              </c:numRef>
            </c:minus>
            <c:spPr>
              <a:noFill/>
              <a:ln w="9525" cap="flat" cmpd="sng" algn="ctr">
                <a:solidFill>
                  <a:schemeClr val="tx1">
                    <a:lumMod val="65000"/>
                    <a:lumOff val="35000"/>
                  </a:schemeClr>
                </a:solidFill>
                <a:round/>
              </a:ln>
              <a:effectLst/>
            </c:spPr>
          </c:errBars>
          <c:cat>
            <c:strRef>
              <c:f>'Intercostals-LDH'!$S$25:$T$25</c:f>
              <c:strCache>
                <c:ptCount val="2"/>
                <c:pt idx="0">
                  <c:v>NX</c:v>
                </c:pt>
                <c:pt idx="1">
                  <c:v>HX</c:v>
                </c:pt>
              </c:strCache>
            </c:strRef>
          </c:cat>
          <c:val>
            <c:numRef>
              <c:f>'Intercostals-LDH'!$S$27:$T$27</c:f>
              <c:numCache>
                <c:formatCode>General</c:formatCode>
                <c:ptCount val="2"/>
                <c:pt idx="0">
                  <c:v>739.79046399999993</c:v>
                </c:pt>
                <c:pt idx="1">
                  <c:v>693.3100373333333</c:v>
                </c:pt>
              </c:numCache>
            </c:numRef>
          </c:val>
          <c:smooth val="0"/>
          <c:extLst>
            <c:ext xmlns:c16="http://schemas.microsoft.com/office/drawing/2014/chart" uri="{C3380CC4-5D6E-409C-BE32-E72D297353CC}">
              <c16:uniqueId val="{00000002-CB40-46CD-8F48-505F4E092EC7}"/>
            </c:ext>
          </c:extLst>
        </c:ser>
        <c:dLbls>
          <c:showLegendKey val="0"/>
          <c:showVal val="0"/>
          <c:showCatName val="0"/>
          <c:showSerName val="0"/>
          <c:showPercent val="0"/>
          <c:showBubbleSize val="0"/>
        </c:dLbls>
        <c:marker val="1"/>
        <c:smooth val="0"/>
        <c:axId val="690737248"/>
        <c:axId val="690744792"/>
      </c:lineChart>
      <c:catAx>
        <c:axId val="6907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44792"/>
        <c:crosses val="autoZero"/>
        <c:auto val="1"/>
        <c:lblAlgn val="ctr"/>
        <c:lblOffset val="100"/>
        <c:noMultiLvlLbl val="0"/>
      </c:catAx>
      <c:valAx>
        <c:axId val="690744792"/>
        <c:scaling>
          <c:orientation val="minMax"/>
          <c:min val="5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'Intercostals-CS'!$AA$21:$AB$21</c:f>
                <c:numCache>
                  <c:formatCode>General</c:formatCode>
                  <c:ptCount val="2"/>
                  <c:pt idx="0">
                    <c:v>0.63440867346785812</c:v>
                  </c:pt>
                  <c:pt idx="1">
                    <c:v>1.5680234742718044</c:v>
                  </c:pt>
                </c:numCache>
              </c:numRef>
            </c:plus>
            <c:minus>
              <c:numRef>
                <c:f>'Intercostals-CS'!$AA$21:$AB$21</c:f>
                <c:numCache>
                  <c:formatCode>General</c:formatCode>
                  <c:ptCount val="2"/>
                  <c:pt idx="0">
                    <c:v>0.63440867346785812</c:v>
                  </c:pt>
                  <c:pt idx="1">
                    <c:v>1.5680234742718044</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'Intercostals-CS'!$S$26:$T$26</c:f>
              <c:numCache>
                <c:formatCode>General</c:formatCode>
                <c:ptCount val="2"/>
                <c:pt idx="0">
                  <c:v>22.109290700000003</c:v>
                </c:pt>
                <c:pt idx="1">
                  <c:v>24.748005571428575</c:v>
                </c:pt>
              </c:numCache>
            </c:numRef>
          </c:val>
          <c:smooth val="0"/>
          <c:extLst>
            <c:ext xmlns:c16="http://schemas.microsoft.com/office/drawing/2014/chart" uri="{C3380CC4-5D6E-409C-BE32-E72D297353CC}">
              <c16:uniqueId val="{00000000-8228-4ABC-8046-B5F2587A9D2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'Intercostals-CS'!$AA$22:$AB$22</c:f>
                <c:numCache>
                  <c:formatCode>General</c:formatCode>
                  <c:ptCount val="2"/>
                  <c:pt idx="0">
                    <c:v>1.376927209585125</c:v>
                  </c:pt>
                  <c:pt idx="1">
                    <c:v>1.5421384086172285</c:v>
                  </c:pt>
                </c:numCache>
              </c:numRef>
            </c:plus>
            <c:minus>
              <c:numRef>
                <c:f>'Intercostals-CS'!$AA$22:$AB$22</c:f>
                <c:numCache>
                  <c:formatCode>General</c:formatCode>
                  <c:ptCount val="2"/>
                  <c:pt idx="0">
                    <c:v>1.376927209585125</c:v>
                  </c:pt>
                  <c:pt idx="1">
                    <c:v>1.5421384086172285</c:v>
                  </c:pt>
                </c:numCache>
              </c:numRef>
            </c:minus>
            <c:spPr>
              <a:noFill/>
              <a:ln w="9525" cap="flat" cmpd="sng" algn="ctr">
                <a:solidFill>
                  <a:schemeClr val="tx1">
                    <a:lumMod val="65000"/>
                    <a:lumOff val="35000"/>
                  </a:schemeClr>
                </a:solidFill>
                <a:round/>
              </a:ln>
              <a:effectLst/>
            </c:spPr>
          </c:errBars>
          <c:cat>
            <c:strRef>
              <c:f>'Intercostals-CS'!$S$25:$T$25</c:f>
              <c:strCache>
                <c:ptCount val="2"/>
                <c:pt idx="0">
                  <c:v>NX</c:v>
                </c:pt>
                <c:pt idx="1">
                  <c:v>HX</c:v>
                </c:pt>
              </c:strCache>
            </c:strRef>
          </c:cat>
          <c:val>
            <c:numRef>
              <c:f>'Intercostals-CS'!$S$27:$T$27</c:f>
              <c:numCache>
                <c:formatCode>General</c:formatCode>
                <c:ptCount val="2"/>
                <c:pt idx="0">
                  <c:v>20.373731533333334</c:v>
                </c:pt>
                <c:pt idx="1">
                  <c:v>19.806737404761908</c:v>
                </c:pt>
              </c:numCache>
            </c:numRef>
          </c:val>
          <c:smooth val="0"/>
          <c:extLst>
            <c:ext xmlns:c16="http://schemas.microsoft.com/office/drawing/2014/chart" uri="{C3380CC4-5D6E-409C-BE32-E72D297353CC}">
              <c16:uniqueId val="{00000002-8228-4ABC-8046-B5F2587A9D2A}"/>
            </c:ext>
          </c:extLst>
        </c:ser>
        <c:dLbls>
          <c:showLegendKey val="0"/>
          <c:showVal val="0"/>
          <c:showCatName val="0"/>
          <c:showSerName val="0"/>
          <c:showPercent val="0"/>
          <c:showBubbleSize val="0"/>
        </c:dLbls>
        <c:marker val="1"/>
        <c:smooth val="0"/>
        <c:axId val="727248808"/>
        <c:axId val="727246512"/>
      </c:lineChart>
      <c:catAx>
        <c:axId val="7272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6512"/>
        <c:crosses val="autoZero"/>
        <c:auto val="1"/>
        <c:lblAlgn val="ctr"/>
        <c:lblOffset val="100"/>
        <c:noMultiLvlLbl val="0"/>
      </c:catAx>
      <c:valAx>
        <c:axId val="72724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4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pec.major'!$G$31:$H$31</c:f>
                <c:numCache>
                  <c:formatCode>General</c:formatCode>
                  <c:ptCount val="2"/>
                  <c:pt idx="0">
                    <c:v>2.3585954834320675</c:v>
                  </c:pt>
                  <c:pt idx="1">
                    <c:v>3.181631165363505</c:v>
                  </c:pt>
                </c:numCache>
              </c:numRef>
            </c:plus>
            <c:minus>
              <c:numRef>
                <c:f>'Summary pec.major'!$G$31:$H$31</c:f>
                <c:numCache>
                  <c:formatCode>General</c:formatCode>
                  <c:ptCount val="2"/>
                  <c:pt idx="0">
                    <c:v>2.3585954834320675</c:v>
                  </c:pt>
                  <c:pt idx="1">
                    <c:v>3.181631165363505</c:v>
                  </c:pt>
                </c:numCache>
              </c:numRef>
            </c:minus>
            <c:spPr>
              <a:noFill/>
              <a:ln w="9525" cap="flat" cmpd="sng" algn="ctr">
                <a:solidFill>
                  <a:schemeClr val="tx1">
                    <a:lumMod val="65000"/>
                    <a:lumOff val="35000"/>
                  </a:schemeClr>
                </a:solidFill>
                <a:round/>
              </a:ln>
              <a:effectLst/>
            </c:spPr>
          </c:errBars>
          <c:cat>
            <c:strRef>
              <c:f>'Summary pec.major'!$D$30:$E$30</c:f>
              <c:strCache>
                <c:ptCount val="2"/>
                <c:pt idx="0">
                  <c:v>NX</c:v>
                </c:pt>
                <c:pt idx="1">
                  <c:v>HX</c:v>
                </c:pt>
              </c:strCache>
            </c:strRef>
          </c:cat>
          <c:val>
            <c:numRef>
              <c:f>'Summary pec.major'!$D$31:$E$31</c:f>
              <c:numCache>
                <c:formatCode>General</c:formatCode>
                <c:ptCount val="2"/>
                <c:pt idx="0">
                  <c:v>22.572905666666667</c:v>
                </c:pt>
                <c:pt idx="1">
                  <c:v>31.387970190476185</c:v>
                </c:pt>
              </c:numCache>
            </c:numRef>
          </c:val>
          <c:smooth val="0"/>
          <c:extLst>
            <c:ext xmlns:c16="http://schemas.microsoft.com/office/drawing/2014/chart" uri="{C3380CC4-5D6E-409C-BE32-E72D297353CC}">
              <c16:uniqueId val="{00000000-33D4-47D6-8252-0C410D72D75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pec.major'!$G$32:$H$32</c:f>
                <c:numCache>
                  <c:formatCode>General</c:formatCode>
                  <c:ptCount val="2"/>
                  <c:pt idx="0">
                    <c:v>2.3854019313236194</c:v>
                  </c:pt>
                  <c:pt idx="1">
                    <c:v>4.0896232721344674</c:v>
                  </c:pt>
                </c:numCache>
              </c:numRef>
            </c:plus>
            <c:minus>
              <c:numRef>
                <c:f>'Summary pec.major'!$G$32:$H$32</c:f>
                <c:numCache>
                  <c:formatCode>General</c:formatCode>
                  <c:ptCount val="2"/>
                  <c:pt idx="0">
                    <c:v>2.3854019313236194</c:v>
                  </c:pt>
                  <c:pt idx="1">
                    <c:v>4.0896232721344674</c:v>
                  </c:pt>
                </c:numCache>
              </c:numRef>
            </c:minus>
            <c:spPr>
              <a:noFill/>
              <a:ln w="9525" cap="flat" cmpd="sng" algn="ctr">
                <a:solidFill>
                  <a:schemeClr val="tx1">
                    <a:lumMod val="65000"/>
                    <a:lumOff val="35000"/>
                  </a:schemeClr>
                </a:solidFill>
                <a:round/>
              </a:ln>
              <a:effectLst/>
            </c:spPr>
          </c:errBars>
          <c:cat>
            <c:strRef>
              <c:f>'Summary pec.major'!$D$30:$E$30</c:f>
              <c:strCache>
                <c:ptCount val="2"/>
                <c:pt idx="0">
                  <c:v>NX</c:v>
                </c:pt>
                <c:pt idx="1">
                  <c:v>HX</c:v>
                </c:pt>
              </c:strCache>
            </c:strRef>
          </c:cat>
          <c:val>
            <c:numRef>
              <c:f>'Summary pec.major'!$D$32:$E$32</c:f>
              <c:numCache>
                <c:formatCode>General</c:formatCode>
                <c:ptCount val="2"/>
                <c:pt idx="0">
                  <c:v>24.808146333333333</c:v>
                </c:pt>
                <c:pt idx="1">
                  <c:v>32.212165809523803</c:v>
                </c:pt>
              </c:numCache>
            </c:numRef>
          </c:val>
          <c:smooth val="0"/>
          <c:extLst>
            <c:ext xmlns:c16="http://schemas.microsoft.com/office/drawing/2014/chart" uri="{C3380CC4-5D6E-409C-BE32-E72D297353CC}">
              <c16:uniqueId val="{00000002-33D4-47D6-8252-0C410D72D750}"/>
            </c:ext>
          </c:extLst>
        </c:ser>
        <c:dLbls>
          <c:showLegendKey val="0"/>
          <c:showVal val="0"/>
          <c:showCatName val="0"/>
          <c:showSerName val="0"/>
          <c:showPercent val="0"/>
          <c:showBubbleSize val="0"/>
        </c:dLbls>
        <c:marker val="1"/>
        <c:smooth val="0"/>
        <c:axId val="722522168"/>
        <c:axId val="722514624"/>
      </c:lineChart>
      <c:catAx>
        <c:axId val="72252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14624"/>
        <c:crosses val="autoZero"/>
        <c:auto val="1"/>
        <c:lblAlgn val="ctr"/>
        <c:lblOffset val="100"/>
        <c:noMultiLvlLbl val="0"/>
      </c:catAx>
      <c:valAx>
        <c:axId val="72251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22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pec.major'!$G$38:$H$38</c:f>
                <c:numCache>
                  <c:formatCode>General</c:formatCode>
                  <c:ptCount val="2"/>
                  <c:pt idx="0">
                    <c:v>6.0724558449178421</c:v>
                  </c:pt>
                  <c:pt idx="1">
                    <c:v>4.2670179306017886</c:v>
                  </c:pt>
                </c:numCache>
              </c:numRef>
            </c:plus>
            <c:minus>
              <c:numRef>
                <c:f>'Summary pec.major'!$G$38:$H$38</c:f>
                <c:numCache>
                  <c:formatCode>General</c:formatCode>
                  <c:ptCount val="2"/>
                  <c:pt idx="0">
                    <c:v>6.0724558449178421</c:v>
                  </c:pt>
                  <c:pt idx="1">
                    <c:v>4.2670179306017886</c:v>
                  </c:pt>
                </c:numCache>
              </c:numRef>
            </c:minus>
            <c:spPr>
              <a:noFill/>
              <a:ln w="9525" cap="flat" cmpd="sng" algn="ctr">
                <a:solidFill>
                  <a:schemeClr val="tx1">
                    <a:lumMod val="65000"/>
                    <a:lumOff val="35000"/>
                  </a:schemeClr>
                </a:solidFill>
                <a:round/>
              </a:ln>
              <a:effectLst/>
            </c:spPr>
          </c:errBars>
          <c:cat>
            <c:strRef>
              <c:f>'Summary pec.major'!$D$37:$E$37</c:f>
              <c:strCache>
                <c:ptCount val="2"/>
                <c:pt idx="0">
                  <c:v>NX</c:v>
                </c:pt>
                <c:pt idx="1">
                  <c:v>HX</c:v>
                </c:pt>
              </c:strCache>
            </c:strRef>
          </c:cat>
          <c:val>
            <c:numRef>
              <c:f>'Summary pec.major'!$D$38:$E$38</c:f>
              <c:numCache>
                <c:formatCode>General</c:formatCode>
                <c:ptCount val="2"/>
                <c:pt idx="0">
                  <c:v>74.762463999999994</c:v>
                </c:pt>
                <c:pt idx="1">
                  <c:v>72.509743999999984</c:v>
                </c:pt>
              </c:numCache>
            </c:numRef>
          </c:val>
          <c:smooth val="0"/>
          <c:extLst>
            <c:ext xmlns:c16="http://schemas.microsoft.com/office/drawing/2014/chart" uri="{C3380CC4-5D6E-409C-BE32-E72D297353CC}">
              <c16:uniqueId val="{00000000-4F85-46AB-987B-E34E97F454FB}"/>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pec.major'!$G$39:$H$39</c:f>
                <c:numCache>
                  <c:formatCode>General</c:formatCode>
                  <c:ptCount val="2"/>
                  <c:pt idx="0">
                    <c:v>3.2326047395545272</c:v>
                  </c:pt>
                  <c:pt idx="1">
                    <c:v>7.7368717127133735</c:v>
                  </c:pt>
                </c:numCache>
              </c:numRef>
            </c:plus>
            <c:minus>
              <c:numRef>
                <c:f>'Summary pec.major'!$G$39:$H$39</c:f>
                <c:numCache>
                  <c:formatCode>General</c:formatCode>
                  <c:ptCount val="2"/>
                  <c:pt idx="0">
                    <c:v>3.2326047395545272</c:v>
                  </c:pt>
                  <c:pt idx="1">
                    <c:v>7.7368717127133735</c:v>
                  </c:pt>
                </c:numCache>
              </c:numRef>
            </c:minus>
            <c:spPr>
              <a:noFill/>
              <a:ln w="9525" cap="flat" cmpd="sng" algn="ctr">
                <a:solidFill>
                  <a:schemeClr val="tx1">
                    <a:lumMod val="65000"/>
                    <a:lumOff val="35000"/>
                  </a:schemeClr>
                </a:solidFill>
                <a:round/>
              </a:ln>
              <a:effectLst/>
            </c:spPr>
          </c:errBars>
          <c:cat>
            <c:strRef>
              <c:f>'Summary pec.major'!$D$37:$E$37</c:f>
              <c:strCache>
                <c:ptCount val="2"/>
                <c:pt idx="0">
                  <c:v>NX</c:v>
                </c:pt>
                <c:pt idx="1">
                  <c:v>HX</c:v>
                </c:pt>
              </c:strCache>
            </c:strRef>
          </c:cat>
          <c:val>
            <c:numRef>
              <c:f>'Summary pec.major'!$D$39:$E$39</c:f>
              <c:numCache>
                <c:formatCode>General</c:formatCode>
                <c:ptCount val="2"/>
                <c:pt idx="0">
                  <c:v>52.832184533333326</c:v>
                </c:pt>
                <c:pt idx="1">
                  <c:v>64.721813333333316</c:v>
                </c:pt>
              </c:numCache>
            </c:numRef>
          </c:val>
          <c:smooth val="0"/>
          <c:extLst>
            <c:ext xmlns:c16="http://schemas.microsoft.com/office/drawing/2014/chart" uri="{C3380CC4-5D6E-409C-BE32-E72D297353CC}">
              <c16:uniqueId val="{00000001-4F85-46AB-987B-E34E97F454FB}"/>
            </c:ext>
          </c:extLst>
        </c:ser>
        <c:dLbls>
          <c:showLegendKey val="0"/>
          <c:showVal val="0"/>
          <c:showCatName val="0"/>
          <c:showSerName val="0"/>
          <c:showPercent val="0"/>
          <c:showBubbleSize val="0"/>
        </c:dLbls>
        <c:marker val="1"/>
        <c:smooth val="0"/>
        <c:axId val="702355656"/>
        <c:axId val="702355984"/>
      </c:lineChart>
      <c:catAx>
        <c:axId val="70235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55984"/>
        <c:crosses val="autoZero"/>
        <c:auto val="1"/>
        <c:lblAlgn val="ctr"/>
        <c:lblOffset val="100"/>
        <c:noMultiLvlLbl val="0"/>
      </c:catAx>
      <c:valAx>
        <c:axId val="70235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5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pec.major'!$G$65:$H$65</c:f>
                <c:numCache>
                  <c:formatCode>General</c:formatCode>
                  <c:ptCount val="2"/>
                  <c:pt idx="0">
                    <c:v>0.51519344396740585</c:v>
                  </c:pt>
                  <c:pt idx="1">
                    <c:v>0.46815254044222859</c:v>
                  </c:pt>
                </c:numCache>
              </c:numRef>
            </c:plus>
            <c:minus>
              <c:numRef>
                <c:f>'Summary pec.major'!$G$65:$H$65</c:f>
                <c:numCache>
                  <c:formatCode>General</c:formatCode>
                  <c:ptCount val="2"/>
                  <c:pt idx="0">
                    <c:v>0.51519344396740585</c:v>
                  </c:pt>
                  <c:pt idx="1">
                    <c:v>0.46815254044222859</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pec.major'!$D$65:$E$65</c:f>
              <c:numCache>
                <c:formatCode>0.000</c:formatCode>
                <c:ptCount val="2"/>
                <c:pt idx="0">
                  <c:v>5.8938857599999999</c:v>
                </c:pt>
                <c:pt idx="1">
                  <c:v>6.4291221333333324</c:v>
                </c:pt>
              </c:numCache>
            </c:numRef>
          </c:val>
          <c:smooth val="0"/>
          <c:extLst>
            <c:ext xmlns:c16="http://schemas.microsoft.com/office/drawing/2014/chart" uri="{C3380CC4-5D6E-409C-BE32-E72D297353CC}">
              <c16:uniqueId val="{00000000-7587-4ED9-A6BD-28B90D3F776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pec.major'!$G$66:$H$66</c:f>
                <c:numCache>
                  <c:formatCode>General</c:formatCode>
                  <c:ptCount val="2"/>
                  <c:pt idx="0">
                    <c:v>0.82556895577682943</c:v>
                  </c:pt>
                  <c:pt idx="1">
                    <c:v>0.47220583747482875</c:v>
                  </c:pt>
                </c:numCache>
              </c:numRef>
            </c:plus>
            <c:minus>
              <c:numRef>
                <c:f>'Summary pec.major'!$G$66:$H$66</c:f>
                <c:numCache>
                  <c:formatCode>General</c:formatCode>
                  <c:ptCount val="2"/>
                  <c:pt idx="0">
                    <c:v>0.82556895577682943</c:v>
                  </c:pt>
                  <c:pt idx="1">
                    <c:v>0.47220583747482875</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pec.major'!$D$66:$E$66</c:f>
              <c:numCache>
                <c:formatCode>0.000</c:formatCode>
                <c:ptCount val="2"/>
                <c:pt idx="0">
                  <c:v>5.0272760533333329</c:v>
                </c:pt>
                <c:pt idx="1">
                  <c:v>5.2584965333333331</c:v>
                </c:pt>
              </c:numCache>
            </c:numRef>
          </c:val>
          <c:smooth val="0"/>
          <c:extLst>
            <c:ext xmlns:c16="http://schemas.microsoft.com/office/drawing/2014/chart" uri="{C3380CC4-5D6E-409C-BE32-E72D297353CC}">
              <c16:uniqueId val="{00000002-7587-4ED9-A6BD-28B90D3F7767}"/>
            </c:ext>
          </c:extLst>
        </c:ser>
        <c:dLbls>
          <c:showLegendKey val="0"/>
          <c:showVal val="0"/>
          <c:showCatName val="0"/>
          <c:showSerName val="0"/>
          <c:showPercent val="0"/>
          <c:showBubbleSize val="0"/>
        </c:dLbls>
        <c:marker val="1"/>
        <c:smooth val="0"/>
        <c:axId val="658524216"/>
        <c:axId val="658528480"/>
      </c:lineChart>
      <c:catAx>
        <c:axId val="65852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8480"/>
        <c:crosses val="autoZero"/>
        <c:auto val="1"/>
        <c:lblAlgn val="ctr"/>
        <c:lblOffset val="100"/>
        <c:noMultiLvlLbl val="0"/>
      </c:catAx>
      <c:valAx>
        <c:axId val="6585284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24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pec.major'!$G$52:$H$52</c:f>
                <c:numCache>
                  <c:formatCode>General</c:formatCode>
                  <c:ptCount val="2"/>
                  <c:pt idx="0">
                    <c:v>49.055645229940112</c:v>
                  </c:pt>
                  <c:pt idx="1">
                    <c:v>67.98910160754059</c:v>
                  </c:pt>
                </c:numCache>
              </c:numRef>
            </c:plus>
            <c:minus>
              <c:numRef>
                <c:f>'Summary pec.major'!$G$52:$H$52</c:f>
                <c:numCache>
                  <c:formatCode>General</c:formatCode>
                  <c:ptCount val="2"/>
                  <c:pt idx="0">
                    <c:v>49.055645229940112</c:v>
                  </c:pt>
                  <c:pt idx="1">
                    <c:v>67.98910160754059</c:v>
                  </c:pt>
                </c:numCache>
              </c:numRef>
            </c:minus>
            <c:spPr>
              <a:noFill/>
              <a:ln w="9525" cap="flat" cmpd="sng" algn="ctr">
                <a:solidFill>
                  <a:schemeClr val="tx1">
                    <a:lumMod val="65000"/>
                    <a:lumOff val="35000"/>
                  </a:schemeClr>
                </a:solidFill>
                <a:round/>
              </a:ln>
              <a:effectLst/>
            </c:spPr>
          </c:errBars>
          <c:cat>
            <c:strRef>
              <c:f>'Summary pec.major'!$D$51:$E$51</c:f>
              <c:strCache>
                <c:ptCount val="2"/>
                <c:pt idx="0">
                  <c:v>NX</c:v>
                </c:pt>
                <c:pt idx="1">
                  <c:v>HX</c:v>
                </c:pt>
              </c:strCache>
            </c:strRef>
          </c:cat>
          <c:val>
            <c:numRef>
              <c:f>'Summary pec.major'!$D$52:$E$52</c:f>
              <c:numCache>
                <c:formatCode>General</c:formatCode>
                <c:ptCount val="2"/>
                <c:pt idx="0">
                  <c:v>592.48543573333325</c:v>
                </c:pt>
                <c:pt idx="1">
                  <c:v>562.661248</c:v>
                </c:pt>
              </c:numCache>
            </c:numRef>
          </c:val>
          <c:smooth val="0"/>
          <c:extLst>
            <c:ext xmlns:c16="http://schemas.microsoft.com/office/drawing/2014/chart" uri="{C3380CC4-5D6E-409C-BE32-E72D297353CC}">
              <c16:uniqueId val="{00000000-9EB1-49DA-BEEB-40EB875B765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pec.major'!$G$53:$H$53</c:f>
                <c:numCache>
                  <c:formatCode>General</c:formatCode>
                  <c:ptCount val="2"/>
                  <c:pt idx="0">
                    <c:v>35.245507595214065</c:v>
                  </c:pt>
                  <c:pt idx="1">
                    <c:v>38.005809871116298</c:v>
                  </c:pt>
                </c:numCache>
              </c:numRef>
            </c:plus>
            <c:minus>
              <c:numRef>
                <c:f>'Summary pec.major'!$G$53:$H$53</c:f>
                <c:numCache>
                  <c:formatCode>General</c:formatCode>
                  <c:ptCount val="2"/>
                  <c:pt idx="0">
                    <c:v>35.245507595214065</c:v>
                  </c:pt>
                  <c:pt idx="1">
                    <c:v>38.005809871116298</c:v>
                  </c:pt>
                </c:numCache>
              </c:numRef>
            </c:minus>
            <c:spPr>
              <a:noFill/>
              <a:ln w="9525" cap="flat" cmpd="sng" algn="ctr">
                <a:solidFill>
                  <a:schemeClr val="tx1">
                    <a:lumMod val="65000"/>
                    <a:lumOff val="35000"/>
                  </a:schemeClr>
                </a:solidFill>
                <a:round/>
              </a:ln>
              <a:effectLst/>
            </c:spPr>
          </c:errBars>
          <c:cat>
            <c:strRef>
              <c:f>'Summary pec.major'!$D$51:$E$51</c:f>
              <c:strCache>
                <c:ptCount val="2"/>
                <c:pt idx="0">
                  <c:v>NX</c:v>
                </c:pt>
                <c:pt idx="1">
                  <c:v>HX</c:v>
                </c:pt>
              </c:strCache>
            </c:strRef>
          </c:cat>
          <c:val>
            <c:numRef>
              <c:f>'Summary pec.major'!$D$53:$E$53</c:f>
              <c:numCache>
                <c:formatCode>General</c:formatCode>
                <c:ptCount val="2"/>
                <c:pt idx="0">
                  <c:v>706.41141759999994</c:v>
                </c:pt>
                <c:pt idx="1">
                  <c:v>650.79278933333342</c:v>
                </c:pt>
              </c:numCache>
            </c:numRef>
          </c:val>
          <c:smooth val="0"/>
          <c:extLst>
            <c:ext xmlns:c16="http://schemas.microsoft.com/office/drawing/2014/chart" uri="{C3380CC4-5D6E-409C-BE32-E72D297353CC}">
              <c16:uniqueId val="{00000002-9EB1-49DA-BEEB-40EB875B7656}"/>
            </c:ext>
          </c:extLst>
        </c:ser>
        <c:dLbls>
          <c:showLegendKey val="0"/>
          <c:showVal val="0"/>
          <c:showCatName val="0"/>
          <c:showSerName val="0"/>
          <c:showPercent val="0"/>
          <c:showBubbleSize val="0"/>
        </c:dLbls>
        <c:marker val="1"/>
        <c:smooth val="0"/>
        <c:axId val="674627640"/>
        <c:axId val="674631248"/>
      </c:lineChart>
      <c:catAx>
        <c:axId val="67462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31248"/>
        <c:crosses val="autoZero"/>
        <c:auto val="1"/>
        <c:lblAlgn val="ctr"/>
        <c:lblOffset val="100"/>
        <c:noMultiLvlLbl val="0"/>
      </c:catAx>
      <c:valAx>
        <c:axId val="67463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2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 pec.major'!$G$65:$H$65</c:f>
                <c:numCache>
                  <c:formatCode>General</c:formatCode>
                  <c:ptCount val="2"/>
                  <c:pt idx="0">
                    <c:v>0.51519344396740585</c:v>
                  </c:pt>
                  <c:pt idx="1">
                    <c:v>0.46815254044222859</c:v>
                  </c:pt>
                </c:numCache>
              </c:numRef>
            </c:plus>
            <c:minus>
              <c:numRef>
                <c:f>'Summary pec.major'!$G$65:$H$65</c:f>
                <c:numCache>
                  <c:formatCode>General</c:formatCode>
                  <c:ptCount val="2"/>
                  <c:pt idx="0">
                    <c:v>0.51519344396740585</c:v>
                  </c:pt>
                  <c:pt idx="1">
                    <c:v>0.46815254044222859</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pec.major'!$D$65:$E$65</c:f>
              <c:numCache>
                <c:formatCode>0.000</c:formatCode>
                <c:ptCount val="2"/>
                <c:pt idx="0">
                  <c:v>5.8938857599999999</c:v>
                </c:pt>
                <c:pt idx="1">
                  <c:v>6.4291221333333324</c:v>
                </c:pt>
              </c:numCache>
            </c:numRef>
          </c:val>
          <c:smooth val="0"/>
          <c:extLst>
            <c:ext xmlns:c16="http://schemas.microsoft.com/office/drawing/2014/chart" uri="{C3380CC4-5D6E-409C-BE32-E72D297353CC}">
              <c16:uniqueId val="{00000000-F92B-4F3E-969C-1313C425AA0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 pec.major'!$G$66:$H$66</c:f>
                <c:numCache>
                  <c:formatCode>General</c:formatCode>
                  <c:ptCount val="2"/>
                  <c:pt idx="0">
                    <c:v>0.82556895577682943</c:v>
                  </c:pt>
                  <c:pt idx="1">
                    <c:v>0.47220583747482875</c:v>
                  </c:pt>
                </c:numCache>
              </c:numRef>
            </c:plus>
            <c:minus>
              <c:numRef>
                <c:f>'Summary pec.major'!$G$66:$H$66</c:f>
                <c:numCache>
                  <c:formatCode>General</c:formatCode>
                  <c:ptCount val="2"/>
                  <c:pt idx="0">
                    <c:v>0.82556895577682943</c:v>
                  </c:pt>
                  <c:pt idx="1">
                    <c:v>0.47220583747482875</c:v>
                  </c:pt>
                </c:numCache>
              </c:numRef>
            </c:minus>
            <c:spPr>
              <a:noFill/>
              <a:ln w="9525" cap="flat" cmpd="sng" algn="ctr">
                <a:solidFill>
                  <a:schemeClr val="tx1">
                    <a:lumMod val="65000"/>
                    <a:lumOff val="35000"/>
                  </a:schemeClr>
                </a:solidFill>
                <a:round/>
              </a:ln>
              <a:effectLst/>
            </c:spPr>
          </c:errBars>
          <c:cat>
            <c:strRef>
              <c:f>'Summary pec.major'!$D$64:$E$64</c:f>
              <c:strCache>
                <c:ptCount val="2"/>
                <c:pt idx="0">
                  <c:v>NX</c:v>
                </c:pt>
                <c:pt idx="1">
                  <c:v>HX</c:v>
                </c:pt>
              </c:strCache>
            </c:strRef>
          </c:cat>
          <c:val>
            <c:numRef>
              <c:f>'Summary pec.major'!$D$66:$E$66</c:f>
              <c:numCache>
                <c:formatCode>0.000</c:formatCode>
                <c:ptCount val="2"/>
                <c:pt idx="0">
                  <c:v>5.0272760533333329</c:v>
                </c:pt>
                <c:pt idx="1">
                  <c:v>5.2584965333333331</c:v>
                </c:pt>
              </c:numCache>
            </c:numRef>
          </c:val>
          <c:smooth val="0"/>
          <c:extLst>
            <c:ext xmlns:c16="http://schemas.microsoft.com/office/drawing/2014/chart" uri="{C3380CC4-5D6E-409C-BE32-E72D297353CC}">
              <c16:uniqueId val="{00000002-F92B-4F3E-969C-1313C425AA00}"/>
            </c:ext>
          </c:extLst>
        </c:ser>
        <c:dLbls>
          <c:showLegendKey val="0"/>
          <c:showVal val="0"/>
          <c:showCatName val="0"/>
          <c:showSerName val="0"/>
          <c:showPercent val="0"/>
          <c:showBubbleSize val="0"/>
        </c:dLbls>
        <c:marker val="1"/>
        <c:smooth val="0"/>
        <c:axId val="646399824"/>
        <c:axId val="646398184"/>
      </c:lineChart>
      <c:catAx>
        <c:axId val="6463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98184"/>
        <c:crosses val="autoZero"/>
        <c:auto val="1"/>
        <c:lblAlgn val="ctr"/>
        <c:lblOffset val="100"/>
        <c:noMultiLvlLbl val="0"/>
      </c:catAx>
      <c:valAx>
        <c:axId val="64639818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9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'!$G$31:$H$31</c:f>
                <c:numCache>
                  <c:formatCode>General</c:formatCode>
                  <c:ptCount val="2"/>
                  <c:pt idx="0">
                    <c:v>1.7382717368347564</c:v>
                  </c:pt>
                  <c:pt idx="1">
                    <c:v>2.8990929966297445</c:v>
                  </c:pt>
                </c:numCache>
              </c:numRef>
            </c:plus>
            <c:minus>
              <c:numRef>
                <c:f>'Summary-Rectus femoris '!$G$31:$H$31</c:f>
                <c:numCache>
                  <c:formatCode>General</c:formatCode>
                  <c:ptCount val="2"/>
                  <c:pt idx="0">
                    <c:v>1.7382717368347564</c:v>
                  </c:pt>
                  <c:pt idx="1">
                    <c:v>2.8990929966297445</c:v>
                  </c:pt>
                </c:numCache>
              </c:numRef>
            </c:minus>
            <c:spPr>
              <a:noFill/>
              <a:ln w="9525" cap="flat" cmpd="sng" algn="ctr">
                <a:solidFill>
                  <a:schemeClr val="tx1">
                    <a:lumMod val="65000"/>
                    <a:lumOff val="35000"/>
                  </a:schemeClr>
                </a:solidFill>
                <a:round/>
              </a:ln>
              <a:effectLst/>
            </c:spPr>
          </c:errBars>
          <c:cat>
            <c:strRef>
              <c:f>'Summary-Rectus femoris '!$D$30:$E$30</c:f>
              <c:strCache>
                <c:ptCount val="2"/>
                <c:pt idx="0">
                  <c:v>NX</c:v>
                </c:pt>
                <c:pt idx="1">
                  <c:v>HX</c:v>
                </c:pt>
              </c:strCache>
            </c:strRef>
          </c:cat>
          <c:val>
            <c:numRef>
              <c:f>'Summary-Rectus femoris '!$D$31:$E$31</c:f>
              <c:numCache>
                <c:formatCode>General</c:formatCode>
                <c:ptCount val="2"/>
                <c:pt idx="0" formatCode="0.000">
                  <c:v>32.63219766666667</c:v>
                </c:pt>
                <c:pt idx="1">
                  <c:v>32.596241238095232</c:v>
                </c:pt>
              </c:numCache>
            </c:numRef>
          </c:val>
          <c:smooth val="0"/>
          <c:extLst>
            <c:ext xmlns:c16="http://schemas.microsoft.com/office/drawing/2014/chart" uri="{C3380CC4-5D6E-409C-BE32-E72D297353CC}">
              <c16:uniqueId val="{00000000-7839-4530-8957-BD624D1D5CD7}"/>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'!$G$32:$H$32</c:f>
                <c:numCache>
                  <c:formatCode>General</c:formatCode>
                  <c:ptCount val="2"/>
                  <c:pt idx="0">
                    <c:v>1.7910644192536689</c:v>
                  </c:pt>
                  <c:pt idx="1">
                    <c:v>3.2037727844956634</c:v>
                  </c:pt>
                </c:numCache>
              </c:numRef>
            </c:plus>
            <c:minus>
              <c:numRef>
                <c:f>'Summary-Rectus femoris '!$G$32:$H$32</c:f>
                <c:numCache>
                  <c:formatCode>General</c:formatCode>
                  <c:ptCount val="2"/>
                  <c:pt idx="0">
                    <c:v>1.7910644192536689</c:v>
                  </c:pt>
                  <c:pt idx="1">
                    <c:v>3.2037727844956634</c:v>
                  </c:pt>
                </c:numCache>
              </c:numRef>
            </c:minus>
            <c:spPr>
              <a:noFill/>
              <a:ln w="9525" cap="flat" cmpd="sng" algn="ctr">
                <a:solidFill>
                  <a:schemeClr val="tx1">
                    <a:lumMod val="65000"/>
                    <a:lumOff val="35000"/>
                  </a:schemeClr>
                </a:solidFill>
                <a:round/>
              </a:ln>
              <a:effectLst/>
            </c:spPr>
          </c:errBars>
          <c:cat>
            <c:strRef>
              <c:f>'Summary-Rectus femoris '!$D$30:$E$30</c:f>
              <c:strCache>
                <c:ptCount val="2"/>
                <c:pt idx="0">
                  <c:v>NX</c:v>
                </c:pt>
                <c:pt idx="1">
                  <c:v>HX</c:v>
                </c:pt>
              </c:strCache>
            </c:strRef>
          </c:cat>
          <c:val>
            <c:numRef>
              <c:f>'Summary-Rectus femoris '!$D$32:$E$32</c:f>
              <c:numCache>
                <c:formatCode>General</c:formatCode>
                <c:ptCount val="2"/>
                <c:pt idx="0" formatCode="0.000">
                  <c:v>27.629635466666667</c:v>
                </c:pt>
                <c:pt idx="1">
                  <c:v>26.372706761904762</c:v>
                </c:pt>
              </c:numCache>
            </c:numRef>
          </c:val>
          <c:smooth val="0"/>
          <c:extLst>
            <c:ext xmlns:c16="http://schemas.microsoft.com/office/drawing/2014/chart" uri="{C3380CC4-5D6E-409C-BE32-E72D297353CC}">
              <c16:uniqueId val="{00000002-7839-4530-8957-BD624D1D5CD7}"/>
            </c:ext>
          </c:extLst>
        </c:ser>
        <c:dLbls>
          <c:showLegendKey val="0"/>
          <c:showVal val="0"/>
          <c:showCatName val="0"/>
          <c:showSerName val="0"/>
          <c:showPercent val="0"/>
          <c:showBubbleSize val="0"/>
        </c:dLbls>
        <c:marker val="1"/>
        <c:smooth val="0"/>
        <c:axId val="540451824"/>
        <c:axId val="540450184"/>
      </c:lineChart>
      <c:catAx>
        <c:axId val="54045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50184"/>
        <c:crosses val="autoZero"/>
        <c:auto val="1"/>
        <c:lblAlgn val="ctr"/>
        <c:lblOffset val="100"/>
        <c:noMultiLvlLbl val="0"/>
      </c:catAx>
      <c:valAx>
        <c:axId val="54045018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4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'!$G$38:$H$38</c:f>
                <c:numCache>
                  <c:formatCode>General</c:formatCode>
                  <c:ptCount val="2"/>
                  <c:pt idx="0">
                    <c:v>10.245500367516405</c:v>
                  </c:pt>
                  <c:pt idx="1">
                    <c:v>4.9639651594396099</c:v>
                  </c:pt>
                </c:numCache>
              </c:numRef>
            </c:plus>
            <c:minus>
              <c:numRef>
                <c:f>'Summary-Rectus femoris '!$G$38:$H$38</c:f>
                <c:numCache>
                  <c:formatCode>General</c:formatCode>
                  <c:ptCount val="2"/>
                  <c:pt idx="0">
                    <c:v>10.245500367516405</c:v>
                  </c:pt>
                  <c:pt idx="1">
                    <c:v>4.9639651594396099</c:v>
                  </c:pt>
                </c:numCache>
              </c:numRef>
            </c:minus>
            <c:spPr>
              <a:noFill/>
              <a:ln w="9525" cap="flat" cmpd="sng" algn="ctr">
                <a:solidFill>
                  <a:schemeClr val="tx1">
                    <a:lumMod val="65000"/>
                    <a:lumOff val="35000"/>
                  </a:schemeClr>
                </a:solidFill>
                <a:round/>
              </a:ln>
              <a:effectLst/>
            </c:spPr>
          </c:errBars>
          <c:cat>
            <c:strRef>
              <c:f>'Summary-Rectus femoris '!$D$37:$E$37</c:f>
              <c:strCache>
                <c:ptCount val="2"/>
                <c:pt idx="0">
                  <c:v>NX</c:v>
                </c:pt>
                <c:pt idx="1">
                  <c:v>HX</c:v>
                </c:pt>
              </c:strCache>
            </c:strRef>
          </c:cat>
          <c:val>
            <c:numRef>
              <c:f>'Summary-Rectus femoris '!$D$38:$E$38</c:f>
              <c:numCache>
                <c:formatCode>General</c:formatCode>
                <c:ptCount val="2"/>
                <c:pt idx="0">
                  <c:v>70.268314666666654</c:v>
                </c:pt>
                <c:pt idx="1">
                  <c:v>54.630277333333332</c:v>
                </c:pt>
              </c:numCache>
            </c:numRef>
          </c:val>
          <c:smooth val="0"/>
          <c:extLst>
            <c:ext xmlns:c16="http://schemas.microsoft.com/office/drawing/2014/chart" uri="{C3380CC4-5D6E-409C-BE32-E72D297353CC}">
              <c16:uniqueId val="{00000001-1AD2-4714-8ED6-7A1459696F99}"/>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'!$G$39:$H$39</c:f>
                <c:numCache>
                  <c:formatCode>General</c:formatCode>
                  <c:ptCount val="2"/>
                  <c:pt idx="0">
                    <c:v>2.576932883153594</c:v>
                  </c:pt>
                  <c:pt idx="1">
                    <c:v>5.3063136617740225</c:v>
                  </c:pt>
                </c:numCache>
              </c:numRef>
            </c:plus>
            <c:minus>
              <c:numRef>
                <c:f>'Summary-Rectus femoris '!$G$39:$H$39</c:f>
                <c:numCache>
                  <c:formatCode>General</c:formatCode>
                  <c:ptCount val="2"/>
                  <c:pt idx="0">
                    <c:v>2.576932883153594</c:v>
                  </c:pt>
                  <c:pt idx="1">
                    <c:v>5.3063136617740225</c:v>
                  </c:pt>
                </c:numCache>
              </c:numRef>
            </c:minus>
            <c:spPr>
              <a:noFill/>
              <a:ln w="9525" cap="flat" cmpd="sng" algn="ctr">
                <a:solidFill>
                  <a:schemeClr val="tx1">
                    <a:lumMod val="65000"/>
                    <a:lumOff val="35000"/>
                  </a:schemeClr>
                </a:solidFill>
                <a:round/>
              </a:ln>
              <a:effectLst/>
            </c:spPr>
          </c:errBars>
          <c:cat>
            <c:strRef>
              <c:f>'Summary-Rectus femoris '!$D$37:$E$37</c:f>
              <c:strCache>
                <c:ptCount val="2"/>
                <c:pt idx="0">
                  <c:v>NX</c:v>
                </c:pt>
                <c:pt idx="1">
                  <c:v>HX</c:v>
                </c:pt>
              </c:strCache>
            </c:strRef>
          </c:cat>
          <c:val>
            <c:numRef>
              <c:f>'Summary-Rectus femoris '!$D$39:$E$39</c:f>
              <c:numCache>
                <c:formatCode>General</c:formatCode>
                <c:ptCount val="2"/>
                <c:pt idx="0">
                  <c:v>49.239463466666663</c:v>
                </c:pt>
                <c:pt idx="1">
                  <c:v>44.902671999999988</c:v>
                </c:pt>
              </c:numCache>
            </c:numRef>
          </c:val>
          <c:smooth val="0"/>
          <c:extLst>
            <c:ext xmlns:c16="http://schemas.microsoft.com/office/drawing/2014/chart" uri="{C3380CC4-5D6E-409C-BE32-E72D297353CC}">
              <c16:uniqueId val="{00000002-1AD2-4714-8ED6-7A1459696F99}"/>
            </c:ext>
          </c:extLst>
        </c:ser>
        <c:dLbls>
          <c:showLegendKey val="0"/>
          <c:showVal val="0"/>
          <c:showCatName val="0"/>
          <c:showSerName val="0"/>
          <c:showPercent val="0"/>
          <c:showBubbleSize val="0"/>
        </c:dLbls>
        <c:marker val="1"/>
        <c:smooth val="0"/>
        <c:axId val="644100896"/>
        <c:axId val="644102208"/>
      </c:lineChart>
      <c:catAx>
        <c:axId val="64410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02208"/>
        <c:crosses val="autoZero"/>
        <c:auto val="1"/>
        <c:lblAlgn val="ctr"/>
        <c:lblOffset val="100"/>
        <c:noMultiLvlLbl val="0"/>
      </c:catAx>
      <c:valAx>
        <c:axId val="64410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'!$G$65:$H$65</c:f>
                <c:numCache>
                  <c:formatCode>General</c:formatCode>
                  <c:ptCount val="2"/>
                  <c:pt idx="0">
                    <c:v>0.54237133113743419</c:v>
                  </c:pt>
                  <c:pt idx="1">
                    <c:v>0.30652587699921663</c:v>
                  </c:pt>
                </c:numCache>
              </c:numRef>
            </c:plus>
            <c:minus>
              <c:numRef>
                <c:f>'Summary-Rectus femoris '!$G$65:$H$65</c:f>
                <c:numCache>
                  <c:formatCode>General</c:formatCode>
                  <c:ptCount val="2"/>
                  <c:pt idx="0">
                    <c:v>0.54237133113743419</c:v>
                  </c:pt>
                  <c:pt idx="1">
                    <c:v>0.30652587699921663</c:v>
                  </c:pt>
                </c:numCache>
              </c:numRef>
            </c:minus>
            <c:spPr>
              <a:noFill/>
              <a:ln w="9525" cap="flat" cmpd="sng" algn="ctr">
                <a:solidFill>
                  <a:schemeClr val="tx1">
                    <a:lumMod val="65000"/>
                    <a:lumOff val="35000"/>
                  </a:schemeClr>
                </a:solidFill>
                <a:round/>
              </a:ln>
              <a:effectLst/>
            </c:spPr>
          </c:errBars>
          <c:cat>
            <c:strRef>
              <c:f>'Summary-Rectus femoris '!$D$64:$E$64</c:f>
              <c:strCache>
                <c:ptCount val="2"/>
                <c:pt idx="0">
                  <c:v>NX</c:v>
                </c:pt>
                <c:pt idx="1">
                  <c:v>HX</c:v>
                </c:pt>
              </c:strCache>
            </c:strRef>
          </c:cat>
          <c:val>
            <c:numRef>
              <c:f>'Summary-Rectus femoris '!$D$65:$E$65</c:f>
              <c:numCache>
                <c:formatCode>0.000</c:formatCode>
                <c:ptCount val="2"/>
                <c:pt idx="0">
                  <c:v>5.7253578666666662</c:v>
                </c:pt>
                <c:pt idx="1">
                  <c:v>5.5615658666666663</c:v>
                </c:pt>
              </c:numCache>
            </c:numRef>
          </c:val>
          <c:smooth val="0"/>
          <c:extLst>
            <c:ext xmlns:c16="http://schemas.microsoft.com/office/drawing/2014/chart" uri="{C3380CC4-5D6E-409C-BE32-E72D297353CC}">
              <c16:uniqueId val="{00000000-C3C3-41A7-878E-723002E78548}"/>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'!$G$66:$H$66</c:f>
                <c:numCache>
                  <c:formatCode>General</c:formatCode>
                  <c:ptCount val="2"/>
                  <c:pt idx="0">
                    <c:v>0.24497403950495272</c:v>
                  </c:pt>
                  <c:pt idx="1">
                    <c:v>0.153242598461684</c:v>
                  </c:pt>
                </c:numCache>
              </c:numRef>
            </c:plus>
            <c:minus>
              <c:numRef>
                <c:f>'Summary-Rectus femoris '!$G$66:$H$66</c:f>
                <c:numCache>
                  <c:formatCode>General</c:formatCode>
                  <c:ptCount val="2"/>
                  <c:pt idx="0">
                    <c:v>0.24497403950495272</c:v>
                  </c:pt>
                  <c:pt idx="1">
                    <c:v>0.153242598461684</c:v>
                  </c:pt>
                </c:numCache>
              </c:numRef>
            </c:minus>
            <c:spPr>
              <a:noFill/>
              <a:ln w="9525" cap="flat" cmpd="sng" algn="ctr">
                <a:solidFill>
                  <a:schemeClr val="tx1">
                    <a:lumMod val="65000"/>
                    <a:lumOff val="35000"/>
                  </a:schemeClr>
                </a:solidFill>
                <a:round/>
              </a:ln>
              <a:effectLst/>
            </c:spPr>
          </c:errBars>
          <c:cat>
            <c:strRef>
              <c:f>'Summary-Rectus femoris '!$D$64:$E$64</c:f>
              <c:strCache>
                <c:ptCount val="2"/>
                <c:pt idx="0">
                  <c:v>NX</c:v>
                </c:pt>
                <c:pt idx="1">
                  <c:v>HX</c:v>
                </c:pt>
              </c:strCache>
            </c:strRef>
          </c:cat>
          <c:val>
            <c:numRef>
              <c:f>'Summary-Rectus femoris '!$D$66:$E$66</c:f>
              <c:numCache>
                <c:formatCode>0.000</c:formatCode>
                <c:ptCount val="2"/>
                <c:pt idx="0">
                  <c:v>4.1106687999999991</c:v>
                </c:pt>
                <c:pt idx="1">
                  <c:v>3.9944213333333338</c:v>
                </c:pt>
              </c:numCache>
            </c:numRef>
          </c:val>
          <c:smooth val="0"/>
          <c:extLst>
            <c:ext xmlns:c16="http://schemas.microsoft.com/office/drawing/2014/chart" uri="{C3380CC4-5D6E-409C-BE32-E72D297353CC}">
              <c16:uniqueId val="{00000002-C3C3-41A7-878E-723002E78548}"/>
            </c:ext>
          </c:extLst>
        </c:ser>
        <c:dLbls>
          <c:showLegendKey val="0"/>
          <c:showVal val="0"/>
          <c:showCatName val="0"/>
          <c:showSerName val="0"/>
          <c:showPercent val="0"/>
          <c:showBubbleSize val="0"/>
        </c:dLbls>
        <c:marker val="1"/>
        <c:smooth val="0"/>
        <c:axId val="657597760"/>
        <c:axId val="657603992"/>
      </c:lineChart>
      <c:catAx>
        <c:axId val="65759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03992"/>
        <c:crosses val="autoZero"/>
        <c:auto val="1"/>
        <c:lblAlgn val="ctr"/>
        <c:lblOffset val="100"/>
        <c:noMultiLvlLbl val="0"/>
      </c:catAx>
      <c:valAx>
        <c:axId val="65760399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977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'Semitendinosus-COX'!$BG$38:$BH$38</c:f>
                <c:numCache>
                  <c:formatCode>General</c:formatCode>
                  <c:ptCount val="2"/>
                  <c:pt idx="0">
                    <c:v>3.6338192154643827</c:v>
                  </c:pt>
                  <c:pt idx="1">
                    <c:v>2.8231942074017065</c:v>
                  </c:pt>
                </c:numCache>
              </c:numRef>
            </c:plus>
            <c:minus>
              <c:numRef>
                <c:f>'Semitendinosus-COX'!$BG$38:$BH$38</c:f>
                <c:numCache>
                  <c:formatCode>General</c:formatCode>
                  <c:ptCount val="2"/>
                  <c:pt idx="0">
                    <c:v>3.6338192154643827</c:v>
                  </c:pt>
                  <c:pt idx="1">
                    <c:v>2.8231942074017065</c:v>
                  </c:pt>
                </c:numCache>
              </c:numRef>
            </c:minus>
            <c:spPr>
              <a:noFill/>
              <a:ln w="9525" cap="flat" cmpd="sng" algn="ctr">
                <a:solidFill>
                  <a:schemeClr val="tx1">
                    <a:lumMod val="65000"/>
                    <a:lumOff val="35000"/>
                  </a:schemeClr>
                </a:solidFill>
                <a:round/>
              </a:ln>
              <a:effectLst/>
            </c:spPr>
          </c:errBars>
          <c:cat>
            <c:strRef>
              <c:f>'Semitendinosus-COX'!$AY$42:$AZ$42</c:f>
              <c:strCache>
                <c:ptCount val="2"/>
                <c:pt idx="0">
                  <c:v>NX</c:v>
                </c:pt>
                <c:pt idx="1">
                  <c:v>HX</c:v>
                </c:pt>
              </c:strCache>
            </c:strRef>
          </c:cat>
          <c:val>
            <c:numRef>
              <c:f>'Semitendinosus-COX'!$AY$43:$AZ$43</c:f>
              <c:numCache>
                <c:formatCode>General</c:formatCode>
                <c:ptCount val="2"/>
                <c:pt idx="0">
                  <c:v>34.024437333333331</c:v>
                </c:pt>
                <c:pt idx="1">
                  <c:v>32.438708190476184</c:v>
                </c:pt>
              </c:numCache>
            </c:numRef>
          </c:val>
          <c:smooth val="0"/>
          <c:extLst>
            <c:ext xmlns:c16="http://schemas.microsoft.com/office/drawing/2014/chart" uri="{C3380CC4-5D6E-409C-BE32-E72D297353CC}">
              <c16:uniqueId val="{00000002-9223-483C-8149-B1CB1654FA29}"/>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'Semitendinosus-COX'!$BG$39:$BH$39</c:f>
                <c:numCache>
                  <c:formatCode>General</c:formatCode>
                  <c:ptCount val="2"/>
                  <c:pt idx="0">
                    <c:v>3.0093225828041184</c:v>
                  </c:pt>
                  <c:pt idx="1">
                    <c:v>3.8003114665256081</c:v>
                  </c:pt>
                </c:numCache>
              </c:numRef>
            </c:plus>
            <c:minus>
              <c:numRef>
                <c:f>'Semitendinosus-COX'!$BG$39:$BH$39</c:f>
                <c:numCache>
                  <c:formatCode>General</c:formatCode>
                  <c:ptCount val="2"/>
                  <c:pt idx="0">
                    <c:v>3.0093225828041184</c:v>
                  </c:pt>
                  <c:pt idx="1">
                    <c:v>3.8003114665256081</c:v>
                  </c:pt>
                </c:numCache>
              </c:numRef>
            </c:minus>
            <c:spPr>
              <a:noFill/>
              <a:ln w="9525" cap="flat" cmpd="sng" algn="ctr">
                <a:solidFill>
                  <a:schemeClr val="tx1">
                    <a:lumMod val="65000"/>
                    <a:lumOff val="35000"/>
                  </a:schemeClr>
                </a:solidFill>
                <a:round/>
              </a:ln>
              <a:effectLst/>
            </c:spPr>
          </c:errBars>
          <c:cat>
            <c:strRef>
              <c:f>'Semitendinosus-COX'!$AY$42:$AZ$42</c:f>
              <c:strCache>
                <c:ptCount val="2"/>
                <c:pt idx="0">
                  <c:v>NX</c:v>
                </c:pt>
                <c:pt idx="1">
                  <c:v>HX</c:v>
                </c:pt>
              </c:strCache>
            </c:strRef>
          </c:cat>
          <c:val>
            <c:numRef>
              <c:f>'Semitendinosus-COX'!$AY$44:$AZ$44</c:f>
              <c:numCache>
                <c:formatCode>General</c:formatCode>
                <c:ptCount val="2"/>
                <c:pt idx="0">
                  <c:v>32.28544939999999</c:v>
                </c:pt>
                <c:pt idx="1">
                  <c:v>31.382095619047618</c:v>
                </c:pt>
              </c:numCache>
            </c:numRef>
          </c:val>
          <c:smooth val="0"/>
          <c:extLst>
            <c:ext xmlns:c16="http://schemas.microsoft.com/office/drawing/2014/chart" uri="{C3380CC4-5D6E-409C-BE32-E72D297353CC}">
              <c16:uniqueId val="{00000003-9223-483C-8149-B1CB1654FA29}"/>
            </c:ext>
          </c:extLst>
        </c:ser>
        <c:dLbls>
          <c:showLegendKey val="0"/>
          <c:showVal val="0"/>
          <c:showCatName val="0"/>
          <c:showSerName val="0"/>
          <c:showPercent val="0"/>
          <c:showBubbleSize val="0"/>
        </c:dLbls>
        <c:marker val="1"/>
        <c:smooth val="0"/>
        <c:axId val="983676512"/>
        <c:axId val="983677168"/>
      </c:lineChart>
      <c:catAx>
        <c:axId val="98367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77168"/>
        <c:crosses val="autoZero"/>
        <c:auto val="1"/>
        <c:lblAlgn val="ctr"/>
        <c:lblOffset val="100"/>
        <c:noMultiLvlLbl val="0"/>
      </c:catAx>
      <c:valAx>
        <c:axId val="983677168"/>
        <c:scaling>
          <c:orientation val="minMax"/>
          <c:min val="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7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'!$G$45:$H$45</c:f>
                <c:numCache>
                  <c:formatCode>General</c:formatCode>
                  <c:ptCount val="2"/>
                  <c:pt idx="0">
                    <c:v>3.0299638152179771</c:v>
                  </c:pt>
                  <c:pt idx="1">
                    <c:v>2.7570515547698955</c:v>
                  </c:pt>
                </c:numCache>
              </c:numRef>
            </c:plus>
            <c:minus>
              <c:numRef>
                <c:f>'Summary-Rectus femoris '!$G$45:$H$45</c:f>
                <c:numCache>
                  <c:formatCode>General</c:formatCode>
                  <c:ptCount val="2"/>
                  <c:pt idx="0">
                    <c:v>3.0299638152179771</c:v>
                  </c:pt>
                  <c:pt idx="1">
                    <c:v>2.7570515547698955</c:v>
                  </c:pt>
                </c:numCache>
              </c:numRef>
            </c:minus>
            <c:spPr>
              <a:noFill/>
              <a:ln w="9525" cap="flat" cmpd="sng" algn="ctr">
                <a:solidFill>
                  <a:schemeClr val="tx1">
                    <a:lumMod val="65000"/>
                    <a:lumOff val="35000"/>
                  </a:schemeClr>
                </a:solidFill>
                <a:round/>
              </a:ln>
              <a:effectLst/>
            </c:spPr>
          </c:errBars>
          <c:cat>
            <c:strRef>
              <c:f>'Summary-Rectus femoris '!$D$44:$E$44</c:f>
              <c:strCache>
                <c:ptCount val="2"/>
                <c:pt idx="0">
                  <c:v>NX</c:v>
                </c:pt>
                <c:pt idx="1">
                  <c:v>HX</c:v>
                </c:pt>
              </c:strCache>
            </c:strRef>
          </c:cat>
          <c:val>
            <c:numRef>
              <c:f>'Summary-Rectus femoris '!$D$45:$E$45</c:f>
              <c:numCache>
                <c:formatCode>General</c:formatCode>
                <c:ptCount val="2"/>
                <c:pt idx="0">
                  <c:v>42.672373966666669</c:v>
                </c:pt>
                <c:pt idx="1">
                  <c:v>38.00920554761904</c:v>
                </c:pt>
              </c:numCache>
            </c:numRef>
          </c:val>
          <c:smooth val="0"/>
          <c:extLst>
            <c:ext xmlns:c16="http://schemas.microsoft.com/office/drawing/2014/chart" uri="{C3380CC4-5D6E-409C-BE32-E72D297353CC}">
              <c16:uniqueId val="{00000000-BE8B-446F-A5E5-A82454F1CD9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'!$G$46:$H$46</c:f>
                <c:numCache>
                  <c:formatCode>General</c:formatCode>
                  <c:ptCount val="2"/>
                  <c:pt idx="0">
                    <c:v>2.5474585216542436</c:v>
                  </c:pt>
                  <c:pt idx="1">
                    <c:v>2.6499837345524808</c:v>
                  </c:pt>
                </c:numCache>
              </c:numRef>
            </c:plus>
            <c:minus>
              <c:numRef>
                <c:f>'Summary-Rectus femoris '!$G$46:$H$46</c:f>
                <c:numCache>
                  <c:formatCode>General</c:formatCode>
                  <c:ptCount val="2"/>
                  <c:pt idx="0">
                    <c:v>2.5474585216542436</c:v>
                  </c:pt>
                  <c:pt idx="1">
                    <c:v>2.6499837345524808</c:v>
                  </c:pt>
                </c:numCache>
              </c:numRef>
            </c:minus>
            <c:spPr>
              <a:noFill/>
              <a:ln w="9525" cap="flat" cmpd="sng" algn="ctr">
                <a:solidFill>
                  <a:schemeClr val="tx1">
                    <a:lumMod val="65000"/>
                    <a:lumOff val="35000"/>
                  </a:schemeClr>
                </a:solidFill>
                <a:round/>
              </a:ln>
              <a:effectLst/>
            </c:spPr>
          </c:errBars>
          <c:cat>
            <c:strRef>
              <c:f>'Summary-Rectus femoris '!$D$44:$E$44</c:f>
              <c:strCache>
                <c:ptCount val="2"/>
                <c:pt idx="0">
                  <c:v>NX</c:v>
                </c:pt>
                <c:pt idx="1">
                  <c:v>HX</c:v>
                </c:pt>
              </c:strCache>
            </c:strRef>
          </c:cat>
          <c:val>
            <c:numRef>
              <c:f>'Summary-Rectus femoris '!$D$46:$E$46</c:f>
              <c:numCache>
                <c:formatCode>General</c:formatCode>
                <c:ptCount val="2"/>
                <c:pt idx="0">
                  <c:v>33.470790833333339</c:v>
                </c:pt>
                <c:pt idx="1">
                  <c:v>31.06258311904762</c:v>
                </c:pt>
              </c:numCache>
            </c:numRef>
          </c:val>
          <c:smooth val="0"/>
          <c:extLst>
            <c:ext xmlns:c16="http://schemas.microsoft.com/office/drawing/2014/chart" uri="{C3380CC4-5D6E-409C-BE32-E72D297353CC}">
              <c16:uniqueId val="{00000002-BE8B-446F-A5E5-A82454F1CD96}"/>
            </c:ext>
          </c:extLst>
        </c:ser>
        <c:dLbls>
          <c:showLegendKey val="0"/>
          <c:showVal val="0"/>
          <c:showCatName val="0"/>
          <c:showSerName val="0"/>
          <c:showPercent val="0"/>
          <c:showBubbleSize val="0"/>
        </c:dLbls>
        <c:marker val="1"/>
        <c:smooth val="0"/>
        <c:axId val="489125960"/>
        <c:axId val="489133504"/>
      </c:lineChart>
      <c:catAx>
        <c:axId val="48912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33504"/>
        <c:crosses val="autoZero"/>
        <c:auto val="1"/>
        <c:lblAlgn val="ctr"/>
        <c:lblOffset val="100"/>
        <c:noMultiLvlLbl val="0"/>
      </c:catAx>
      <c:valAx>
        <c:axId val="48913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2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'Summary-Rectus femoris '!$G$52:$H$52</c:f>
                <c:numCache>
                  <c:formatCode>General</c:formatCode>
                  <c:ptCount val="2"/>
                  <c:pt idx="0">
                    <c:v>43.373885637512863</c:v>
                  </c:pt>
                  <c:pt idx="1">
                    <c:v>48.172172058771679</c:v>
                  </c:pt>
                </c:numCache>
              </c:numRef>
            </c:plus>
            <c:minus>
              <c:numRef>
                <c:f>'Summary-Rectus femoris '!$G$52:$H$52</c:f>
                <c:numCache>
                  <c:formatCode>General</c:formatCode>
                  <c:ptCount val="2"/>
                  <c:pt idx="0">
                    <c:v>43.373885637512863</c:v>
                  </c:pt>
                  <c:pt idx="1">
                    <c:v>48.172172058771679</c:v>
                  </c:pt>
                </c:numCache>
              </c:numRef>
            </c:minus>
            <c:spPr>
              <a:noFill/>
              <a:ln w="9525" cap="flat" cmpd="sng" algn="ctr">
                <a:solidFill>
                  <a:schemeClr val="tx1">
                    <a:lumMod val="65000"/>
                    <a:lumOff val="35000"/>
                  </a:schemeClr>
                </a:solidFill>
                <a:round/>
              </a:ln>
              <a:effectLst/>
            </c:spPr>
          </c:errBars>
          <c:cat>
            <c:strRef>
              <c:f>'Summary-Rectus femoris '!$D$51:$E$51</c:f>
              <c:strCache>
                <c:ptCount val="2"/>
                <c:pt idx="0">
                  <c:v>NX</c:v>
                </c:pt>
                <c:pt idx="1">
                  <c:v>HX</c:v>
                </c:pt>
              </c:strCache>
            </c:strRef>
          </c:cat>
          <c:val>
            <c:numRef>
              <c:f>'Summary-Rectus femoris '!$D$52:$E$52</c:f>
              <c:numCache>
                <c:formatCode>General</c:formatCode>
                <c:ptCount val="2"/>
                <c:pt idx="0">
                  <c:v>672.28229973333328</c:v>
                </c:pt>
                <c:pt idx="1">
                  <c:v>599.14402133333328</c:v>
                </c:pt>
              </c:numCache>
            </c:numRef>
          </c:val>
          <c:smooth val="0"/>
          <c:extLst>
            <c:ext xmlns:c16="http://schemas.microsoft.com/office/drawing/2014/chart" uri="{C3380CC4-5D6E-409C-BE32-E72D297353CC}">
              <c16:uniqueId val="{00000000-602B-43EC-A42D-7F733BE38AE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'Summary-Rectus femoris '!$G$53:$H$53</c:f>
                <c:numCache>
                  <c:formatCode>General</c:formatCode>
                  <c:ptCount val="2"/>
                  <c:pt idx="0">
                    <c:v>59.606902098072986</c:v>
                  </c:pt>
                  <c:pt idx="1">
                    <c:v>41.011961036485857</c:v>
                  </c:pt>
                </c:numCache>
              </c:numRef>
            </c:plus>
            <c:minus>
              <c:numRef>
                <c:f>'Summary-Rectus femoris '!$G$53:$H$53</c:f>
                <c:numCache>
                  <c:formatCode>General</c:formatCode>
                  <c:ptCount val="2"/>
                  <c:pt idx="0">
                    <c:v>59.606902098072986</c:v>
                  </c:pt>
                  <c:pt idx="1">
                    <c:v>41.011961036485857</c:v>
                  </c:pt>
                </c:numCache>
              </c:numRef>
            </c:minus>
            <c:spPr>
              <a:noFill/>
              <a:ln w="9525" cap="flat" cmpd="sng" algn="ctr">
                <a:solidFill>
                  <a:schemeClr val="tx1">
                    <a:lumMod val="65000"/>
                    <a:lumOff val="35000"/>
                  </a:schemeClr>
                </a:solidFill>
                <a:round/>
              </a:ln>
              <a:effectLst/>
            </c:spPr>
          </c:errBars>
          <c:cat>
            <c:strRef>
              <c:f>'Summary-Rectus femoris '!$D$51:$E$51</c:f>
              <c:strCache>
                <c:ptCount val="2"/>
                <c:pt idx="0">
                  <c:v>NX</c:v>
                </c:pt>
                <c:pt idx="1">
                  <c:v>HX</c:v>
                </c:pt>
              </c:strCache>
            </c:strRef>
          </c:cat>
          <c:val>
            <c:numRef>
              <c:f>'Summary-Rectus femoris '!$D$53:$E$53</c:f>
              <c:numCache>
                <c:formatCode>General</c:formatCode>
                <c:ptCount val="2"/>
                <c:pt idx="0">
                  <c:v>728.56364373333327</c:v>
                </c:pt>
                <c:pt idx="1">
                  <c:v>687.91155199999992</c:v>
                </c:pt>
              </c:numCache>
            </c:numRef>
          </c:val>
          <c:smooth val="0"/>
          <c:extLst>
            <c:ext xmlns:c16="http://schemas.microsoft.com/office/drawing/2014/chart" uri="{C3380CC4-5D6E-409C-BE32-E72D297353CC}">
              <c16:uniqueId val="{00000002-602B-43EC-A42D-7F733BE38AE6}"/>
            </c:ext>
          </c:extLst>
        </c:ser>
        <c:dLbls>
          <c:showLegendKey val="0"/>
          <c:showVal val="0"/>
          <c:showCatName val="0"/>
          <c:showSerName val="0"/>
          <c:showPercent val="0"/>
          <c:showBubbleSize val="0"/>
        </c:dLbls>
        <c:marker val="1"/>
        <c:smooth val="0"/>
        <c:axId val="569228168"/>
        <c:axId val="569230136"/>
      </c:lineChart>
      <c:catAx>
        <c:axId val="569228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30136"/>
        <c:crosses val="autoZero"/>
        <c:auto val="1"/>
        <c:lblAlgn val="ctr"/>
        <c:lblOffset val="100"/>
        <c:noMultiLvlLbl val="0"/>
      </c:catAx>
      <c:valAx>
        <c:axId val="569230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2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'Summary-Plantaris'!$G$30:$H$30</c:f>
                <c:numCache>
                  <c:formatCode>General</c:formatCode>
                  <c:ptCount val="2"/>
                  <c:pt idx="0">
                    <c:v>3.9572170433329035</c:v>
                  </c:pt>
                  <c:pt idx="1">
                    <c:v>3.2717441034297639</c:v>
                  </c:pt>
                </c:numCache>
              </c:numRef>
            </c:plus>
            <c:minus>
              <c:numRef>
                <c:f>'Summary-Plantaris'!$G$30:$H$30</c:f>
                <c:numCache>
                  <c:formatCode>General</c:formatCode>
                  <c:ptCount val="2"/>
                  <c:pt idx="0">
                    <c:v>3.9572170433329035</c:v>
                  </c:pt>
                  <c:pt idx="1">
                    <c:v>3.2717441034297639</c:v>
                  </c:pt>
                </c:numCache>
              </c:numRef>
            </c:minus>
            <c:spPr>
              <a:noFill/>
              <a:ln w="9525" cap="flat" cmpd="sng" algn="ctr">
                <a:solidFill>
                  <a:schemeClr val="tx1">
                    <a:lumMod val="65000"/>
                    <a:lumOff val="35000"/>
                  </a:schemeClr>
                </a:solidFill>
                <a:round/>
              </a:ln>
              <a:effectLst/>
            </c:spPr>
          </c:errBars>
          <c:cat>
            <c:strRef>
              <c:f>'Summary-Plantaris'!$D$29:$E$29</c:f>
              <c:strCache>
                <c:ptCount val="2"/>
                <c:pt idx="0">
                  <c:v>NX</c:v>
                </c:pt>
                <c:pt idx="1">
                  <c:v>HX</c:v>
                </c:pt>
              </c:strCache>
            </c:strRef>
          </c:cat>
          <c:val>
            <c:numRef>
              <c:f>'Summary-Plantaris'!$D$30:$E$30</c:f>
              <c:numCache>
                <c:formatCode>0.000</c:formatCode>
                <c:ptCount val="2"/>
                <c:pt idx="0">
                  <c:v>24.670222200000005</c:v>
                </c:pt>
                <c:pt idx="1">
                  <c:v>47.622922285714289</c:v>
                </c:pt>
              </c:numCache>
            </c:numRef>
          </c:val>
          <c:smooth val="0"/>
          <c:extLst>
            <c:ext xmlns:c16="http://schemas.microsoft.com/office/drawing/2014/chart" uri="{C3380CC4-5D6E-409C-BE32-E72D297353CC}">
              <c16:uniqueId val="{00000000-663F-40D6-9C4E-ACD60896C86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'Summary-Plantaris'!$G$31:$H$31</c:f>
                <c:numCache>
                  <c:formatCode>General</c:formatCode>
                  <c:ptCount val="2"/>
                  <c:pt idx="0">
                    <c:v>5.3384433737847985</c:v>
                  </c:pt>
                  <c:pt idx="1">
                    <c:v>2.863346529190042</c:v>
                  </c:pt>
                </c:numCache>
              </c:numRef>
            </c:plus>
            <c:minus>
              <c:numRef>
                <c:f>'Summary-Plantaris'!$G$31:$H$31</c:f>
                <c:numCache>
                  <c:formatCode>General</c:formatCode>
                  <c:ptCount val="2"/>
                  <c:pt idx="0">
                    <c:v>5.3384433737847985</c:v>
                  </c:pt>
                  <c:pt idx="1">
                    <c:v>2.863346529190042</c:v>
                  </c:pt>
                </c:numCache>
              </c:numRef>
            </c:minus>
            <c:spPr>
              <a:noFill/>
              <a:ln w="9525" cap="flat" cmpd="sng" algn="ctr">
                <a:solidFill>
                  <a:schemeClr val="tx1">
                    <a:lumMod val="65000"/>
                    <a:lumOff val="35000"/>
                  </a:schemeClr>
                </a:solidFill>
                <a:round/>
              </a:ln>
              <a:effectLst/>
            </c:spPr>
          </c:errBars>
          <c:cat>
            <c:strRef>
              <c:f>'Summary-Plantaris'!$D$29:$E$29</c:f>
              <c:strCache>
                <c:ptCount val="2"/>
                <c:pt idx="0">
                  <c:v>NX</c:v>
                </c:pt>
                <c:pt idx="1">
                  <c:v>HX</c:v>
                </c:pt>
              </c:strCache>
            </c:strRef>
          </c:cat>
          <c:val>
            <c:numRef>
              <c:f>'Summary-Plantaris'!$D$31:$E$31</c:f>
              <c:numCache>
                <c:formatCode>0.000</c:formatCode>
                <c:ptCount val="2"/>
                <c:pt idx="0" formatCode="General">
                  <c:v>25.720487533333333</c:v>
                </c:pt>
                <c:pt idx="1">
                  <c:v>22.682091666666665</c:v>
                </c:pt>
              </c:numCache>
            </c:numRef>
          </c:val>
          <c:smooth val="0"/>
          <c:extLst>
            <c:ext xmlns:c16="http://schemas.microsoft.com/office/drawing/2014/chart" uri="{C3380CC4-5D6E-409C-BE32-E72D297353CC}">
              <c16:uniqueId val="{00000003-663F-40D6-9C4E-ACD60896C860}"/>
            </c:ext>
          </c:extLst>
        </c:ser>
        <c:dLbls>
          <c:showLegendKey val="0"/>
          <c:showVal val="0"/>
          <c:showCatName val="0"/>
          <c:showSerName val="0"/>
          <c:showPercent val="0"/>
          <c:showBubbleSize val="0"/>
        </c:dLbls>
        <c:marker val="1"/>
        <c:smooth val="0"/>
        <c:axId val="553562080"/>
        <c:axId val="553562408"/>
      </c:lineChart>
      <c:catAx>
        <c:axId val="55356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62408"/>
        <c:crosses val="autoZero"/>
        <c:auto val="1"/>
        <c:lblAlgn val="ctr"/>
        <c:lblOffset val="100"/>
        <c:noMultiLvlLbl val="0"/>
      </c:catAx>
      <c:valAx>
        <c:axId val="55356240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6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'Summary-Plantaris'!$G$37:$H$37</c:f>
                <c:numCache>
                  <c:formatCode>General</c:formatCode>
                  <c:ptCount val="2"/>
                  <c:pt idx="0">
                    <c:v>7.3011083086454693</c:v>
                  </c:pt>
                  <c:pt idx="1">
                    <c:v>1.940405673520339</c:v>
                  </c:pt>
                </c:numCache>
              </c:numRef>
            </c:plus>
            <c:minus>
              <c:numRef>
                <c:f>'Summary-Plantaris'!$G$37:$H$37</c:f>
                <c:numCache>
                  <c:formatCode>General</c:formatCode>
                  <c:ptCount val="2"/>
                  <c:pt idx="0">
                    <c:v>7.3011083086454693</c:v>
                  </c:pt>
                  <c:pt idx="1">
                    <c:v>1.940405673520339</c:v>
                  </c:pt>
                </c:numCache>
              </c:numRef>
            </c:minus>
            <c:spPr>
              <a:noFill/>
              <a:ln w="9525" cap="flat" cmpd="sng" algn="ctr">
                <a:solidFill>
                  <a:schemeClr val="tx1">
                    <a:lumMod val="65000"/>
                    <a:lumOff val="35000"/>
                  </a:schemeClr>
                </a:solidFill>
                <a:round/>
              </a:ln>
              <a:effectLst/>
            </c:spPr>
          </c:errBars>
          <c:cat>
            <c:strRef>
              <c:f>'Summary-Plantaris'!$G$36:$H$36</c:f>
              <c:strCache>
                <c:ptCount val="2"/>
                <c:pt idx="0">
                  <c:v>NX</c:v>
                </c:pt>
                <c:pt idx="1">
                  <c:v>HX</c:v>
                </c:pt>
              </c:strCache>
            </c:strRef>
          </c:cat>
          <c:val>
            <c:numRef>
              <c:f>'Summary-Plantaris'!$D$37:$E$37</c:f>
              <c:numCache>
                <c:formatCode>General</c:formatCode>
                <c:ptCount val="2"/>
                <c:pt idx="0">
                  <c:v>30.683422933333325</c:v>
                </c:pt>
                <c:pt idx="1">
                  <c:v>54.531136000000004</c:v>
                </c:pt>
              </c:numCache>
            </c:numRef>
          </c:val>
          <c:smooth val="0"/>
          <c:extLst>
            <c:ext xmlns:c16="http://schemas.microsoft.com/office/drawing/2014/chart" uri="{C3380CC4-5D6E-409C-BE32-E72D297353CC}">
              <c16:uniqueId val="{00000000-EBCD-4050-AB13-AB2B50149E61}"/>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'Summary-Plantaris'!$G$38:$H$38</c:f>
                <c:numCache>
                  <c:formatCode>General</c:formatCode>
                  <c:ptCount val="2"/>
                  <c:pt idx="0">
                    <c:v>5.6457503345633455</c:v>
                  </c:pt>
                  <c:pt idx="1">
                    <c:v>4.2140014959864143</c:v>
                  </c:pt>
                </c:numCache>
              </c:numRef>
            </c:plus>
            <c:minus>
              <c:numRef>
                <c:f>'Summary-Plantaris'!$G$38:$H$38</c:f>
                <c:numCache>
                  <c:formatCode>General</c:formatCode>
                  <c:ptCount val="2"/>
                  <c:pt idx="0">
                    <c:v>5.6457503345633455</c:v>
                  </c:pt>
                  <c:pt idx="1">
                    <c:v>4.2140014959864143</c:v>
                  </c:pt>
                </c:numCache>
              </c:numRef>
            </c:minus>
            <c:spPr>
              <a:noFill/>
              <a:ln w="9525" cap="flat" cmpd="sng" algn="ctr">
                <a:solidFill>
                  <a:schemeClr val="tx1">
                    <a:lumMod val="65000"/>
                    <a:lumOff val="35000"/>
                  </a:schemeClr>
                </a:solidFill>
                <a:round/>
              </a:ln>
              <a:effectLst/>
            </c:spPr>
          </c:errBars>
          <c:cat>
            <c:strRef>
              <c:f>'Summary-Plantaris'!$G$36:$H$36</c:f>
              <c:strCache>
                <c:ptCount val="2"/>
                <c:pt idx="0">
                  <c:v>NX</c:v>
                </c:pt>
                <c:pt idx="1">
                  <c:v>HX</c:v>
                </c:pt>
              </c:strCache>
            </c:strRef>
          </c:cat>
          <c:val>
            <c:numRef>
              <c:f>'Summary-Plantaris'!$D$38:$E$38</c:f>
              <c:numCache>
                <c:formatCode>General</c:formatCode>
                <c:ptCount val="2"/>
                <c:pt idx="0">
                  <c:v>29.919276799999999</c:v>
                </c:pt>
                <c:pt idx="1">
                  <c:v>26.644065777777772</c:v>
                </c:pt>
              </c:numCache>
            </c:numRef>
          </c:val>
          <c:smooth val="0"/>
          <c:extLst>
            <c:ext xmlns:c16="http://schemas.microsoft.com/office/drawing/2014/chart" uri="{C3380CC4-5D6E-409C-BE32-E72D297353CC}">
              <c16:uniqueId val="{00000002-EBCD-4050-AB13-AB2B50149E61}"/>
            </c:ext>
          </c:extLst>
        </c:ser>
        <c:dLbls>
          <c:showLegendKey val="0"/>
          <c:showVal val="0"/>
          <c:showCatName val="0"/>
          <c:showSerName val="0"/>
          <c:showPercent val="0"/>
          <c:showBubbleSize val="0"/>
        </c:dLbls>
        <c:marker val="1"/>
        <c:smooth val="0"/>
        <c:axId val="553524688"/>
        <c:axId val="553531576"/>
      </c:lineChart>
      <c:catAx>
        <c:axId val="5535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31576"/>
        <c:crosses val="autoZero"/>
        <c:auto val="1"/>
        <c:lblAlgn val="ctr"/>
        <c:lblOffset val="100"/>
        <c:noMultiLvlLbl val="0"/>
      </c:catAx>
      <c:valAx>
        <c:axId val="553531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'Summary-Plantaris'!$G$64:$H$64</c:f>
                <c:numCache>
                  <c:formatCode>General</c:formatCode>
                  <c:ptCount val="2"/>
                  <c:pt idx="0">
                    <c:v>0.64519174942623292</c:v>
                  </c:pt>
                  <c:pt idx="1">
                    <c:v>0.38943957500046772</c:v>
                  </c:pt>
                </c:numCache>
              </c:numRef>
            </c:plus>
            <c:minus>
              <c:numRef>
                <c:f>'Summary-Plantaris'!$G$64:$H$64</c:f>
                <c:numCache>
                  <c:formatCode>General</c:formatCode>
                  <c:ptCount val="2"/>
                  <c:pt idx="0">
                    <c:v>0.64519174942623292</c:v>
                  </c:pt>
                  <c:pt idx="1">
                    <c:v>0.38943957500046772</c:v>
                  </c:pt>
                </c:numCache>
              </c:numRef>
            </c:minus>
            <c:spPr>
              <a:noFill/>
              <a:ln w="9525" cap="flat" cmpd="sng" algn="ctr">
                <a:solidFill>
                  <a:schemeClr val="tx1">
                    <a:lumMod val="65000"/>
                    <a:lumOff val="35000"/>
                  </a:schemeClr>
                </a:solidFill>
                <a:round/>
              </a:ln>
              <a:effectLst/>
            </c:spPr>
          </c:errBars>
          <c:cat>
            <c:strRef>
              <c:f>'Summary-Plantaris'!$G$63:$H$63</c:f>
              <c:strCache>
                <c:ptCount val="2"/>
                <c:pt idx="0">
                  <c:v>NX</c:v>
                </c:pt>
                <c:pt idx="1">
                  <c:v>HX</c:v>
                </c:pt>
              </c:strCache>
            </c:strRef>
          </c:cat>
          <c:val>
            <c:numRef>
              <c:f>'Summary-Plantaris'!$D$64:$E$64</c:f>
              <c:numCache>
                <c:formatCode>0.000</c:formatCode>
                <c:ptCount val="2"/>
                <c:pt idx="0">
                  <c:v>5.4442759466666661</c:v>
                </c:pt>
                <c:pt idx="1">
                  <c:v>7.1629690666666663</c:v>
                </c:pt>
              </c:numCache>
            </c:numRef>
          </c:val>
          <c:smooth val="0"/>
          <c:extLst>
            <c:ext xmlns:c16="http://schemas.microsoft.com/office/drawing/2014/chart" uri="{C3380CC4-5D6E-409C-BE32-E72D297353CC}">
              <c16:uniqueId val="{00000000-7B8C-46F2-A95C-D9F58189B289}"/>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'Summary-Plantaris'!$G$65:$H$65</c:f>
                <c:numCache>
                  <c:formatCode>General</c:formatCode>
                  <c:ptCount val="2"/>
                  <c:pt idx="0">
                    <c:v>0.89702203005480941</c:v>
                  </c:pt>
                  <c:pt idx="1">
                    <c:v>0.507998366255351</c:v>
                  </c:pt>
                </c:numCache>
              </c:numRef>
            </c:plus>
            <c:minus>
              <c:numRef>
                <c:f>'Summary-Plantaris'!$G$65:$H$65</c:f>
                <c:numCache>
                  <c:formatCode>General</c:formatCode>
                  <c:ptCount val="2"/>
                  <c:pt idx="0">
                    <c:v>0.89702203005480941</c:v>
                  </c:pt>
                  <c:pt idx="1">
                    <c:v>0.507998366255351</c:v>
                  </c:pt>
                </c:numCache>
              </c:numRef>
            </c:minus>
            <c:spPr>
              <a:noFill/>
              <a:ln w="9525" cap="flat" cmpd="sng" algn="ctr">
                <a:solidFill>
                  <a:schemeClr val="tx1">
                    <a:lumMod val="65000"/>
                    <a:lumOff val="35000"/>
                  </a:schemeClr>
                </a:solidFill>
                <a:round/>
              </a:ln>
              <a:effectLst/>
            </c:spPr>
          </c:errBars>
          <c:cat>
            <c:strRef>
              <c:f>'Summary-Plantaris'!$G$63:$H$63</c:f>
              <c:strCache>
                <c:ptCount val="2"/>
                <c:pt idx="0">
                  <c:v>NX</c:v>
                </c:pt>
                <c:pt idx="1">
                  <c:v>HX</c:v>
                </c:pt>
              </c:strCache>
            </c:strRef>
          </c:cat>
          <c:val>
            <c:numRef>
              <c:f>'Summary-Plantaris'!$D$65:$E$65</c:f>
              <c:numCache>
                <c:formatCode>0.000</c:formatCode>
                <c:ptCount val="2"/>
                <c:pt idx="0">
                  <c:v>4.3207494400000002</c:v>
                </c:pt>
                <c:pt idx="1">
                  <c:v>4.192771022222221</c:v>
                </c:pt>
              </c:numCache>
            </c:numRef>
          </c:val>
          <c:smooth val="0"/>
          <c:extLst>
            <c:ext xmlns:c16="http://schemas.microsoft.com/office/drawing/2014/chart" uri="{C3380CC4-5D6E-409C-BE32-E72D297353CC}">
              <c16:uniqueId val="{00000002-7B8C-46F2-A95C-D9F58189B289}"/>
            </c:ext>
          </c:extLst>
        </c:ser>
        <c:dLbls>
          <c:showLegendKey val="0"/>
          <c:showVal val="0"/>
          <c:showCatName val="0"/>
          <c:showSerName val="0"/>
          <c:showPercent val="0"/>
          <c:showBubbleSize val="0"/>
        </c:dLbls>
        <c:marker val="1"/>
        <c:smooth val="0"/>
        <c:axId val="544078152"/>
        <c:axId val="544078480"/>
      </c:lineChart>
      <c:catAx>
        <c:axId val="54407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78480"/>
        <c:crosses val="autoZero"/>
        <c:auto val="1"/>
        <c:lblAlgn val="ctr"/>
        <c:lblOffset val="100"/>
        <c:noMultiLvlLbl val="0"/>
      </c:catAx>
      <c:valAx>
        <c:axId val="54407848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7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'Summary-Plantaris'!$G$44:$H$44</c:f>
                <c:numCache>
                  <c:formatCode>General</c:formatCode>
                  <c:ptCount val="2"/>
                  <c:pt idx="0">
                    <c:v>5.7962227742789656</c:v>
                  </c:pt>
                  <c:pt idx="1">
                    <c:v>4.7627839024801562</c:v>
                  </c:pt>
                </c:numCache>
              </c:numRef>
            </c:plus>
            <c:minus>
              <c:numRef>
                <c:f>'Summary-Plantaris'!$G$44:$H$44</c:f>
                <c:numCache>
                  <c:formatCode>General</c:formatCode>
                  <c:ptCount val="2"/>
                  <c:pt idx="0">
                    <c:v>5.7962227742789656</c:v>
                  </c:pt>
                  <c:pt idx="1">
                    <c:v>4.7627839024801562</c:v>
                  </c:pt>
                </c:numCache>
              </c:numRef>
            </c:minus>
            <c:spPr>
              <a:noFill/>
              <a:ln w="9525" cap="flat" cmpd="sng" algn="ctr">
                <a:solidFill>
                  <a:schemeClr val="tx1">
                    <a:lumMod val="65000"/>
                    <a:lumOff val="35000"/>
                  </a:schemeClr>
                </a:solidFill>
                <a:round/>
              </a:ln>
              <a:effectLst/>
            </c:spPr>
          </c:errBars>
          <c:cat>
            <c:strRef>
              <c:f>'Summary-Plantaris'!$G$43:$H$43</c:f>
              <c:strCache>
                <c:ptCount val="2"/>
                <c:pt idx="0">
                  <c:v>NX</c:v>
                </c:pt>
                <c:pt idx="1">
                  <c:v>HX</c:v>
                </c:pt>
              </c:strCache>
            </c:strRef>
          </c:cat>
          <c:val>
            <c:numRef>
              <c:f>'Summary-Plantaris'!$D$44:$E$44</c:f>
              <c:numCache>
                <c:formatCode>General</c:formatCode>
                <c:ptCount val="2"/>
                <c:pt idx="0">
                  <c:v>37.024998133333341</c:v>
                </c:pt>
                <c:pt idx="1">
                  <c:v>59.589347000000011</c:v>
                </c:pt>
              </c:numCache>
            </c:numRef>
          </c:val>
          <c:smooth val="0"/>
          <c:extLst>
            <c:ext xmlns:c16="http://schemas.microsoft.com/office/drawing/2014/chart" uri="{C3380CC4-5D6E-409C-BE32-E72D297353CC}">
              <c16:uniqueId val="{00000000-22BA-420D-8156-A0E571884DF5}"/>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'Summary-Plantaris'!$G$45:$H$45</c:f>
                <c:numCache>
                  <c:formatCode>General</c:formatCode>
                  <c:ptCount val="2"/>
                  <c:pt idx="0">
                    <c:v>7.0808140553687915</c:v>
                  </c:pt>
                  <c:pt idx="1">
                    <c:v>6.1471755163204964</c:v>
                  </c:pt>
                </c:numCache>
              </c:numRef>
            </c:plus>
            <c:minus>
              <c:numRef>
                <c:f>'Summary-Plantaris'!$G$45:$H$45</c:f>
                <c:numCache>
                  <c:formatCode>General</c:formatCode>
                  <c:ptCount val="2"/>
                  <c:pt idx="0">
                    <c:v>7.0808140553687915</c:v>
                  </c:pt>
                  <c:pt idx="1">
                    <c:v>6.1471755163204964</c:v>
                  </c:pt>
                </c:numCache>
              </c:numRef>
            </c:minus>
            <c:spPr>
              <a:noFill/>
              <a:ln w="9525" cap="flat" cmpd="sng" algn="ctr">
                <a:solidFill>
                  <a:schemeClr val="tx1">
                    <a:lumMod val="65000"/>
                    <a:lumOff val="35000"/>
                  </a:schemeClr>
                </a:solidFill>
                <a:round/>
              </a:ln>
              <a:effectLst/>
            </c:spPr>
          </c:errBars>
          <c:cat>
            <c:strRef>
              <c:f>'Summary-Plantaris'!$G$43:$H$43</c:f>
              <c:strCache>
                <c:ptCount val="2"/>
                <c:pt idx="0">
                  <c:v>NX</c:v>
                </c:pt>
                <c:pt idx="1">
                  <c:v>HX</c:v>
                </c:pt>
              </c:strCache>
            </c:strRef>
          </c:cat>
          <c:val>
            <c:numRef>
              <c:f>'Summary-Plantaris'!$D$45:$E$45</c:f>
              <c:numCache>
                <c:formatCode>General</c:formatCode>
                <c:ptCount val="2"/>
                <c:pt idx="0">
                  <c:v>39.974210800000002</c:v>
                </c:pt>
                <c:pt idx="1">
                  <c:v>34.516252722222227</c:v>
                </c:pt>
              </c:numCache>
            </c:numRef>
          </c:val>
          <c:smooth val="0"/>
          <c:extLst>
            <c:ext xmlns:c16="http://schemas.microsoft.com/office/drawing/2014/chart" uri="{C3380CC4-5D6E-409C-BE32-E72D297353CC}">
              <c16:uniqueId val="{00000002-22BA-420D-8156-A0E571884DF5}"/>
            </c:ext>
          </c:extLst>
        </c:ser>
        <c:dLbls>
          <c:showLegendKey val="0"/>
          <c:showVal val="0"/>
          <c:showCatName val="0"/>
          <c:showSerName val="0"/>
          <c:showPercent val="0"/>
          <c:showBubbleSize val="0"/>
        </c:dLbls>
        <c:marker val="1"/>
        <c:smooth val="0"/>
        <c:axId val="556435112"/>
        <c:axId val="546970872"/>
      </c:lineChart>
      <c:catAx>
        <c:axId val="55643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0872"/>
        <c:crosses val="autoZero"/>
        <c:auto val="1"/>
        <c:lblAlgn val="ctr"/>
        <c:lblOffset val="100"/>
        <c:noMultiLvlLbl val="0"/>
      </c:catAx>
      <c:valAx>
        <c:axId val="546970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51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'Summary-Plantaris'!$G$51:$H$51</c:f>
                <c:numCache>
                  <c:formatCode>General</c:formatCode>
                  <c:ptCount val="2"/>
                  <c:pt idx="0">
                    <c:v>65.379187007362262</c:v>
                  </c:pt>
                  <c:pt idx="1">
                    <c:v>33.033606938692884</c:v>
                  </c:pt>
                </c:numCache>
              </c:numRef>
            </c:plus>
            <c:minus>
              <c:numRef>
                <c:f>'Summary-Plantaris'!$G$51:$H$51</c:f>
                <c:numCache>
                  <c:formatCode>General</c:formatCode>
                  <c:ptCount val="2"/>
                  <c:pt idx="0">
                    <c:v>65.379187007362262</c:v>
                  </c:pt>
                  <c:pt idx="1">
                    <c:v>33.033606938692884</c:v>
                  </c:pt>
                </c:numCache>
              </c:numRef>
            </c:minus>
            <c:spPr>
              <a:noFill/>
              <a:ln w="9525" cap="flat" cmpd="sng" algn="ctr">
                <a:solidFill>
                  <a:schemeClr val="tx1">
                    <a:lumMod val="65000"/>
                    <a:lumOff val="35000"/>
                  </a:schemeClr>
                </a:solidFill>
                <a:round/>
              </a:ln>
              <a:effectLst/>
            </c:spPr>
          </c:errBars>
          <c:cat>
            <c:strRef>
              <c:f>'Summary-Plantaris'!$D$50:$E$50</c:f>
              <c:strCache>
                <c:ptCount val="2"/>
                <c:pt idx="0">
                  <c:v>NX</c:v>
                </c:pt>
                <c:pt idx="1">
                  <c:v>HX</c:v>
                </c:pt>
              </c:strCache>
            </c:strRef>
          </c:cat>
          <c:val>
            <c:numRef>
              <c:f>'Summary-Plantaris'!$D$51:$E$51</c:f>
              <c:numCache>
                <c:formatCode>General</c:formatCode>
                <c:ptCount val="2"/>
                <c:pt idx="0">
                  <c:v>325.51715839999997</c:v>
                </c:pt>
                <c:pt idx="1">
                  <c:v>502.51942400000001</c:v>
                </c:pt>
              </c:numCache>
            </c:numRef>
          </c:val>
          <c:smooth val="0"/>
          <c:extLst>
            <c:ext xmlns:c16="http://schemas.microsoft.com/office/drawing/2014/chart" uri="{C3380CC4-5D6E-409C-BE32-E72D297353CC}">
              <c16:uniqueId val="{00000000-62B7-4CA4-B23F-DB0D7BF62B00}"/>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'Summary-Plantaris'!$G$52:$H$52</c:f>
                <c:numCache>
                  <c:formatCode>General</c:formatCode>
                  <c:ptCount val="2"/>
                  <c:pt idx="0">
                    <c:v>105.16553239131702</c:v>
                  </c:pt>
                  <c:pt idx="1">
                    <c:v>48.938231321228166</c:v>
                  </c:pt>
                </c:numCache>
              </c:numRef>
            </c:plus>
            <c:minus>
              <c:numRef>
                <c:f>'Summary-Plantaris'!$G$52:$H$52</c:f>
                <c:numCache>
                  <c:formatCode>General</c:formatCode>
                  <c:ptCount val="2"/>
                  <c:pt idx="0">
                    <c:v>105.16553239131702</c:v>
                  </c:pt>
                  <c:pt idx="1">
                    <c:v>48.938231321228166</c:v>
                  </c:pt>
                </c:numCache>
              </c:numRef>
            </c:minus>
            <c:spPr>
              <a:noFill/>
              <a:ln w="9525" cap="flat" cmpd="sng" algn="ctr">
                <a:solidFill>
                  <a:schemeClr val="tx1">
                    <a:lumMod val="65000"/>
                    <a:lumOff val="35000"/>
                  </a:schemeClr>
                </a:solidFill>
                <a:round/>
              </a:ln>
              <a:effectLst/>
            </c:spPr>
          </c:errBars>
          <c:cat>
            <c:strRef>
              <c:f>'Summary-Plantaris'!$D$50:$E$50</c:f>
              <c:strCache>
                <c:ptCount val="2"/>
                <c:pt idx="0">
                  <c:v>NX</c:v>
                </c:pt>
                <c:pt idx="1">
                  <c:v>HX</c:v>
                </c:pt>
              </c:strCache>
            </c:strRef>
          </c:cat>
          <c:val>
            <c:numRef>
              <c:f>'Summary-Plantaris'!$D$52:$E$52</c:f>
              <c:numCache>
                <c:formatCode>General</c:formatCode>
                <c:ptCount val="2"/>
                <c:pt idx="0">
                  <c:v>514.78548053333327</c:v>
                </c:pt>
                <c:pt idx="1">
                  <c:v>384.82737066666664</c:v>
                </c:pt>
              </c:numCache>
            </c:numRef>
          </c:val>
          <c:smooth val="0"/>
          <c:extLst>
            <c:ext xmlns:c16="http://schemas.microsoft.com/office/drawing/2014/chart" uri="{C3380CC4-5D6E-409C-BE32-E72D297353CC}">
              <c16:uniqueId val="{00000002-62B7-4CA4-B23F-DB0D7BF62B00}"/>
            </c:ext>
          </c:extLst>
        </c:ser>
        <c:dLbls>
          <c:showLegendKey val="0"/>
          <c:showVal val="0"/>
          <c:showCatName val="0"/>
          <c:showSerName val="0"/>
          <c:showPercent val="0"/>
          <c:showBubbleSize val="0"/>
        </c:dLbls>
        <c:marker val="1"/>
        <c:smooth val="0"/>
        <c:axId val="693065280"/>
        <c:axId val="693072824"/>
      </c:lineChart>
      <c:catAx>
        <c:axId val="6930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72824"/>
        <c:crosses val="autoZero"/>
        <c:auto val="1"/>
        <c:lblAlgn val="ctr"/>
        <c:lblOffset val="100"/>
        <c:noMultiLvlLbl val="0"/>
      </c:catAx>
      <c:valAx>
        <c:axId val="693072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6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'Summary-Masseter'!$G$31:$H$31</c:f>
                <c:numCache>
                  <c:formatCode>General</c:formatCode>
                  <c:ptCount val="2"/>
                  <c:pt idx="0">
                    <c:v>7.7791532749214491</c:v>
                  </c:pt>
                  <c:pt idx="1">
                    <c:v>3.5055819681617932</c:v>
                  </c:pt>
                </c:numCache>
              </c:numRef>
            </c:plus>
            <c:minus>
              <c:numRef>
                <c:f>'Summary-Masseter'!$G$31:$H$31</c:f>
                <c:numCache>
                  <c:formatCode>General</c:formatCode>
                  <c:ptCount val="2"/>
                  <c:pt idx="0">
                    <c:v>7.7791532749214491</c:v>
                  </c:pt>
                  <c:pt idx="1">
                    <c:v>3.5055819681617932</c:v>
                  </c:pt>
                </c:numCache>
              </c:numRef>
            </c:minus>
            <c:spPr>
              <a:noFill/>
              <a:ln w="9525" cap="flat" cmpd="sng" algn="ctr">
                <a:solidFill>
                  <a:schemeClr val="tx1">
                    <a:lumMod val="65000"/>
                    <a:lumOff val="35000"/>
                  </a:schemeClr>
                </a:solidFill>
                <a:round/>
              </a:ln>
              <a:effectLst/>
            </c:spPr>
          </c:errBars>
          <c:cat>
            <c:strRef>
              <c:f>'Summary-Masseter'!$D$30:$E$30</c:f>
              <c:strCache>
                <c:ptCount val="2"/>
                <c:pt idx="0">
                  <c:v>NX</c:v>
                </c:pt>
                <c:pt idx="1">
                  <c:v>HX</c:v>
                </c:pt>
              </c:strCache>
            </c:strRef>
          </c:cat>
          <c:val>
            <c:numRef>
              <c:f>'Summary-Masseter'!$D$31:$E$31</c:f>
              <c:numCache>
                <c:formatCode>General</c:formatCode>
                <c:ptCount val="2"/>
                <c:pt idx="0" formatCode="0.000">
                  <c:v>41.861628800000005</c:v>
                </c:pt>
                <c:pt idx="1">
                  <c:v>44.731687809523805</c:v>
                </c:pt>
              </c:numCache>
            </c:numRef>
          </c:val>
          <c:smooth val="0"/>
          <c:extLst>
            <c:ext xmlns:c16="http://schemas.microsoft.com/office/drawing/2014/chart" uri="{C3380CC4-5D6E-409C-BE32-E72D297353CC}">
              <c16:uniqueId val="{00000000-4825-422B-A14F-11B880445C9C}"/>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'Summary-Masseter'!$G$32:$H$32</c:f>
                <c:numCache>
                  <c:formatCode>General</c:formatCode>
                  <c:ptCount val="2"/>
                  <c:pt idx="0">
                    <c:v>3.3104438164784908</c:v>
                  </c:pt>
                  <c:pt idx="1">
                    <c:v>4.6961669449815648</c:v>
                  </c:pt>
                </c:numCache>
              </c:numRef>
            </c:plus>
            <c:minus>
              <c:numRef>
                <c:f>'Summary-Masseter'!$G$32:$H$32</c:f>
                <c:numCache>
                  <c:formatCode>General</c:formatCode>
                  <c:ptCount val="2"/>
                  <c:pt idx="0">
                    <c:v>3.3104438164784908</c:v>
                  </c:pt>
                  <c:pt idx="1">
                    <c:v>4.6961669449815648</c:v>
                  </c:pt>
                </c:numCache>
              </c:numRef>
            </c:minus>
            <c:spPr>
              <a:noFill/>
              <a:ln w="9525" cap="flat" cmpd="sng" algn="ctr">
                <a:solidFill>
                  <a:schemeClr val="tx1">
                    <a:lumMod val="65000"/>
                    <a:lumOff val="35000"/>
                  </a:schemeClr>
                </a:solidFill>
                <a:round/>
              </a:ln>
              <a:effectLst/>
            </c:spPr>
          </c:errBars>
          <c:cat>
            <c:strRef>
              <c:f>'Summary-Masseter'!$D$30:$E$30</c:f>
              <c:strCache>
                <c:ptCount val="2"/>
                <c:pt idx="0">
                  <c:v>NX</c:v>
                </c:pt>
                <c:pt idx="1">
                  <c:v>HX</c:v>
                </c:pt>
              </c:strCache>
            </c:strRef>
          </c:cat>
          <c:val>
            <c:numRef>
              <c:f>'Summary-Masseter'!$D$32:$E$32</c:f>
              <c:numCache>
                <c:formatCode>General</c:formatCode>
                <c:ptCount val="2"/>
                <c:pt idx="0" formatCode="0.000">
                  <c:v>48.4456864</c:v>
                </c:pt>
                <c:pt idx="1">
                  <c:v>46.560975333333339</c:v>
                </c:pt>
              </c:numCache>
            </c:numRef>
          </c:val>
          <c:smooth val="0"/>
          <c:extLst>
            <c:ext xmlns:c16="http://schemas.microsoft.com/office/drawing/2014/chart" uri="{C3380CC4-5D6E-409C-BE32-E72D297353CC}">
              <c16:uniqueId val="{00000002-4825-422B-A14F-11B880445C9C}"/>
            </c:ext>
          </c:extLst>
        </c:ser>
        <c:dLbls>
          <c:showLegendKey val="0"/>
          <c:showVal val="0"/>
          <c:showCatName val="0"/>
          <c:showSerName val="0"/>
          <c:showPercent val="0"/>
          <c:showBubbleSize val="0"/>
        </c:dLbls>
        <c:marker val="1"/>
        <c:smooth val="0"/>
        <c:axId val="481519808"/>
        <c:axId val="481525056"/>
      </c:lineChart>
      <c:catAx>
        <c:axId val="48151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25056"/>
        <c:crosses val="autoZero"/>
        <c:auto val="1"/>
        <c:lblAlgn val="ctr"/>
        <c:lblOffset val="100"/>
        <c:noMultiLvlLbl val="0"/>
      </c:catAx>
      <c:valAx>
        <c:axId val="481525056"/>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'Summary-Masseter'!$G$38:$H$38</c:f>
                <c:numCache>
                  <c:formatCode>General</c:formatCode>
                  <c:ptCount val="2"/>
                  <c:pt idx="0">
                    <c:v>6.2461268913600918</c:v>
                  </c:pt>
                  <c:pt idx="1">
                    <c:v>2.39384406189268</c:v>
                  </c:pt>
                </c:numCache>
              </c:numRef>
            </c:plus>
            <c:minus>
              <c:numRef>
                <c:f>'Summary-Masseter'!$G$38:$H$38</c:f>
                <c:numCache>
                  <c:formatCode>General</c:formatCode>
                  <c:ptCount val="2"/>
                  <c:pt idx="0">
                    <c:v>6.2461268913600918</c:v>
                  </c:pt>
                  <c:pt idx="1">
                    <c:v>2.39384406189268</c:v>
                  </c:pt>
                </c:numCache>
              </c:numRef>
            </c:minus>
            <c:spPr>
              <a:noFill/>
              <a:ln w="9525" cap="flat" cmpd="sng" algn="ctr">
                <a:solidFill>
                  <a:schemeClr val="tx1">
                    <a:lumMod val="65000"/>
                    <a:lumOff val="35000"/>
                  </a:schemeClr>
                </a:solidFill>
                <a:round/>
              </a:ln>
              <a:effectLst/>
            </c:spPr>
          </c:errBars>
          <c:cat>
            <c:strRef>
              <c:f>'Summary-Masseter'!$D$37:$E$37</c:f>
              <c:strCache>
                <c:ptCount val="2"/>
                <c:pt idx="0">
                  <c:v>NX</c:v>
                </c:pt>
                <c:pt idx="1">
                  <c:v>HX</c:v>
                </c:pt>
              </c:strCache>
            </c:strRef>
          </c:cat>
          <c:val>
            <c:numRef>
              <c:f>'Summary-Masseter'!$D$38:$E$38</c:f>
              <c:numCache>
                <c:formatCode>General</c:formatCode>
                <c:ptCount val="2"/>
                <c:pt idx="0">
                  <c:v>52.414058666666662</c:v>
                </c:pt>
                <c:pt idx="1">
                  <c:v>52.974261333333338</c:v>
                </c:pt>
              </c:numCache>
            </c:numRef>
          </c:val>
          <c:smooth val="0"/>
          <c:extLst>
            <c:ext xmlns:c16="http://schemas.microsoft.com/office/drawing/2014/chart" uri="{C3380CC4-5D6E-409C-BE32-E72D297353CC}">
              <c16:uniqueId val="{00000000-647D-4A93-BE2F-221662C7FE6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'Summary-Masseter'!$G$39:$H$39</c:f>
                <c:numCache>
                  <c:formatCode>General</c:formatCode>
                  <c:ptCount val="2"/>
                  <c:pt idx="0">
                    <c:v>3.5917463419482143</c:v>
                  </c:pt>
                  <c:pt idx="1">
                    <c:v>3.0158564381558612</c:v>
                  </c:pt>
                </c:numCache>
              </c:numRef>
            </c:plus>
            <c:minus>
              <c:numRef>
                <c:f>'Summary-Masseter'!$G$39:$H$39</c:f>
                <c:numCache>
                  <c:formatCode>General</c:formatCode>
                  <c:ptCount val="2"/>
                  <c:pt idx="0">
                    <c:v>3.5917463419482143</c:v>
                  </c:pt>
                  <c:pt idx="1">
                    <c:v>3.0158564381558612</c:v>
                  </c:pt>
                </c:numCache>
              </c:numRef>
            </c:minus>
            <c:spPr>
              <a:noFill/>
              <a:ln w="9525" cap="flat" cmpd="sng" algn="ctr">
                <a:solidFill>
                  <a:schemeClr val="tx1">
                    <a:lumMod val="65000"/>
                    <a:lumOff val="35000"/>
                  </a:schemeClr>
                </a:solidFill>
                <a:round/>
              </a:ln>
              <a:effectLst/>
            </c:spPr>
          </c:errBars>
          <c:cat>
            <c:strRef>
              <c:f>'Summary-Masseter'!$D$37:$E$37</c:f>
              <c:strCache>
                <c:ptCount val="2"/>
                <c:pt idx="0">
                  <c:v>NX</c:v>
                </c:pt>
                <c:pt idx="1">
                  <c:v>HX</c:v>
                </c:pt>
              </c:strCache>
            </c:strRef>
          </c:cat>
          <c:val>
            <c:numRef>
              <c:f>'Summary-Masseter'!$D$39:$E$39</c:f>
              <c:numCache>
                <c:formatCode>General</c:formatCode>
                <c:ptCount val="2"/>
                <c:pt idx="0">
                  <c:v>54.894881066666663</c:v>
                </c:pt>
                <c:pt idx="1">
                  <c:v>44.466821333333328</c:v>
                </c:pt>
              </c:numCache>
            </c:numRef>
          </c:val>
          <c:smooth val="0"/>
          <c:extLst>
            <c:ext xmlns:c16="http://schemas.microsoft.com/office/drawing/2014/chart" uri="{C3380CC4-5D6E-409C-BE32-E72D297353CC}">
              <c16:uniqueId val="{00000002-647D-4A93-BE2F-221662C7FE6D}"/>
            </c:ext>
          </c:extLst>
        </c:ser>
        <c:dLbls>
          <c:showLegendKey val="0"/>
          <c:showVal val="0"/>
          <c:showCatName val="0"/>
          <c:showSerName val="0"/>
          <c:showPercent val="0"/>
          <c:showBubbleSize val="0"/>
        </c:dLbls>
        <c:marker val="1"/>
        <c:smooth val="0"/>
        <c:axId val="688470328"/>
        <c:axId val="688469672"/>
      </c:lineChart>
      <c:catAx>
        <c:axId val="68847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69672"/>
        <c:crosses val="autoZero"/>
        <c:auto val="1"/>
        <c:lblAlgn val="ctr"/>
        <c:lblOffset val="100"/>
        <c:noMultiLvlLbl val="0"/>
      </c:catAx>
      <c:valAx>
        <c:axId val="688469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7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'Summary-Masseter'!$G$65:$H$65</c:f>
                <c:numCache>
                  <c:formatCode>General</c:formatCode>
                  <c:ptCount val="2"/>
                  <c:pt idx="0">
                    <c:v>0.74136977760574896</c:v>
                  </c:pt>
                  <c:pt idx="1">
                    <c:v>0.24889234564177268</c:v>
                  </c:pt>
                </c:numCache>
              </c:numRef>
            </c:plus>
            <c:minus>
              <c:numRef>
                <c:f>'Summary-Masseter'!$G$65:$H$65</c:f>
                <c:numCache>
                  <c:formatCode>General</c:formatCode>
                  <c:ptCount val="2"/>
                  <c:pt idx="0">
                    <c:v>0.74136977760574896</c:v>
                  </c:pt>
                  <c:pt idx="1">
                    <c:v>0.24889234564177268</c:v>
                  </c:pt>
                </c:numCache>
              </c:numRef>
            </c:minus>
            <c:spPr>
              <a:noFill/>
              <a:ln w="9525" cap="flat" cmpd="sng" algn="ctr">
                <a:solidFill>
                  <a:schemeClr val="tx1">
                    <a:lumMod val="65000"/>
                    <a:lumOff val="35000"/>
                  </a:schemeClr>
                </a:solidFill>
                <a:round/>
              </a:ln>
              <a:effectLst/>
            </c:spPr>
          </c:errBars>
          <c:cat>
            <c:strRef>
              <c:f>'Summary-Masseter'!$D$64:$E$64</c:f>
              <c:strCache>
                <c:ptCount val="2"/>
                <c:pt idx="0">
                  <c:v>NX</c:v>
                </c:pt>
                <c:pt idx="1">
                  <c:v>HX</c:v>
                </c:pt>
              </c:strCache>
            </c:strRef>
          </c:cat>
          <c:val>
            <c:numRef>
              <c:f>'Summary-Masseter'!$D$65:$E$65</c:f>
              <c:numCache>
                <c:formatCode>0.000</c:formatCode>
                <c:ptCount val="2"/>
                <c:pt idx="0">
                  <c:v>7.9279132799999985</c:v>
                </c:pt>
                <c:pt idx="1">
                  <c:v>7.8311445333333323</c:v>
                </c:pt>
              </c:numCache>
            </c:numRef>
          </c:val>
          <c:smooth val="0"/>
          <c:extLst>
            <c:ext xmlns:c16="http://schemas.microsoft.com/office/drawing/2014/chart" uri="{C3380CC4-5D6E-409C-BE32-E72D297353CC}">
              <c16:uniqueId val="{00000000-B18C-4061-8DD0-32F3E79D6A07}"/>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'Summary-Masseter'!$G$66:$H$66</c:f>
                <c:numCache>
                  <c:formatCode>General</c:formatCode>
                  <c:ptCount val="2"/>
                  <c:pt idx="0">
                    <c:v>0.5946003673454523</c:v>
                  </c:pt>
                  <c:pt idx="1">
                    <c:v>0.13199547506031029</c:v>
                  </c:pt>
                </c:numCache>
              </c:numRef>
            </c:plus>
            <c:minus>
              <c:numRef>
                <c:f>'Summary-Masseter'!$G$66:$H$66</c:f>
                <c:numCache>
                  <c:formatCode>General</c:formatCode>
                  <c:ptCount val="2"/>
                  <c:pt idx="0">
                    <c:v>0.5946003673454523</c:v>
                  </c:pt>
                  <c:pt idx="1">
                    <c:v>0.13199547506031029</c:v>
                  </c:pt>
                </c:numCache>
              </c:numRef>
            </c:minus>
            <c:spPr>
              <a:noFill/>
              <a:ln w="9525" cap="flat" cmpd="sng" algn="ctr">
                <a:solidFill>
                  <a:schemeClr val="tx1">
                    <a:lumMod val="65000"/>
                    <a:lumOff val="35000"/>
                  </a:schemeClr>
                </a:solidFill>
                <a:round/>
              </a:ln>
              <a:effectLst/>
            </c:spPr>
          </c:errBars>
          <c:cat>
            <c:strRef>
              <c:f>'Summary-Masseter'!$D$64:$E$64</c:f>
              <c:strCache>
                <c:ptCount val="2"/>
                <c:pt idx="0">
                  <c:v>NX</c:v>
                </c:pt>
                <c:pt idx="1">
                  <c:v>HX</c:v>
                </c:pt>
              </c:strCache>
            </c:strRef>
          </c:cat>
          <c:val>
            <c:numRef>
              <c:f>'Summary-Masseter'!$D$66:$E$66</c:f>
              <c:numCache>
                <c:formatCode>0.000</c:formatCode>
                <c:ptCount val="2"/>
                <c:pt idx="0">
                  <c:v>8.3694897066666663</c:v>
                </c:pt>
                <c:pt idx="1">
                  <c:v>7.6675845333333319</c:v>
                </c:pt>
              </c:numCache>
            </c:numRef>
          </c:val>
          <c:smooth val="0"/>
          <c:extLst>
            <c:ext xmlns:c16="http://schemas.microsoft.com/office/drawing/2014/chart" uri="{C3380CC4-5D6E-409C-BE32-E72D297353CC}">
              <c16:uniqueId val="{00000002-B18C-4061-8DD0-32F3E79D6A07}"/>
            </c:ext>
          </c:extLst>
        </c:ser>
        <c:dLbls>
          <c:showLegendKey val="0"/>
          <c:showVal val="0"/>
          <c:showCatName val="0"/>
          <c:showSerName val="0"/>
          <c:showPercent val="0"/>
          <c:showBubbleSize val="0"/>
        </c:dLbls>
        <c:marker val="1"/>
        <c:smooth val="0"/>
        <c:axId val="596974024"/>
        <c:axId val="596959920"/>
      </c:lineChart>
      <c:catAx>
        <c:axId val="59697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9920"/>
        <c:crosses val="autoZero"/>
        <c:auto val="1"/>
        <c:lblAlgn val="ctr"/>
        <c:lblOffset val="100"/>
        <c:noMultiLvlLbl val="0"/>
      </c:catAx>
      <c:valAx>
        <c:axId val="596959920"/>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'Semitendinosus-HK'!$AB$30:$AC$30</c:f>
                <c:numCache>
                  <c:formatCode>General</c:formatCode>
                  <c:ptCount val="2"/>
                  <c:pt idx="0">
                    <c:v>0.66361661129351868</c:v>
                  </c:pt>
                  <c:pt idx="1">
                    <c:v>0.2542796523098303</c:v>
                  </c:pt>
                </c:numCache>
              </c:numRef>
            </c:plus>
            <c:minus>
              <c:numRef>
                <c:f>'Semitendinosus-HK'!$AB$30:$AC$30</c:f>
                <c:numCache>
                  <c:formatCode>General</c:formatCode>
                  <c:ptCount val="2"/>
                  <c:pt idx="0">
                    <c:v>0.66361661129351868</c:v>
                  </c:pt>
                  <c:pt idx="1">
                    <c:v>0.2542796523098303</c:v>
                  </c:pt>
                </c:numCache>
              </c:numRef>
            </c:minus>
            <c:spPr>
              <a:noFill/>
              <a:ln w="9525" cap="flat" cmpd="sng" algn="ctr">
                <a:solidFill>
                  <a:schemeClr val="tx1">
                    <a:lumMod val="65000"/>
                    <a:lumOff val="35000"/>
                  </a:schemeClr>
                </a:solidFill>
                <a:round/>
              </a:ln>
              <a:effectLst/>
            </c:spPr>
          </c:errBars>
          <c:cat>
            <c:strRef>
              <c:f>'Semitendinosus-HK'!$T$34:$U$34</c:f>
              <c:strCache>
                <c:ptCount val="2"/>
                <c:pt idx="0">
                  <c:v>NX</c:v>
                </c:pt>
                <c:pt idx="1">
                  <c:v>HX</c:v>
                </c:pt>
              </c:strCache>
            </c:strRef>
          </c:cat>
          <c:val>
            <c:numRef>
              <c:f>'Semitendinosus-HK'!$T$35:$U$35</c:f>
              <c:numCache>
                <c:formatCode>General</c:formatCode>
                <c:ptCount val="2"/>
                <c:pt idx="0">
                  <c:v>4.4817636266666661</c:v>
                </c:pt>
                <c:pt idx="1">
                  <c:v>4.3591872</c:v>
                </c:pt>
              </c:numCache>
            </c:numRef>
          </c:val>
          <c:smooth val="0"/>
          <c:extLst>
            <c:ext xmlns:c16="http://schemas.microsoft.com/office/drawing/2014/chart" uri="{C3380CC4-5D6E-409C-BE32-E72D297353CC}">
              <c16:uniqueId val="{00000000-27AE-4DDC-AC17-2C5CEACACCE6}"/>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'Semitendinosus-HK'!$AB$31:$AC$31</c:f>
                <c:numCache>
                  <c:formatCode>General</c:formatCode>
                  <c:ptCount val="2"/>
                  <c:pt idx="0">
                    <c:v>0.55077071085132745</c:v>
                  </c:pt>
                  <c:pt idx="1">
                    <c:v>0.53576657935703209</c:v>
                  </c:pt>
                </c:numCache>
              </c:numRef>
            </c:plus>
            <c:minus>
              <c:numRef>
                <c:f>'Semitendinosus-HK'!$AB$31:$AC$31</c:f>
                <c:numCache>
                  <c:formatCode>General</c:formatCode>
                  <c:ptCount val="2"/>
                  <c:pt idx="0">
                    <c:v>0.55077071085132745</c:v>
                  </c:pt>
                  <c:pt idx="1">
                    <c:v>0.53576657935703209</c:v>
                  </c:pt>
                </c:numCache>
              </c:numRef>
            </c:minus>
            <c:spPr>
              <a:noFill/>
              <a:ln w="9525" cap="flat" cmpd="sng" algn="ctr">
                <a:solidFill>
                  <a:schemeClr val="tx1">
                    <a:lumMod val="65000"/>
                    <a:lumOff val="35000"/>
                  </a:schemeClr>
                </a:solidFill>
                <a:round/>
              </a:ln>
              <a:effectLst/>
            </c:spPr>
          </c:errBars>
          <c:cat>
            <c:strRef>
              <c:f>'Semitendinosus-HK'!$T$34:$U$34</c:f>
              <c:strCache>
                <c:ptCount val="2"/>
                <c:pt idx="0">
                  <c:v>NX</c:v>
                </c:pt>
                <c:pt idx="1">
                  <c:v>HX</c:v>
                </c:pt>
              </c:strCache>
            </c:strRef>
          </c:cat>
          <c:val>
            <c:numRef>
              <c:f>'Semitendinosus-HK'!$T$36:$U$36</c:f>
              <c:numCache>
                <c:formatCode>General</c:formatCode>
                <c:ptCount val="2"/>
                <c:pt idx="0">
                  <c:v>3.8226794666666661</c:v>
                </c:pt>
                <c:pt idx="1">
                  <c:v>3.0899925333333331</c:v>
                </c:pt>
              </c:numCache>
            </c:numRef>
          </c:val>
          <c:smooth val="0"/>
          <c:extLst>
            <c:ext xmlns:c16="http://schemas.microsoft.com/office/drawing/2014/chart" uri="{C3380CC4-5D6E-409C-BE32-E72D297353CC}">
              <c16:uniqueId val="{00000002-27AE-4DDC-AC17-2C5CEACACCE6}"/>
            </c:ext>
          </c:extLst>
        </c:ser>
        <c:dLbls>
          <c:showLegendKey val="0"/>
          <c:showVal val="0"/>
          <c:showCatName val="0"/>
          <c:showSerName val="0"/>
          <c:showPercent val="0"/>
          <c:showBubbleSize val="0"/>
        </c:dLbls>
        <c:marker val="1"/>
        <c:smooth val="0"/>
        <c:axId val="1040135736"/>
        <c:axId val="1040134752"/>
      </c:lineChart>
      <c:catAx>
        <c:axId val="104013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4752"/>
        <c:crosses val="autoZero"/>
        <c:auto val="1"/>
        <c:lblAlgn val="ctr"/>
        <c:lblOffset val="100"/>
        <c:noMultiLvlLbl val="0"/>
      </c:catAx>
      <c:valAx>
        <c:axId val="104013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'Summary-Masseter'!$G$45:$H$45</c:f>
                <c:numCache>
                  <c:formatCode>General</c:formatCode>
                  <c:ptCount val="2"/>
                  <c:pt idx="0">
                    <c:v>6.4323052664583527</c:v>
                  </c:pt>
                  <c:pt idx="1">
                    <c:v>2.5600958688299738</c:v>
                  </c:pt>
                </c:numCache>
              </c:numRef>
            </c:plus>
            <c:minus>
              <c:numRef>
                <c:f>'Summary-Masseter'!$G$45:$H$45</c:f>
                <c:numCache>
                  <c:formatCode>General</c:formatCode>
                  <c:ptCount val="2"/>
                  <c:pt idx="0">
                    <c:v>6.4323052664583527</c:v>
                  </c:pt>
                  <c:pt idx="1">
                    <c:v>2.5600958688299738</c:v>
                  </c:pt>
                </c:numCache>
              </c:numRef>
            </c:minus>
            <c:spPr>
              <a:noFill/>
              <a:ln w="9525" cap="flat" cmpd="sng" algn="ctr">
                <a:solidFill>
                  <a:schemeClr val="tx1">
                    <a:lumMod val="65000"/>
                    <a:lumOff val="35000"/>
                  </a:schemeClr>
                </a:solidFill>
                <a:round/>
              </a:ln>
              <a:effectLst/>
            </c:spPr>
          </c:errBars>
          <c:cat>
            <c:strRef>
              <c:f>'Summary-Masseter'!$D$44:$E$44</c:f>
              <c:strCache>
                <c:ptCount val="2"/>
                <c:pt idx="0">
                  <c:v>NX</c:v>
                </c:pt>
                <c:pt idx="1">
                  <c:v>HX</c:v>
                </c:pt>
              </c:strCache>
            </c:strRef>
          </c:cat>
          <c:val>
            <c:numRef>
              <c:f>'Summary-Masseter'!$D$45:$E$45</c:f>
              <c:numCache>
                <c:formatCode>General</c:formatCode>
                <c:ptCount val="2"/>
                <c:pt idx="0">
                  <c:v>41.728883400000008</c:v>
                </c:pt>
                <c:pt idx="1">
                  <c:v>47.055476119047626</c:v>
                </c:pt>
              </c:numCache>
            </c:numRef>
          </c:val>
          <c:smooth val="0"/>
          <c:extLst>
            <c:ext xmlns:c16="http://schemas.microsoft.com/office/drawing/2014/chart" uri="{C3380CC4-5D6E-409C-BE32-E72D297353CC}">
              <c16:uniqueId val="{00000000-B167-4674-B875-10A40EA91FE4}"/>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'Summary-Masseter'!$G$46:$H$46</c:f>
                <c:numCache>
                  <c:formatCode>General</c:formatCode>
                  <c:ptCount val="2"/>
                  <c:pt idx="0">
                    <c:v>4.0628888040052775</c:v>
                  </c:pt>
                  <c:pt idx="1">
                    <c:v>4.2175169927990437</c:v>
                  </c:pt>
                </c:numCache>
              </c:numRef>
            </c:plus>
            <c:minus>
              <c:numRef>
                <c:f>'Summary-Masseter'!$G$46:$H$46</c:f>
                <c:numCache>
                  <c:formatCode>General</c:formatCode>
                  <c:ptCount val="2"/>
                  <c:pt idx="0">
                    <c:v>4.0628888040052775</c:v>
                  </c:pt>
                  <c:pt idx="1">
                    <c:v>4.2175169927990437</c:v>
                  </c:pt>
                </c:numCache>
              </c:numRef>
            </c:minus>
            <c:spPr>
              <a:noFill/>
              <a:ln w="9525" cap="flat" cmpd="sng" algn="ctr">
                <a:solidFill>
                  <a:schemeClr val="tx1">
                    <a:lumMod val="65000"/>
                    <a:lumOff val="35000"/>
                  </a:schemeClr>
                </a:solidFill>
                <a:round/>
              </a:ln>
              <a:effectLst/>
            </c:spPr>
          </c:errBars>
          <c:cat>
            <c:strRef>
              <c:f>'Summary-Masseter'!$D$44:$E$44</c:f>
              <c:strCache>
                <c:ptCount val="2"/>
                <c:pt idx="0">
                  <c:v>NX</c:v>
                </c:pt>
                <c:pt idx="1">
                  <c:v>HX</c:v>
                </c:pt>
              </c:strCache>
            </c:strRef>
          </c:cat>
          <c:val>
            <c:numRef>
              <c:f>'Summary-Masseter'!$D$46:$E$46</c:f>
              <c:numCache>
                <c:formatCode>General</c:formatCode>
                <c:ptCount val="2"/>
                <c:pt idx="0">
                  <c:v>51.482379300000005</c:v>
                </c:pt>
                <c:pt idx="1">
                  <c:v>36.702107023809525</c:v>
                </c:pt>
              </c:numCache>
            </c:numRef>
          </c:val>
          <c:smooth val="0"/>
          <c:extLst>
            <c:ext xmlns:c16="http://schemas.microsoft.com/office/drawing/2014/chart" uri="{C3380CC4-5D6E-409C-BE32-E72D297353CC}">
              <c16:uniqueId val="{00000002-B167-4674-B875-10A40EA91FE4}"/>
            </c:ext>
          </c:extLst>
        </c:ser>
        <c:dLbls>
          <c:showLegendKey val="0"/>
          <c:showVal val="0"/>
          <c:showCatName val="0"/>
          <c:showSerName val="0"/>
          <c:showPercent val="0"/>
          <c:showBubbleSize val="0"/>
        </c:dLbls>
        <c:marker val="1"/>
        <c:smooth val="0"/>
        <c:axId val="689603680"/>
        <c:axId val="689601384"/>
      </c:lineChart>
      <c:catAx>
        <c:axId val="68960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01384"/>
        <c:crosses val="autoZero"/>
        <c:auto val="1"/>
        <c:lblAlgn val="ctr"/>
        <c:lblOffset val="100"/>
        <c:noMultiLvlLbl val="0"/>
      </c:catAx>
      <c:valAx>
        <c:axId val="689601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'Summary-Masseter'!$G$52:$H$52</c:f>
                <c:numCache>
                  <c:formatCode>General</c:formatCode>
                  <c:ptCount val="2"/>
                  <c:pt idx="0">
                    <c:v>33.152884690119926</c:v>
                  </c:pt>
                  <c:pt idx="1">
                    <c:v>17.868334633027615</c:v>
                  </c:pt>
                </c:numCache>
              </c:numRef>
            </c:plus>
            <c:minus>
              <c:numRef>
                <c:f>'Summary-Masseter'!$G$52:$H$52</c:f>
                <c:numCache>
                  <c:formatCode>General</c:formatCode>
                  <c:ptCount val="2"/>
                  <c:pt idx="0">
                    <c:v>33.152884690119926</c:v>
                  </c:pt>
                  <c:pt idx="1">
                    <c:v>17.868334633027615</c:v>
                  </c:pt>
                </c:numCache>
              </c:numRef>
            </c:minus>
            <c:spPr>
              <a:noFill/>
              <a:ln w="9525" cap="flat" cmpd="sng" algn="ctr">
                <a:solidFill>
                  <a:schemeClr val="tx1">
                    <a:lumMod val="65000"/>
                    <a:lumOff val="35000"/>
                  </a:schemeClr>
                </a:solidFill>
                <a:round/>
              </a:ln>
              <a:effectLst/>
            </c:spPr>
          </c:errBars>
          <c:cat>
            <c:strRef>
              <c:f>'Summary-Masseter'!$D$51:$E$51</c:f>
              <c:strCache>
                <c:ptCount val="2"/>
                <c:pt idx="0">
                  <c:v>NX</c:v>
                </c:pt>
                <c:pt idx="1">
                  <c:v>HX</c:v>
                </c:pt>
              </c:strCache>
            </c:strRef>
          </c:cat>
          <c:val>
            <c:numRef>
              <c:f>'Summary-Masseter'!$D$52:$E$52</c:f>
              <c:numCache>
                <c:formatCode>General</c:formatCode>
                <c:ptCount val="2"/>
                <c:pt idx="0">
                  <c:v>276.31385599999999</c:v>
                </c:pt>
                <c:pt idx="1">
                  <c:v>342.37508266666657</c:v>
                </c:pt>
              </c:numCache>
            </c:numRef>
          </c:val>
          <c:smooth val="0"/>
          <c:extLst>
            <c:ext xmlns:c16="http://schemas.microsoft.com/office/drawing/2014/chart" uri="{C3380CC4-5D6E-409C-BE32-E72D297353CC}">
              <c16:uniqueId val="{00000000-E031-4636-8F5C-570A43DC9C51}"/>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'Summary-Masseter'!$G$53:$H$53</c:f>
                <c:numCache>
                  <c:formatCode>General</c:formatCode>
                  <c:ptCount val="2"/>
                  <c:pt idx="0">
                    <c:v>17.168955303550831</c:v>
                  </c:pt>
                  <c:pt idx="1">
                    <c:v>15.096067179749699</c:v>
                  </c:pt>
                </c:numCache>
              </c:numRef>
            </c:plus>
            <c:minus>
              <c:numRef>
                <c:f>'Summary-Masseter'!$G$53:$H$53</c:f>
                <c:numCache>
                  <c:formatCode>General</c:formatCode>
                  <c:ptCount val="2"/>
                  <c:pt idx="0">
                    <c:v>17.168955303550831</c:v>
                  </c:pt>
                  <c:pt idx="1">
                    <c:v>15.096067179749699</c:v>
                  </c:pt>
                </c:numCache>
              </c:numRef>
            </c:minus>
            <c:spPr>
              <a:noFill/>
              <a:ln w="9525" cap="flat" cmpd="sng" algn="ctr">
                <a:solidFill>
                  <a:schemeClr val="tx1">
                    <a:lumMod val="65000"/>
                    <a:lumOff val="35000"/>
                  </a:schemeClr>
                </a:solidFill>
                <a:round/>
              </a:ln>
              <a:effectLst/>
            </c:spPr>
          </c:errBars>
          <c:cat>
            <c:strRef>
              <c:f>'Summary-Masseter'!$D$51:$E$51</c:f>
              <c:strCache>
                <c:ptCount val="2"/>
                <c:pt idx="0">
                  <c:v>NX</c:v>
                </c:pt>
                <c:pt idx="1">
                  <c:v>HX</c:v>
                </c:pt>
              </c:strCache>
            </c:strRef>
          </c:cat>
          <c:val>
            <c:numRef>
              <c:f>'Summary-Masseter'!$D$53:$E$53</c:f>
              <c:numCache>
                <c:formatCode>General</c:formatCode>
                <c:ptCount val="2"/>
                <c:pt idx="0">
                  <c:v>391.8032085333333</c:v>
                </c:pt>
                <c:pt idx="1">
                  <c:v>344.75014399999992</c:v>
                </c:pt>
              </c:numCache>
            </c:numRef>
          </c:val>
          <c:smooth val="0"/>
          <c:extLst>
            <c:ext xmlns:c16="http://schemas.microsoft.com/office/drawing/2014/chart" uri="{C3380CC4-5D6E-409C-BE32-E72D297353CC}">
              <c16:uniqueId val="{00000002-E031-4636-8F5C-570A43DC9C51}"/>
            </c:ext>
          </c:extLst>
        </c:ser>
        <c:dLbls>
          <c:showLegendKey val="0"/>
          <c:showVal val="0"/>
          <c:showCatName val="0"/>
          <c:showSerName val="0"/>
          <c:showPercent val="0"/>
          <c:showBubbleSize val="0"/>
        </c:dLbls>
        <c:marker val="1"/>
        <c:smooth val="0"/>
        <c:axId val="690456608"/>
        <c:axId val="690461528"/>
      </c:lineChart>
      <c:catAx>
        <c:axId val="69045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61528"/>
        <c:crosses val="autoZero"/>
        <c:auto val="1"/>
        <c:lblAlgn val="ctr"/>
        <c:lblOffset val="100"/>
        <c:noMultiLvlLbl val="0"/>
      </c:catAx>
      <c:valAx>
        <c:axId val="690461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5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'Summary-Glut.max'!$G$31:$H$31</c:f>
                <c:numCache>
                  <c:formatCode>General</c:formatCode>
                  <c:ptCount val="2"/>
                  <c:pt idx="0">
                    <c:v>3.5634789610436766</c:v>
                  </c:pt>
                  <c:pt idx="1">
                    <c:v>4.5842491702318746</c:v>
                  </c:pt>
                </c:numCache>
              </c:numRef>
            </c:plus>
            <c:minus>
              <c:numRef>
                <c:f>'Summary-Glut.max'!$G$31:$H$31</c:f>
                <c:numCache>
                  <c:formatCode>General</c:formatCode>
                  <c:ptCount val="2"/>
                  <c:pt idx="0">
                    <c:v>3.5634789610436766</c:v>
                  </c:pt>
                  <c:pt idx="1">
                    <c:v>4.5842491702318746</c:v>
                  </c:pt>
                </c:numCache>
              </c:numRef>
            </c:minus>
            <c:spPr>
              <a:noFill/>
              <a:ln w="9525" cap="flat" cmpd="sng" algn="ctr">
                <a:solidFill>
                  <a:schemeClr val="tx1">
                    <a:lumMod val="65000"/>
                    <a:lumOff val="35000"/>
                  </a:schemeClr>
                </a:solidFill>
                <a:round/>
              </a:ln>
              <a:effectLst/>
            </c:spPr>
          </c:errBars>
          <c:cat>
            <c:strRef>
              <c:f>'Summary-Glut.max'!$D$30:$E$30</c:f>
              <c:strCache>
                <c:ptCount val="2"/>
                <c:pt idx="0">
                  <c:v>NX</c:v>
                </c:pt>
                <c:pt idx="1">
                  <c:v>HX</c:v>
                </c:pt>
              </c:strCache>
            </c:strRef>
          </c:cat>
          <c:val>
            <c:numRef>
              <c:f>'Summary-Glut.max'!$D$31:$E$31</c:f>
              <c:numCache>
                <c:formatCode>General</c:formatCode>
                <c:ptCount val="2"/>
                <c:pt idx="0" formatCode="0.000">
                  <c:v>27.204519066666666</c:v>
                </c:pt>
                <c:pt idx="1">
                  <c:v>33.341028857142852</c:v>
                </c:pt>
              </c:numCache>
            </c:numRef>
          </c:val>
          <c:smooth val="0"/>
          <c:extLst>
            <c:ext xmlns:c16="http://schemas.microsoft.com/office/drawing/2014/chart" uri="{C3380CC4-5D6E-409C-BE32-E72D297353CC}">
              <c16:uniqueId val="{00000000-8DA8-442F-86F4-5A5BF3B6BFF9}"/>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'Summary-Glut.max'!$G$32:$H$32</c:f>
                <c:numCache>
                  <c:formatCode>General</c:formatCode>
                  <c:ptCount val="2"/>
                  <c:pt idx="0">
                    <c:v>2.851926209056217</c:v>
                  </c:pt>
                  <c:pt idx="1">
                    <c:v>4.0531795254743734</c:v>
                  </c:pt>
                </c:numCache>
              </c:numRef>
            </c:plus>
            <c:minus>
              <c:numRef>
                <c:f>'Summary-Glut.max'!$G$32:$H$32</c:f>
                <c:numCache>
                  <c:formatCode>General</c:formatCode>
                  <c:ptCount val="2"/>
                  <c:pt idx="0">
                    <c:v>2.851926209056217</c:v>
                  </c:pt>
                  <c:pt idx="1">
                    <c:v>4.0531795254743734</c:v>
                  </c:pt>
                </c:numCache>
              </c:numRef>
            </c:minus>
            <c:spPr>
              <a:noFill/>
              <a:ln w="9525" cap="flat" cmpd="sng" algn="ctr">
                <a:solidFill>
                  <a:schemeClr val="tx1">
                    <a:lumMod val="65000"/>
                    <a:lumOff val="35000"/>
                  </a:schemeClr>
                </a:solidFill>
                <a:round/>
              </a:ln>
              <a:effectLst/>
            </c:spPr>
          </c:errBars>
          <c:cat>
            <c:strRef>
              <c:f>'Summary-Glut.max'!$D$30:$E$30</c:f>
              <c:strCache>
                <c:ptCount val="2"/>
                <c:pt idx="0">
                  <c:v>NX</c:v>
                </c:pt>
                <c:pt idx="1">
                  <c:v>HX</c:v>
                </c:pt>
              </c:strCache>
            </c:strRef>
          </c:cat>
          <c:val>
            <c:numRef>
              <c:f>'Summary-Glut.max'!$D$32:$E$32</c:f>
              <c:numCache>
                <c:formatCode>General</c:formatCode>
                <c:ptCount val="2"/>
                <c:pt idx="0" formatCode="0.000">
                  <c:v>26.073805866666667</c:v>
                </c:pt>
                <c:pt idx="1">
                  <c:v>22.344168761904761</c:v>
                </c:pt>
              </c:numCache>
            </c:numRef>
          </c:val>
          <c:smooth val="0"/>
          <c:extLst>
            <c:ext xmlns:c16="http://schemas.microsoft.com/office/drawing/2014/chart" uri="{C3380CC4-5D6E-409C-BE32-E72D297353CC}">
              <c16:uniqueId val="{00000002-8DA8-442F-86F4-5A5BF3B6BFF9}"/>
            </c:ext>
          </c:extLst>
        </c:ser>
        <c:dLbls>
          <c:showLegendKey val="0"/>
          <c:showVal val="0"/>
          <c:showCatName val="0"/>
          <c:showSerName val="0"/>
          <c:showPercent val="0"/>
          <c:showBubbleSize val="0"/>
        </c:dLbls>
        <c:marker val="1"/>
        <c:smooth val="0"/>
        <c:axId val="633512696"/>
        <c:axId val="633515648"/>
      </c:lineChart>
      <c:catAx>
        <c:axId val="63351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15648"/>
        <c:crosses val="autoZero"/>
        <c:auto val="1"/>
        <c:lblAlgn val="ctr"/>
        <c:lblOffset val="100"/>
        <c:noMultiLvlLbl val="0"/>
      </c:catAx>
      <c:valAx>
        <c:axId val="63351564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1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'Summary-Glut.max'!$G$38:$H$38</c:f>
                <c:numCache>
                  <c:formatCode>General</c:formatCode>
                  <c:ptCount val="2"/>
                  <c:pt idx="0">
                    <c:v>6.5431705250569694</c:v>
                  </c:pt>
                  <c:pt idx="1">
                    <c:v>3.7052265444167647</c:v>
                  </c:pt>
                </c:numCache>
              </c:numRef>
            </c:plus>
            <c:minus>
              <c:numRef>
                <c:f>'Summary-Glut.max'!$G$38:$H$38</c:f>
                <c:numCache>
                  <c:formatCode>General</c:formatCode>
                  <c:ptCount val="2"/>
                  <c:pt idx="0">
                    <c:v>6.5431705250569694</c:v>
                  </c:pt>
                  <c:pt idx="1">
                    <c:v>3.7052265444167647</c:v>
                  </c:pt>
                </c:numCache>
              </c:numRef>
            </c:minus>
            <c:spPr>
              <a:noFill/>
              <a:ln w="9525" cap="flat" cmpd="sng" algn="ctr">
                <a:solidFill>
                  <a:schemeClr val="tx1">
                    <a:lumMod val="65000"/>
                    <a:lumOff val="35000"/>
                  </a:schemeClr>
                </a:solidFill>
                <a:round/>
              </a:ln>
              <a:effectLst/>
            </c:spPr>
          </c:errBars>
          <c:cat>
            <c:strRef>
              <c:f>'Summary-Glut.max'!$D$37:$E$37</c:f>
              <c:strCache>
                <c:ptCount val="2"/>
                <c:pt idx="0">
                  <c:v>NX</c:v>
                </c:pt>
                <c:pt idx="1">
                  <c:v>HX</c:v>
                </c:pt>
              </c:strCache>
            </c:strRef>
          </c:cat>
          <c:val>
            <c:numRef>
              <c:f>'Summary-Glut.max'!$D$38:$E$38</c:f>
              <c:numCache>
                <c:formatCode>General</c:formatCode>
                <c:ptCount val="2"/>
                <c:pt idx="0">
                  <c:v>55.885737599999992</c:v>
                </c:pt>
                <c:pt idx="1">
                  <c:v>58.388831999999994</c:v>
                </c:pt>
              </c:numCache>
            </c:numRef>
          </c:val>
          <c:smooth val="0"/>
          <c:extLst>
            <c:ext xmlns:c16="http://schemas.microsoft.com/office/drawing/2014/chart" uri="{C3380CC4-5D6E-409C-BE32-E72D297353CC}">
              <c16:uniqueId val="{00000000-73D8-4B17-ADB7-7D49B92D9A9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'Summary-Glut.max'!$G$39:$H$39</c:f>
                <c:numCache>
                  <c:formatCode>General</c:formatCode>
                  <c:ptCount val="2"/>
                  <c:pt idx="0">
                    <c:v>9.146497979310011</c:v>
                  </c:pt>
                  <c:pt idx="1">
                    <c:v>2.1711242860719828</c:v>
                  </c:pt>
                </c:numCache>
              </c:numRef>
            </c:plus>
            <c:minus>
              <c:numRef>
                <c:f>'Summary-Glut.max'!$G$39:$H$39</c:f>
                <c:numCache>
                  <c:formatCode>General</c:formatCode>
                  <c:ptCount val="2"/>
                  <c:pt idx="0">
                    <c:v>9.146497979310011</c:v>
                  </c:pt>
                  <c:pt idx="1">
                    <c:v>2.1711242860719828</c:v>
                  </c:pt>
                </c:numCache>
              </c:numRef>
            </c:minus>
            <c:spPr>
              <a:noFill/>
              <a:ln w="9525" cap="flat" cmpd="sng" algn="ctr">
                <a:solidFill>
                  <a:schemeClr val="tx1">
                    <a:lumMod val="65000"/>
                    <a:lumOff val="35000"/>
                  </a:schemeClr>
                </a:solidFill>
                <a:round/>
              </a:ln>
              <a:effectLst/>
            </c:spPr>
          </c:errBars>
          <c:cat>
            <c:strRef>
              <c:f>'Summary-Glut.max'!$D$37:$E$37</c:f>
              <c:strCache>
                <c:ptCount val="2"/>
                <c:pt idx="0">
                  <c:v>NX</c:v>
                </c:pt>
                <c:pt idx="1">
                  <c:v>HX</c:v>
                </c:pt>
              </c:strCache>
            </c:strRef>
          </c:cat>
          <c:val>
            <c:numRef>
              <c:f>'Summary-Glut.max'!$D$39:$E$39</c:f>
              <c:numCache>
                <c:formatCode>General</c:formatCode>
                <c:ptCount val="2"/>
                <c:pt idx="0">
                  <c:v>41.027003733333331</c:v>
                </c:pt>
                <c:pt idx="1">
                  <c:v>30.426799999999993</c:v>
                </c:pt>
              </c:numCache>
            </c:numRef>
          </c:val>
          <c:smooth val="0"/>
          <c:extLst>
            <c:ext xmlns:c16="http://schemas.microsoft.com/office/drawing/2014/chart" uri="{C3380CC4-5D6E-409C-BE32-E72D297353CC}">
              <c16:uniqueId val="{00000002-73D8-4B17-ADB7-7D49B92D9A9E}"/>
            </c:ext>
          </c:extLst>
        </c:ser>
        <c:dLbls>
          <c:showLegendKey val="0"/>
          <c:showVal val="0"/>
          <c:showCatName val="0"/>
          <c:showSerName val="0"/>
          <c:showPercent val="0"/>
          <c:showBubbleSize val="0"/>
        </c:dLbls>
        <c:marker val="1"/>
        <c:smooth val="0"/>
        <c:axId val="637045920"/>
        <c:axId val="637042312"/>
      </c:lineChart>
      <c:catAx>
        <c:axId val="6370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2312"/>
        <c:crosses val="autoZero"/>
        <c:auto val="1"/>
        <c:lblAlgn val="ctr"/>
        <c:lblOffset val="100"/>
        <c:noMultiLvlLbl val="0"/>
      </c:catAx>
      <c:valAx>
        <c:axId val="637042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'Summary-Glut.max'!$G$65:$H$65</c:f>
                <c:numCache>
                  <c:formatCode>General</c:formatCode>
                  <c:ptCount val="2"/>
                  <c:pt idx="0">
                    <c:v>0.52724591172087443</c:v>
                  </c:pt>
                  <c:pt idx="1">
                    <c:v>0.28064745820961107</c:v>
                  </c:pt>
                </c:numCache>
              </c:numRef>
            </c:plus>
            <c:minus>
              <c:numRef>
                <c:f>'Summary-Glut.max'!$G$65:$H$65</c:f>
                <c:numCache>
                  <c:formatCode>General</c:formatCode>
                  <c:ptCount val="2"/>
                  <c:pt idx="0">
                    <c:v>0.52724591172087443</c:v>
                  </c:pt>
                  <c:pt idx="1">
                    <c:v>0.28064745820961107</c:v>
                  </c:pt>
                </c:numCache>
              </c:numRef>
            </c:minus>
            <c:spPr>
              <a:noFill/>
              <a:ln w="9525" cap="flat" cmpd="sng" algn="ctr">
                <a:solidFill>
                  <a:schemeClr val="tx1">
                    <a:lumMod val="65000"/>
                    <a:lumOff val="35000"/>
                  </a:schemeClr>
                </a:solidFill>
                <a:round/>
              </a:ln>
              <a:effectLst/>
            </c:spPr>
          </c:errBars>
          <c:cat>
            <c:strRef>
              <c:f>'Summary-Glut.max'!$D$64:$E$64</c:f>
              <c:strCache>
                <c:ptCount val="2"/>
                <c:pt idx="0">
                  <c:v>NX</c:v>
                </c:pt>
                <c:pt idx="1">
                  <c:v>HX</c:v>
                </c:pt>
              </c:strCache>
            </c:strRef>
          </c:cat>
          <c:val>
            <c:numRef>
              <c:f>'Summary-Glut.max'!$D$65:$E$65</c:f>
              <c:numCache>
                <c:formatCode>0.000</c:formatCode>
                <c:ptCount val="2"/>
                <c:pt idx="0">
                  <c:v>5.2553939199999995</c:v>
                </c:pt>
                <c:pt idx="1">
                  <c:v>5.3975573333333324</c:v>
                </c:pt>
              </c:numCache>
            </c:numRef>
          </c:val>
          <c:smooth val="0"/>
          <c:extLst>
            <c:ext xmlns:c16="http://schemas.microsoft.com/office/drawing/2014/chart" uri="{C3380CC4-5D6E-409C-BE32-E72D297353CC}">
              <c16:uniqueId val="{00000000-F8CB-435E-90C5-165BE69F415E}"/>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'Summary-Glut.max'!$G$66:$H$66</c:f>
                <c:numCache>
                  <c:formatCode>General</c:formatCode>
                  <c:ptCount val="2"/>
                  <c:pt idx="0">
                    <c:v>0.68533921773736572</c:v>
                  </c:pt>
                  <c:pt idx="1">
                    <c:v>0.38192200227425982</c:v>
                  </c:pt>
                </c:numCache>
              </c:numRef>
            </c:plus>
            <c:minus>
              <c:numRef>
                <c:f>'Summary-Glut.max'!$G$66:$H$66</c:f>
                <c:numCache>
                  <c:formatCode>General</c:formatCode>
                  <c:ptCount val="2"/>
                  <c:pt idx="0">
                    <c:v>0.68533921773736572</c:v>
                  </c:pt>
                  <c:pt idx="1">
                    <c:v>0.38192200227425982</c:v>
                  </c:pt>
                </c:numCache>
              </c:numRef>
            </c:minus>
            <c:spPr>
              <a:noFill/>
              <a:ln w="9525" cap="flat" cmpd="sng" algn="ctr">
                <a:solidFill>
                  <a:schemeClr val="tx1">
                    <a:lumMod val="65000"/>
                    <a:lumOff val="35000"/>
                  </a:schemeClr>
                </a:solidFill>
                <a:round/>
              </a:ln>
              <a:effectLst/>
            </c:spPr>
          </c:errBars>
          <c:cat>
            <c:strRef>
              <c:f>'Summary-Glut.max'!$D$64:$E$64</c:f>
              <c:strCache>
                <c:ptCount val="2"/>
                <c:pt idx="0">
                  <c:v>NX</c:v>
                </c:pt>
                <c:pt idx="1">
                  <c:v>HX</c:v>
                </c:pt>
              </c:strCache>
            </c:strRef>
          </c:cat>
          <c:val>
            <c:numRef>
              <c:f>'Summary-Glut.max'!$D$66:$E$66</c:f>
              <c:numCache>
                <c:formatCode>0.000</c:formatCode>
                <c:ptCount val="2"/>
                <c:pt idx="0">
                  <c:v>4.6228567466666659</c:v>
                </c:pt>
                <c:pt idx="1">
                  <c:v>3.8010415999999991</c:v>
                </c:pt>
              </c:numCache>
            </c:numRef>
          </c:val>
          <c:smooth val="0"/>
          <c:extLst>
            <c:ext xmlns:c16="http://schemas.microsoft.com/office/drawing/2014/chart" uri="{C3380CC4-5D6E-409C-BE32-E72D297353CC}">
              <c16:uniqueId val="{00000002-F8CB-435E-90C5-165BE69F415E}"/>
            </c:ext>
          </c:extLst>
        </c:ser>
        <c:dLbls>
          <c:showLegendKey val="0"/>
          <c:showVal val="0"/>
          <c:showCatName val="0"/>
          <c:showSerName val="0"/>
          <c:showPercent val="0"/>
          <c:showBubbleSize val="0"/>
        </c:dLbls>
        <c:marker val="1"/>
        <c:smooth val="0"/>
        <c:axId val="637037064"/>
        <c:axId val="637032472"/>
      </c:lineChart>
      <c:catAx>
        <c:axId val="63703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32472"/>
        <c:crosses val="autoZero"/>
        <c:auto val="1"/>
        <c:lblAlgn val="ctr"/>
        <c:lblOffset val="100"/>
        <c:noMultiLvlLbl val="0"/>
      </c:catAx>
      <c:valAx>
        <c:axId val="63703247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3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'Summary-Glut.max'!$G$52:$H$52</c:f>
                <c:numCache>
                  <c:formatCode>General</c:formatCode>
                  <c:ptCount val="2"/>
                  <c:pt idx="0">
                    <c:v>44.320187930377834</c:v>
                  </c:pt>
                  <c:pt idx="1">
                    <c:v>51.570950710499041</c:v>
                  </c:pt>
                </c:numCache>
              </c:numRef>
            </c:plus>
            <c:minus>
              <c:numRef>
                <c:f>'Summary-Glut.max'!$G$52:$H$52</c:f>
                <c:numCache>
                  <c:formatCode>General</c:formatCode>
                  <c:ptCount val="2"/>
                  <c:pt idx="0">
                    <c:v>44.320187930377834</c:v>
                  </c:pt>
                  <c:pt idx="1">
                    <c:v>51.570950710499041</c:v>
                  </c:pt>
                </c:numCache>
              </c:numRef>
            </c:minus>
            <c:spPr>
              <a:noFill/>
              <a:ln w="9525" cap="flat" cmpd="sng" algn="ctr">
                <a:solidFill>
                  <a:schemeClr val="tx1">
                    <a:lumMod val="65000"/>
                    <a:lumOff val="35000"/>
                  </a:schemeClr>
                </a:solidFill>
                <a:round/>
              </a:ln>
              <a:effectLst/>
            </c:spPr>
          </c:errBars>
          <c:cat>
            <c:strRef>
              <c:f>'Summary-Glut.max'!$D$51:$E$51</c:f>
              <c:strCache>
                <c:ptCount val="2"/>
                <c:pt idx="0">
                  <c:v>NX</c:v>
                </c:pt>
                <c:pt idx="1">
                  <c:v>HX</c:v>
                </c:pt>
              </c:strCache>
            </c:strRef>
          </c:cat>
          <c:val>
            <c:numRef>
              <c:f>'Summary-Glut.max'!$D$52:$E$52</c:f>
              <c:numCache>
                <c:formatCode>General</c:formatCode>
                <c:ptCount val="2"/>
                <c:pt idx="0">
                  <c:v>757.18935039999997</c:v>
                </c:pt>
                <c:pt idx="1">
                  <c:v>643.39477333333332</c:v>
                </c:pt>
              </c:numCache>
            </c:numRef>
          </c:val>
          <c:smooth val="0"/>
          <c:extLst>
            <c:ext xmlns:c16="http://schemas.microsoft.com/office/drawing/2014/chart" uri="{C3380CC4-5D6E-409C-BE32-E72D297353CC}">
              <c16:uniqueId val="{00000000-5980-4E3A-B682-51946D206EBA}"/>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'Summary-Glut.max'!$G$53:$H$53</c:f>
                <c:numCache>
                  <c:formatCode>General</c:formatCode>
                  <c:ptCount val="2"/>
                  <c:pt idx="0">
                    <c:v>34.9777373717967</c:v>
                  </c:pt>
                  <c:pt idx="1">
                    <c:v>29.268300217045375</c:v>
                  </c:pt>
                </c:numCache>
              </c:numRef>
            </c:plus>
            <c:minus>
              <c:numRef>
                <c:f>'Summary-Glut.max'!$G$53:$H$53</c:f>
                <c:numCache>
                  <c:formatCode>General</c:formatCode>
                  <c:ptCount val="2"/>
                  <c:pt idx="0">
                    <c:v>34.9777373717967</c:v>
                  </c:pt>
                  <c:pt idx="1">
                    <c:v>29.268300217045375</c:v>
                  </c:pt>
                </c:numCache>
              </c:numRef>
            </c:minus>
            <c:spPr>
              <a:noFill/>
              <a:ln w="9525" cap="flat" cmpd="sng" algn="ctr">
                <a:solidFill>
                  <a:schemeClr val="tx1">
                    <a:lumMod val="65000"/>
                    <a:lumOff val="35000"/>
                  </a:schemeClr>
                </a:solidFill>
                <a:round/>
              </a:ln>
              <a:effectLst/>
            </c:spPr>
          </c:errBars>
          <c:cat>
            <c:strRef>
              <c:f>'Summary-Glut.max'!$D$51:$E$51</c:f>
              <c:strCache>
                <c:ptCount val="2"/>
                <c:pt idx="0">
                  <c:v>NX</c:v>
                </c:pt>
                <c:pt idx="1">
                  <c:v>HX</c:v>
                </c:pt>
              </c:strCache>
            </c:strRef>
          </c:cat>
          <c:val>
            <c:numRef>
              <c:f>'Summary-Glut.max'!$D$53:$E$53</c:f>
              <c:numCache>
                <c:formatCode>General</c:formatCode>
                <c:ptCount val="2"/>
                <c:pt idx="0">
                  <c:v>778.36804266666661</c:v>
                </c:pt>
                <c:pt idx="1">
                  <c:v>757.2764586666666</c:v>
                </c:pt>
              </c:numCache>
            </c:numRef>
          </c:val>
          <c:smooth val="0"/>
          <c:extLst>
            <c:ext xmlns:c16="http://schemas.microsoft.com/office/drawing/2014/chart" uri="{C3380CC4-5D6E-409C-BE32-E72D297353CC}">
              <c16:uniqueId val="{00000002-5980-4E3A-B682-51946D206EBA}"/>
            </c:ext>
          </c:extLst>
        </c:ser>
        <c:dLbls>
          <c:showLegendKey val="0"/>
          <c:showVal val="0"/>
          <c:showCatName val="0"/>
          <c:showSerName val="0"/>
          <c:showPercent val="0"/>
          <c:showBubbleSize val="0"/>
        </c:dLbls>
        <c:marker val="1"/>
        <c:smooth val="0"/>
        <c:axId val="824114872"/>
        <c:axId val="824114216"/>
      </c:lineChart>
      <c:catAx>
        <c:axId val="82411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14216"/>
        <c:crosses val="autoZero"/>
        <c:auto val="1"/>
        <c:lblAlgn val="ctr"/>
        <c:lblOffset val="100"/>
        <c:noMultiLvlLbl val="0"/>
      </c:catAx>
      <c:valAx>
        <c:axId val="824114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1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'Summary-Glut.max'!$G$45:$H$45</c:f>
                <c:numCache>
                  <c:formatCode>General</c:formatCode>
                  <c:ptCount val="2"/>
                  <c:pt idx="0">
                    <c:v>1.9594655249608919</c:v>
                  </c:pt>
                  <c:pt idx="1">
                    <c:v>4.0781730148307593</c:v>
                  </c:pt>
                </c:numCache>
              </c:numRef>
            </c:plus>
            <c:minus>
              <c:numRef>
                <c:f>'Summary-Glut.max'!$G$45:$H$45</c:f>
                <c:numCache>
                  <c:formatCode>General</c:formatCode>
                  <c:ptCount val="2"/>
                  <c:pt idx="0">
                    <c:v>1.9594655249608919</c:v>
                  </c:pt>
                  <c:pt idx="1">
                    <c:v>4.0781730148307593</c:v>
                  </c:pt>
                </c:numCache>
              </c:numRef>
            </c:minus>
            <c:spPr>
              <a:noFill/>
              <a:ln w="9525" cap="flat" cmpd="sng" algn="ctr">
                <a:solidFill>
                  <a:schemeClr val="tx1">
                    <a:lumMod val="65000"/>
                    <a:lumOff val="35000"/>
                  </a:schemeClr>
                </a:solidFill>
                <a:round/>
              </a:ln>
              <a:effectLst/>
            </c:spPr>
          </c:errBars>
          <c:cat>
            <c:strRef>
              <c:f>'Summary-Glut.max'!$D$44:$E$44</c:f>
              <c:strCache>
                <c:ptCount val="2"/>
                <c:pt idx="0">
                  <c:v>NX</c:v>
                </c:pt>
                <c:pt idx="1">
                  <c:v>HX</c:v>
                </c:pt>
              </c:strCache>
            </c:strRef>
          </c:cat>
          <c:val>
            <c:numRef>
              <c:f>'Summary-Glut.max'!$D$45:$E$45</c:f>
              <c:numCache>
                <c:formatCode>General</c:formatCode>
                <c:ptCount val="2"/>
                <c:pt idx="0">
                  <c:v>42.862022799999998</c:v>
                </c:pt>
                <c:pt idx="1">
                  <c:v>46.954037690476198</c:v>
                </c:pt>
              </c:numCache>
            </c:numRef>
          </c:val>
          <c:smooth val="0"/>
          <c:extLst>
            <c:ext xmlns:c16="http://schemas.microsoft.com/office/drawing/2014/chart" uri="{C3380CC4-5D6E-409C-BE32-E72D297353CC}">
              <c16:uniqueId val="{00000000-B75D-4E53-8A53-B8439CF4E6A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'Summary-Glut.max'!$G$46:$H$46</c:f>
                <c:numCache>
                  <c:formatCode>General</c:formatCode>
                  <c:ptCount val="2"/>
                  <c:pt idx="0">
                    <c:v>6.8349069666797178</c:v>
                  </c:pt>
                  <c:pt idx="1">
                    <c:v>2.8801219164930867</c:v>
                  </c:pt>
                </c:numCache>
              </c:numRef>
            </c:plus>
            <c:minus>
              <c:numRef>
                <c:f>'Summary-Glut.max'!$G$46:$H$46</c:f>
                <c:numCache>
                  <c:formatCode>General</c:formatCode>
                  <c:ptCount val="2"/>
                  <c:pt idx="0">
                    <c:v>6.8349069666797178</c:v>
                  </c:pt>
                  <c:pt idx="1">
                    <c:v>2.8801219164930867</c:v>
                  </c:pt>
                </c:numCache>
              </c:numRef>
            </c:minus>
            <c:spPr>
              <a:noFill/>
              <a:ln w="9525" cap="flat" cmpd="sng" algn="ctr">
                <a:solidFill>
                  <a:schemeClr val="tx1">
                    <a:lumMod val="65000"/>
                    <a:lumOff val="35000"/>
                  </a:schemeClr>
                </a:solidFill>
                <a:round/>
              </a:ln>
              <a:effectLst/>
            </c:spPr>
          </c:errBars>
          <c:cat>
            <c:strRef>
              <c:f>'Summary-Glut.max'!$D$44:$E$44</c:f>
              <c:strCache>
                <c:ptCount val="2"/>
                <c:pt idx="0">
                  <c:v>NX</c:v>
                </c:pt>
                <c:pt idx="1">
                  <c:v>HX</c:v>
                </c:pt>
              </c:strCache>
            </c:strRef>
          </c:cat>
          <c:val>
            <c:numRef>
              <c:f>'Summary-Glut.max'!$D$46:$E$46</c:f>
              <c:numCache>
                <c:formatCode>General</c:formatCode>
                <c:ptCount val="2"/>
                <c:pt idx="0">
                  <c:v>41.441389633333337</c:v>
                </c:pt>
                <c:pt idx="1">
                  <c:v>33.139736547619044</c:v>
                </c:pt>
              </c:numCache>
            </c:numRef>
          </c:val>
          <c:smooth val="0"/>
          <c:extLst>
            <c:ext xmlns:c16="http://schemas.microsoft.com/office/drawing/2014/chart" uri="{C3380CC4-5D6E-409C-BE32-E72D297353CC}">
              <c16:uniqueId val="{00000002-B75D-4E53-8A53-B8439CF4E6AC}"/>
            </c:ext>
          </c:extLst>
        </c:ser>
        <c:dLbls>
          <c:showLegendKey val="0"/>
          <c:showVal val="0"/>
          <c:showCatName val="0"/>
          <c:showSerName val="0"/>
          <c:showPercent val="0"/>
          <c:showBubbleSize val="0"/>
        </c:dLbls>
        <c:marker val="1"/>
        <c:smooth val="0"/>
        <c:axId val="835109768"/>
        <c:axId val="835116984"/>
      </c:lineChart>
      <c:catAx>
        <c:axId val="83510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16984"/>
        <c:crosses val="autoZero"/>
        <c:auto val="1"/>
        <c:lblAlgn val="ctr"/>
        <c:lblOffset val="100"/>
        <c:noMultiLvlLbl val="0"/>
      </c:catAx>
      <c:valAx>
        <c:axId val="835116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9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'Summary-L.trapezius'!$G$31:$H$31</c:f>
                <c:numCache>
                  <c:formatCode>General</c:formatCode>
                  <c:ptCount val="2"/>
                  <c:pt idx="0">
                    <c:v>2.567413861808221</c:v>
                  </c:pt>
                  <c:pt idx="1">
                    <c:v>3.3822271600146321</c:v>
                  </c:pt>
                </c:numCache>
              </c:numRef>
            </c:plus>
            <c:minus>
              <c:numRef>
                <c:f>'Summary-L.trapezius'!$G$31:$H$31</c:f>
                <c:numCache>
                  <c:formatCode>General</c:formatCode>
                  <c:ptCount val="2"/>
                  <c:pt idx="0">
                    <c:v>2.567413861808221</c:v>
                  </c:pt>
                  <c:pt idx="1">
                    <c:v>3.3822271600146321</c:v>
                  </c:pt>
                </c:numCache>
              </c:numRef>
            </c:minus>
            <c:spPr>
              <a:noFill/>
              <a:ln w="9525" cap="flat" cmpd="sng" algn="ctr">
                <a:solidFill>
                  <a:schemeClr val="tx1">
                    <a:lumMod val="65000"/>
                    <a:lumOff val="35000"/>
                  </a:schemeClr>
                </a:solidFill>
                <a:round/>
              </a:ln>
              <a:effectLst/>
            </c:spPr>
          </c:errBars>
          <c:cat>
            <c:strRef>
              <c:f>'Summary-L.trapezius'!$D$30:$E$30</c:f>
              <c:strCache>
                <c:ptCount val="2"/>
                <c:pt idx="0">
                  <c:v>NX</c:v>
                </c:pt>
                <c:pt idx="1">
                  <c:v>HX</c:v>
                </c:pt>
              </c:strCache>
            </c:strRef>
          </c:cat>
          <c:val>
            <c:numRef>
              <c:f>'Summary-L.trapezius'!$D$31:$E$31</c:f>
              <c:numCache>
                <c:formatCode>General</c:formatCode>
                <c:ptCount val="2"/>
                <c:pt idx="0" formatCode="0.000">
                  <c:v>25.459622799999995</c:v>
                </c:pt>
                <c:pt idx="1">
                  <c:v>25.811921523809524</c:v>
                </c:pt>
              </c:numCache>
            </c:numRef>
          </c:val>
          <c:smooth val="0"/>
          <c:extLst>
            <c:ext xmlns:c16="http://schemas.microsoft.com/office/drawing/2014/chart" uri="{C3380CC4-5D6E-409C-BE32-E72D297353CC}">
              <c16:uniqueId val="{00000000-12FF-4037-BABD-9FC088D3CF7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'Summary-L.trapezius'!$G$32:$H$32</c:f>
                <c:numCache>
                  <c:formatCode>General</c:formatCode>
                  <c:ptCount val="2"/>
                  <c:pt idx="0">
                    <c:v>1.4166070367601742</c:v>
                  </c:pt>
                  <c:pt idx="1">
                    <c:v>2.5791513041971603</c:v>
                  </c:pt>
                </c:numCache>
              </c:numRef>
            </c:plus>
            <c:minus>
              <c:numRef>
                <c:f>'Summary-L.trapezius'!$G$32:$H$32</c:f>
                <c:numCache>
                  <c:formatCode>General</c:formatCode>
                  <c:ptCount val="2"/>
                  <c:pt idx="0">
                    <c:v>1.4166070367601742</c:v>
                  </c:pt>
                  <c:pt idx="1">
                    <c:v>2.5791513041971603</c:v>
                  </c:pt>
                </c:numCache>
              </c:numRef>
            </c:minus>
            <c:spPr>
              <a:noFill/>
              <a:ln w="9525" cap="flat" cmpd="sng" algn="ctr">
                <a:solidFill>
                  <a:schemeClr val="tx1">
                    <a:lumMod val="65000"/>
                    <a:lumOff val="35000"/>
                  </a:schemeClr>
                </a:solidFill>
                <a:round/>
              </a:ln>
              <a:effectLst/>
            </c:spPr>
          </c:errBars>
          <c:cat>
            <c:strRef>
              <c:f>'Summary-L.trapezius'!$D$30:$E$30</c:f>
              <c:strCache>
                <c:ptCount val="2"/>
                <c:pt idx="0">
                  <c:v>NX</c:v>
                </c:pt>
                <c:pt idx="1">
                  <c:v>HX</c:v>
                </c:pt>
              </c:strCache>
            </c:strRef>
          </c:cat>
          <c:val>
            <c:numRef>
              <c:f>'Summary-L.trapezius'!$D$32:$E$32</c:f>
              <c:numCache>
                <c:formatCode>General</c:formatCode>
                <c:ptCount val="2"/>
                <c:pt idx="0" formatCode="0.000">
                  <c:v>31.055145333333332</c:v>
                </c:pt>
                <c:pt idx="1">
                  <c:v>29.6926499047619</c:v>
                </c:pt>
              </c:numCache>
            </c:numRef>
          </c:val>
          <c:smooth val="0"/>
          <c:extLst>
            <c:ext xmlns:c16="http://schemas.microsoft.com/office/drawing/2014/chart" uri="{C3380CC4-5D6E-409C-BE32-E72D297353CC}">
              <c16:uniqueId val="{00000002-12FF-4037-BABD-9FC088D3CF7D}"/>
            </c:ext>
          </c:extLst>
        </c:ser>
        <c:dLbls>
          <c:showLegendKey val="0"/>
          <c:showVal val="0"/>
          <c:showCatName val="0"/>
          <c:showSerName val="0"/>
          <c:showPercent val="0"/>
          <c:showBubbleSize val="0"/>
        </c:dLbls>
        <c:marker val="1"/>
        <c:smooth val="0"/>
        <c:axId val="637449680"/>
        <c:axId val="637450008"/>
      </c:lineChart>
      <c:catAx>
        <c:axId val="6374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50008"/>
        <c:crosses val="autoZero"/>
        <c:auto val="1"/>
        <c:lblAlgn val="ctr"/>
        <c:lblOffset val="100"/>
        <c:noMultiLvlLbl val="0"/>
      </c:catAx>
      <c:valAx>
        <c:axId val="637450008"/>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4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'Summary-L.trapezius'!$G$38:$H$38</c:f>
                <c:numCache>
                  <c:formatCode>General</c:formatCode>
                  <c:ptCount val="2"/>
                  <c:pt idx="0">
                    <c:v>4.3302525674685404</c:v>
                  </c:pt>
                  <c:pt idx="1">
                    <c:v>4.9937670851722036</c:v>
                  </c:pt>
                </c:numCache>
              </c:numRef>
            </c:plus>
            <c:minus>
              <c:numRef>
                <c:f>'Summary-L.trapezius'!$G$38:$H$38</c:f>
                <c:numCache>
                  <c:formatCode>General</c:formatCode>
                  <c:ptCount val="2"/>
                  <c:pt idx="0">
                    <c:v>4.3302525674685404</c:v>
                  </c:pt>
                  <c:pt idx="1">
                    <c:v>4.9937670851722036</c:v>
                  </c:pt>
                </c:numCache>
              </c:numRef>
            </c:minus>
            <c:spPr>
              <a:noFill/>
              <a:ln w="9525" cap="flat" cmpd="sng" algn="ctr">
                <a:solidFill>
                  <a:schemeClr val="tx1">
                    <a:lumMod val="65000"/>
                    <a:lumOff val="35000"/>
                  </a:schemeClr>
                </a:solidFill>
                <a:round/>
              </a:ln>
              <a:effectLst/>
            </c:spPr>
          </c:errBars>
          <c:cat>
            <c:strRef>
              <c:f>'Summary-L.trapezius'!$D$37:$E$37</c:f>
              <c:strCache>
                <c:ptCount val="2"/>
                <c:pt idx="0">
                  <c:v>NX</c:v>
                </c:pt>
                <c:pt idx="1">
                  <c:v>HX</c:v>
                </c:pt>
              </c:strCache>
            </c:strRef>
          </c:cat>
          <c:val>
            <c:numRef>
              <c:f>'Summary-L.trapezius'!$D$38:$E$38</c:f>
              <c:numCache>
                <c:formatCode>General</c:formatCode>
                <c:ptCount val="2"/>
                <c:pt idx="0">
                  <c:v>49.734458666666661</c:v>
                </c:pt>
                <c:pt idx="1">
                  <c:v>50.396741333333338</c:v>
                </c:pt>
              </c:numCache>
            </c:numRef>
          </c:val>
          <c:smooth val="0"/>
          <c:extLst>
            <c:ext xmlns:c16="http://schemas.microsoft.com/office/drawing/2014/chart" uri="{C3380CC4-5D6E-409C-BE32-E72D297353CC}">
              <c16:uniqueId val="{00000000-027B-43FF-BD6E-D91431E32B7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'Summary-L.trapezius'!$G$39:$H$39</c:f>
                <c:numCache>
                  <c:formatCode>General</c:formatCode>
                  <c:ptCount val="2"/>
                  <c:pt idx="0">
                    <c:v>4.9888705370417741</c:v>
                  </c:pt>
                  <c:pt idx="1">
                    <c:v>14.684091621727584</c:v>
                  </c:pt>
                </c:numCache>
              </c:numRef>
            </c:plus>
            <c:minus>
              <c:numRef>
                <c:f>'Summary-L.trapezius'!$G$39:$H$39</c:f>
                <c:numCache>
                  <c:formatCode>General</c:formatCode>
                  <c:ptCount val="2"/>
                  <c:pt idx="0">
                    <c:v>4.9888705370417741</c:v>
                  </c:pt>
                  <c:pt idx="1">
                    <c:v>14.684091621727584</c:v>
                  </c:pt>
                </c:numCache>
              </c:numRef>
            </c:minus>
            <c:spPr>
              <a:noFill/>
              <a:ln w="9525" cap="flat" cmpd="sng" algn="ctr">
                <a:solidFill>
                  <a:schemeClr val="tx1">
                    <a:lumMod val="65000"/>
                    <a:lumOff val="35000"/>
                  </a:schemeClr>
                </a:solidFill>
                <a:round/>
              </a:ln>
              <a:effectLst/>
            </c:spPr>
          </c:errBars>
          <c:cat>
            <c:strRef>
              <c:f>'Summary-L.trapezius'!$D$37:$E$37</c:f>
              <c:strCache>
                <c:ptCount val="2"/>
                <c:pt idx="0">
                  <c:v>NX</c:v>
                </c:pt>
                <c:pt idx="1">
                  <c:v>HX</c:v>
                </c:pt>
              </c:strCache>
            </c:strRef>
          </c:cat>
          <c:val>
            <c:numRef>
              <c:f>'Summary-L.trapezius'!$D$39:$E$39</c:f>
              <c:numCache>
                <c:formatCode>General</c:formatCode>
                <c:ptCount val="2"/>
                <c:pt idx="0">
                  <c:v>50.145438933333324</c:v>
                </c:pt>
                <c:pt idx="1">
                  <c:v>58.612015999999983</c:v>
                </c:pt>
              </c:numCache>
            </c:numRef>
          </c:val>
          <c:smooth val="0"/>
          <c:extLst>
            <c:ext xmlns:c16="http://schemas.microsoft.com/office/drawing/2014/chart" uri="{C3380CC4-5D6E-409C-BE32-E72D297353CC}">
              <c16:uniqueId val="{00000002-027B-43FF-BD6E-D91431E32B76}"/>
            </c:ext>
          </c:extLst>
        </c:ser>
        <c:dLbls>
          <c:showLegendKey val="0"/>
          <c:showVal val="0"/>
          <c:showCatName val="0"/>
          <c:showSerName val="0"/>
          <c:showPercent val="0"/>
          <c:showBubbleSize val="0"/>
        </c:dLbls>
        <c:marker val="1"/>
        <c:smooth val="0"/>
        <c:axId val="630514440"/>
        <c:axId val="630517720"/>
      </c:lineChart>
      <c:catAx>
        <c:axId val="63051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7720"/>
        <c:crosses val="autoZero"/>
        <c:auto val="1"/>
        <c:lblAlgn val="ctr"/>
        <c:lblOffset val="100"/>
        <c:noMultiLvlLbl val="0"/>
      </c:catAx>
      <c:valAx>
        <c:axId val="630517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1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'Summary-L.trapezius'!$G$65:$H$65</c:f>
                <c:numCache>
                  <c:formatCode>General</c:formatCode>
                  <c:ptCount val="2"/>
                  <c:pt idx="0">
                    <c:v>0.86732126192697212</c:v>
                  </c:pt>
                  <c:pt idx="1">
                    <c:v>0.72023405130331042</c:v>
                  </c:pt>
                </c:numCache>
              </c:numRef>
            </c:plus>
            <c:minus>
              <c:numRef>
                <c:f>'Summary-L.trapezius'!$G$65:$H$65</c:f>
                <c:numCache>
                  <c:formatCode>General</c:formatCode>
                  <c:ptCount val="2"/>
                  <c:pt idx="0">
                    <c:v>0.86732126192697212</c:v>
                  </c:pt>
                  <c:pt idx="1">
                    <c:v>0.72023405130331042</c:v>
                  </c:pt>
                </c:numCache>
              </c:numRef>
            </c:minus>
            <c:spPr>
              <a:noFill/>
              <a:ln w="9525" cap="flat" cmpd="sng" algn="ctr">
                <a:solidFill>
                  <a:schemeClr val="tx1">
                    <a:lumMod val="65000"/>
                    <a:lumOff val="35000"/>
                  </a:schemeClr>
                </a:solidFill>
                <a:round/>
              </a:ln>
              <a:effectLst/>
            </c:spPr>
          </c:errBars>
          <c:cat>
            <c:strRef>
              <c:f>'Summary-L.trapezius'!$D$64:$E$64</c:f>
              <c:strCache>
                <c:ptCount val="2"/>
                <c:pt idx="0">
                  <c:v>NX</c:v>
                </c:pt>
                <c:pt idx="1">
                  <c:v>HX</c:v>
                </c:pt>
              </c:strCache>
            </c:strRef>
          </c:cat>
          <c:val>
            <c:numRef>
              <c:f>'Summary-L.trapezius'!$D$65:$E$65</c:f>
              <c:numCache>
                <c:formatCode>0.000</c:formatCode>
                <c:ptCount val="2"/>
                <c:pt idx="0">
                  <c:v>8.0614060800000011</c:v>
                </c:pt>
                <c:pt idx="1">
                  <c:v>6.9366144000000007</c:v>
                </c:pt>
              </c:numCache>
            </c:numRef>
          </c:val>
          <c:smooth val="0"/>
          <c:extLst>
            <c:ext xmlns:c16="http://schemas.microsoft.com/office/drawing/2014/chart" uri="{C3380CC4-5D6E-409C-BE32-E72D297353CC}">
              <c16:uniqueId val="{00000000-5AEC-462A-8B11-327D7A982A4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'Summary-L.trapezius'!$G$66:$H$66</c:f>
                <c:numCache>
                  <c:formatCode>General</c:formatCode>
                  <c:ptCount val="2"/>
                  <c:pt idx="0">
                    <c:v>0.46877084814502673</c:v>
                  </c:pt>
                  <c:pt idx="1">
                    <c:v>0.70000541654217552</c:v>
                  </c:pt>
                </c:numCache>
              </c:numRef>
            </c:plus>
            <c:minus>
              <c:numRef>
                <c:f>'Summary-L.trapezius'!$G$66:$H$66</c:f>
                <c:numCache>
                  <c:formatCode>General</c:formatCode>
                  <c:ptCount val="2"/>
                  <c:pt idx="0">
                    <c:v>0.46877084814502673</c:v>
                  </c:pt>
                  <c:pt idx="1">
                    <c:v>0.70000541654217552</c:v>
                  </c:pt>
                </c:numCache>
              </c:numRef>
            </c:minus>
            <c:spPr>
              <a:noFill/>
              <a:ln w="9525" cap="flat" cmpd="sng" algn="ctr">
                <a:solidFill>
                  <a:schemeClr val="tx1">
                    <a:lumMod val="65000"/>
                    <a:lumOff val="35000"/>
                  </a:schemeClr>
                </a:solidFill>
                <a:round/>
              </a:ln>
              <a:effectLst/>
            </c:spPr>
          </c:errBars>
          <c:cat>
            <c:strRef>
              <c:f>'Summary-L.trapezius'!$D$64:$E$64</c:f>
              <c:strCache>
                <c:ptCount val="2"/>
                <c:pt idx="0">
                  <c:v>NX</c:v>
                </c:pt>
                <c:pt idx="1">
                  <c:v>HX</c:v>
                </c:pt>
              </c:strCache>
            </c:strRef>
          </c:cat>
          <c:val>
            <c:numRef>
              <c:f>'Summary-L.trapezius'!$D$66:$E$66</c:f>
              <c:numCache>
                <c:formatCode>0.000</c:formatCode>
                <c:ptCount val="2"/>
                <c:pt idx="0">
                  <c:v>6.0595121066666664</c:v>
                </c:pt>
                <c:pt idx="1">
                  <c:v>7.0970501333333322</c:v>
                </c:pt>
              </c:numCache>
            </c:numRef>
          </c:val>
          <c:smooth val="0"/>
          <c:extLst>
            <c:ext xmlns:c16="http://schemas.microsoft.com/office/drawing/2014/chart" uri="{C3380CC4-5D6E-409C-BE32-E72D297353CC}">
              <c16:uniqueId val="{00000002-5AEC-462A-8B11-327D7A982A4D}"/>
            </c:ext>
          </c:extLst>
        </c:ser>
        <c:dLbls>
          <c:showLegendKey val="0"/>
          <c:showVal val="0"/>
          <c:showCatName val="0"/>
          <c:showSerName val="0"/>
          <c:showPercent val="0"/>
          <c:showBubbleSize val="0"/>
        </c:dLbls>
        <c:marker val="1"/>
        <c:smooth val="0"/>
        <c:axId val="509042608"/>
        <c:axId val="509043264"/>
      </c:lineChart>
      <c:catAx>
        <c:axId val="5090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43264"/>
        <c:crosses val="autoZero"/>
        <c:auto val="1"/>
        <c:lblAlgn val="ctr"/>
        <c:lblOffset val="100"/>
        <c:noMultiLvlLbl val="0"/>
      </c:catAx>
      <c:valAx>
        <c:axId val="50904326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HOAD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'Diaphragm-HOAD'!$AB$30:$AC$30</c:f>
                <c:numCache>
                  <c:formatCode>General</c:formatCode>
                  <c:ptCount val="2"/>
                  <c:pt idx="0">
                    <c:v>9.2806868547130072</c:v>
                  </c:pt>
                  <c:pt idx="1">
                    <c:v>9.6014507523741823</c:v>
                  </c:pt>
                </c:numCache>
              </c:numRef>
            </c:plus>
            <c:minus>
              <c:numRef>
                <c:f>'Diaphragm-HOAD'!$AB$30:$AC$30</c:f>
                <c:numCache>
                  <c:formatCode>General</c:formatCode>
                  <c:ptCount val="2"/>
                  <c:pt idx="0">
                    <c:v>9.2806868547130072</c:v>
                  </c:pt>
                  <c:pt idx="1">
                    <c:v>9.6014507523741823</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'Diaphragm-HOAD'!$T$35:$U$35</c:f>
              <c:numCache>
                <c:formatCode>General</c:formatCode>
                <c:ptCount val="2"/>
                <c:pt idx="0">
                  <c:v>131.73195093333328</c:v>
                </c:pt>
                <c:pt idx="1">
                  <c:v>149.64928</c:v>
                </c:pt>
              </c:numCache>
            </c:numRef>
          </c:val>
          <c:smooth val="0"/>
          <c:extLst>
            <c:ext xmlns:c16="http://schemas.microsoft.com/office/drawing/2014/chart" uri="{C3380CC4-5D6E-409C-BE32-E72D297353CC}">
              <c16:uniqueId val="{00000000-7E6D-4742-ACB8-EC6156911F1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'Diaphragm-HOAD'!$AB$31:$AC$31</c:f>
                <c:numCache>
                  <c:formatCode>General</c:formatCode>
                  <c:ptCount val="2"/>
                  <c:pt idx="0">
                    <c:v>7.3305776325058769</c:v>
                  </c:pt>
                  <c:pt idx="1">
                    <c:v>8.9995337705256162</c:v>
                  </c:pt>
                </c:numCache>
              </c:numRef>
            </c:plus>
            <c:minus>
              <c:numRef>
                <c:f>'Diaphragm-HOAD'!$AB$31:$AC$31</c:f>
                <c:numCache>
                  <c:formatCode>General</c:formatCode>
                  <c:ptCount val="2"/>
                  <c:pt idx="0">
                    <c:v>7.3305776325058769</c:v>
                  </c:pt>
                  <c:pt idx="1">
                    <c:v>8.9995337705256162</c:v>
                  </c:pt>
                </c:numCache>
              </c:numRef>
            </c:minus>
            <c:spPr>
              <a:noFill/>
              <a:ln w="9525" cap="flat" cmpd="sng" algn="ctr">
                <a:solidFill>
                  <a:schemeClr val="tx1">
                    <a:lumMod val="65000"/>
                    <a:lumOff val="35000"/>
                  </a:schemeClr>
                </a:solidFill>
                <a:round/>
              </a:ln>
              <a:effectLst/>
            </c:spPr>
          </c:errBars>
          <c:cat>
            <c:strRef>
              <c:f>'Diaphragm-HOAD'!$T$34:$U$34</c:f>
              <c:strCache>
                <c:ptCount val="2"/>
                <c:pt idx="0">
                  <c:v>NX</c:v>
                </c:pt>
                <c:pt idx="1">
                  <c:v>HX</c:v>
                </c:pt>
              </c:strCache>
            </c:strRef>
          </c:cat>
          <c:val>
            <c:numRef>
              <c:f>'Diaphragm-HOAD'!$T$36:$U$36</c:f>
              <c:numCache>
                <c:formatCode>General</c:formatCode>
                <c:ptCount val="2"/>
                <c:pt idx="0">
                  <c:v>112.0663936</c:v>
                </c:pt>
                <c:pt idx="1">
                  <c:v>115.58920533333333</c:v>
                </c:pt>
              </c:numCache>
            </c:numRef>
          </c:val>
          <c:smooth val="0"/>
          <c:extLst>
            <c:ext xmlns:c16="http://schemas.microsoft.com/office/drawing/2014/chart" uri="{C3380CC4-5D6E-409C-BE32-E72D297353CC}">
              <c16:uniqueId val="{00000002-7E6D-4742-ACB8-EC6156911F13}"/>
            </c:ext>
          </c:extLst>
        </c:ser>
        <c:dLbls>
          <c:showLegendKey val="0"/>
          <c:showVal val="0"/>
          <c:showCatName val="0"/>
          <c:showSerName val="0"/>
          <c:showPercent val="0"/>
          <c:showBubbleSize val="0"/>
        </c:dLbls>
        <c:marker val="1"/>
        <c:smooth val="0"/>
        <c:axId val="666104432"/>
        <c:axId val="666104760"/>
      </c:lineChart>
      <c:catAx>
        <c:axId val="6661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760"/>
        <c:crosses val="autoZero"/>
        <c:auto val="1"/>
        <c:lblAlgn val="ctr"/>
        <c:lblOffset val="100"/>
        <c:noMultiLvlLbl val="0"/>
      </c:catAx>
      <c:valAx>
        <c:axId val="666104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'Summary-L.trapezius'!$G$52:$H$52</c:f>
                <c:numCache>
                  <c:formatCode>General</c:formatCode>
                  <c:ptCount val="2"/>
                  <c:pt idx="0">
                    <c:v>42.453404738916859</c:v>
                  </c:pt>
                  <c:pt idx="1">
                    <c:v>60.942143616508559</c:v>
                  </c:pt>
                </c:numCache>
              </c:numRef>
            </c:plus>
            <c:minus>
              <c:numRef>
                <c:f>'Summary-L.trapezius'!$G$52:$H$52</c:f>
                <c:numCache>
                  <c:formatCode>General</c:formatCode>
                  <c:ptCount val="2"/>
                  <c:pt idx="0">
                    <c:v>42.453404738916859</c:v>
                  </c:pt>
                  <c:pt idx="1">
                    <c:v>60.942143616508559</c:v>
                  </c:pt>
                </c:numCache>
              </c:numRef>
            </c:minus>
            <c:spPr>
              <a:noFill/>
              <a:ln w="9525" cap="flat" cmpd="sng" algn="ctr">
                <a:solidFill>
                  <a:schemeClr val="tx1">
                    <a:lumMod val="65000"/>
                    <a:lumOff val="35000"/>
                  </a:schemeClr>
                </a:solidFill>
                <a:round/>
              </a:ln>
              <a:effectLst/>
            </c:spPr>
          </c:errBars>
          <c:cat>
            <c:strRef>
              <c:f>'Summary-L.trapezius'!$D$51:$E$51</c:f>
              <c:strCache>
                <c:ptCount val="2"/>
                <c:pt idx="0">
                  <c:v>NX</c:v>
                </c:pt>
                <c:pt idx="1">
                  <c:v>HX</c:v>
                </c:pt>
              </c:strCache>
            </c:strRef>
          </c:cat>
          <c:val>
            <c:numRef>
              <c:f>'Summary-L.trapezius'!$D$52:$E$52</c:f>
              <c:numCache>
                <c:formatCode>General</c:formatCode>
                <c:ptCount val="2"/>
                <c:pt idx="0">
                  <c:v>442.56468479999995</c:v>
                </c:pt>
                <c:pt idx="1">
                  <c:v>429.14926933333328</c:v>
                </c:pt>
              </c:numCache>
            </c:numRef>
          </c:val>
          <c:smooth val="0"/>
          <c:extLst>
            <c:ext xmlns:c16="http://schemas.microsoft.com/office/drawing/2014/chart" uri="{C3380CC4-5D6E-409C-BE32-E72D297353CC}">
              <c16:uniqueId val="{00000000-FD46-497A-B6D4-93F3B0FBAEBD}"/>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'Summary-L.trapezius'!$G$53:$H$53</c:f>
                <c:numCache>
                  <c:formatCode>General</c:formatCode>
                  <c:ptCount val="2"/>
                  <c:pt idx="0">
                    <c:v>67.634737028590536</c:v>
                  </c:pt>
                  <c:pt idx="1">
                    <c:v>34.1531348006421</c:v>
                  </c:pt>
                </c:numCache>
              </c:numRef>
            </c:plus>
            <c:minus>
              <c:numRef>
                <c:f>'Summary-L.trapezius'!$G$53:$H$53</c:f>
                <c:numCache>
                  <c:formatCode>General</c:formatCode>
                  <c:ptCount val="2"/>
                  <c:pt idx="0">
                    <c:v>67.634737028590536</c:v>
                  </c:pt>
                  <c:pt idx="1">
                    <c:v>34.1531348006421</c:v>
                  </c:pt>
                </c:numCache>
              </c:numRef>
            </c:minus>
            <c:spPr>
              <a:noFill/>
              <a:ln w="9525" cap="flat" cmpd="sng" algn="ctr">
                <a:solidFill>
                  <a:schemeClr val="tx1">
                    <a:lumMod val="65000"/>
                    <a:lumOff val="35000"/>
                  </a:schemeClr>
                </a:solidFill>
                <a:round/>
              </a:ln>
              <a:effectLst/>
            </c:spPr>
          </c:errBars>
          <c:cat>
            <c:strRef>
              <c:f>'Summary-L.trapezius'!$D$51:$E$51</c:f>
              <c:strCache>
                <c:ptCount val="2"/>
                <c:pt idx="0">
                  <c:v>NX</c:v>
                </c:pt>
                <c:pt idx="1">
                  <c:v>HX</c:v>
                </c:pt>
              </c:strCache>
            </c:strRef>
          </c:cat>
          <c:val>
            <c:numRef>
              <c:f>'Summary-L.trapezius'!$D$53:$E$53</c:f>
              <c:numCache>
                <c:formatCode>General</c:formatCode>
                <c:ptCount val="2"/>
                <c:pt idx="0">
                  <c:v>578.23754239999994</c:v>
                </c:pt>
                <c:pt idx="1">
                  <c:v>532.94173866666654</c:v>
                </c:pt>
              </c:numCache>
            </c:numRef>
          </c:val>
          <c:smooth val="0"/>
          <c:extLst>
            <c:ext xmlns:c16="http://schemas.microsoft.com/office/drawing/2014/chart" uri="{C3380CC4-5D6E-409C-BE32-E72D297353CC}">
              <c16:uniqueId val="{00000002-FD46-497A-B6D4-93F3B0FBAEBD}"/>
            </c:ext>
          </c:extLst>
        </c:ser>
        <c:dLbls>
          <c:showLegendKey val="0"/>
          <c:showVal val="0"/>
          <c:showCatName val="0"/>
          <c:showSerName val="0"/>
          <c:showPercent val="0"/>
          <c:showBubbleSize val="0"/>
        </c:dLbls>
        <c:marker val="1"/>
        <c:smooth val="0"/>
        <c:axId val="642728808"/>
        <c:axId val="642723560"/>
      </c:lineChart>
      <c:catAx>
        <c:axId val="64272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23560"/>
        <c:crosses val="autoZero"/>
        <c:auto val="1"/>
        <c:lblAlgn val="ctr"/>
        <c:lblOffset val="100"/>
        <c:noMultiLvlLbl val="0"/>
      </c:catAx>
      <c:valAx>
        <c:axId val="642723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2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'Summary-L.trapezius'!$G$45:$H$45</c:f>
                <c:numCache>
                  <c:formatCode>General</c:formatCode>
                  <c:ptCount val="2"/>
                  <c:pt idx="0">
                    <c:v>4.3433459745790932</c:v>
                  </c:pt>
                  <c:pt idx="1">
                    <c:v>3.6585424315493533</c:v>
                  </c:pt>
                </c:numCache>
              </c:numRef>
            </c:plus>
            <c:minus>
              <c:numRef>
                <c:f>'Summary-L.trapezius'!$G$45:$H$45</c:f>
                <c:numCache>
                  <c:formatCode>General</c:formatCode>
                  <c:ptCount val="2"/>
                  <c:pt idx="0">
                    <c:v>4.3433459745790932</c:v>
                  </c:pt>
                  <c:pt idx="1">
                    <c:v>3.6585424315493533</c:v>
                  </c:pt>
                </c:numCache>
              </c:numRef>
            </c:minus>
            <c:spPr>
              <a:noFill/>
              <a:ln w="9525" cap="flat" cmpd="sng" algn="ctr">
                <a:solidFill>
                  <a:schemeClr val="tx1">
                    <a:lumMod val="65000"/>
                    <a:lumOff val="35000"/>
                  </a:schemeClr>
                </a:solidFill>
                <a:round/>
              </a:ln>
              <a:effectLst/>
            </c:spPr>
          </c:errBars>
          <c:cat>
            <c:strRef>
              <c:f>'Summary-L.trapezius'!$D$44:$E$44</c:f>
              <c:strCache>
                <c:ptCount val="2"/>
                <c:pt idx="0">
                  <c:v>NX</c:v>
                </c:pt>
                <c:pt idx="1">
                  <c:v>HX</c:v>
                </c:pt>
              </c:strCache>
            </c:strRef>
          </c:cat>
          <c:val>
            <c:numRef>
              <c:f>'Summary-L.trapezius'!$D$45:$E$45</c:f>
              <c:numCache>
                <c:formatCode>General</c:formatCode>
                <c:ptCount val="2"/>
                <c:pt idx="0">
                  <c:v>33.229347566666668</c:v>
                </c:pt>
                <c:pt idx="1">
                  <c:v>26.588469333333332</c:v>
                </c:pt>
              </c:numCache>
            </c:numRef>
          </c:val>
          <c:smooth val="0"/>
          <c:extLst>
            <c:ext xmlns:c16="http://schemas.microsoft.com/office/drawing/2014/chart" uri="{C3380CC4-5D6E-409C-BE32-E72D297353CC}">
              <c16:uniqueId val="{00000000-EDE2-4CDA-BC2B-0AF3133EA78C}"/>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'Summary-L.trapezius'!$G$46:$H$46</c:f>
                <c:numCache>
                  <c:formatCode>General</c:formatCode>
                  <c:ptCount val="2"/>
                  <c:pt idx="0">
                    <c:v>5.8141158345972599</c:v>
                  </c:pt>
                  <c:pt idx="1">
                    <c:v>3.3462019985739384</c:v>
                  </c:pt>
                </c:numCache>
              </c:numRef>
            </c:plus>
            <c:minus>
              <c:numRef>
                <c:f>'Summary-L.trapezius'!$G$46:$H$46</c:f>
                <c:numCache>
                  <c:formatCode>General</c:formatCode>
                  <c:ptCount val="2"/>
                  <c:pt idx="0">
                    <c:v>5.8141158345972599</c:v>
                  </c:pt>
                  <c:pt idx="1">
                    <c:v>3.3462019985739384</c:v>
                  </c:pt>
                </c:numCache>
              </c:numRef>
            </c:minus>
            <c:spPr>
              <a:noFill/>
              <a:ln w="9525" cap="flat" cmpd="sng" algn="ctr">
                <a:solidFill>
                  <a:schemeClr val="tx1">
                    <a:lumMod val="65000"/>
                    <a:lumOff val="35000"/>
                  </a:schemeClr>
                </a:solidFill>
                <a:round/>
              </a:ln>
              <a:effectLst/>
            </c:spPr>
          </c:errBars>
          <c:cat>
            <c:strRef>
              <c:f>'Summary-L.trapezius'!$D$44:$E$44</c:f>
              <c:strCache>
                <c:ptCount val="2"/>
                <c:pt idx="0">
                  <c:v>NX</c:v>
                </c:pt>
                <c:pt idx="1">
                  <c:v>HX</c:v>
                </c:pt>
              </c:strCache>
            </c:strRef>
          </c:cat>
          <c:val>
            <c:numRef>
              <c:f>'Summary-L.trapezius'!$D$46:$E$46</c:f>
              <c:numCache>
                <c:formatCode>General</c:formatCode>
                <c:ptCount val="2"/>
                <c:pt idx="0">
                  <c:v>30.780352266666664</c:v>
                </c:pt>
                <c:pt idx="1">
                  <c:v>30.657218464285712</c:v>
                </c:pt>
              </c:numCache>
            </c:numRef>
          </c:val>
          <c:smooth val="0"/>
          <c:extLst>
            <c:ext xmlns:c16="http://schemas.microsoft.com/office/drawing/2014/chart" uri="{C3380CC4-5D6E-409C-BE32-E72D297353CC}">
              <c16:uniqueId val="{00000002-EDE2-4CDA-BC2B-0AF3133EA78C}"/>
            </c:ext>
          </c:extLst>
        </c:ser>
        <c:dLbls>
          <c:showLegendKey val="0"/>
          <c:showVal val="0"/>
          <c:showCatName val="0"/>
          <c:showSerName val="0"/>
          <c:showPercent val="0"/>
          <c:showBubbleSize val="0"/>
        </c:dLbls>
        <c:marker val="1"/>
        <c:smooth val="0"/>
        <c:axId val="663753728"/>
        <c:axId val="663757008"/>
      </c:lineChart>
      <c:catAx>
        <c:axId val="6637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57008"/>
        <c:crosses val="autoZero"/>
        <c:auto val="1"/>
        <c:lblAlgn val="ctr"/>
        <c:lblOffset val="100"/>
        <c:noMultiLvlLbl val="0"/>
      </c:catAx>
      <c:valAx>
        <c:axId val="66375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5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Highlanders</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'Summary-L.trapezius'!$G$59:$H$59</c:f>
                <c:numCache>
                  <c:formatCode>General</c:formatCode>
                  <c:ptCount val="2"/>
                  <c:pt idx="0">
                    <c:v>6.4341118014665275</c:v>
                  </c:pt>
                  <c:pt idx="1">
                    <c:v>7.2958054814823532</c:v>
                  </c:pt>
                </c:numCache>
              </c:numRef>
            </c:plus>
            <c:minus>
              <c:numRef>
                <c:f>'Summary-L.trapezius'!$G$59:$H$59</c:f>
                <c:numCache>
                  <c:formatCode>General</c:formatCode>
                  <c:ptCount val="2"/>
                  <c:pt idx="0">
                    <c:v>6.4341118014665275</c:v>
                  </c:pt>
                  <c:pt idx="1">
                    <c:v>7.2958054814823532</c:v>
                  </c:pt>
                </c:numCache>
              </c:numRef>
            </c:minus>
            <c:spPr>
              <a:noFill/>
              <a:ln w="9525" cap="flat" cmpd="sng" algn="ctr">
                <a:solidFill>
                  <a:schemeClr val="tx1">
                    <a:lumMod val="65000"/>
                    <a:lumOff val="35000"/>
                  </a:schemeClr>
                </a:solidFill>
                <a:round/>
              </a:ln>
              <a:effectLst/>
            </c:spPr>
          </c:errBars>
          <c:cat>
            <c:strRef>
              <c:f>'Summary-L.trapezius'!$D$58:$E$58</c:f>
              <c:strCache>
                <c:ptCount val="2"/>
                <c:pt idx="0">
                  <c:v>NX</c:v>
                </c:pt>
                <c:pt idx="1">
                  <c:v>HX</c:v>
                </c:pt>
              </c:strCache>
            </c:strRef>
          </c:cat>
          <c:val>
            <c:numRef>
              <c:f>'Summary-L.trapezius'!$D$59:$E$59</c:f>
              <c:numCache>
                <c:formatCode>General</c:formatCode>
                <c:ptCount val="2"/>
                <c:pt idx="0" formatCode="0.000">
                  <c:v>97.088349866666661</c:v>
                </c:pt>
                <c:pt idx="1">
                  <c:v>94.056821333333332</c:v>
                </c:pt>
              </c:numCache>
            </c:numRef>
          </c:val>
          <c:smooth val="0"/>
          <c:extLst>
            <c:ext xmlns:c16="http://schemas.microsoft.com/office/drawing/2014/chart" uri="{C3380CC4-5D6E-409C-BE32-E72D297353CC}">
              <c16:uniqueId val="{00000000-EC52-4EC0-940B-BC1703B6A636}"/>
            </c:ext>
          </c:extLst>
        </c:ser>
        <c:ser>
          <c:idx val="1"/>
          <c:order val="1"/>
          <c:tx>
            <c:v>Lowlanders</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'Summary-L.trapezius'!$G$60:$H$60</c:f>
                <c:numCache>
                  <c:formatCode>General</c:formatCode>
                  <c:ptCount val="2"/>
                  <c:pt idx="0">
                    <c:v>9.1506521062452997</c:v>
                  </c:pt>
                  <c:pt idx="1">
                    <c:v>3.9625319884516026</c:v>
                  </c:pt>
                </c:numCache>
              </c:numRef>
            </c:plus>
            <c:minus>
              <c:numRef>
                <c:f>'Summary-L.trapezius'!$G$60:$H$60</c:f>
                <c:numCache>
                  <c:formatCode>General</c:formatCode>
                  <c:ptCount val="2"/>
                  <c:pt idx="0">
                    <c:v>9.1506521062452997</c:v>
                  </c:pt>
                  <c:pt idx="1">
                    <c:v>3.9625319884516026</c:v>
                  </c:pt>
                </c:numCache>
              </c:numRef>
            </c:minus>
            <c:spPr>
              <a:noFill/>
              <a:ln w="9525" cap="flat" cmpd="sng" algn="ctr">
                <a:solidFill>
                  <a:schemeClr val="tx1">
                    <a:lumMod val="65000"/>
                    <a:lumOff val="35000"/>
                  </a:schemeClr>
                </a:solidFill>
                <a:round/>
              </a:ln>
              <a:effectLst/>
            </c:spPr>
          </c:errBars>
          <c:cat>
            <c:strRef>
              <c:f>'Summary-L.trapezius'!$D$58:$E$58</c:f>
              <c:strCache>
                <c:ptCount val="2"/>
                <c:pt idx="0">
                  <c:v>NX</c:v>
                </c:pt>
                <c:pt idx="1">
                  <c:v>HX</c:v>
                </c:pt>
              </c:strCache>
            </c:strRef>
          </c:cat>
          <c:val>
            <c:numRef>
              <c:f>'Summary-L.trapezius'!$D$60:$E$60</c:f>
              <c:numCache>
                <c:formatCode>General</c:formatCode>
                <c:ptCount val="2"/>
                <c:pt idx="0">
                  <c:v>108.4520192</c:v>
                </c:pt>
                <c:pt idx="1">
                  <c:v>109.9367573333333</c:v>
                </c:pt>
              </c:numCache>
            </c:numRef>
          </c:val>
          <c:smooth val="0"/>
          <c:extLst>
            <c:ext xmlns:c16="http://schemas.microsoft.com/office/drawing/2014/chart" uri="{C3380CC4-5D6E-409C-BE32-E72D297353CC}">
              <c16:uniqueId val="{00000002-EC52-4EC0-940B-BC1703B6A636}"/>
            </c:ext>
          </c:extLst>
        </c:ser>
        <c:dLbls>
          <c:showLegendKey val="0"/>
          <c:showVal val="0"/>
          <c:showCatName val="0"/>
          <c:showSerName val="0"/>
          <c:showPercent val="0"/>
          <c:showBubbleSize val="0"/>
        </c:dLbls>
        <c:marker val="1"/>
        <c:smooth val="0"/>
        <c:axId val="846168896"/>
        <c:axId val="846171192"/>
      </c:lineChart>
      <c:catAx>
        <c:axId val="8461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71192"/>
        <c:crosses val="autoZero"/>
        <c:auto val="1"/>
        <c:lblAlgn val="ctr"/>
        <c:lblOffset val="100"/>
        <c:noMultiLvlLbl val="0"/>
      </c:catAx>
      <c:valAx>
        <c:axId val="846171192"/>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'Diaphragm-COX'!$Z$28:$AA$28</c:f>
                <c:numCache>
                  <c:formatCode>General</c:formatCode>
                  <c:ptCount val="2"/>
                  <c:pt idx="0">
                    <c:v>6.6175342902548104</c:v>
                  </c:pt>
                  <c:pt idx="1">
                    <c:v>3.7515575211710868</c:v>
                  </c:pt>
                </c:numCache>
              </c:numRef>
            </c:plus>
            <c:minus>
              <c:numRef>
                <c:f>'Diaphragm-COX'!$Z$28:$AA$28</c:f>
                <c:numCache>
                  <c:formatCode>General</c:formatCode>
                  <c:ptCount val="2"/>
                  <c:pt idx="0">
                    <c:v>6.6175342902548104</c:v>
                  </c:pt>
                  <c:pt idx="1">
                    <c:v>3.7515575211710868</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'Diaphragm-COX'!$R$33:$S$33</c:f>
              <c:numCache>
                <c:formatCode>General</c:formatCode>
                <c:ptCount val="2"/>
                <c:pt idx="0">
                  <c:v>83.707281466666672</c:v>
                </c:pt>
                <c:pt idx="1">
                  <c:v>76.320068666666657</c:v>
                </c:pt>
              </c:numCache>
            </c:numRef>
          </c:val>
          <c:smooth val="0"/>
          <c:extLst>
            <c:ext xmlns:c16="http://schemas.microsoft.com/office/drawing/2014/chart" uri="{C3380CC4-5D6E-409C-BE32-E72D297353CC}">
              <c16:uniqueId val="{00000000-4DD3-4FEE-8F72-EAA858FAF4F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'Diaphragm-COX'!$Z$29:$AA$29</c:f>
                <c:numCache>
                  <c:formatCode>General</c:formatCode>
                  <c:ptCount val="2"/>
                  <c:pt idx="0">
                    <c:v>8.1366739115379811</c:v>
                  </c:pt>
                  <c:pt idx="1">
                    <c:v>5.7210767884205156</c:v>
                  </c:pt>
                </c:numCache>
              </c:numRef>
            </c:plus>
            <c:minus>
              <c:numRef>
                <c:f>'Diaphragm-COX'!$Z$29:$AA$29</c:f>
                <c:numCache>
                  <c:formatCode>General</c:formatCode>
                  <c:ptCount val="2"/>
                  <c:pt idx="0">
                    <c:v>8.1366739115379811</c:v>
                  </c:pt>
                  <c:pt idx="1">
                    <c:v>5.7210767884205156</c:v>
                  </c:pt>
                </c:numCache>
              </c:numRef>
            </c:minus>
            <c:spPr>
              <a:noFill/>
              <a:ln w="9525" cap="flat" cmpd="sng" algn="ctr">
                <a:solidFill>
                  <a:schemeClr val="tx1">
                    <a:lumMod val="65000"/>
                    <a:lumOff val="35000"/>
                  </a:schemeClr>
                </a:solidFill>
                <a:round/>
              </a:ln>
              <a:effectLst/>
            </c:spPr>
          </c:errBars>
          <c:cat>
            <c:strRef>
              <c:f>'Diaphragm-COX'!$R$32:$S$32</c:f>
              <c:strCache>
                <c:ptCount val="2"/>
                <c:pt idx="0">
                  <c:v>NX</c:v>
                </c:pt>
                <c:pt idx="1">
                  <c:v>HX</c:v>
                </c:pt>
              </c:strCache>
            </c:strRef>
          </c:cat>
          <c:val>
            <c:numRef>
              <c:f>'Diaphragm-COX'!$R$34:$S$34</c:f>
              <c:numCache>
                <c:formatCode>General</c:formatCode>
                <c:ptCount val="2"/>
                <c:pt idx="0">
                  <c:v>58.552055999999993</c:v>
                </c:pt>
                <c:pt idx="1">
                  <c:v>61.129507333333343</c:v>
                </c:pt>
              </c:numCache>
            </c:numRef>
          </c:val>
          <c:smooth val="0"/>
          <c:extLst>
            <c:ext xmlns:c16="http://schemas.microsoft.com/office/drawing/2014/chart" uri="{C3380CC4-5D6E-409C-BE32-E72D297353CC}">
              <c16:uniqueId val="{00000002-4DD3-4FEE-8F72-EAA858FAF4F3}"/>
            </c:ext>
          </c:extLst>
        </c:ser>
        <c:dLbls>
          <c:showLegendKey val="0"/>
          <c:showVal val="0"/>
          <c:showCatName val="0"/>
          <c:showSerName val="0"/>
          <c:showPercent val="0"/>
          <c:showBubbleSize val="0"/>
        </c:dLbls>
        <c:marker val="1"/>
        <c:smooth val="0"/>
        <c:axId val="682716104"/>
        <c:axId val="682720696"/>
      </c:lineChart>
      <c:catAx>
        <c:axId val="68271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20696"/>
        <c:crosses val="autoZero"/>
        <c:auto val="1"/>
        <c:lblAlgn val="ctr"/>
        <c:lblOffset val="100"/>
        <c:noMultiLvlLbl val="0"/>
      </c:catAx>
      <c:valAx>
        <c:axId val="682720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1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HK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'Diaphragm-HK'!$AB$30:$AC$30</c:f>
                <c:numCache>
                  <c:formatCode>General</c:formatCode>
                  <c:ptCount val="2"/>
                  <c:pt idx="0">
                    <c:v>1.1910530970161677</c:v>
                  </c:pt>
                  <c:pt idx="1">
                    <c:v>0.34735313318207073</c:v>
                  </c:pt>
                </c:numCache>
              </c:numRef>
            </c:plus>
            <c:minus>
              <c:numRef>
                <c:f>'Diaphragm-HK'!$AB$30:$AC$30</c:f>
                <c:numCache>
                  <c:formatCode>General</c:formatCode>
                  <c:ptCount val="2"/>
                  <c:pt idx="0">
                    <c:v>1.1910530970161677</c:v>
                  </c:pt>
                  <c:pt idx="1">
                    <c:v>0.34735313318207073</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'Diaphragm-HK'!$T$35:$U$35</c:f>
              <c:numCache>
                <c:formatCode>General</c:formatCode>
                <c:ptCount val="2"/>
                <c:pt idx="0">
                  <c:v>14.12802048</c:v>
                </c:pt>
                <c:pt idx="1">
                  <c:v>14.498515199999998</c:v>
                </c:pt>
              </c:numCache>
            </c:numRef>
          </c:val>
          <c:smooth val="0"/>
          <c:extLst>
            <c:ext xmlns:c16="http://schemas.microsoft.com/office/drawing/2014/chart" uri="{C3380CC4-5D6E-409C-BE32-E72D297353CC}">
              <c16:uniqueId val="{00000000-BC59-48DB-A9E9-0F6AED483A42}"/>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'Diaphragm-HK'!$AB$31:$AC$31</c:f>
                <c:numCache>
                  <c:formatCode>General</c:formatCode>
                  <c:ptCount val="2"/>
                  <c:pt idx="0">
                    <c:v>0.81662127676435459</c:v>
                  </c:pt>
                  <c:pt idx="1">
                    <c:v>0.47534621524473752</c:v>
                  </c:pt>
                </c:numCache>
              </c:numRef>
            </c:plus>
            <c:minus>
              <c:numRef>
                <c:f>'Diaphragm-HK'!$AB$31:$AC$31</c:f>
                <c:numCache>
                  <c:formatCode>General</c:formatCode>
                  <c:ptCount val="2"/>
                  <c:pt idx="0">
                    <c:v>0.81662127676435459</c:v>
                  </c:pt>
                  <c:pt idx="1">
                    <c:v>0.47534621524473752</c:v>
                  </c:pt>
                </c:numCache>
              </c:numRef>
            </c:minus>
            <c:spPr>
              <a:noFill/>
              <a:ln w="9525" cap="flat" cmpd="sng" algn="ctr">
                <a:solidFill>
                  <a:schemeClr val="tx1">
                    <a:lumMod val="65000"/>
                    <a:lumOff val="35000"/>
                  </a:schemeClr>
                </a:solidFill>
                <a:round/>
              </a:ln>
              <a:effectLst/>
            </c:spPr>
          </c:errBars>
          <c:cat>
            <c:strRef>
              <c:f>'Diaphragm-HK'!$T$34:$U$34</c:f>
              <c:strCache>
                <c:ptCount val="2"/>
                <c:pt idx="0">
                  <c:v>NX</c:v>
                </c:pt>
                <c:pt idx="1">
                  <c:v>HX</c:v>
                </c:pt>
              </c:strCache>
            </c:strRef>
          </c:cat>
          <c:val>
            <c:numRef>
              <c:f>'Diaphragm-HK'!$T$36:$U$36</c:f>
              <c:numCache>
                <c:formatCode>General</c:formatCode>
                <c:ptCount val="2"/>
                <c:pt idx="0">
                  <c:v>11.275410346666668</c:v>
                </c:pt>
                <c:pt idx="1">
                  <c:v>12.205365333333333</c:v>
                </c:pt>
              </c:numCache>
            </c:numRef>
          </c:val>
          <c:smooth val="0"/>
          <c:extLst>
            <c:ext xmlns:c16="http://schemas.microsoft.com/office/drawing/2014/chart" uri="{C3380CC4-5D6E-409C-BE32-E72D297353CC}">
              <c16:uniqueId val="{00000002-BC59-48DB-A9E9-0F6AED483A42}"/>
            </c:ext>
          </c:extLst>
        </c:ser>
        <c:dLbls>
          <c:showLegendKey val="0"/>
          <c:showVal val="0"/>
          <c:showCatName val="0"/>
          <c:showSerName val="0"/>
          <c:showPercent val="0"/>
          <c:showBubbleSize val="0"/>
        </c:dLbls>
        <c:marker val="1"/>
        <c:smooth val="0"/>
        <c:axId val="682497712"/>
        <c:axId val="682498040"/>
      </c:lineChart>
      <c:catAx>
        <c:axId val="6824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8040"/>
        <c:crosses val="autoZero"/>
        <c:auto val="1"/>
        <c:lblAlgn val="ctr"/>
        <c:lblOffset val="100"/>
        <c:noMultiLvlLbl val="0"/>
      </c:catAx>
      <c:valAx>
        <c:axId val="682498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LDH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Highlander</c:v>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'Diaphragm-LDH'!$AA$29:$AB$29</c:f>
                <c:numCache>
                  <c:formatCode>General</c:formatCode>
                  <c:ptCount val="2"/>
                  <c:pt idx="0">
                    <c:v>29.839306101314527</c:v>
                  </c:pt>
                  <c:pt idx="1">
                    <c:v>19.593814285218539</c:v>
                  </c:pt>
                </c:numCache>
              </c:numRef>
            </c:plus>
            <c:minus>
              <c:numRef>
                <c:f>'Diaphragm-LDH'!$AA$29:$AB$29</c:f>
                <c:numCache>
                  <c:formatCode>General</c:formatCode>
                  <c:ptCount val="2"/>
                  <c:pt idx="0">
                    <c:v>29.839306101314527</c:v>
                  </c:pt>
                  <c:pt idx="1">
                    <c:v>19.593814285218539</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'Diaphragm-LDH'!$S$34:$T$34</c:f>
              <c:numCache>
                <c:formatCode>General</c:formatCode>
                <c:ptCount val="2"/>
                <c:pt idx="0">
                  <c:v>328.51224746666662</c:v>
                </c:pt>
                <c:pt idx="1">
                  <c:v>382.03285333333326</c:v>
                </c:pt>
              </c:numCache>
            </c:numRef>
          </c:val>
          <c:smooth val="0"/>
          <c:extLst>
            <c:ext xmlns:c16="http://schemas.microsoft.com/office/drawing/2014/chart" uri="{C3380CC4-5D6E-409C-BE32-E72D297353CC}">
              <c16:uniqueId val="{00000000-3D4E-4EE8-9C07-680259CDAA93}"/>
            </c:ext>
          </c:extLst>
        </c:ser>
        <c:ser>
          <c:idx val="1"/>
          <c:order val="1"/>
          <c:tx>
            <c:v>Lowlander</c:v>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'Diaphragm-LDH'!$AA$30:$AB$30</c:f>
                <c:numCache>
                  <c:formatCode>General</c:formatCode>
                  <c:ptCount val="2"/>
                  <c:pt idx="0">
                    <c:v>26.276871489534621</c:v>
                  </c:pt>
                  <c:pt idx="1">
                    <c:v>29.423340076827685</c:v>
                  </c:pt>
                </c:numCache>
              </c:numRef>
            </c:plus>
            <c:minus>
              <c:numRef>
                <c:f>'Diaphragm-LDH'!$AA$30:$AB$30</c:f>
                <c:numCache>
                  <c:formatCode>General</c:formatCode>
                  <c:ptCount val="2"/>
                  <c:pt idx="0">
                    <c:v>26.276871489534621</c:v>
                  </c:pt>
                  <c:pt idx="1">
                    <c:v>29.423340076827685</c:v>
                  </c:pt>
                </c:numCache>
              </c:numRef>
            </c:minus>
            <c:spPr>
              <a:noFill/>
              <a:ln w="9525" cap="flat" cmpd="sng" algn="ctr">
                <a:solidFill>
                  <a:schemeClr val="tx1">
                    <a:lumMod val="65000"/>
                    <a:lumOff val="35000"/>
                  </a:schemeClr>
                </a:solidFill>
                <a:round/>
              </a:ln>
              <a:effectLst/>
            </c:spPr>
          </c:errBars>
          <c:cat>
            <c:strRef>
              <c:f>'Diaphragm-LDH'!$S$33:$T$33</c:f>
              <c:strCache>
                <c:ptCount val="2"/>
                <c:pt idx="0">
                  <c:v>NX</c:v>
                </c:pt>
                <c:pt idx="1">
                  <c:v>HX</c:v>
                </c:pt>
              </c:strCache>
            </c:strRef>
          </c:cat>
          <c:val>
            <c:numRef>
              <c:f>'Diaphragm-LDH'!$S$35:$T$35</c:f>
              <c:numCache>
                <c:formatCode>General</c:formatCode>
                <c:ptCount val="2"/>
                <c:pt idx="0">
                  <c:v>389.7166933333333</c:v>
                </c:pt>
                <c:pt idx="1">
                  <c:v>384.65228799999994</c:v>
                </c:pt>
              </c:numCache>
            </c:numRef>
          </c:val>
          <c:smooth val="0"/>
          <c:extLst>
            <c:ext xmlns:c16="http://schemas.microsoft.com/office/drawing/2014/chart" uri="{C3380CC4-5D6E-409C-BE32-E72D297353CC}">
              <c16:uniqueId val="{00000002-3D4E-4EE8-9C07-680259CDAA93}"/>
            </c:ext>
          </c:extLst>
        </c:ser>
        <c:dLbls>
          <c:showLegendKey val="0"/>
          <c:showVal val="0"/>
          <c:showCatName val="0"/>
          <c:showSerName val="0"/>
          <c:showPercent val="0"/>
          <c:showBubbleSize val="0"/>
        </c:dLbls>
        <c:marker val="1"/>
        <c:smooth val="0"/>
        <c:axId val="483322800"/>
        <c:axId val="483321488"/>
      </c:lineChart>
      <c:catAx>
        <c:axId val="4833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1488"/>
        <c:crosses val="autoZero"/>
        <c:auto val="1"/>
        <c:lblAlgn val="ctr"/>
        <c:lblOffset val="100"/>
        <c:noMultiLvlLbl val="0"/>
      </c:catAx>
      <c:valAx>
        <c:axId val="48332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5" Type="http://schemas.openxmlformats.org/officeDocument/2006/relationships/chart" Target="../charts/chart41.xml"/><Relationship Id="rId4" Type="http://schemas.openxmlformats.org/officeDocument/2006/relationships/chart" Target="../charts/chart4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5" Type="http://schemas.openxmlformats.org/officeDocument/2006/relationships/chart" Target="../charts/chart56.xml"/><Relationship Id="rId4" Type="http://schemas.openxmlformats.org/officeDocument/2006/relationships/chart" Target="../charts/chart55.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38</xdr:row>
      <xdr:rowOff>185737</xdr:rowOff>
    </xdr:from>
    <xdr:to>
      <xdr:col>24</xdr:col>
      <xdr:colOff>304800</xdr:colOff>
      <xdr:row>53</xdr:row>
      <xdr:rowOff>61912</xdr:rowOff>
    </xdr:to>
    <xdr:graphicFrame macro="">
      <xdr:nvGraphicFramePr>
        <xdr:cNvPr id="2" name="Chart 1">
          <a:extLst>
            <a:ext uri="{FF2B5EF4-FFF2-40B4-BE49-F238E27FC236}">
              <a16:creationId xmlns:a16="http://schemas.microsoft.com/office/drawing/2014/main" id="{A2641B40-56A3-446F-BD49-E907A466D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3969</xdr:colOff>
      <xdr:row>38</xdr:row>
      <xdr:rowOff>5556</xdr:rowOff>
    </xdr:from>
    <xdr:to>
      <xdr:col>24</xdr:col>
      <xdr:colOff>297656</xdr:colOff>
      <xdr:row>52</xdr:row>
      <xdr:rowOff>73818</xdr:rowOff>
    </xdr:to>
    <xdr:graphicFrame macro="">
      <xdr:nvGraphicFramePr>
        <xdr:cNvPr id="3" name="Chart 2">
          <a:extLst>
            <a:ext uri="{FF2B5EF4-FFF2-40B4-BE49-F238E27FC236}">
              <a16:creationId xmlns:a16="http://schemas.microsoft.com/office/drawing/2014/main" id="{CFC7836D-E354-47D3-A366-192A89716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23812</xdr:colOff>
      <xdr:row>27</xdr:row>
      <xdr:rowOff>176213</xdr:rowOff>
    </xdr:from>
    <xdr:to>
      <xdr:col>18</xdr:col>
      <xdr:colOff>261937</xdr:colOff>
      <xdr:row>42</xdr:row>
      <xdr:rowOff>61913</xdr:rowOff>
    </xdr:to>
    <xdr:graphicFrame macro="">
      <xdr:nvGraphicFramePr>
        <xdr:cNvPr id="2" name="Chart 1">
          <a:extLst>
            <a:ext uri="{FF2B5EF4-FFF2-40B4-BE49-F238E27FC236}">
              <a16:creationId xmlns:a16="http://schemas.microsoft.com/office/drawing/2014/main" id="{CBED791E-AB58-4667-9CD4-5CB56831A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11205</xdr:colOff>
      <xdr:row>27</xdr:row>
      <xdr:rowOff>180414</xdr:rowOff>
    </xdr:from>
    <xdr:to>
      <xdr:col>26</xdr:col>
      <xdr:colOff>347382</xdr:colOff>
      <xdr:row>42</xdr:row>
      <xdr:rowOff>66114</xdr:rowOff>
    </xdr:to>
    <xdr:graphicFrame macro="">
      <xdr:nvGraphicFramePr>
        <xdr:cNvPr id="3" name="Chart 2">
          <a:extLst>
            <a:ext uri="{FF2B5EF4-FFF2-40B4-BE49-F238E27FC236}">
              <a16:creationId xmlns:a16="http://schemas.microsoft.com/office/drawing/2014/main" id="{2C380E88-EC50-4E73-A527-2CDD382D2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16808</xdr:colOff>
      <xdr:row>43</xdr:row>
      <xdr:rowOff>169209</xdr:rowOff>
    </xdr:from>
    <xdr:to>
      <xdr:col>18</xdr:col>
      <xdr:colOff>352984</xdr:colOff>
      <xdr:row>58</xdr:row>
      <xdr:rowOff>54909</xdr:rowOff>
    </xdr:to>
    <xdr:graphicFrame macro="">
      <xdr:nvGraphicFramePr>
        <xdr:cNvPr id="4" name="Chart 3">
          <a:extLst>
            <a:ext uri="{FF2B5EF4-FFF2-40B4-BE49-F238E27FC236}">
              <a16:creationId xmlns:a16="http://schemas.microsoft.com/office/drawing/2014/main" id="{D346F9C8-2B01-4196-A68C-436A0C3C2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43</xdr:row>
      <xdr:rowOff>169208</xdr:rowOff>
    </xdr:from>
    <xdr:to>
      <xdr:col>26</xdr:col>
      <xdr:colOff>336177</xdr:colOff>
      <xdr:row>58</xdr:row>
      <xdr:rowOff>54908</xdr:rowOff>
    </xdr:to>
    <xdr:graphicFrame macro="">
      <xdr:nvGraphicFramePr>
        <xdr:cNvPr id="5" name="Chart 4">
          <a:extLst>
            <a:ext uri="{FF2B5EF4-FFF2-40B4-BE49-F238E27FC236}">
              <a16:creationId xmlns:a16="http://schemas.microsoft.com/office/drawing/2014/main" id="{5B231AD0-15CF-4B00-B221-05F020388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593912</xdr:colOff>
      <xdr:row>59</xdr:row>
      <xdr:rowOff>12326</xdr:rowOff>
    </xdr:from>
    <xdr:to>
      <xdr:col>18</xdr:col>
      <xdr:colOff>324971</xdr:colOff>
      <xdr:row>73</xdr:row>
      <xdr:rowOff>88526</xdr:rowOff>
    </xdr:to>
    <xdr:graphicFrame macro="">
      <xdr:nvGraphicFramePr>
        <xdr:cNvPr id="6" name="Chart 5">
          <a:extLst>
            <a:ext uri="{FF2B5EF4-FFF2-40B4-BE49-F238E27FC236}">
              <a16:creationId xmlns:a16="http://schemas.microsoft.com/office/drawing/2014/main" id="{43456227-C465-4F05-8969-7E2FDCB50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598394</xdr:colOff>
      <xdr:row>1</xdr:row>
      <xdr:rowOff>179294</xdr:rowOff>
    </xdr:from>
    <xdr:to>
      <xdr:col>28</xdr:col>
      <xdr:colOff>298076</xdr:colOff>
      <xdr:row>16</xdr:row>
      <xdr:rowOff>64994</xdr:rowOff>
    </xdr:to>
    <xdr:graphicFrame macro="">
      <xdr:nvGraphicFramePr>
        <xdr:cNvPr id="2" name="Chart 1">
          <a:extLst>
            <a:ext uri="{FF2B5EF4-FFF2-40B4-BE49-F238E27FC236}">
              <a16:creationId xmlns:a16="http://schemas.microsoft.com/office/drawing/2014/main" id="{A2D4DC32-DF0F-45E1-86A5-C057FC515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179294</xdr:rowOff>
    </xdr:from>
    <xdr:to>
      <xdr:col>20</xdr:col>
      <xdr:colOff>323851</xdr:colOff>
      <xdr:row>16</xdr:row>
      <xdr:rowOff>70757</xdr:rowOff>
    </xdr:to>
    <xdr:graphicFrame macro="">
      <xdr:nvGraphicFramePr>
        <xdr:cNvPr id="3" name="Chart 2">
          <a:extLst>
            <a:ext uri="{FF2B5EF4-FFF2-40B4-BE49-F238E27FC236}">
              <a16:creationId xmlns:a16="http://schemas.microsoft.com/office/drawing/2014/main" id="{FCB8F990-9B77-41AF-907C-C8263DD53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11206</xdr:colOff>
      <xdr:row>33</xdr:row>
      <xdr:rowOff>190499</xdr:rowOff>
    </xdr:from>
    <xdr:to>
      <xdr:col>19</xdr:col>
      <xdr:colOff>307856</xdr:colOff>
      <xdr:row>48</xdr:row>
      <xdr:rowOff>80427</xdr:rowOff>
    </xdr:to>
    <xdr:graphicFrame macro="">
      <xdr:nvGraphicFramePr>
        <xdr:cNvPr id="4" name="Chart 3">
          <a:extLst>
            <a:ext uri="{FF2B5EF4-FFF2-40B4-BE49-F238E27FC236}">
              <a16:creationId xmlns:a16="http://schemas.microsoft.com/office/drawing/2014/main" id="{10C5739D-B2B1-4909-BDE9-1916CFB73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593912</xdr:colOff>
      <xdr:row>18</xdr:row>
      <xdr:rowOff>0</xdr:rowOff>
    </xdr:from>
    <xdr:to>
      <xdr:col>27</xdr:col>
      <xdr:colOff>302666</xdr:colOff>
      <xdr:row>32</xdr:row>
      <xdr:rowOff>72344</xdr:rowOff>
    </xdr:to>
    <xdr:graphicFrame macro="">
      <xdr:nvGraphicFramePr>
        <xdr:cNvPr id="5" name="Chart 4">
          <a:extLst>
            <a:ext uri="{FF2B5EF4-FFF2-40B4-BE49-F238E27FC236}">
              <a16:creationId xmlns:a16="http://schemas.microsoft.com/office/drawing/2014/main" id="{44AABB12-1116-44B3-BA25-945982F7F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11206</xdr:colOff>
      <xdr:row>18</xdr:row>
      <xdr:rowOff>0</xdr:rowOff>
    </xdr:from>
    <xdr:to>
      <xdr:col>19</xdr:col>
      <xdr:colOff>323943</xdr:colOff>
      <xdr:row>32</xdr:row>
      <xdr:rowOff>72344</xdr:rowOff>
    </xdr:to>
    <xdr:graphicFrame macro="">
      <xdr:nvGraphicFramePr>
        <xdr:cNvPr id="6" name="Chart 5">
          <a:extLst>
            <a:ext uri="{FF2B5EF4-FFF2-40B4-BE49-F238E27FC236}">
              <a16:creationId xmlns:a16="http://schemas.microsoft.com/office/drawing/2014/main" id="{623D1E27-D1BB-4954-ADC7-EF03A46D0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34</xdr:row>
      <xdr:rowOff>13855</xdr:rowOff>
    </xdr:from>
    <xdr:to>
      <xdr:col>27</xdr:col>
      <xdr:colOff>329045</xdr:colOff>
      <xdr:row>48</xdr:row>
      <xdr:rowOff>90055</xdr:rowOff>
    </xdr:to>
    <xdr:graphicFrame macro="">
      <xdr:nvGraphicFramePr>
        <xdr:cNvPr id="7" name="Chart 6">
          <a:extLst>
            <a:ext uri="{FF2B5EF4-FFF2-40B4-BE49-F238E27FC236}">
              <a16:creationId xmlns:a16="http://schemas.microsoft.com/office/drawing/2014/main" id="{B888582A-C937-4833-BFA4-75059C498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31750</xdr:colOff>
      <xdr:row>17</xdr:row>
      <xdr:rowOff>15875</xdr:rowOff>
    </xdr:from>
    <xdr:to>
      <xdr:col>20</xdr:col>
      <xdr:colOff>372409</xdr:colOff>
      <xdr:row>31</xdr:row>
      <xdr:rowOff>74519</xdr:rowOff>
    </xdr:to>
    <xdr:graphicFrame macro="">
      <xdr:nvGraphicFramePr>
        <xdr:cNvPr id="2" name="Chart 1">
          <a:extLst>
            <a:ext uri="{FF2B5EF4-FFF2-40B4-BE49-F238E27FC236}">
              <a16:creationId xmlns:a16="http://schemas.microsoft.com/office/drawing/2014/main" id="{AB7D9D84-A74D-45B0-94A1-156171EC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15875</xdr:colOff>
      <xdr:row>16</xdr:row>
      <xdr:rowOff>174625</xdr:rowOff>
    </xdr:from>
    <xdr:to>
      <xdr:col>28</xdr:col>
      <xdr:colOff>320675</xdr:colOff>
      <xdr:row>31</xdr:row>
      <xdr:rowOff>50800</xdr:rowOff>
    </xdr:to>
    <xdr:graphicFrame macro="">
      <xdr:nvGraphicFramePr>
        <xdr:cNvPr id="3" name="Chart 2">
          <a:extLst>
            <a:ext uri="{FF2B5EF4-FFF2-40B4-BE49-F238E27FC236}">
              <a16:creationId xmlns:a16="http://schemas.microsoft.com/office/drawing/2014/main" id="{7A1F8C34-B04A-42AA-A1BC-6F922A41F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15875</xdr:colOff>
      <xdr:row>1</xdr:row>
      <xdr:rowOff>0</xdr:rowOff>
    </xdr:from>
    <xdr:to>
      <xdr:col>21</xdr:col>
      <xdr:colOff>320675</xdr:colOff>
      <xdr:row>15</xdr:row>
      <xdr:rowOff>82550</xdr:rowOff>
    </xdr:to>
    <xdr:graphicFrame macro="">
      <xdr:nvGraphicFramePr>
        <xdr:cNvPr id="4" name="Chart 3">
          <a:extLst>
            <a:ext uri="{FF2B5EF4-FFF2-40B4-BE49-F238E27FC236}">
              <a16:creationId xmlns:a16="http://schemas.microsoft.com/office/drawing/2014/main" id="{2BED5120-5AE3-4316-900E-6B3277ECA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15875</xdr:colOff>
      <xdr:row>33</xdr:row>
      <xdr:rowOff>15875</xdr:rowOff>
    </xdr:from>
    <xdr:to>
      <xdr:col>20</xdr:col>
      <xdr:colOff>320675</xdr:colOff>
      <xdr:row>47</xdr:row>
      <xdr:rowOff>92075</xdr:rowOff>
    </xdr:to>
    <xdr:graphicFrame macro="">
      <xdr:nvGraphicFramePr>
        <xdr:cNvPr id="5" name="Chart 4">
          <a:extLst>
            <a:ext uri="{FF2B5EF4-FFF2-40B4-BE49-F238E27FC236}">
              <a16:creationId xmlns:a16="http://schemas.microsoft.com/office/drawing/2014/main" id="{2196CBCB-889D-4DC9-B451-B4600E875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15875</xdr:colOff>
      <xdr:row>1</xdr:row>
      <xdr:rowOff>0</xdr:rowOff>
    </xdr:from>
    <xdr:to>
      <xdr:col>29</xdr:col>
      <xdr:colOff>320675</xdr:colOff>
      <xdr:row>15</xdr:row>
      <xdr:rowOff>82550</xdr:rowOff>
    </xdr:to>
    <xdr:graphicFrame macro="">
      <xdr:nvGraphicFramePr>
        <xdr:cNvPr id="6" name="Chart 5">
          <a:extLst>
            <a:ext uri="{FF2B5EF4-FFF2-40B4-BE49-F238E27FC236}">
              <a16:creationId xmlns:a16="http://schemas.microsoft.com/office/drawing/2014/main" id="{17690464-F2BD-4187-9F2B-A294B1BAE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5603</xdr:colOff>
      <xdr:row>29</xdr:row>
      <xdr:rowOff>180415</xdr:rowOff>
    </xdr:from>
    <xdr:to>
      <xdr:col>26</xdr:col>
      <xdr:colOff>341779</xdr:colOff>
      <xdr:row>44</xdr:row>
      <xdr:rowOff>54909</xdr:rowOff>
    </xdr:to>
    <xdr:graphicFrame macro="">
      <xdr:nvGraphicFramePr>
        <xdr:cNvPr id="3" name="Chart 2">
          <a:extLst>
            <a:ext uri="{FF2B5EF4-FFF2-40B4-BE49-F238E27FC236}">
              <a16:creationId xmlns:a16="http://schemas.microsoft.com/office/drawing/2014/main" id="{FBE7B49E-24B3-49E8-B800-A44638556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20</xdr:col>
      <xdr:colOff>19050</xdr:colOff>
      <xdr:row>33</xdr:row>
      <xdr:rowOff>14287</xdr:rowOff>
    </xdr:from>
    <xdr:to>
      <xdr:col>27</xdr:col>
      <xdr:colOff>323850</xdr:colOff>
      <xdr:row>47</xdr:row>
      <xdr:rowOff>80962</xdr:rowOff>
    </xdr:to>
    <xdr:graphicFrame macro="">
      <xdr:nvGraphicFramePr>
        <xdr:cNvPr id="2" name="Chart 1">
          <a:extLst>
            <a:ext uri="{FF2B5EF4-FFF2-40B4-BE49-F238E27FC236}">
              <a16:creationId xmlns:a16="http://schemas.microsoft.com/office/drawing/2014/main" id="{A9054898-6B62-4751-9D6F-A658281CB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18</xdr:col>
      <xdr:colOff>44824</xdr:colOff>
      <xdr:row>29</xdr:row>
      <xdr:rowOff>12326</xdr:rowOff>
    </xdr:from>
    <xdr:to>
      <xdr:col>25</xdr:col>
      <xdr:colOff>381000</xdr:colOff>
      <xdr:row>43</xdr:row>
      <xdr:rowOff>77320</xdr:rowOff>
    </xdr:to>
    <xdr:graphicFrame macro="">
      <xdr:nvGraphicFramePr>
        <xdr:cNvPr id="2" name="Chart 1">
          <a:extLst>
            <a:ext uri="{FF2B5EF4-FFF2-40B4-BE49-F238E27FC236}">
              <a16:creationId xmlns:a16="http://schemas.microsoft.com/office/drawing/2014/main" id="{B48F805F-213C-4141-A13F-89D4A6D68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17</xdr:col>
      <xdr:colOff>6803</xdr:colOff>
      <xdr:row>29</xdr:row>
      <xdr:rowOff>152400</xdr:rowOff>
    </xdr:from>
    <xdr:to>
      <xdr:col>24</xdr:col>
      <xdr:colOff>292553</xdr:colOff>
      <xdr:row>44</xdr:row>
      <xdr:rowOff>24493</xdr:rowOff>
    </xdr:to>
    <xdr:graphicFrame macro="">
      <xdr:nvGraphicFramePr>
        <xdr:cNvPr id="2" name="Chart 1">
          <a:extLst>
            <a:ext uri="{FF2B5EF4-FFF2-40B4-BE49-F238E27FC236}">
              <a16:creationId xmlns:a16="http://schemas.microsoft.com/office/drawing/2014/main" id="{F699515B-1D6E-4EED-B76C-520ADCF6E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17</xdr:col>
      <xdr:colOff>537882</xdr:colOff>
      <xdr:row>31</xdr:row>
      <xdr:rowOff>45944</xdr:rowOff>
    </xdr:from>
    <xdr:to>
      <xdr:col>25</xdr:col>
      <xdr:colOff>268941</xdr:colOff>
      <xdr:row>45</xdr:row>
      <xdr:rowOff>110938</xdr:rowOff>
    </xdr:to>
    <xdr:graphicFrame macro="">
      <xdr:nvGraphicFramePr>
        <xdr:cNvPr id="2" name="Chart 1">
          <a:extLst>
            <a:ext uri="{FF2B5EF4-FFF2-40B4-BE49-F238E27FC236}">
              <a16:creationId xmlns:a16="http://schemas.microsoft.com/office/drawing/2014/main" id="{D89351ED-577E-4CF8-93D0-DA681157B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9525</xdr:colOff>
      <xdr:row>26</xdr:row>
      <xdr:rowOff>185737</xdr:rowOff>
    </xdr:from>
    <xdr:to>
      <xdr:col>17</xdr:col>
      <xdr:colOff>295275</xdr:colOff>
      <xdr:row>41</xdr:row>
      <xdr:rowOff>71437</xdr:rowOff>
    </xdr:to>
    <xdr:graphicFrame macro="">
      <xdr:nvGraphicFramePr>
        <xdr:cNvPr id="2" name="Chart 1">
          <a:extLst>
            <a:ext uri="{FF2B5EF4-FFF2-40B4-BE49-F238E27FC236}">
              <a16:creationId xmlns:a16="http://schemas.microsoft.com/office/drawing/2014/main" id="{9008A4B3-93E9-4256-A56B-47F6B1D6D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27</xdr:row>
      <xdr:rowOff>4762</xdr:rowOff>
    </xdr:from>
    <xdr:to>
      <xdr:col>25</xdr:col>
      <xdr:colOff>314325</xdr:colOff>
      <xdr:row>41</xdr:row>
      <xdr:rowOff>80962</xdr:rowOff>
    </xdr:to>
    <xdr:graphicFrame macro="">
      <xdr:nvGraphicFramePr>
        <xdr:cNvPr id="3" name="Chart 2">
          <a:extLst>
            <a:ext uri="{FF2B5EF4-FFF2-40B4-BE49-F238E27FC236}">
              <a16:creationId xmlns:a16="http://schemas.microsoft.com/office/drawing/2014/main" id="{75ECC678-422A-443B-A700-B14D9890C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41</xdr:row>
      <xdr:rowOff>185737</xdr:rowOff>
    </xdr:from>
    <xdr:to>
      <xdr:col>17</xdr:col>
      <xdr:colOff>285750</xdr:colOff>
      <xdr:row>56</xdr:row>
      <xdr:rowOff>71437</xdr:rowOff>
    </xdr:to>
    <xdr:graphicFrame macro="">
      <xdr:nvGraphicFramePr>
        <xdr:cNvPr id="4" name="Chart 3">
          <a:extLst>
            <a:ext uri="{FF2B5EF4-FFF2-40B4-BE49-F238E27FC236}">
              <a16:creationId xmlns:a16="http://schemas.microsoft.com/office/drawing/2014/main" id="{01D2342D-7A5C-441B-AD39-985589FB4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6803</xdr:colOff>
      <xdr:row>41</xdr:row>
      <xdr:rowOff>179614</xdr:rowOff>
    </xdr:from>
    <xdr:to>
      <xdr:col>25</xdr:col>
      <xdr:colOff>292553</xdr:colOff>
      <xdr:row>56</xdr:row>
      <xdr:rowOff>65314</xdr:rowOff>
    </xdr:to>
    <xdr:graphicFrame macro="">
      <xdr:nvGraphicFramePr>
        <xdr:cNvPr id="5" name="Chart 4">
          <a:extLst>
            <a:ext uri="{FF2B5EF4-FFF2-40B4-BE49-F238E27FC236}">
              <a16:creationId xmlns:a16="http://schemas.microsoft.com/office/drawing/2014/main" id="{9A9D4905-8C5F-480B-A403-A8FDD30E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57</xdr:row>
      <xdr:rowOff>2722</xdr:rowOff>
    </xdr:from>
    <xdr:to>
      <xdr:col>17</xdr:col>
      <xdr:colOff>258536</xdr:colOff>
      <xdr:row>71</xdr:row>
      <xdr:rowOff>78922</xdr:rowOff>
    </xdr:to>
    <xdr:graphicFrame macro="">
      <xdr:nvGraphicFramePr>
        <xdr:cNvPr id="6" name="Chart 5">
          <a:extLst>
            <a:ext uri="{FF2B5EF4-FFF2-40B4-BE49-F238E27FC236}">
              <a16:creationId xmlns:a16="http://schemas.microsoft.com/office/drawing/2014/main" id="{BF1E36F6-8456-435D-B51D-656691444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xdr:colOff>
      <xdr:row>33</xdr:row>
      <xdr:rowOff>4762</xdr:rowOff>
    </xdr:from>
    <xdr:to>
      <xdr:col>24</xdr:col>
      <xdr:colOff>314325</xdr:colOff>
      <xdr:row>47</xdr:row>
      <xdr:rowOff>71437</xdr:rowOff>
    </xdr:to>
    <xdr:graphicFrame macro="">
      <xdr:nvGraphicFramePr>
        <xdr:cNvPr id="2" name="Chart 1">
          <a:extLst>
            <a:ext uri="{FF2B5EF4-FFF2-40B4-BE49-F238E27FC236}">
              <a16:creationId xmlns:a16="http://schemas.microsoft.com/office/drawing/2014/main" id="{783DCF77-F003-47CE-9F85-7DEAE63D2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9</xdr:col>
      <xdr:colOff>600075</xdr:colOff>
      <xdr:row>28</xdr:row>
      <xdr:rowOff>14287</xdr:rowOff>
    </xdr:from>
    <xdr:to>
      <xdr:col>17</xdr:col>
      <xdr:colOff>295275</xdr:colOff>
      <xdr:row>42</xdr:row>
      <xdr:rowOff>90487</xdr:rowOff>
    </xdr:to>
    <xdr:graphicFrame macro="">
      <xdr:nvGraphicFramePr>
        <xdr:cNvPr id="2" name="Chart 1">
          <a:extLst>
            <a:ext uri="{FF2B5EF4-FFF2-40B4-BE49-F238E27FC236}">
              <a16:creationId xmlns:a16="http://schemas.microsoft.com/office/drawing/2014/main" id="{DABB7655-598E-4915-8656-B49A3EA3B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23812</xdr:colOff>
      <xdr:row>28</xdr:row>
      <xdr:rowOff>14287</xdr:rowOff>
    </xdr:from>
    <xdr:to>
      <xdr:col>25</xdr:col>
      <xdr:colOff>328612</xdr:colOff>
      <xdr:row>42</xdr:row>
      <xdr:rowOff>90487</xdr:rowOff>
    </xdr:to>
    <xdr:graphicFrame macro="">
      <xdr:nvGraphicFramePr>
        <xdr:cNvPr id="3" name="Chart 2">
          <a:extLst>
            <a:ext uri="{FF2B5EF4-FFF2-40B4-BE49-F238E27FC236}">
              <a16:creationId xmlns:a16="http://schemas.microsoft.com/office/drawing/2014/main" id="{7714527D-1E70-43F6-84CA-3BD0C073C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xdr:colOff>
      <xdr:row>43</xdr:row>
      <xdr:rowOff>176212</xdr:rowOff>
    </xdr:from>
    <xdr:to>
      <xdr:col>17</xdr:col>
      <xdr:colOff>319087</xdr:colOff>
      <xdr:row>58</xdr:row>
      <xdr:rowOff>61912</xdr:rowOff>
    </xdr:to>
    <xdr:graphicFrame macro="">
      <xdr:nvGraphicFramePr>
        <xdr:cNvPr id="4" name="Chart 3">
          <a:extLst>
            <a:ext uri="{FF2B5EF4-FFF2-40B4-BE49-F238E27FC236}">
              <a16:creationId xmlns:a16="http://schemas.microsoft.com/office/drawing/2014/main" id="{A319176C-4FE9-4B43-A953-753C4CB33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44</xdr:row>
      <xdr:rowOff>4762</xdr:rowOff>
    </xdr:from>
    <xdr:to>
      <xdr:col>25</xdr:col>
      <xdr:colOff>304800</xdr:colOff>
      <xdr:row>58</xdr:row>
      <xdr:rowOff>80962</xdr:rowOff>
    </xdr:to>
    <xdr:graphicFrame macro="">
      <xdr:nvGraphicFramePr>
        <xdr:cNvPr id="5" name="Chart 4">
          <a:extLst>
            <a:ext uri="{FF2B5EF4-FFF2-40B4-BE49-F238E27FC236}">
              <a16:creationId xmlns:a16="http://schemas.microsoft.com/office/drawing/2014/main" id="{9BC3A1D4-93EF-4544-9733-A8EB40DD4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600075</xdr:colOff>
      <xdr:row>60</xdr:row>
      <xdr:rowOff>4762</xdr:rowOff>
    </xdr:from>
    <xdr:to>
      <xdr:col>17</xdr:col>
      <xdr:colOff>295275</xdr:colOff>
      <xdr:row>74</xdr:row>
      <xdr:rowOff>80962</xdr:rowOff>
    </xdr:to>
    <xdr:graphicFrame macro="">
      <xdr:nvGraphicFramePr>
        <xdr:cNvPr id="6" name="Chart 5">
          <a:extLst>
            <a:ext uri="{FF2B5EF4-FFF2-40B4-BE49-F238E27FC236}">
              <a16:creationId xmlns:a16="http://schemas.microsoft.com/office/drawing/2014/main" id="{9C136830-18C6-47B0-A7E9-E6D14FA3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0</xdr:colOff>
      <xdr:row>29</xdr:row>
      <xdr:rowOff>17008</xdr:rowOff>
    </xdr:from>
    <xdr:to>
      <xdr:col>18</xdr:col>
      <xdr:colOff>304800</xdr:colOff>
      <xdr:row>43</xdr:row>
      <xdr:rowOff>93208</xdr:rowOff>
    </xdr:to>
    <xdr:graphicFrame macro="">
      <xdr:nvGraphicFramePr>
        <xdr:cNvPr id="3" name="Chart 2">
          <a:extLst>
            <a:ext uri="{FF2B5EF4-FFF2-40B4-BE49-F238E27FC236}">
              <a16:creationId xmlns:a16="http://schemas.microsoft.com/office/drawing/2014/main" id="{2F391BF0-0EDA-499C-96E7-7517B959E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312875</xdr:colOff>
      <xdr:row>28</xdr:row>
      <xdr:rowOff>185737</xdr:rowOff>
    </xdr:from>
    <xdr:to>
      <xdr:col>27</xdr:col>
      <xdr:colOff>4762</xdr:colOff>
      <xdr:row>43</xdr:row>
      <xdr:rowOff>71437</xdr:rowOff>
    </xdr:to>
    <xdr:graphicFrame macro="">
      <xdr:nvGraphicFramePr>
        <xdr:cNvPr id="4" name="Chart 3">
          <a:extLst>
            <a:ext uri="{FF2B5EF4-FFF2-40B4-BE49-F238E27FC236}">
              <a16:creationId xmlns:a16="http://schemas.microsoft.com/office/drawing/2014/main" id="{81F6F91B-7A3B-4C99-919E-F027869B3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581705</xdr:colOff>
      <xdr:row>60</xdr:row>
      <xdr:rowOff>161244</xdr:rowOff>
    </xdr:from>
    <xdr:to>
      <xdr:col>18</xdr:col>
      <xdr:colOff>274183</xdr:colOff>
      <xdr:row>75</xdr:row>
      <xdr:rowOff>46944</xdr:rowOff>
    </xdr:to>
    <xdr:graphicFrame macro="">
      <xdr:nvGraphicFramePr>
        <xdr:cNvPr id="5" name="Chart 4">
          <a:extLst>
            <a:ext uri="{FF2B5EF4-FFF2-40B4-BE49-F238E27FC236}">
              <a16:creationId xmlns:a16="http://schemas.microsoft.com/office/drawing/2014/main" id="{48575B79-F98E-47D5-A618-6230D5993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20411</xdr:colOff>
      <xdr:row>45</xdr:row>
      <xdr:rowOff>2721</xdr:rowOff>
    </xdr:from>
    <xdr:to>
      <xdr:col>18</xdr:col>
      <xdr:colOff>306161</xdr:colOff>
      <xdr:row>59</xdr:row>
      <xdr:rowOff>78921</xdr:rowOff>
    </xdr:to>
    <xdr:graphicFrame macro="">
      <xdr:nvGraphicFramePr>
        <xdr:cNvPr id="6" name="Chart 5">
          <a:extLst>
            <a:ext uri="{FF2B5EF4-FFF2-40B4-BE49-F238E27FC236}">
              <a16:creationId xmlns:a16="http://schemas.microsoft.com/office/drawing/2014/main" id="{06295706-345C-4BA0-B89A-EB40ACCC8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333374</xdr:colOff>
      <xdr:row>44</xdr:row>
      <xdr:rowOff>138794</xdr:rowOff>
    </xdr:from>
    <xdr:to>
      <xdr:col>27</xdr:col>
      <xdr:colOff>6803</xdr:colOff>
      <xdr:row>59</xdr:row>
      <xdr:rowOff>24494</xdr:rowOff>
    </xdr:to>
    <xdr:graphicFrame macro="">
      <xdr:nvGraphicFramePr>
        <xdr:cNvPr id="7" name="Chart 6">
          <a:extLst>
            <a:ext uri="{FF2B5EF4-FFF2-40B4-BE49-F238E27FC236}">
              <a16:creationId xmlns:a16="http://schemas.microsoft.com/office/drawing/2014/main" id="{0918C49C-2140-4FEB-8DCD-02293EC1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9</xdr:col>
      <xdr:colOff>600075</xdr:colOff>
      <xdr:row>28</xdr:row>
      <xdr:rowOff>14287</xdr:rowOff>
    </xdr:from>
    <xdr:to>
      <xdr:col>17</xdr:col>
      <xdr:colOff>295275</xdr:colOff>
      <xdr:row>42</xdr:row>
      <xdr:rowOff>90487</xdr:rowOff>
    </xdr:to>
    <xdr:graphicFrame macro="">
      <xdr:nvGraphicFramePr>
        <xdr:cNvPr id="2" name="Chart 1">
          <a:extLst>
            <a:ext uri="{FF2B5EF4-FFF2-40B4-BE49-F238E27FC236}">
              <a16:creationId xmlns:a16="http://schemas.microsoft.com/office/drawing/2014/main" id="{97796444-E544-49CE-A1A4-43A1CF0DB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4762</xdr:colOff>
      <xdr:row>28</xdr:row>
      <xdr:rowOff>4762</xdr:rowOff>
    </xdr:from>
    <xdr:to>
      <xdr:col>25</xdr:col>
      <xdr:colOff>309562</xdr:colOff>
      <xdr:row>42</xdr:row>
      <xdr:rowOff>80962</xdr:rowOff>
    </xdr:to>
    <xdr:graphicFrame macro="">
      <xdr:nvGraphicFramePr>
        <xdr:cNvPr id="3" name="Chart 2">
          <a:extLst>
            <a:ext uri="{FF2B5EF4-FFF2-40B4-BE49-F238E27FC236}">
              <a16:creationId xmlns:a16="http://schemas.microsoft.com/office/drawing/2014/main" id="{DF1570F7-A882-4EE1-9F19-82585D5D2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xdr:colOff>
      <xdr:row>43</xdr:row>
      <xdr:rowOff>4762</xdr:rowOff>
    </xdr:from>
    <xdr:to>
      <xdr:col>17</xdr:col>
      <xdr:colOff>328612</xdr:colOff>
      <xdr:row>57</xdr:row>
      <xdr:rowOff>80962</xdr:rowOff>
    </xdr:to>
    <xdr:graphicFrame macro="">
      <xdr:nvGraphicFramePr>
        <xdr:cNvPr id="4" name="Chart 3">
          <a:extLst>
            <a:ext uri="{FF2B5EF4-FFF2-40B4-BE49-F238E27FC236}">
              <a16:creationId xmlns:a16="http://schemas.microsoft.com/office/drawing/2014/main" id="{D88C63F0-B5C1-4365-8B8B-CAE420D76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43</xdr:row>
      <xdr:rowOff>14287</xdr:rowOff>
    </xdr:from>
    <xdr:to>
      <xdr:col>25</xdr:col>
      <xdr:colOff>304800</xdr:colOff>
      <xdr:row>57</xdr:row>
      <xdr:rowOff>90487</xdr:rowOff>
    </xdr:to>
    <xdr:graphicFrame macro="">
      <xdr:nvGraphicFramePr>
        <xdr:cNvPr id="5" name="Chart 4">
          <a:extLst>
            <a:ext uri="{FF2B5EF4-FFF2-40B4-BE49-F238E27FC236}">
              <a16:creationId xmlns:a16="http://schemas.microsoft.com/office/drawing/2014/main" id="{E37D9ED1-7E9E-4073-93D8-86832E6F3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585787</xdr:colOff>
      <xdr:row>57</xdr:row>
      <xdr:rowOff>185737</xdr:rowOff>
    </xdr:from>
    <xdr:to>
      <xdr:col>17</xdr:col>
      <xdr:colOff>280987</xdr:colOff>
      <xdr:row>72</xdr:row>
      <xdr:rowOff>71437</xdr:rowOff>
    </xdr:to>
    <xdr:graphicFrame macro="">
      <xdr:nvGraphicFramePr>
        <xdr:cNvPr id="6" name="Chart 5">
          <a:extLst>
            <a:ext uri="{FF2B5EF4-FFF2-40B4-BE49-F238E27FC236}">
              <a16:creationId xmlns:a16="http://schemas.microsoft.com/office/drawing/2014/main" id="{42EC38F6-CF49-46D1-8019-9F6DB88ED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28575</xdr:colOff>
      <xdr:row>26</xdr:row>
      <xdr:rowOff>176212</xdr:rowOff>
    </xdr:from>
    <xdr:to>
      <xdr:col>16</xdr:col>
      <xdr:colOff>333375</xdr:colOff>
      <xdr:row>41</xdr:row>
      <xdr:rowOff>61912</xdr:rowOff>
    </xdr:to>
    <xdr:graphicFrame macro="">
      <xdr:nvGraphicFramePr>
        <xdr:cNvPr id="2" name="Chart 1">
          <a:extLst>
            <a:ext uri="{FF2B5EF4-FFF2-40B4-BE49-F238E27FC236}">
              <a16:creationId xmlns:a16="http://schemas.microsoft.com/office/drawing/2014/main" id="{0048705F-8820-4362-84F6-5C853992E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28015</xdr:colOff>
      <xdr:row>26</xdr:row>
      <xdr:rowOff>169208</xdr:rowOff>
    </xdr:from>
    <xdr:to>
      <xdr:col>24</xdr:col>
      <xdr:colOff>364191</xdr:colOff>
      <xdr:row>41</xdr:row>
      <xdr:rowOff>54908</xdr:rowOff>
    </xdr:to>
    <xdr:graphicFrame macro="">
      <xdr:nvGraphicFramePr>
        <xdr:cNvPr id="3" name="Chart 2">
          <a:extLst>
            <a:ext uri="{FF2B5EF4-FFF2-40B4-BE49-F238E27FC236}">
              <a16:creationId xmlns:a16="http://schemas.microsoft.com/office/drawing/2014/main" id="{FC25CF7B-22CF-46C7-BD51-E484D3328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22412</xdr:colOff>
      <xdr:row>42</xdr:row>
      <xdr:rowOff>23533</xdr:rowOff>
    </xdr:from>
    <xdr:to>
      <xdr:col>16</xdr:col>
      <xdr:colOff>358589</xdr:colOff>
      <xdr:row>56</xdr:row>
      <xdr:rowOff>99733</xdr:rowOff>
    </xdr:to>
    <xdr:graphicFrame macro="">
      <xdr:nvGraphicFramePr>
        <xdr:cNvPr id="4" name="Chart 3">
          <a:extLst>
            <a:ext uri="{FF2B5EF4-FFF2-40B4-BE49-F238E27FC236}">
              <a16:creationId xmlns:a16="http://schemas.microsoft.com/office/drawing/2014/main" id="{29C6C489-E55D-4942-BAD3-8D83D1B02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16808</xdr:colOff>
      <xdr:row>41</xdr:row>
      <xdr:rowOff>180414</xdr:rowOff>
    </xdr:from>
    <xdr:to>
      <xdr:col>24</xdr:col>
      <xdr:colOff>352984</xdr:colOff>
      <xdr:row>56</xdr:row>
      <xdr:rowOff>66114</xdr:rowOff>
    </xdr:to>
    <xdr:graphicFrame macro="">
      <xdr:nvGraphicFramePr>
        <xdr:cNvPr id="5" name="Chart 4">
          <a:extLst>
            <a:ext uri="{FF2B5EF4-FFF2-40B4-BE49-F238E27FC236}">
              <a16:creationId xmlns:a16="http://schemas.microsoft.com/office/drawing/2014/main" id="{3BBCCDDB-E80B-43CF-9A52-9FA59D841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11206</xdr:colOff>
      <xdr:row>57</xdr:row>
      <xdr:rowOff>12326</xdr:rowOff>
    </xdr:from>
    <xdr:to>
      <xdr:col>16</xdr:col>
      <xdr:colOff>347383</xdr:colOff>
      <xdr:row>71</xdr:row>
      <xdr:rowOff>88526</xdr:rowOff>
    </xdr:to>
    <xdr:graphicFrame macro="">
      <xdr:nvGraphicFramePr>
        <xdr:cNvPr id="6" name="Chart 5">
          <a:extLst>
            <a:ext uri="{FF2B5EF4-FFF2-40B4-BE49-F238E27FC236}">
              <a16:creationId xmlns:a16="http://schemas.microsoft.com/office/drawing/2014/main" id="{0A7E9067-2DE4-4945-BDEA-875A8AD49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600075</xdr:colOff>
      <xdr:row>27</xdr:row>
      <xdr:rowOff>14287</xdr:rowOff>
    </xdr:from>
    <xdr:to>
      <xdr:col>16</xdr:col>
      <xdr:colOff>295275</xdr:colOff>
      <xdr:row>41</xdr:row>
      <xdr:rowOff>90487</xdr:rowOff>
    </xdr:to>
    <xdr:graphicFrame macro="">
      <xdr:nvGraphicFramePr>
        <xdr:cNvPr id="2" name="Chart 1">
          <a:extLst>
            <a:ext uri="{FF2B5EF4-FFF2-40B4-BE49-F238E27FC236}">
              <a16:creationId xmlns:a16="http://schemas.microsoft.com/office/drawing/2014/main" id="{16E3E2E6-78B8-4F33-AB51-40B2FE080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27</xdr:row>
      <xdr:rowOff>4762</xdr:rowOff>
    </xdr:from>
    <xdr:to>
      <xdr:col>24</xdr:col>
      <xdr:colOff>314325</xdr:colOff>
      <xdr:row>41</xdr:row>
      <xdr:rowOff>80962</xdr:rowOff>
    </xdr:to>
    <xdr:graphicFrame macro="">
      <xdr:nvGraphicFramePr>
        <xdr:cNvPr id="3" name="Chart 2">
          <a:extLst>
            <a:ext uri="{FF2B5EF4-FFF2-40B4-BE49-F238E27FC236}">
              <a16:creationId xmlns:a16="http://schemas.microsoft.com/office/drawing/2014/main" id="{D29DC572-5F49-4416-9A92-55FD78BDE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42</xdr:row>
      <xdr:rowOff>23812</xdr:rowOff>
    </xdr:from>
    <xdr:to>
      <xdr:col>16</xdr:col>
      <xdr:colOff>304800</xdr:colOff>
      <xdr:row>56</xdr:row>
      <xdr:rowOff>100012</xdr:rowOff>
    </xdr:to>
    <xdr:graphicFrame macro="">
      <xdr:nvGraphicFramePr>
        <xdr:cNvPr id="4" name="Chart 3">
          <a:extLst>
            <a:ext uri="{FF2B5EF4-FFF2-40B4-BE49-F238E27FC236}">
              <a16:creationId xmlns:a16="http://schemas.microsoft.com/office/drawing/2014/main" id="{3A63C4B6-EB3F-48B0-8D7B-9E2B00CE3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9525</xdr:colOff>
      <xdr:row>42</xdr:row>
      <xdr:rowOff>4762</xdr:rowOff>
    </xdr:from>
    <xdr:to>
      <xdr:col>24</xdr:col>
      <xdr:colOff>314325</xdr:colOff>
      <xdr:row>56</xdr:row>
      <xdr:rowOff>80962</xdr:rowOff>
    </xdr:to>
    <xdr:graphicFrame macro="">
      <xdr:nvGraphicFramePr>
        <xdr:cNvPr id="5" name="Chart 4">
          <a:extLst>
            <a:ext uri="{FF2B5EF4-FFF2-40B4-BE49-F238E27FC236}">
              <a16:creationId xmlns:a16="http://schemas.microsoft.com/office/drawing/2014/main" id="{1EB0E928-9521-4480-9336-EB5D90967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23812</xdr:colOff>
      <xdr:row>58</xdr:row>
      <xdr:rowOff>4762</xdr:rowOff>
    </xdr:from>
    <xdr:to>
      <xdr:col>16</xdr:col>
      <xdr:colOff>328612</xdr:colOff>
      <xdr:row>72</xdr:row>
      <xdr:rowOff>80962</xdr:rowOff>
    </xdr:to>
    <xdr:graphicFrame macro="">
      <xdr:nvGraphicFramePr>
        <xdr:cNvPr id="6" name="Chart 5">
          <a:extLst>
            <a:ext uri="{FF2B5EF4-FFF2-40B4-BE49-F238E27FC236}">
              <a16:creationId xmlns:a16="http://schemas.microsoft.com/office/drawing/2014/main" id="{CFF96614-C603-44FE-B2A0-298F2A06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20411</xdr:colOff>
      <xdr:row>57</xdr:row>
      <xdr:rowOff>179615</xdr:rowOff>
    </xdr:from>
    <xdr:to>
      <xdr:col>24</xdr:col>
      <xdr:colOff>306161</xdr:colOff>
      <xdr:row>72</xdr:row>
      <xdr:rowOff>65315</xdr:rowOff>
    </xdr:to>
    <xdr:graphicFrame macro="">
      <xdr:nvGraphicFramePr>
        <xdr:cNvPr id="7" name="Chart 6">
          <a:extLst>
            <a:ext uri="{FF2B5EF4-FFF2-40B4-BE49-F238E27FC236}">
              <a16:creationId xmlns:a16="http://schemas.microsoft.com/office/drawing/2014/main" id="{21455976-4E19-497E-8E3B-BE48E69BB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4762</xdr:colOff>
      <xdr:row>33</xdr:row>
      <xdr:rowOff>14287</xdr:rowOff>
    </xdr:from>
    <xdr:to>
      <xdr:col>24</xdr:col>
      <xdr:colOff>309562</xdr:colOff>
      <xdr:row>47</xdr:row>
      <xdr:rowOff>80962</xdr:rowOff>
    </xdr:to>
    <xdr:graphicFrame macro="">
      <xdr:nvGraphicFramePr>
        <xdr:cNvPr id="5" name="Chart 4">
          <a:extLst>
            <a:ext uri="{FF2B5EF4-FFF2-40B4-BE49-F238E27FC236}">
              <a16:creationId xmlns:a16="http://schemas.microsoft.com/office/drawing/2014/main" id="{3EF8A441-1503-48BF-AB0A-3E73CF0CC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50</xdr:col>
      <xdr:colOff>0</xdr:colOff>
      <xdr:row>46</xdr:row>
      <xdr:rowOff>14287</xdr:rowOff>
    </xdr:from>
    <xdr:to>
      <xdr:col>57</xdr:col>
      <xdr:colOff>304800</xdr:colOff>
      <xdr:row>60</xdr:row>
      <xdr:rowOff>80962</xdr:rowOff>
    </xdr:to>
    <xdr:graphicFrame macro="">
      <xdr:nvGraphicFramePr>
        <xdr:cNvPr id="3" name="Chart 2">
          <a:extLst>
            <a:ext uri="{FF2B5EF4-FFF2-40B4-BE49-F238E27FC236}">
              <a16:creationId xmlns:a16="http://schemas.microsoft.com/office/drawing/2014/main" id="{5EB936C3-D6F2-4745-9B2A-FB35F7B49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604837</xdr:colOff>
      <xdr:row>38</xdr:row>
      <xdr:rowOff>185737</xdr:rowOff>
    </xdr:from>
    <xdr:to>
      <xdr:col>25</xdr:col>
      <xdr:colOff>300037</xdr:colOff>
      <xdr:row>53</xdr:row>
      <xdr:rowOff>61912</xdr:rowOff>
    </xdr:to>
    <xdr:graphicFrame macro="">
      <xdr:nvGraphicFramePr>
        <xdr:cNvPr id="2" name="Chart 1">
          <a:extLst>
            <a:ext uri="{FF2B5EF4-FFF2-40B4-BE49-F238E27FC236}">
              <a16:creationId xmlns:a16="http://schemas.microsoft.com/office/drawing/2014/main" id="{4445638C-DA27-4956-B2B6-020A0010A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0</xdr:colOff>
      <xdr:row>38</xdr:row>
      <xdr:rowOff>14287</xdr:rowOff>
    </xdr:from>
    <xdr:to>
      <xdr:col>26</xdr:col>
      <xdr:colOff>304800</xdr:colOff>
      <xdr:row>52</xdr:row>
      <xdr:rowOff>80962</xdr:rowOff>
    </xdr:to>
    <xdr:graphicFrame macro="">
      <xdr:nvGraphicFramePr>
        <xdr:cNvPr id="3" name="Chart 2">
          <a:extLst>
            <a:ext uri="{FF2B5EF4-FFF2-40B4-BE49-F238E27FC236}">
              <a16:creationId xmlns:a16="http://schemas.microsoft.com/office/drawing/2014/main" id="{2884C76D-9177-49EB-83E9-DD5DA68EE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14287</xdr:colOff>
      <xdr:row>36</xdr:row>
      <xdr:rowOff>185737</xdr:rowOff>
    </xdr:from>
    <xdr:to>
      <xdr:col>24</xdr:col>
      <xdr:colOff>319087</xdr:colOff>
      <xdr:row>51</xdr:row>
      <xdr:rowOff>61912</xdr:rowOff>
    </xdr:to>
    <xdr:graphicFrame macro="">
      <xdr:nvGraphicFramePr>
        <xdr:cNvPr id="3" name="Chart 2">
          <a:extLst>
            <a:ext uri="{FF2B5EF4-FFF2-40B4-BE49-F238E27FC236}">
              <a16:creationId xmlns:a16="http://schemas.microsoft.com/office/drawing/2014/main" id="{33B8A2B1-7324-4D96-B807-2F5379E37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588818</xdr:colOff>
      <xdr:row>39</xdr:row>
      <xdr:rowOff>31172</xdr:rowOff>
    </xdr:from>
    <xdr:to>
      <xdr:col>25</xdr:col>
      <xdr:colOff>311727</xdr:colOff>
      <xdr:row>53</xdr:row>
      <xdr:rowOff>98713</xdr:rowOff>
    </xdr:to>
    <xdr:graphicFrame macro="">
      <xdr:nvGraphicFramePr>
        <xdr:cNvPr id="3" name="Chart 2">
          <a:extLst>
            <a:ext uri="{FF2B5EF4-FFF2-40B4-BE49-F238E27FC236}">
              <a16:creationId xmlns:a16="http://schemas.microsoft.com/office/drawing/2014/main" id="{B03CA045-5E9E-4627-94E0-D0D19B6D3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603250</xdr:colOff>
      <xdr:row>37</xdr:row>
      <xdr:rowOff>164306</xdr:rowOff>
    </xdr:from>
    <xdr:to>
      <xdr:col>24</xdr:col>
      <xdr:colOff>285750</xdr:colOff>
      <xdr:row>52</xdr:row>
      <xdr:rowOff>42068</xdr:rowOff>
    </xdr:to>
    <xdr:graphicFrame macro="">
      <xdr:nvGraphicFramePr>
        <xdr:cNvPr id="3" name="Chart 2">
          <a:extLst>
            <a:ext uri="{FF2B5EF4-FFF2-40B4-BE49-F238E27FC236}">
              <a16:creationId xmlns:a16="http://schemas.microsoft.com/office/drawing/2014/main" id="{9EEA4CCA-1784-43A8-B60F-F49272EB6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mily Garrett" id="{941394A6-09DB-4D54-96EA-CF5824CA601C}" userId="Emily Garret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21-07-04T20:03:32.36" personId="{941394A6-09DB-4D54-96EA-CF5824CA601C}" id="{54BD0A23-FD94-4343-9B30-953E97D3F5E5}">
    <text>(smaller dilutions: was getting very wavy traces for these (likely because these were WAY too concentrated), I think they were only freeze-thawed once, I wouldn't necessarily trust any of these for determining which dilution to run on all the samples)</text>
  </threadedComment>
  <threadedComment ref="I2" dT="2021-06-06T23:24:48.06" personId="{941394A6-09DB-4D54-96EA-CF5824CA601C}" id="{D2736D05-D204-4798-AD55-23989DE4470E}">
    <text>Red: to follow up on 
This value is most likely incorrect, as it requires the use of path length measurement, which we haven't yet done for our spec. 
Need to do that at some point</text>
  </threadedComment>
  <threadedComment ref="B3" dT="2021-06-06T23:30:03.96" personId="{941394A6-09DB-4D54-96EA-CF5824CA601C}" id="{E7A52EF4-D23A-48D6-A753-4B927394E07A}">
    <text>General note on the 20X dilutions: the slopes were really "messy" compared to the more dilute samples. There were two very distinct slopes, the first, at the very start of the trace was much more steep than the slope towards the end of the trace
The control for the 20X sample was also a bit more variable when it came to measuring its slope</text>
  </threadedComment>
  <threadedComment ref="AL4" dT="2021-06-06T23:24:48.06" personId="{941394A6-09DB-4D54-96EA-CF5824CA601C}" id="{5D5EABF2-FF7C-45E3-9E74-6D2B45196D94}">
    <text>Red: to follow up on 
This value is most likely incorrect, as it requires the use of path length measurement, which we haven't yet done for our spec. 
Need to do that at some point</text>
  </threadedComment>
  <threadedComment ref="BA5" dT="2021-06-06T23:24:48.06" personId="{941394A6-09DB-4D54-96EA-CF5824CA601C}" id="{CE304B49-1AC7-4773-AD3F-5C9F0035CF41}">
    <text>Red: to follow up on 
This value is most likely incorrect, as it requires the use of path length measurement, which we haven't yet done for our spec. 
Need to do that at some point</text>
  </threadedComment>
  <threadedComment ref="B6" dT="2021-06-06T23:23:17.90" personId="{941394A6-09DB-4D54-96EA-CF5824CA601C}" id="{22D99F19-3E38-4E02-875B-ECFA1B457E69}">
    <text>Yellow: Going to use this dilution for the rest of the homogenate samples of the same tissues for this assay 
-Want the Vmax to be "in the 10s" range</text>
  </threadedComment>
  <threadedComment ref="AL12" dT="2021-06-06T23:24:48.06" personId="{941394A6-09DB-4D54-96EA-CF5824CA601C}" id="{899C617D-DAB6-4A2F-8217-CEAA873D32DD}">
    <text>Red: to follow up on 
This value is most likely incorrect, as it requires the use of path length measurement, which we haven't yet done for our spec. 
Need to do that at some point</text>
  </threadedComment>
  <threadedComment ref="BA13" dT="2021-06-06T23:24:48.06" personId="{941394A6-09DB-4D54-96EA-CF5824CA601C}" id="{D0409140-58B0-441C-825C-D4CF6A3E7114}">
    <text>Red: to follow up on 
This value is most likely incorrect, as it requires the use of path length measurement, which we haven't yet done for our spec. 
Need to do that at some point</text>
  </threadedComment>
  <threadedComment ref="AS15" dT="2021-07-04T20:07:28.65" personId="{941394A6-09DB-4D54-96EA-CF5824CA601C}" id="{9B81A06A-0897-4AF2-93AB-D76F9CCBE88D}">
    <text>Was concerned that the higher activities in the 800X and 1600X dilutions could have been due to substrate inhibition (by pyruvate). I tried two concentrations of pyruvate lower than the 1mM the protocol calls for (i tried 0.75 and 0.5 mM), there doesnt seem to be any increase in acitivty with lower concentrations of pyruvate, so there probably isnt any substrate inhibition hapening</text>
  </threadedComment>
  <threadedComment ref="AL20" dT="2021-06-06T23:24:48.06" personId="{941394A6-09DB-4D54-96EA-CF5824CA601C}" id="{972253EF-50EE-4FA2-8FD0-F67A424D20E5}">
    <text>Red: to follow up on 
This value is most likely incorrect, as it requires the use of path length measurement, which we haven't yet done for our spec. 
Need to do that at some point</text>
  </threadedComment>
  <threadedComment ref="BA21" dT="2021-06-06T23:24:48.06" personId="{941394A6-09DB-4D54-96EA-CF5824CA601C}" id="{DD084ABB-E94C-4F85-AB9F-105A7DE88D12}">
    <text>Red: to follow up on 
This value is most likely incorrect, as it requires the use of path length measurement, which we haven't yet done for our spec. 
Need to do that at some point</text>
  </threadedComment>
  <threadedComment ref="AM28" dT="2021-06-06T23:24:48.06" personId="{941394A6-09DB-4D54-96EA-CF5824CA601C}" id="{7AD52C74-D5E9-4894-B329-684B18AA47BE}">
    <text>Red: to follow up on 
This value is most likely incorrect, as it requires the use of path length measurement, which we haven't yet done for our spec. 
Need to do that at some point</text>
  </threadedComment>
  <threadedComment ref="BA29" dT="2021-06-06T23:24:48.06" personId="{941394A6-09DB-4D54-96EA-CF5824CA601C}" id="{AA104FE3-50EB-4E37-8AAF-146B2D13B3AF}">
    <text>Red: to follow up on 
This value is most likely incorrect, as it requires the use of path length measurement, which we haven't yet done for our spec. 
Need to do that at some point</text>
  </threadedComment>
  <threadedComment ref="J30" dT="2021-06-06T23:24:48.06" personId="{941394A6-09DB-4D54-96EA-CF5824CA601C}" id="{E8192449-3FE8-4152-B048-03764CC8B773}">
    <text>Red: to follow up on 
This value is most likely incorrect, as it requires the use of path length measurement, which we haven't yet done for our spec. 
Need to do that at some point</text>
  </threadedComment>
  <threadedComment ref="AM36" dT="2021-06-06T23:24:48.06" personId="{941394A6-09DB-4D54-96EA-CF5824CA601C}" id="{A3E09C8F-964D-431C-9FAE-34AFCD862B10}">
    <text>Red: to follow up on 
This value is most likely incorrect, as it requires the use of path length measurement, which we haven't yet done for our spec. 
Need to do that at some point</text>
  </threadedComment>
  <threadedComment ref="BA36" dT="2021-06-06T23:24:48.06" personId="{941394A6-09DB-4D54-96EA-CF5824CA601C}" id="{4BC5EA58-68D7-48AD-B7E8-B7C4022DC6FB}">
    <text>Red: to follow up on 
This value is most likely incorrect, as it requires the use of path length measurement, which we haven't yet done for our spec. 
Need to do that at some point</text>
  </threadedComment>
</ThreadedComments>
</file>

<file path=xl/threadedComments/threadedComment10.xml><?xml version="1.0" encoding="utf-8"?>
<ThreadedComments xmlns="http://schemas.microsoft.com/office/spreadsheetml/2018/threadedcomments" xmlns:x="http://schemas.openxmlformats.org/spreadsheetml/2006/main">
  <threadedComment ref="I3" dT="2021-06-06T23:24:48.06" personId="{941394A6-09DB-4D54-96EA-CF5824CA601C}" id="{DF67FD1D-8A89-4DD1-8E26-1D084BF3401A}">
    <text>Red: to follow up on 
This value is most likely incorrect, as it requires the use of path length measurement, which we haven't yet done for our spec. 
Need to do that at some point</text>
  </threadedComment>
  <threadedComment ref="I10" dT="2021-06-06T23:24:48.06" personId="{941394A6-09DB-4D54-96EA-CF5824CA601C}" id="{856B26EF-FFA5-48BE-AAAA-C06FF5FBAACC}">
    <text>Red: to follow up on 
This value is most likely incorrect, as it requires the use of path length measurement, which we haven't yet done for our spec. 
Need to do that at some point</text>
  </threadedComment>
</ThreadedComments>
</file>

<file path=xl/threadedComments/threadedComment11.xml><?xml version="1.0" encoding="utf-8"?>
<ThreadedComments xmlns="http://schemas.microsoft.com/office/spreadsheetml/2018/threadedcomments" xmlns:x="http://schemas.openxmlformats.org/spreadsheetml/2006/main">
  <threadedComment ref="I2" dT="2021-06-06T23:24:48.06" personId="{941394A6-09DB-4D54-96EA-CF5824CA601C}" id="{34523B28-7C7A-4CF1-9CEA-D29D8B5AEA0E}">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A1203299-74DE-4EA0-97F7-BEE693364622}">
    <text>Red: to follow up on 
This value is most likely incorrect, as it requires the use of path length measurement, which we haven't yet done for our spec. 
Need to do that at some point</text>
  </threadedComment>
</ThreadedComments>
</file>

<file path=xl/threadedComments/threadedComment12.xml><?xml version="1.0" encoding="utf-8"?>
<ThreadedComments xmlns="http://schemas.microsoft.com/office/spreadsheetml/2018/threadedcomments" xmlns:x="http://schemas.openxmlformats.org/spreadsheetml/2006/main">
  <threadedComment ref="A10" dT="2021-07-29T19:46:43.21" personId="{941394A6-09DB-4D54-96EA-CF5824CA601C}" id="{F1C92CEC-AB78-408C-9603-BA2EAB2288E8}">
    <text>No idea what happened with this run, its terrible</text>
  </threadedComment>
  <threadedComment ref="B15" dT="2021-07-29T19:47:49.17" personId="{941394A6-09DB-4D54-96EA-CF5824CA601C}" id="{22869524-015A-441D-82BD-57C5139C5AF8}">
    <text>Disregard the 800X row here, I accidently loaded some of the 20X samples in here</text>
  </threadedComment>
</ThreadedComments>
</file>

<file path=xl/threadedComments/threadedComment13.xml><?xml version="1.0" encoding="utf-8"?>
<ThreadedComments xmlns="http://schemas.microsoft.com/office/spreadsheetml/2018/threadedcomments" xmlns:x="http://schemas.openxmlformats.org/spreadsheetml/2006/main">
  <threadedComment ref="B25" dT="2021-08-26T16:07:00.97" personId="{941394A6-09DB-4D54-96EA-CF5824CA601C}" id="{474D4508-8341-407B-A45E-7F3325B0B058}">
    <text>for some reason there was no tissue in this sample so i could not run any assays on this one for this tissue 
the tissue may have fallen out of the tube when it was floating in the LN2</text>
  </threadedComment>
</ThreadedComments>
</file>

<file path=xl/threadedComments/threadedComment14.xml><?xml version="1.0" encoding="utf-8"?>
<ThreadedComments xmlns="http://schemas.microsoft.com/office/spreadsheetml/2018/threadedcomments" xmlns:x="http://schemas.openxmlformats.org/spreadsheetml/2006/main">
  <threadedComment ref="I2" dT="2021-06-06T23:24:48.06" personId="{941394A6-09DB-4D54-96EA-CF5824CA601C}" id="{8898AB68-887F-41DE-B36A-892DE0C0B6CF}">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B4C29B88-8A1F-44D4-98D1-737817624328}">
    <text>Red: to follow up on 
This value is most likely incorrect, as it requires the use of path length measurement, which we haven't yet done for our spec. 
Need to do that at some point</text>
  </threadedComment>
</ThreadedComments>
</file>

<file path=xl/threadedComments/threadedComment15.xml><?xml version="1.0" encoding="utf-8"?>
<ThreadedComments xmlns="http://schemas.microsoft.com/office/spreadsheetml/2018/threadedcomments" xmlns:x="http://schemas.openxmlformats.org/spreadsheetml/2006/main">
  <threadedComment ref="I2" dT="2021-06-06T23:24:48.06" personId="{941394A6-09DB-4D54-96EA-CF5824CA601C}" id="{34FAC56E-05FE-4E6A-85DA-CA694FD1709F}">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F01B385D-F029-4D1B-A891-8DD90CA0B068}">
    <text>Red: to follow up on 
This value is most likely incorrect, as it requires the use of path length measurement, which we haven't yet done for our spec. 
Need to do that at some point</text>
  </threadedComment>
</ThreadedComments>
</file>

<file path=xl/threadedComments/threadedComment16.xml><?xml version="1.0" encoding="utf-8"?>
<ThreadedComments xmlns="http://schemas.microsoft.com/office/spreadsheetml/2018/threadedcomments" xmlns:x="http://schemas.openxmlformats.org/spreadsheetml/2006/main">
  <threadedComment ref="I2" dT="2021-06-06T23:24:48.06" personId="{941394A6-09DB-4D54-96EA-CF5824CA601C}" id="{5ED604ED-FC72-48EB-8E97-7F504E1B704A}">
    <text>Red: to follow up on 
This value is most likely incorrect, as it requires the use of path length measurement, which we haven't yet done for our spec. 
Need to do that at some point</text>
  </threadedComment>
  <threadedComment ref="I9" dT="2021-06-06T23:24:48.06" personId="{941394A6-09DB-4D54-96EA-CF5824CA601C}" id="{EAD18501-04BE-4719-BBFA-D67761066F2E}">
    <text>Red: to follow up on 
This value is most likely incorrect, as it requires the use of path length measurement, which we haven't yet done for our spec. 
Need to do that at some point</text>
  </threadedComment>
</ThreadedComments>
</file>

<file path=xl/threadedComments/threadedComment17.xml><?xml version="1.0" encoding="utf-8"?>
<ThreadedComments xmlns="http://schemas.microsoft.com/office/spreadsheetml/2018/threadedcomments" xmlns:x="http://schemas.openxmlformats.org/spreadsheetml/2006/main">
  <threadedComment ref="B3" dT="2021-09-14T15:12:29.04" personId="{941394A6-09DB-4D54-96EA-CF5824CA601C}" id="{B8CD32FD-B816-4D9A-8CE2-102E09B91466}">
    <text>Make sure to saturate this one with more G6PDH than usual (took about 6uL to completely saturate these)</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1-07-07T15:59:26.70" personId="{941394A6-09DB-4D54-96EA-CF5824CA601C}" id="{C72D3421-48DC-4521-8E41-C8D3FA6675CC}">
    <text>quick double check of the dilution series to make sure eveything is working fine before jumping into to all the samples
the 100X values are looking really low here, going to choose the 40X just to be safe</text>
  </threadedComment>
</ThreadedComments>
</file>

<file path=xl/threadedComments/threadedComment3.xml><?xml version="1.0" encoding="utf-8"?>
<ThreadedComments xmlns="http://schemas.microsoft.com/office/spreadsheetml/2018/threadedcomments" xmlns:x="http://schemas.openxmlformats.org/spreadsheetml/2006/main">
  <threadedComment ref="AH7" dT="2021-06-21T21:11:48.01" personId="{941394A6-09DB-4D54-96EA-CF5824CA601C}" id="{379DD21D-67A5-493C-9392-5F0FF701BD0A}">
    <text>These traces were too "wavy" to get an accurate measurement</text>
  </threadedComment>
  <threadedComment ref="B13" dT="2021-06-10T20:12:10.45" personId="{941394A6-09DB-4D54-96EA-CF5824CA601C}" id="{2CA2FBDE-7E7C-464A-9497-F448F52CD9EB}">
    <text>The 400 and 800X trace both had a really steep initial drop in absorbance which is where these values were taken (steepest slope on the trace)</text>
  </threadedComment>
  <threadedComment ref="AH13" dT="2021-06-21T21:12:21.48" personId="{941394A6-09DB-4D54-96EA-CF5824CA601C}" id="{FA0D3B58-D1AD-4362-BA1D-D22F7811EBEB}">
    <text>I would say activity maxed out here, will use 150uM (15uL) for the rest of the assays</text>
  </threadedComment>
  <threadedComment ref="AF18" dT="2021-06-21T20:10:07.18" personId="{941394A6-09DB-4D54-96EA-CF5824CA601C}" id="{56DB4EC3-F3B8-4155-A2F1-6E36F26B5BF8}">
    <text>Assays using the new batch of reduced cytochrome c, using 15uM of red. cyt c</text>
  </threadedComment>
  <threadedComment ref="AF20" dT="2021-06-21T21:00:26.82" personId="{941394A6-09DB-4D54-96EA-CF5824CA601C}" id="{73D03239-0849-4FC2-ABB4-66AC0B12149A}">
    <text>these values look low compared to the LNF1250X values
This sample did sit for a bit longer than the LNF1250X sample did</text>
  </threadedComment>
  <threadedComment ref="B21" dT="2021-06-10T20:12:51.64" personId="{941394A6-09DB-4D54-96EA-CF5824CA601C}" id="{974F88D9-8D0E-4A53-86BF-20DAB565D6A2}">
    <text>this trace wasnt usable, traces increasing and decreasing in strange way, no steady state</text>
  </threadedComment>
  <threadedComment ref="A23" dT="2021-07-19T14:07:24.95" personId="{941394A6-09DB-4D54-96EA-CF5824CA601C}" id="{C5FFA6A4-1DD4-4E93-AC2A-93CAFF27CC7B}">
    <text>These values were from the first run of COX, I dont think the reduced cyt c was saturating during this run, so don't use these values, use the values that are further to the right in this sheet</text>
  </threadedComment>
</ThreadedComments>
</file>

<file path=xl/threadedComments/threadedComment4.xml><?xml version="1.0" encoding="utf-8"?>
<ThreadedComments xmlns="http://schemas.microsoft.com/office/spreadsheetml/2018/threadedcomments" xmlns:x="http://schemas.openxmlformats.org/spreadsheetml/2006/main">
  <threadedComment ref="AF2" dT="2021-07-07T16:02:38.79" personId="{941394A6-09DB-4D54-96EA-CF5824CA601C}" id="{92BB93C7-B857-4880-9079-008D7D016977}">
    <text>this enzyme stock was also not fully active (compare these values to what I got with the fresh, new stock of G6PDH)</text>
  </threadedComment>
  <threadedComment ref="AF16" dT="2021-06-21T20:13:02.87" personId="{941394A6-09DB-4D54-96EA-CF5824CA601C}" id="{ADF73507-4FB0-4C66-A900-57AE38B8E2FF}">
    <text>using 4U of G6PDH from Mclelland lab (ordered some G6PDH, will be in soon)</text>
  </threadedComment>
  <threadedComment ref="B32" dT="2021-06-29T15:15:07.05" personId="{941394A6-09DB-4D54-96EA-CF5824CA601C}" id="{74466AD5-E663-459B-8D3E-935AC184A766}">
    <text>redo this sample if possible
29.06.2021: not enough sample left to re-run this assay</text>
  </threadedComment>
</ThreadedComments>
</file>

<file path=xl/threadedComments/threadedComment5.xml><?xml version="1.0" encoding="utf-8"?>
<ThreadedComments xmlns="http://schemas.microsoft.com/office/spreadsheetml/2018/threadedcomments" xmlns:x="http://schemas.openxmlformats.org/spreadsheetml/2006/main">
  <threadedComment ref="B4" dT="2021-07-07T19:03:08.88" personId="{941394A6-09DB-4D54-96EA-CF5824CA601C}" id="{72C24E3A-D043-4855-BF6A-DA8C45ED8009}">
    <text>ran to completion in about 1.5 minutes</text>
  </threadedComment>
  <threadedComment ref="B12" dT="2021-07-07T19:03:08.88" personId="{941394A6-09DB-4D54-96EA-CF5824CA601C}" id="{923859CB-4EE6-4E54-94FB-205C6D8B6A8F}">
    <text>ran to completion in about 1.5 minutes</text>
  </threadedComment>
  <threadedComment ref="B20" dT="2021-07-07T19:03:08.88" personId="{941394A6-09DB-4D54-96EA-CF5824CA601C}" id="{2859AF1F-BF74-4D99-A501-14CB2268A246}">
    <text>ran to completion in about 1.5 minutes</text>
  </threadedComment>
</ThreadedComments>
</file>

<file path=xl/threadedComments/threadedComment6.xml><?xml version="1.0" encoding="utf-8"?>
<ThreadedComments xmlns="http://schemas.microsoft.com/office/spreadsheetml/2018/threadedcomments" xmlns:x="http://schemas.openxmlformats.org/spreadsheetml/2006/main">
  <threadedComment ref="B4" dT="2021-07-07T21:09:55.49" personId="{941394A6-09DB-4D54-96EA-CF5824CA601C}" id="{55BFADEF-191C-4BEA-BDD4-75A07BA4CD28}">
    <text>missing alot of the the rxn when running the 20X</text>
  </threadedComment>
</ThreadedComments>
</file>

<file path=xl/threadedComments/threadedComment7.xml><?xml version="1.0" encoding="utf-8"?>
<ThreadedComments xmlns="http://schemas.microsoft.com/office/spreadsheetml/2018/threadedcomments" xmlns:x="http://schemas.openxmlformats.org/spreadsheetml/2006/main">
  <threadedComment ref="I3" dT="2021-06-06T23:24:48.06" personId="{941394A6-09DB-4D54-96EA-CF5824CA601C}" id="{DA63AA78-F30D-49A0-887A-783458A0D8A3}">
    <text>Red: to follow up on 
This value is most likely incorrect, as it requires the use of path length measurement, which we haven't yet done for our spec. 
Need to do that at some point</text>
  </threadedComment>
  <threadedComment ref="I10" dT="2021-06-06T23:24:48.06" personId="{941394A6-09DB-4D54-96EA-CF5824CA601C}" id="{FBFFD052-0959-4641-B96E-973596F4D5E9}">
    <text>Red: to follow up on 
This value is most likely incorrect, as it requires the use of path length measurement, which we haven't yet done for our spec. 
Need to do that at some point</text>
  </threadedComment>
  <threadedComment ref="I17" dT="2021-06-06T23:24:48.06" personId="{941394A6-09DB-4D54-96EA-CF5824CA601C}" id="{807894DA-34FC-493B-9051-B390812EC6ED}">
    <text>Red: to follow up on 
This value is most likely incorrect, as it requires the use of path length measurement, which we haven't yet done for our spec. 
Need to do that at some point</text>
  </threadedComment>
  <threadedComment ref="J27" dT="2021-06-06T23:24:48.06" personId="{941394A6-09DB-4D54-96EA-CF5824CA601C}" id="{F378F20D-C4FB-400B-9B6F-368343ABBB7A}">
    <text>Red: to follow up on 
This value is most likely incorrect, as it requires the use of path length measurement, which we haven't yet done for our spec. 
Need to do that at some 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I3" dT="2021-06-06T23:24:48.06" personId="{941394A6-09DB-4D54-96EA-CF5824CA601C}" id="{2C52A6F1-A7A6-4899-97BE-13155873C750}">
    <text>Red: to follow up on 
This value is most likely incorrect, as it requires the use of path length measurement, which we haven't yet done for our spec. 
Need to do that at some point</text>
  </threadedComment>
  <threadedComment ref="I10" dT="2021-06-06T23:24:48.06" personId="{941394A6-09DB-4D54-96EA-CF5824CA601C}" id="{31EC8195-B4FB-474B-A7B2-B8EA738C57A9}">
    <text>Red: to follow up on 
This value is most likely incorrect, as it requires the use of path length measurement, which we haven't yet done for our spec. 
Need to do that at some point</text>
  </threadedComment>
</ThreadedComments>
</file>

<file path=xl/threadedComments/threadedComment9.xml><?xml version="1.0" encoding="utf-8"?>
<ThreadedComments xmlns="http://schemas.microsoft.com/office/spreadsheetml/2018/threadedcomments" xmlns:x="http://schemas.openxmlformats.org/spreadsheetml/2006/main">
  <threadedComment ref="B29" dT="2021-07-23T20:41:19.91" personId="{941394A6-09DB-4D54-96EA-CF5824CA601C}" id="{C292C7BE-EA22-486D-B9BD-CDADB004DB86}">
    <text>need to redo this sample for COX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7.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9.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3.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9.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5.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0.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54D01-DD29-4C71-B505-DA1806EA08D5}">
  <dimension ref="A1:BF54"/>
  <sheetViews>
    <sheetView topLeftCell="A25" zoomScaleNormal="100" workbookViewId="0">
      <selection activeCell="O32" sqref="O32"/>
    </sheetView>
  </sheetViews>
  <sheetFormatPr defaultRowHeight="15" x14ac:dyDescent="0.2"/>
  <cols>
    <col min="1" max="1" width="13.71875" customWidth="1"/>
    <col min="2" max="2" width="16.27734375" customWidth="1"/>
    <col min="9" max="14" width="13.71875" customWidth="1"/>
  </cols>
  <sheetData>
    <row r="1" spans="1:58" x14ac:dyDescent="0.2">
      <c r="A1" t="s">
        <v>62</v>
      </c>
      <c r="C1" s="65" t="s">
        <v>72</v>
      </c>
      <c r="D1" s="65"/>
      <c r="E1" s="65"/>
      <c r="I1" s="7"/>
      <c r="AD1" t="s">
        <v>110</v>
      </c>
    </row>
    <row r="2" spans="1:58" x14ac:dyDescent="0.2">
      <c r="A2" t="s">
        <v>18</v>
      </c>
      <c r="B2" s="3" t="s">
        <v>70</v>
      </c>
      <c r="C2" s="4">
        <v>1</v>
      </c>
      <c r="D2" s="4">
        <v>2</v>
      </c>
      <c r="E2" s="4">
        <v>3</v>
      </c>
      <c r="F2" s="3" t="s">
        <v>63</v>
      </c>
      <c r="G2" s="4" t="s">
        <v>64</v>
      </c>
      <c r="H2" s="3" t="s">
        <v>61</v>
      </c>
      <c r="I2" s="9" t="s">
        <v>65</v>
      </c>
      <c r="J2" s="3" t="s">
        <v>66</v>
      </c>
      <c r="K2" s="3" t="s">
        <v>67</v>
      </c>
      <c r="L2" s="3" t="s">
        <v>68</v>
      </c>
      <c r="N2" s="3" t="s">
        <v>69</v>
      </c>
      <c r="AD2" s="3" t="s">
        <v>111</v>
      </c>
      <c r="AS2" s="29" t="s">
        <v>125</v>
      </c>
      <c r="AT2" s="29"/>
      <c r="AU2" s="29"/>
      <c r="AV2" s="29"/>
    </row>
    <row r="3" spans="1:58" x14ac:dyDescent="0.2">
      <c r="B3">
        <v>20</v>
      </c>
      <c r="C3" s="5">
        <v>-159.23099999999999</v>
      </c>
      <c r="D3" s="5">
        <v>-223.38499999999999</v>
      </c>
      <c r="E3" s="5">
        <v>-230.76900000000001</v>
      </c>
      <c r="F3">
        <f>AVERAGE(C3:E3)</f>
        <v>-204.46166666666667</v>
      </c>
      <c r="G3" s="5">
        <v>-1.8460000000000001</v>
      </c>
      <c r="H3">
        <f>F3-G3</f>
        <v>-202.61566666666667</v>
      </c>
      <c r="I3">
        <v>64.959999999999994</v>
      </c>
      <c r="J3">
        <v>2</v>
      </c>
      <c r="K3" s="5">
        <v>1</v>
      </c>
      <c r="L3">
        <f>50/K3</f>
        <v>50</v>
      </c>
      <c r="N3">
        <f>(H3*I3)/(J3*L3)</f>
        <v>-131.61913706666667</v>
      </c>
      <c r="AD3" t="s">
        <v>62</v>
      </c>
      <c r="AF3" s="65" t="s">
        <v>72</v>
      </c>
      <c r="AG3" s="65"/>
      <c r="AH3" s="65"/>
      <c r="AL3" s="7"/>
    </row>
    <row r="4" spans="1:58" x14ac:dyDescent="0.2">
      <c r="B4">
        <v>100</v>
      </c>
      <c r="C4" s="6">
        <v>-64.153999999999996</v>
      </c>
      <c r="D4" s="6">
        <v>-68.769000000000005</v>
      </c>
      <c r="E4" s="6">
        <v>-62.38</v>
      </c>
      <c r="F4">
        <f>AVERAGE(C4:E4)</f>
        <v>-65.100999999999999</v>
      </c>
      <c r="G4" s="6">
        <v>12</v>
      </c>
      <c r="H4">
        <f>F4-G4</f>
        <v>-77.100999999999999</v>
      </c>
      <c r="I4">
        <v>64.959999999999994</v>
      </c>
      <c r="J4">
        <v>2</v>
      </c>
      <c r="K4" s="6">
        <v>5</v>
      </c>
      <c r="L4">
        <f>50/K4</f>
        <v>10</v>
      </c>
      <c r="N4">
        <f>(H4*I4)/(J4*L4)</f>
        <v>-250.424048</v>
      </c>
      <c r="AD4" t="s">
        <v>112</v>
      </c>
      <c r="AE4" s="3" t="s">
        <v>70</v>
      </c>
      <c r="AF4" s="24">
        <v>1</v>
      </c>
      <c r="AG4" s="24">
        <v>2</v>
      </c>
      <c r="AH4" s="24">
        <v>3</v>
      </c>
      <c r="AI4" s="3" t="s">
        <v>63</v>
      </c>
      <c r="AJ4" s="24" t="s">
        <v>64</v>
      </c>
      <c r="AK4" s="3" t="s">
        <v>61</v>
      </c>
      <c r="AL4" s="9" t="s">
        <v>65</v>
      </c>
      <c r="AM4" s="3" t="s">
        <v>66</v>
      </c>
      <c r="AN4" s="3" t="s">
        <v>67</v>
      </c>
      <c r="AO4" s="3" t="s">
        <v>68</v>
      </c>
      <c r="AQ4" s="3" t="s">
        <v>69</v>
      </c>
      <c r="AS4" t="s">
        <v>62</v>
      </c>
      <c r="AU4" s="23" t="s">
        <v>72</v>
      </c>
      <c r="AV4" s="23"/>
      <c r="AW4" s="23"/>
      <c r="BA4" s="7"/>
    </row>
    <row r="5" spans="1:58" x14ac:dyDescent="0.2">
      <c r="B5" s="7">
        <v>200</v>
      </c>
      <c r="C5" s="8">
        <v>-37.384999999999998</v>
      </c>
      <c r="D5" s="8">
        <v>-44.076999999999998</v>
      </c>
      <c r="E5" s="8">
        <v>-66.691999999999993</v>
      </c>
      <c r="F5" s="7">
        <f>AVERAGE(C5:E5)</f>
        <v>-49.384666666666668</v>
      </c>
      <c r="G5" s="8">
        <v>-1.8460000000000001</v>
      </c>
      <c r="H5" s="7">
        <f>F5-G5</f>
        <v>-47.538666666666671</v>
      </c>
      <c r="I5" s="7">
        <v>64.959999999999994</v>
      </c>
      <c r="J5" s="7">
        <v>2</v>
      </c>
      <c r="K5" s="8">
        <v>10</v>
      </c>
      <c r="L5" s="7">
        <f>50/K5</f>
        <v>5</v>
      </c>
      <c r="M5" s="7"/>
      <c r="N5" s="7">
        <f>(H5*I5)/(J5*L5)</f>
        <v>-308.81117866666671</v>
      </c>
      <c r="AE5">
        <v>20</v>
      </c>
      <c r="AF5" s="25">
        <v>-100.41200000000001</v>
      </c>
      <c r="AG5" s="25">
        <v>-109.732</v>
      </c>
      <c r="AH5" s="25">
        <v>-112.602</v>
      </c>
      <c r="AI5">
        <f t="shared" ref="AI5:AI10" si="0">AVERAGE(AF5:AH5)</f>
        <v>-107.58199999999999</v>
      </c>
      <c r="AJ5" s="25">
        <v>-4.0350000000000001</v>
      </c>
      <c r="AK5">
        <f t="shared" ref="AK5:AK10" si="1">AI5-AJ5</f>
        <v>-103.547</v>
      </c>
      <c r="AL5">
        <v>64.959999999999994</v>
      </c>
      <c r="AM5">
        <v>2</v>
      </c>
      <c r="AN5" s="5">
        <v>1</v>
      </c>
      <c r="AO5">
        <f>50/AN5</f>
        <v>50</v>
      </c>
      <c r="AQ5">
        <f>(AK5*AL5)/(AM5*AO5)</f>
        <v>-67.264131199999994</v>
      </c>
      <c r="AS5" t="s">
        <v>119</v>
      </c>
      <c r="AT5" s="3" t="s">
        <v>70</v>
      </c>
      <c r="AU5" s="24">
        <v>1</v>
      </c>
      <c r="AV5" s="24">
        <v>2</v>
      </c>
      <c r="AW5" s="24">
        <v>3</v>
      </c>
      <c r="AX5" s="3" t="s">
        <v>63</v>
      </c>
      <c r="AY5" s="24" t="s">
        <v>64</v>
      </c>
      <c r="AZ5" s="3" t="s">
        <v>61</v>
      </c>
      <c r="BA5" s="9" t="s">
        <v>65</v>
      </c>
      <c r="BB5" s="3" t="s">
        <v>66</v>
      </c>
      <c r="BC5" s="3" t="s">
        <v>67</v>
      </c>
      <c r="BD5" s="3" t="s">
        <v>68</v>
      </c>
      <c r="BF5" s="3" t="s">
        <v>69</v>
      </c>
    </row>
    <row r="6" spans="1:58" x14ac:dyDescent="0.2">
      <c r="B6" s="10">
        <v>400</v>
      </c>
      <c r="C6" s="6">
        <v>-42.462000000000003</v>
      </c>
      <c r="D6" s="6">
        <v>-26.538</v>
      </c>
      <c r="E6" s="6">
        <v>-41.768999999999998</v>
      </c>
      <c r="F6">
        <f>AVERAGE(C6:E6)</f>
        <v>-36.923000000000002</v>
      </c>
      <c r="G6" s="6">
        <v>10.154</v>
      </c>
      <c r="H6">
        <f>F6-G6</f>
        <v>-47.076999999999998</v>
      </c>
      <c r="I6">
        <v>64.959999999999994</v>
      </c>
      <c r="J6">
        <v>2</v>
      </c>
      <c r="K6" s="6">
        <v>20</v>
      </c>
      <c r="L6">
        <f>50/K6</f>
        <v>2.5</v>
      </c>
      <c r="N6">
        <f>(H6*I6)/(J6*L6)</f>
        <v>-611.62438399999996</v>
      </c>
      <c r="AE6">
        <v>40</v>
      </c>
      <c r="AF6" s="25">
        <v>-41.137999999999998</v>
      </c>
      <c r="AG6" s="25">
        <v>-49.843000000000004</v>
      </c>
      <c r="AH6" s="25">
        <v>-43.566000000000003</v>
      </c>
      <c r="AI6">
        <f t="shared" si="0"/>
        <v>-44.848999999999997</v>
      </c>
      <c r="AJ6" s="25">
        <v>-0.97899999999999998</v>
      </c>
      <c r="AK6">
        <f t="shared" si="1"/>
        <v>-43.87</v>
      </c>
      <c r="AL6">
        <v>64.959999999999994</v>
      </c>
      <c r="AM6">
        <v>2</v>
      </c>
      <c r="AN6" s="6">
        <v>2</v>
      </c>
      <c r="AO6">
        <v>25</v>
      </c>
      <c r="AQ6">
        <f>(AK6*AL6)/(AM6*AO6)</f>
        <v>-56.995903999999989</v>
      </c>
      <c r="AT6">
        <v>100</v>
      </c>
      <c r="AU6" s="25">
        <v>-161.15299999999999</v>
      </c>
      <c r="AV6" s="25">
        <v>-142.34299999999999</v>
      </c>
      <c r="AW6" s="25">
        <v>-140.137</v>
      </c>
      <c r="AX6">
        <f t="shared" ref="AX6:AX11" si="2">AVERAGE(AU6:AW6)</f>
        <v>-147.87766666666667</v>
      </c>
      <c r="AY6" s="25">
        <v>-0.19400000000000001</v>
      </c>
      <c r="AZ6">
        <f t="shared" ref="AZ6:AZ11" si="3">AX6-AY6</f>
        <v>-147.68366666666668</v>
      </c>
      <c r="BA6">
        <v>64.959999999999994</v>
      </c>
      <c r="BB6">
        <v>2</v>
      </c>
      <c r="BC6" s="5">
        <v>5</v>
      </c>
      <c r="BD6">
        <f>50/BC6</f>
        <v>10</v>
      </c>
      <c r="BF6">
        <f>(AZ6*BA6)/(BB6*BD6)</f>
        <v>-479.67654933333336</v>
      </c>
    </row>
    <row r="7" spans="1:58" x14ac:dyDescent="0.2">
      <c r="B7">
        <v>800</v>
      </c>
      <c r="C7" s="6">
        <v>-23.538</v>
      </c>
      <c r="D7" s="6">
        <v>-24.922999999999998</v>
      </c>
      <c r="E7" s="6">
        <v>-15.231</v>
      </c>
      <c r="F7">
        <f>AVERAGE(C7:E7)</f>
        <v>-21.230666666666668</v>
      </c>
      <c r="G7" s="6">
        <v>4.6150000000000002</v>
      </c>
      <c r="H7">
        <f>F7-G7</f>
        <v>-25.845666666666666</v>
      </c>
      <c r="I7">
        <v>64.959999999999994</v>
      </c>
      <c r="J7">
        <v>2</v>
      </c>
      <c r="K7" s="6">
        <v>40</v>
      </c>
      <c r="L7">
        <f>50/K7</f>
        <v>1.25</v>
      </c>
      <c r="N7">
        <f>(H7*I7)/(J7*L7)</f>
        <v>-671.57380266666655</v>
      </c>
      <c r="AE7" s="7">
        <v>80</v>
      </c>
      <c r="AF7" s="25">
        <v>-52.131999999999998</v>
      </c>
      <c r="AG7" s="25">
        <v>-54.414999999999999</v>
      </c>
      <c r="AH7" s="25">
        <v>-58.402999999999999</v>
      </c>
      <c r="AI7">
        <f t="shared" si="0"/>
        <v>-54.983333333333327</v>
      </c>
      <c r="AJ7" s="25">
        <v>0.1</v>
      </c>
      <c r="AK7" s="7">
        <f t="shared" si="1"/>
        <v>-55.083333333333329</v>
      </c>
      <c r="AL7" s="7">
        <v>64.959999999999994</v>
      </c>
      <c r="AM7" s="7">
        <v>2</v>
      </c>
      <c r="AN7" s="8">
        <v>4</v>
      </c>
      <c r="AO7" s="7">
        <f>25/2</f>
        <v>12.5</v>
      </c>
      <c r="AP7" s="7"/>
      <c r="AQ7" s="7">
        <f t="shared" ref="AQ7:AQ9" si="4">(AK7*AL7)/(AM7*AO7)</f>
        <v>-143.12853333333331</v>
      </c>
      <c r="AS7" s="28" t="s">
        <v>123</v>
      </c>
      <c r="AT7">
        <v>200</v>
      </c>
      <c r="AU7" s="25">
        <v>-63.232999999999997</v>
      </c>
      <c r="AV7" s="25">
        <v>-66.819999999999993</v>
      </c>
      <c r="AW7" s="25">
        <v>-55.92</v>
      </c>
      <c r="AX7">
        <f t="shared" si="2"/>
        <v>-61.991000000000007</v>
      </c>
      <c r="AY7" s="25">
        <v>-0.183</v>
      </c>
      <c r="AZ7">
        <f t="shared" si="3"/>
        <v>-61.808000000000007</v>
      </c>
      <c r="BA7">
        <v>64.959999999999994</v>
      </c>
      <c r="BB7">
        <v>2</v>
      </c>
      <c r="BC7" s="6">
        <v>10</v>
      </c>
      <c r="BD7">
        <f t="shared" ref="BD7:BD11" si="5">50/BC7</f>
        <v>5</v>
      </c>
      <c r="BF7">
        <f>(AZ7*BA7)/(BB7*BD7)</f>
        <v>-401.50476800000001</v>
      </c>
    </row>
    <row r="8" spans="1:58" x14ac:dyDescent="0.2">
      <c r="AE8" s="7">
        <v>100</v>
      </c>
      <c r="AF8" s="25">
        <v>-28.251999999999999</v>
      </c>
      <c r="AG8" s="25">
        <v>-34.601999999999997</v>
      </c>
      <c r="AH8" s="25">
        <v>-37.476999999999997</v>
      </c>
      <c r="AI8">
        <f t="shared" si="0"/>
        <v>-33.443666666666665</v>
      </c>
      <c r="AJ8" s="25">
        <v>-0.73299999999999998</v>
      </c>
      <c r="AK8">
        <f t="shared" si="1"/>
        <v>-32.710666666666668</v>
      </c>
      <c r="AL8">
        <v>64.959999999999994</v>
      </c>
      <c r="AM8">
        <v>2</v>
      </c>
      <c r="AN8" s="6">
        <v>5</v>
      </c>
      <c r="AO8">
        <v>10</v>
      </c>
      <c r="AQ8">
        <f t="shared" si="4"/>
        <v>-106.24424533333334</v>
      </c>
      <c r="AT8" s="7">
        <v>400</v>
      </c>
      <c r="AU8" s="25">
        <v>-37.487000000000002</v>
      </c>
      <c r="AV8" s="25">
        <v>-32.207000000000001</v>
      </c>
      <c r="AW8" s="25">
        <v>-36.326999999999998</v>
      </c>
      <c r="AX8">
        <f t="shared" si="2"/>
        <v>-35.340333333333334</v>
      </c>
      <c r="AY8" s="25">
        <v>-0.58699999999999997</v>
      </c>
      <c r="AZ8" s="7">
        <f t="shared" si="3"/>
        <v>-34.75333333333333</v>
      </c>
      <c r="BA8" s="7">
        <v>64.959999999999994</v>
      </c>
      <c r="BB8" s="7">
        <v>2</v>
      </c>
      <c r="BC8" s="8">
        <v>20</v>
      </c>
      <c r="BD8">
        <f t="shared" si="5"/>
        <v>2.5</v>
      </c>
      <c r="BE8" s="7"/>
      <c r="BF8" s="7">
        <f t="shared" ref="BF8:BF10" si="6">(AZ8*BA8)/(BB8*BD8)</f>
        <v>-451.51530666666656</v>
      </c>
    </row>
    <row r="9" spans="1:58" x14ac:dyDescent="0.2">
      <c r="A9" t="s">
        <v>22</v>
      </c>
      <c r="C9" s="65" t="s">
        <v>72</v>
      </c>
      <c r="D9" s="65"/>
      <c r="E9" s="65"/>
      <c r="AE9">
        <v>200</v>
      </c>
      <c r="AF9" s="25">
        <v>-24.18</v>
      </c>
      <c r="AG9" s="25">
        <v>-17.707000000000001</v>
      </c>
      <c r="AH9" s="25">
        <v>-11.164999999999999</v>
      </c>
      <c r="AI9">
        <f t="shared" si="0"/>
        <v>-17.684000000000001</v>
      </c>
      <c r="AJ9" s="25">
        <v>0.81399999999999995</v>
      </c>
      <c r="AK9">
        <f t="shared" si="1"/>
        <v>-18.498000000000001</v>
      </c>
      <c r="AL9">
        <v>64.959999999999994</v>
      </c>
      <c r="AM9">
        <v>2</v>
      </c>
      <c r="AN9" s="6">
        <v>10</v>
      </c>
      <c r="AO9">
        <v>5</v>
      </c>
      <c r="AQ9">
        <f t="shared" si="4"/>
        <v>-120.16300799999999</v>
      </c>
      <c r="AT9" s="7">
        <v>800</v>
      </c>
      <c r="AU9" s="25">
        <v>-20.093</v>
      </c>
      <c r="AV9" s="25">
        <v>-23.946999999999999</v>
      </c>
      <c r="AW9" s="25">
        <v>-22.62</v>
      </c>
      <c r="AX9">
        <f t="shared" si="2"/>
        <v>-22.22</v>
      </c>
      <c r="AY9" s="25">
        <v>-0.24</v>
      </c>
      <c r="AZ9">
        <f t="shared" si="3"/>
        <v>-21.98</v>
      </c>
      <c r="BA9">
        <v>64.959999999999994</v>
      </c>
      <c r="BB9">
        <v>2</v>
      </c>
      <c r="BC9" s="6">
        <v>40</v>
      </c>
      <c r="BD9">
        <f t="shared" si="5"/>
        <v>1.25</v>
      </c>
      <c r="BF9">
        <f t="shared" si="6"/>
        <v>-571.12832000000003</v>
      </c>
    </row>
    <row r="10" spans="1:58" x14ac:dyDescent="0.2">
      <c r="B10" s="3" t="s">
        <v>70</v>
      </c>
      <c r="C10" s="4">
        <v>1</v>
      </c>
      <c r="D10" s="4">
        <v>2</v>
      </c>
      <c r="E10" s="4">
        <v>3</v>
      </c>
      <c r="F10" s="3" t="s">
        <v>63</v>
      </c>
      <c r="G10" s="4" t="s">
        <v>64</v>
      </c>
      <c r="H10" s="3" t="s">
        <v>61</v>
      </c>
      <c r="I10" s="3" t="s">
        <v>65</v>
      </c>
      <c r="J10" s="3" t="s">
        <v>66</v>
      </c>
      <c r="K10" s="3" t="s">
        <v>67</v>
      </c>
      <c r="L10" s="3" t="s">
        <v>68</v>
      </c>
      <c r="N10" s="3" t="s">
        <v>69</v>
      </c>
      <c r="AE10">
        <v>400</v>
      </c>
      <c r="AF10" s="25">
        <v>-16</v>
      </c>
      <c r="AG10" s="25">
        <v>-14.135999999999999</v>
      </c>
      <c r="AH10" s="25">
        <v>-16.186</v>
      </c>
      <c r="AI10">
        <f t="shared" si="0"/>
        <v>-15.440666666666667</v>
      </c>
      <c r="AJ10" s="25">
        <v>4.6429999999999998</v>
      </c>
      <c r="AK10">
        <f t="shared" si="1"/>
        <v>-20.083666666666666</v>
      </c>
      <c r="AL10">
        <v>64.959999999999994</v>
      </c>
      <c r="AM10">
        <v>2</v>
      </c>
      <c r="AN10" s="26">
        <v>20</v>
      </c>
      <c r="AO10">
        <v>2.5</v>
      </c>
      <c r="AQ10">
        <f>(AK10*AL10)/(AM10*AO10)</f>
        <v>-260.9269973333333</v>
      </c>
      <c r="AT10">
        <v>1600</v>
      </c>
      <c r="AU10" s="25">
        <v>-13.257</v>
      </c>
      <c r="AV10" s="25">
        <v>-13.291</v>
      </c>
      <c r="AW10" s="25">
        <v>-12.903</v>
      </c>
      <c r="AX10">
        <f t="shared" si="2"/>
        <v>-13.150333333333334</v>
      </c>
      <c r="AY10" s="25">
        <v>-0.34300000000000003</v>
      </c>
      <c r="AZ10">
        <f t="shared" si="3"/>
        <v>-12.807333333333334</v>
      </c>
      <c r="BA10">
        <v>64.959999999999994</v>
      </c>
      <c r="BB10">
        <v>2</v>
      </c>
      <c r="BC10" s="6">
        <v>80</v>
      </c>
      <c r="BD10">
        <f t="shared" si="5"/>
        <v>0.625</v>
      </c>
      <c r="BF10">
        <f t="shared" si="6"/>
        <v>-665.57149866666668</v>
      </c>
    </row>
    <row r="11" spans="1:58" x14ac:dyDescent="0.2">
      <c r="B11">
        <v>20</v>
      </c>
      <c r="C11" s="5">
        <v>-145.06200000000001</v>
      </c>
      <c r="D11" s="5">
        <v>-160.93799999999999</v>
      </c>
      <c r="E11" s="5">
        <v>-289.75400000000002</v>
      </c>
      <c r="F11">
        <f>AVERAGE(C11:E11)</f>
        <v>-198.58466666666666</v>
      </c>
      <c r="G11" s="5">
        <v>2.3079999999999998</v>
      </c>
      <c r="H11">
        <f>F11-G11</f>
        <v>-200.89266666666666</v>
      </c>
      <c r="I11">
        <v>64.959999999999994</v>
      </c>
      <c r="J11">
        <v>2</v>
      </c>
      <c r="K11" s="5">
        <v>1</v>
      </c>
      <c r="L11">
        <f>50/K11</f>
        <v>50</v>
      </c>
      <c r="N11">
        <f>(H11*I11)/(J11*L11)</f>
        <v>-130.49987626666666</v>
      </c>
      <c r="AU11" s="25"/>
      <c r="AV11" s="25"/>
      <c r="AW11" s="25"/>
      <c r="AX11" t="e">
        <f t="shared" si="2"/>
        <v>#DIV/0!</v>
      </c>
      <c r="AY11" s="25"/>
      <c r="AZ11" t="e">
        <f t="shared" si="3"/>
        <v>#DIV/0!</v>
      </c>
      <c r="BA11">
        <v>64.959999999999994</v>
      </c>
      <c r="BB11">
        <v>2</v>
      </c>
      <c r="BC11" s="26"/>
      <c r="BD11" t="e">
        <f t="shared" si="5"/>
        <v>#DIV/0!</v>
      </c>
      <c r="BF11" t="e">
        <f>(AZ11*BA11)/(BB11*BD11)</f>
        <v>#DIV/0!</v>
      </c>
    </row>
    <row r="12" spans="1:58" x14ac:dyDescent="0.2">
      <c r="B12">
        <v>100</v>
      </c>
      <c r="C12" s="6">
        <v>-59.954000000000001</v>
      </c>
      <c r="D12" s="6">
        <v>-61.661999999999999</v>
      </c>
      <c r="E12" s="6">
        <v>-84.968999999999994</v>
      </c>
      <c r="F12">
        <f>AVERAGE(C12:E12)</f>
        <v>-68.861666666666665</v>
      </c>
      <c r="G12" s="6">
        <v>-4.431</v>
      </c>
      <c r="H12">
        <f>F12-G12</f>
        <v>-64.430666666666667</v>
      </c>
      <c r="I12">
        <v>64.959999999999994</v>
      </c>
      <c r="J12">
        <v>2</v>
      </c>
      <c r="K12" s="6">
        <v>5</v>
      </c>
      <c r="L12">
        <f>50/K12</f>
        <v>10</v>
      </c>
      <c r="N12">
        <f>(H12*I12)/(J12*L12)</f>
        <v>-209.27080533333333</v>
      </c>
      <c r="AD12" t="s">
        <v>84</v>
      </c>
      <c r="AE12" s="3" t="s">
        <v>70</v>
      </c>
      <c r="AF12" s="24">
        <v>1</v>
      </c>
      <c r="AG12" s="24">
        <v>2</v>
      </c>
      <c r="AH12" s="24">
        <v>3</v>
      </c>
      <c r="AI12" s="3" t="s">
        <v>63</v>
      </c>
      <c r="AJ12" s="24" t="s">
        <v>64</v>
      </c>
      <c r="AK12" s="3" t="s">
        <v>61</v>
      </c>
      <c r="AL12" s="9" t="s">
        <v>65</v>
      </c>
      <c r="AM12" s="3" t="s">
        <v>66</v>
      </c>
      <c r="AN12" s="3" t="s">
        <v>67</v>
      </c>
      <c r="AO12" s="3" t="s">
        <v>68</v>
      </c>
      <c r="AQ12" s="3" t="s">
        <v>69</v>
      </c>
    </row>
    <row r="13" spans="1:58" x14ac:dyDescent="0.2">
      <c r="B13" s="7">
        <v>200</v>
      </c>
      <c r="C13" s="8">
        <v>-36.692</v>
      </c>
      <c r="D13" s="8">
        <v>-34.845999999999997</v>
      </c>
      <c r="E13" s="8">
        <v>-47.308</v>
      </c>
      <c r="F13" s="7">
        <f>AVERAGE(C13:E13)</f>
        <v>-39.615333333333332</v>
      </c>
      <c r="G13" s="8">
        <v>-0.92300000000000004</v>
      </c>
      <c r="H13" s="7">
        <f>F13-G13</f>
        <v>-38.69233333333333</v>
      </c>
      <c r="I13" s="7">
        <v>64.959999999999994</v>
      </c>
      <c r="J13" s="7">
        <v>2</v>
      </c>
      <c r="K13" s="8">
        <v>10</v>
      </c>
      <c r="L13" s="7">
        <f>50/K13</f>
        <v>5</v>
      </c>
      <c r="M13" s="7"/>
      <c r="N13" s="7">
        <f>(H13*I13)/(J13*L13)</f>
        <v>-251.34539733333332</v>
      </c>
      <c r="AD13" t="s">
        <v>113</v>
      </c>
      <c r="AE13">
        <v>20</v>
      </c>
      <c r="AF13" s="25">
        <v>-112.389</v>
      </c>
      <c r="AG13" s="25">
        <v>-115.48399999999999</v>
      </c>
      <c r="AH13" s="25">
        <v>-91.263000000000005</v>
      </c>
      <c r="AI13">
        <f t="shared" ref="AI13:AI18" si="7">AVERAGE(AF13:AH13)</f>
        <v>-106.37866666666666</v>
      </c>
      <c r="AJ13" s="25">
        <v>-4.0350000000000001</v>
      </c>
      <c r="AK13">
        <f t="shared" ref="AK13:AK18" si="8">AI13-AJ13</f>
        <v>-102.34366666666666</v>
      </c>
      <c r="AL13">
        <v>64.959999999999994</v>
      </c>
      <c r="AM13">
        <v>2</v>
      </c>
      <c r="AN13" s="5">
        <v>1</v>
      </c>
      <c r="AO13">
        <f>50/AN13</f>
        <v>50</v>
      </c>
      <c r="AQ13">
        <f>(AK13*AL13)/(AM13*AO13)</f>
        <v>-66.482445866666652</v>
      </c>
      <c r="AS13" t="s">
        <v>119</v>
      </c>
      <c r="AT13" s="3" t="s">
        <v>70</v>
      </c>
      <c r="AU13" s="24">
        <v>1</v>
      </c>
      <c r="AV13" s="24">
        <v>2</v>
      </c>
      <c r="AW13" s="24">
        <v>3</v>
      </c>
      <c r="AX13" s="3" t="s">
        <v>63</v>
      </c>
      <c r="AY13" s="24" t="s">
        <v>64</v>
      </c>
      <c r="AZ13" s="3" t="s">
        <v>61</v>
      </c>
      <c r="BA13" s="9" t="s">
        <v>65</v>
      </c>
      <c r="BB13" s="3" t="s">
        <v>66</v>
      </c>
      <c r="BC13" s="3" t="s">
        <v>67</v>
      </c>
      <c r="BD13" s="3" t="s">
        <v>68</v>
      </c>
      <c r="BF13" s="3" t="s">
        <v>69</v>
      </c>
    </row>
    <row r="14" spans="1:58" x14ac:dyDescent="0.2">
      <c r="B14" s="10">
        <v>400</v>
      </c>
      <c r="C14" s="6">
        <v>-21.553999999999998</v>
      </c>
      <c r="D14" s="6">
        <v>-13.938000000000001</v>
      </c>
      <c r="E14" s="6">
        <v>-25.846</v>
      </c>
      <c r="F14">
        <f>AVERAGE(C14:E14)</f>
        <v>-20.445999999999998</v>
      </c>
      <c r="G14" s="6">
        <v>-0.96899999999999997</v>
      </c>
      <c r="H14">
        <f>F14-G14</f>
        <v>-19.476999999999997</v>
      </c>
      <c r="I14">
        <v>64.959999999999994</v>
      </c>
      <c r="J14">
        <v>2</v>
      </c>
      <c r="K14" s="6">
        <v>20</v>
      </c>
      <c r="L14">
        <f>50/K14</f>
        <v>2.5</v>
      </c>
      <c r="N14">
        <f>(H14*I14)/(J14*L14)</f>
        <v>-253.04518399999992</v>
      </c>
      <c r="AE14">
        <v>40</v>
      </c>
      <c r="AF14" s="25">
        <v>-50.225999999999999</v>
      </c>
      <c r="AG14" s="25">
        <v>-45.707000000000001</v>
      </c>
      <c r="AH14" s="25">
        <v>-45.837000000000003</v>
      </c>
      <c r="AI14">
        <f t="shared" si="7"/>
        <v>-47.256666666666661</v>
      </c>
      <c r="AJ14" s="25">
        <v>-0.97899999999999998</v>
      </c>
      <c r="AK14">
        <f t="shared" si="8"/>
        <v>-46.277666666666661</v>
      </c>
      <c r="AL14">
        <v>64.959999999999994</v>
      </c>
      <c r="AM14">
        <v>2</v>
      </c>
      <c r="AN14" s="6">
        <v>2</v>
      </c>
      <c r="AO14">
        <v>25</v>
      </c>
      <c r="AQ14">
        <f>(AK14*AL14)/(AM14*AO14)</f>
        <v>-60.123944533333322</v>
      </c>
      <c r="AT14">
        <v>100</v>
      </c>
      <c r="AU14" s="25">
        <v>-116.747</v>
      </c>
      <c r="AV14" s="25">
        <v>-120.64700000000001</v>
      </c>
      <c r="AW14" s="25">
        <v>-156.947</v>
      </c>
      <c r="AX14">
        <f t="shared" ref="AX14:AX19" si="9">AVERAGE(AU14:AW14)</f>
        <v>-131.447</v>
      </c>
      <c r="AY14" s="25">
        <v>-0.499</v>
      </c>
      <c r="AZ14">
        <f t="shared" ref="AZ14:AZ19" si="10">AX14-AY14</f>
        <v>-130.94800000000001</v>
      </c>
      <c r="BA14">
        <v>64.959999999999994</v>
      </c>
      <c r="BB14">
        <v>2</v>
      </c>
      <c r="BC14" s="5">
        <v>5</v>
      </c>
      <c r="BD14">
        <f>50/BC14</f>
        <v>10</v>
      </c>
      <c r="BF14">
        <f>(AZ14*BA14)/(BB14*BD14)</f>
        <v>-425.31910399999998</v>
      </c>
    </row>
    <row r="15" spans="1:58" x14ac:dyDescent="0.2">
      <c r="B15">
        <v>800</v>
      </c>
      <c r="C15" s="6">
        <v>-4.1539999999999999</v>
      </c>
      <c r="D15" s="6">
        <v>-15.692</v>
      </c>
      <c r="E15" s="6">
        <v>-17.077000000000002</v>
      </c>
      <c r="F15">
        <f>AVERAGE(C15:E15)</f>
        <v>-12.307666666666668</v>
      </c>
      <c r="G15" s="6">
        <v>0.46200000000000002</v>
      </c>
      <c r="H15">
        <f>F15-G15</f>
        <v>-12.769666666666668</v>
      </c>
      <c r="I15">
        <v>64.959999999999994</v>
      </c>
      <c r="J15">
        <v>2</v>
      </c>
      <c r="K15" s="6">
        <v>40</v>
      </c>
      <c r="L15">
        <f>50/K15</f>
        <v>1.25</v>
      </c>
      <c r="N15">
        <f>(H15*I15)/(J15*L15)</f>
        <v>-331.80701866666669</v>
      </c>
      <c r="AE15" s="7">
        <v>80</v>
      </c>
      <c r="AF15" s="25">
        <v>-39.835000000000001</v>
      </c>
      <c r="AG15" s="25">
        <v>-38.823999999999998</v>
      </c>
      <c r="AH15" s="25">
        <v>-51.220999999999997</v>
      </c>
      <c r="AI15">
        <f t="shared" si="7"/>
        <v>-43.293333333333329</v>
      </c>
      <c r="AJ15" s="25">
        <v>0.1</v>
      </c>
      <c r="AK15" s="7">
        <f t="shared" si="8"/>
        <v>-43.393333333333331</v>
      </c>
      <c r="AL15" s="7">
        <v>64.959999999999994</v>
      </c>
      <c r="AM15" s="7">
        <v>2</v>
      </c>
      <c r="AN15" s="8">
        <v>4</v>
      </c>
      <c r="AO15" s="7">
        <f>25/2</f>
        <v>12.5</v>
      </c>
      <c r="AP15" s="7"/>
      <c r="AQ15" s="7">
        <f t="shared" ref="AQ15:AQ17" si="11">(AK15*AL15)/(AM15*AO15)</f>
        <v>-112.7532373333333</v>
      </c>
      <c r="AS15" s="27" t="s">
        <v>121</v>
      </c>
      <c r="AT15">
        <v>200</v>
      </c>
      <c r="AU15" s="25">
        <v>-58.4</v>
      </c>
      <c r="AV15" s="25">
        <v>-58.073</v>
      </c>
      <c r="AW15" s="25">
        <v>-52.06</v>
      </c>
      <c r="AX15">
        <f t="shared" si="9"/>
        <v>-56.177666666666674</v>
      </c>
      <c r="AY15" s="25">
        <v>-0.97899999999999998</v>
      </c>
      <c r="AZ15">
        <f t="shared" si="10"/>
        <v>-55.198666666666675</v>
      </c>
      <c r="BA15">
        <v>64.959999999999994</v>
      </c>
      <c r="BB15">
        <v>2</v>
      </c>
      <c r="BC15" s="6">
        <v>10</v>
      </c>
      <c r="BD15">
        <f t="shared" ref="BD15:BD19" si="12">50/BC15</f>
        <v>5</v>
      </c>
      <c r="BF15">
        <f>(AZ15*BA15)/(BB15*BD15)</f>
        <v>-358.57053866666672</v>
      </c>
    </row>
    <row r="16" spans="1:58" x14ac:dyDescent="0.2">
      <c r="AE16" s="7">
        <v>100</v>
      </c>
      <c r="AF16" s="25">
        <v>-43.686999999999998</v>
      </c>
      <c r="AG16" s="25">
        <f>-47.63</f>
        <v>-47.63</v>
      </c>
      <c r="AH16" s="25">
        <v>-41.232999999999997</v>
      </c>
      <c r="AI16">
        <f t="shared" si="7"/>
        <v>-44.183333333333337</v>
      </c>
      <c r="AJ16" s="25">
        <v>-0.73299999999999998</v>
      </c>
      <c r="AK16">
        <f t="shared" si="8"/>
        <v>-43.45033333333334</v>
      </c>
      <c r="AL16">
        <v>64.959999999999994</v>
      </c>
      <c r="AM16">
        <v>2</v>
      </c>
      <c r="AN16" s="6">
        <v>5</v>
      </c>
      <c r="AO16">
        <v>10</v>
      </c>
      <c r="AQ16">
        <f t="shared" si="11"/>
        <v>-141.12668266666668</v>
      </c>
      <c r="AT16" s="7">
        <v>400</v>
      </c>
      <c r="AU16" s="25">
        <v>-36.9</v>
      </c>
      <c r="AV16" s="25">
        <v>-43.546999999999997</v>
      </c>
      <c r="AW16" s="25">
        <v>-39.633000000000003</v>
      </c>
      <c r="AX16">
        <f t="shared" si="9"/>
        <v>-40.026666666666671</v>
      </c>
      <c r="AY16" s="25">
        <v>-0.47299999999999998</v>
      </c>
      <c r="AZ16" s="7">
        <f t="shared" si="10"/>
        <v>-39.553666666666672</v>
      </c>
      <c r="BA16" s="7">
        <v>64.959999999999994</v>
      </c>
      <c r="BB16" s="7">
        <v>2</v>
      </c>
      <c r="BC16" s="8">
        <v>20</v>
      </c>
      <c r="BD16">
        <f t="shared" si="12"/>
        <v>2.5</v>
      </c>
      <c r="BE16" s="7"/>
      <c r="BF16" s="7">
        <f t="shared" ref="BF16:BF18" si="13">(AZ16*BA16)/(BB16*BD16)</f>
        <v>-513.88123733333327</v>
      </c>
    </row>
    <row r="17" spans="1:58" x14ac:dyDescent="0.2">
      <c r="A17" t="s">
        <v>71</v>
      </c>
      <c r="C17" s="65" t="s">
        <v>72</v>
      </c>
      <c r="D17" s="65"/>
      <c r="E17" s="65"/>
      <c r="AE17">
        <v>200</v>
      </c>
      <c r="AF17" s="25">
        <v>-31.31</v>
      </c>
      <c r="AG17" s="25">
        <v>-20.837</v>
      </c>
      <c r="AH17" s="25">
        <v>-35.180999999999997</v>
      </c>
      <c r="AI17">
        <f t="shared" si="7"/>
        <v>-29.109333333333336</v>
      </c>
      <c r="AJ17" s="25">
        <v>0.81399999999999995</v>
      </c>
      <c r="AK17">
        <f t="shared" si="8"/>
        <v>-29.923333333333336</v>
      </c>
      <c r="AL17">
        <v>64.959999999999994</v>
      </c>
      <c r="AM17">
        <v>2</v>
      </c>
      <c r="AN17" s="6">
        <v>10</v>
      </c>
      <c r="AO17">
        <v>5</v>
      </c>
      <c r="AQ17">
        <f t="shared" si="11"/>
        <v>-194.38197333333332</v>
      </c>
      <c r="AT17" s="7">
        <v>800</v>
      </c>
      <c r="AU17" s="25">
        <v>-23.393999999999998</v>
      </c>
      <c r="AV17" s="25">
        <v>-22.651</v>
      </c>
      <c r="AW17" s="25">
        <v>-22.777000000000001</v>
      </c>
      <c r="AX17">
        <f t="shared" si="9"/>
        <v>-22.940666666666669</v>
      </c>
      <c r="AY17" s="25">
        <v>-1.28</v>
      </c>
      <c r="AZ17">
        <f t="shared" si="10"/>
        <v>-21.660666666666668</v>
      </c>
      <c r="BA17">
        <v>64.959999999999994</v>
      </c>
      <c r="BB17">
        <v>2</v>
      </c>
      <c r="BC17" s="6">
        <v>40</v>
      </c>
      <c r="BD17">
        <f t="shared" si="12"/>
        <v>1.25</v>
      </c>
      <c r="BF17">
        <f t="shared" si="13"/>
        <v>-562.83076266666671</v>
      </c>
    </row>
    <row r="18" spans="1:58" x14ac:dyDescent="0.2">
      <c r="B18" s="3" t="s">
        <v>70</v>
      </c>
      <c r="C18" s="4">
        <v>1</v>
      </c>
      <c r="D18" s="4">
        <v>2</v>
      </c>
      <c r="E18" s="4">
        <v>3</v>
      </c>
      <c r="F18" s="3" t="s">
        <v>63</v>
      </c>
      <c r="G18" s="4" t="s">
        <v>64</v>
      </c>
      <c r="H18" s="3" t="s">
        <v>61</v>
      </c>
      <c r="I18" s="3" t="s">
        <v>65</v>
      </c>
      <c r="J18" s="3" t="s">
        <v>66</v>
      </c>
      <c r="K18" s="3" t="s">
        <v>67</v>
      </c>
      <c r="L18" s="3" t="s">
        <v>68</v>
      </c>
      <c r="N18" s="3" t="s">
        <v>69</v>
      </c>
      <c r="AE18">
        <v>400</v>
      </c>
      <c r="AF18" s="25">
        <v>-26.922999999999998</v>
      </c>
      <c r="AG18" s="25">
        <v>-28.158999999999999</v>
      </c>
      <c r="AH18" s="25">
        <v>-33.835000000000001</v>
      </c>
      <c r="AI18">
        <f t="shared" si="7"/>
        <v>-29.638999999999999</v>
      </c>
      <c r="AJ18" s="25">
        <v>4.6429999999999998</v>
      </c>
      <c r="AK18">
        <f t="shared" si="8"/>
        <v>-34.281999999999996</v>
      </c>
      <c r="AL18">
        <v>64.959999999999994</v>
      </c>
      <c r="AM18">
        <v>2</v>
      </c>
      <c r="AN18" s="26">
        <v>20</v>
      </c>
      <c r="AO18">
        <v>2.5</v>
      </c>
      <c r="AQ18">
        <f>(AK18*AL18)/(AM18*AO18)</f>
        <v>-445.3917439999999</v>
      </c>
      <c r="AT18">
        <v>1600</v>
      </c>
      <c r="AU18" s="25">
        <v>-13.016999999999999</v>
      </c>
      <c r="AV18" s="25">
        <v>-13.782999999999999</v>
      </c>
      <c r="AW18" s="25">
        <v>-14.308999999999999</v>
      </c>
      <c r="AX18">
        <f t="shared" si="9"/>
        <v>-13.702999999999998</v>
      </c>
      <c r="AY18" s="25">
        <v>-0.82299999999999995</v>
      </c>
      <c r="AZ18">
        <f t="shared" si="10"/>
        <v>-12.879999999999997</v>
      </c>
      <c r="BA18">
        <v>64.959999999999994</v>
      </c>
      <c r="BB18">
        <v>2</v>
      </c>
      <c r="BC18" s="6">
        <v>80</v>
      </c>
      <c r="BD18">
        <f t="shared" si="12"/>
        <v>0.625</v>
      </c>
      <c r="BF18">
        <f t="shared" si="13"/>
        <v>-669.34783999999979</v>
      </c>
    </row>
    <row r="19" spans="1:58" x14ac:dyDescent="0.2">
      <c r="B19">
        <v>20</v>
      </c>
      <c r="C19" s="5">
        <v>-104.12</v>
      </c>
      <c r="D19" s="5">
        <v>-153.91999999999999</v>
      </c>
      <c r="E19" s="5">
        <v>-258.48</v>
      </c>
      <c r="F19">
        <f>AVERAGE(C19:E19)</f>
        <v>-172.17333333333332</v>
      </c>
      <c r="G19" s="5">
        <v>-24.84</v>
      </c>
      <c r="H19">
        <f>F19-G19</f>
        <v>-147.33333333333331</v>
      </c>
      <c r="I19">
        <v>64.959999999999994</v>
      </c>
      <c r="J19">
        <v>2</v>
      </c>
      <c r="K19" s="5">
        <v>1</v>
      </c>
      <c r="L19">
        <f>50/K19</f>
        <v>50</v>
      </c>
      <c r="N19">
        <f>(H19*I19)/(J19*L19)</f>
        <v>-95.707733333333309</v>
      </c>
      <c r="AU19" s="25"/>
      <c r="AV19" s="25"/>
      <c r="AW19" s="25"/>
      <c r="AX19" t="e">
        <f t="shared" si="9"/>
        <v>#DIV/0!</v>
      </c>
      <c r="AY19" s="25"/>
      <c r="AZ19" t="e">
        <f t="shared" si="10"/>
        <v>#DIV/0!</v>
      </c>
      <c r="BA19">
        <v>64.959999999999994</v>
      </c>
      <c r="BB19">
        <v>2</v>
      </c>
      <c r="BC19" s="26"/>
      <c r="BD19" t="e">
        <f t="shared" si="12"/>
        <v>#DIV/0!</v>
      </c>
      <c r="BF19" t="e">
        <f>(AZ19*BA19)/(BB19*BD19)</f>
        <v>#DIV/0!</v>
      </c>
    </row>
    <row r="20" spans="1:58" x14ac:dyDescent="0.2">
      <c r="B20">
        <v>100</v>
      </c>
      <c r="C20" s="6">
        <v>-69.2</v>
      </c>
      <c r="D20" s="6">
        <v>-57.6</v>
      </c>
      <c r="E20" s="6">
        <v>-94.2</v>
      </c>
      <c r="F20">
        <f>AVERAGE(C20:E20)</f>
        <v>-73.666666666666671</v>
      </c>
      <c r="G20" s="6">
        <v>-3.4</v>
      </c>
      <c r="H20">
        <f>F20-G20</f>
        <v>-70.266666666666666</v>
      </c>
      <c r="I20">
        <v>64.959999999999994</v>
      </c>
      <c r="J20">
        <v>2</v>
      </c>
      <c r="K20" s="6">
        <v>5</v>
      </c>
      <c r="L20">
        <f>50/K20</f>
        <v>10</v>
      </c>
      <c r="N20">
        <f>(H20*I20)/(J20*L20)</f>
        <v>-228.22613333333328</v>
      </c>
      <c r="AD20" t="s">
        <v>84</v>
      </c>
      <c r="AE20" s="3" t="s">
        <v>70</v>
      </c>
      <c r="AF20" s="24">
        <v>1</v>
      </c>
      <c r="AG20" s="24">
        <v>2</v>
      </c>
      <c r="AH20" s="24">
        <v>3</v>
      </c>
      <c r="AI20" s="3" t="s">
        <v>63</v>
      </c>
      <c r="AJ20" s="24" t="s">
        <v>64</v>
      </c>
      <c r="AK20" s="3" t="s">
        <v>61</v>
      </c>
      <c r="AL20" s="9" t="s">
        <v>65</v>
      </c>
      <c r="AM20" s="3" t="s">
        <v>66</v>
      </c>
      <c r="AN20" s="3" t="s">
        <v>67</v>
      </c>
      <c r="AO20" s="3" t="s">
        <v>68</v>
      </c>
      <c r="AQ20" s="3" t="s">
        <v>69</v>
      </c>
    </row>
    <row r="21" spans="1:58" x14ac:dyDescent="0.2">
      <c r="B21" s="7">
        <v>200</v>
      </c>
      <c r="C21" s="8">
        <v>-50.4</v>
      </c>
      <c r="D21" s="8">
        <v>-50.4</v>
      </c>
      <c r="E21" s="8">
        <v>-28</v>
      </c>
      <c r="F21" s="7">
        <f>AVERAGE(C21:E21)</f>
        <v>-42.933333333333337</v>
      </c>
      <c r="G21" s="8">
        <v>17.2</v>
      </c>
      <c r="H21" s="7">
        <f>F21-G21</f>
        <v>-60.13333333333334</v>
      </c>
      <c r="I21" s="7">
        <v>64.959999999999994</v>
      </c>
      <c r="J21" s="7">
        <v>2</v>
      </c>
      <c r="K21" s="8">
        <v>10</v>
      </c>
      <c r="L21" s="7">
        <f>50/K21</f>
        <v>5</v>
      </c>
      <c r="M21" s="7"/>
      <c r="N21" s="7">
        <f>(H21*I21)/(J21*L21)</f>
        <v>-390.62613333333331</v>
      </c>
      <c r="AE21">
        <v>20</v>
      </c>
      <c r="AF21" s="25">
        <v>-79.263000000000005</v>
      </c>
      <c r="AG21" s="25">
        <v>-72.632000000000005</v>
      </c>
      <c r="AH21" s="25">
        <v>-73.736999999999995</v>
      </c>
      <c r="AI21">
        <f t="shared" ref="AI21:AI26" si="14">AVERAGE(AF21:AH21)</f>
        <v>-75.210666666666668</v>
      </c>
      <c r="AJ21" s="25">
        <v>0.30499999999999999</v>
      </c>
      <c r="AK21">
        <f t="shared" ref="AK21:AK26" si="15">AI21-AJ21</f>
        <v>-75.515666666666675</v>
      </c>
      <c r="AL21">
        <v>64.959999999999994</v>
      </c>
      <c r="AM21">
        <v>2</v>
      </c>
      <c r="AN21" s="5">
        <v>1</v>
      </c>
      <c r="AO21">
        <f>50/AN21</f>
        <v>50</v>
      </c>
      <c r="AQ21">
        <f>(AK21*AL21)/(AM21*AO21)</f>
        <v>-49.054977066666673</v>
      </c>
      <c r="AS21" t="s">
        <v>119</v>
      </c>
      <c r="AT21" s="3" t="s">
        <v>70</v>
      </c>
      <c r="AU21" s="24">
        <v>1</v>
      </c>
      <c r="AV21" s="24">
        <v>2</v>
      </c>
      <c r="AW21" s="24">
        <v>3</v>
      </c>
      <c r="AX21" s="3" t="s">
        <v>63</v>
      </c>
      <c r="AY21" s="24" t="s">
        <v>64</v>
      </c>
      <c r="AZ21" s="3" t="s">
        <v>61</v>
      </c>
      <c r="BA21" s="9" t="s">
        <v>65</v>
      </c>
      <c r="BB21" s="3" t="s">
        <v>66</v>
      </c>
      <c r="BC21" s="3" t="s">
        <v>67</v>
      </c>
      <c r="BD21" s="3" t="s">
        <v>68</v>
      </c>
      <c r="BF21" s="3" t="s">
        <v>69</v>
      </c>
    </row>
    <row r="22" spans="1:58" x14ac:dyDescent="0.2">
      <c r="B22">
        <v>400</v>
      </c>
      <c r="C22" s="6">
        <v>-37.4</v>
      </c>
      <c r="D22" s="6">
        <v>-24.6</v>
      </c>
      <c r="E22" s="6">
        <v>-22</v>
      </c>
      <c r="F22">
        <f>AVERAGE(C22:E22)</f>
        <v>-28</v>
      </c>
      <c r="G22" s="6">
        <v>2.8</v>
      </c>
      <c r="H22">
        <f>F22-G22</f>
        <v>-30.8</v>
      </c>
      <c r="I22">
        <v>64.959999999999994</v>
      </c>
      <c r="J22">
        <v>2</v>
      </c>
      <c r="K22" s="6">
        <v>20</v>
      </c>
      <c r="L22">
        <f>50/K22</f>
        <v>2.5</v>
      </c>
      <c r="N22">
        <f>(H22*I22)/(J22*L22)</f>
        <v>-400.15359999999998</v>
      </c>
      <c r="AE22">
        <v>40</v>
      </c>
      <c r="AF22" s="25">
        <v>-47.503</v>
      </c>
      <c r="AG22" s="25">
        <v>-50.368000000000002</v>
      </c>
      <c r="AH22" s="25">
        <v>-58.737000000000002</v>
      </c>
      <c r="AI22">
        <f t="shared" si="14"/>
        <v>-52.202666666666666</v>
      </c>
      <c r="AJ22" s="25">
        <v>2.3149999999999999</v>
      </c>
      <c r="AK22">
        <f t="shared" si="15"/>
        <v>-54.517666666666663</v>
      </c>
      <c r="AL22">
        <v>64.959999999999994</v>
      </c>
      <c r="AM22">
        <v>2</v>
      </c>
      <c r="AN22" s="6">
        <v>2</v>
      </c>
      <c r="AO22">
        <v>25</v>
      </c>
      <c r="AQ22">
        <f>(AK22*AL22)/(AM22*AO22)</f>
        <v>-70.829352533333321</v>
      </c>
      <c r="AT22">
        <v>100</v>
      </c>
      <c r="AU22" s="25">
        <v>-137.75700000000001</v>
      </c>
      <c r="AV22" s="25">
        <v>-139.614</v>
      </c>
      <c r="AW22" s="25">
        <v>-108.08</v>
      </c>
      <c r="AX22">
        <f t="shared" ref="AX22:AX27" si="16">AVERAGE(AU22:AW22)</f>
        <v>-128.48366666666666</v>
      </c>
      <c r="AY22" s="25">
        <v>-0.78600000000000003</v>
      </c>
      <c r="AZ22">
        <f t="shared" ref="AZ22:AZ27" si="17">AX22-AY22</f>
        <v>-127.69766666666666</v>
      </c>
      <c r="BA22">
        <v>64.959999999999994</v>
      </c>
      <c r="BB22">
        <v>2</v>
      </c>
      <c r="BC22" s="5">
        <v>5</v>
      </c>
      <c r="BD22">
        <f>50/BC22</f>
        <v>10</v>
      </c>
      <c r="BF22">
        <f>(AZ22*BA22)/(BB22*BD22)</f>
        <v>-414.76202133333328</v>
      </c>
    </row>
    <row r="23" spans="1:58" x14ac:dyDescent="0.2">
      <c r="B23">
        <v>800</v>
      </c>
      <c r="C23" s="6">
        <v>-11.6</v>
      </c>
      <c r="D23" s="6">
        <v>-19.399999999999999</v>
      </c>
      <c r="E23" s="6">
        <v>-19.600000000000001</v>
      </c>
      <c r="F23">
        <f>AVERAGE(C23:E23)</f>
        <v>-16.866666666666667</v>
      </c>
      <c r="G23" s="6">
        <v>2.4</v>
      </c>
      <c r="H23">
        <f>F23-G23</f>
        <v>-19.266666666666666</v>
      </c>
      <c r="I23">
        <v>64.959999999999994</v>
      </c>
      <c r="J23">
        <v>2</v>
      </c>
      <c r="K23" s="6">
        <v>40</v>
      </c>
      <c r="L23">
        <f>50/K23</f>
        <v>1.25</v>
      </c>
      <c r="N23">
        <f>(H23*I23)/(J23*L23)</f>
        <v>-500.62506666666661</v>
      </c>
      <c r="AE23" s="7">
        <v>80</v>
      </c>
      <c r="AF23" s="25">
        <v>-38.03</v>
      </c>
      <c r="AG23" s="25">
        <v>-36.262</v>
      </c>
      <c r="AH23" s="25">
        <v>-40.375999999999998</v>
      </c>
      <c r="AI23">
        <f t="shared" si="14"/>
        <v>-38.222666666666669</v>
      </c>
      <c r="AJ23" s="25">
        <v>-0.53</v>
      </c>
      <c r="AK23" s="7">
        <f t="shared" si="15"/>
        <v>-37.692666666666668</v>
      </c>
      <c r="AL23" s="7">
        <v>64.959999999999994</v>
      </c>
      <c r="AM23" s="7">
        <v>2</v>
      </c>
      <c r="AN23" s="8">
        <v>4</v>
      </c>
      <c r="AO23" s="7">
        <f>25/2</f>
        <v>12.5</v>
      </c>
      <c r="AP23" s="7"/>
      <c r="AQ23" s="7">
        <f t="shared" ref="AQ23:AQ25" si="18">(AK23*AL23)/(AM23*AO23)</f>
        <v>-97.940625066666655</v>
      </c>
      <c r="AS23" s="27" t="s">
        <v>122</v>
      </c>
      <c r="AT23">
        <v>200</v>
      </c>
      <c r="AU23" s="25">
        <v>-65.429000000000002</v>
      </c>
      <c r="AV23" s="25">
        <v>-67.129000000000005</v>
      </c>
      <c r="AW23" s="25">
        <v>-73.528999999999996</v>
      </c>
      <c r="AX23">
        <f t="shared" si="16"/>
        <v>-68.695666666666668</v>
      </c>
      <c r="AY23" s="25">
        <v>-0.72899999999999998</v>
      </c>
      <c r="AZ23">
        <f t="shared" si="17"/>
        <v>-67.966666666666669</v>
      </c>
      <c r="BA23">
        <v>64.959999999999994</v>
      </c>
      <c r="BB23">
        <v>2</v>
      </c>
      <c r="BC23" s="6">
        <v>10</v>
      </c>
      <c r="BD23">
        <f t="shared" ref="BD23:BD27" si="19">50/BC23</f>
        <v>5</v>
      </c>
      <c r="BF23">
        <f>(AZ23*BA23)/(BB23*BD23)</f>
        <v>-441.51146666666665</v>
      </c>
    </row>
    <row r="24" spans="1:58" x14ac:dyDescent="0.2">
      <c r="AE24" s="7">
        <v>100</v>
      </c>
      <c r="AF24" s="25">
        <v>-37.579000000000001</v>
      </c>
      <c r="AG24" s="25">
        <v>-38.363999999999997</v>
      </c>
      <c r="AH24" s="25">
        <v>-40.826999999999998</v>
      </c>
      <c r="AI24">
        <f t="shared" si="14"/>
        <v>-38.923333333333332</v>
      </c>
      <c r="AJ24" s="25">
        <v>5.2779999999999996</v>
      </c>
      <c r="AK24">
        <f t="shared" si="15"/>
        <v>-44.201333333333331</v>
      </c>
      <c r="AL24">
        <v>64.959999999999994</v>
      </c>
      <c r="AM24">
        <v>2</v>
      </c>
      <c r="AN24" s="6">
        <v>5</v>
      </c>
      <c r="AO24">
        <v>10</v>
      </c>
      <c r="AQ24">
        <f t="shared" si="18"/>
        <v>-143.56593066666665</v>
      </c>
      <c r="AT24" s="7">
        <v>400</v>
      </c>
      <c r="AU24" s="25">
        <v>-36.96</v>
      </c>
      <c r="AV24" s="25">
        <v>-35.433</v>
      </c>
      <c r="AW24" s="25">
        <v>-34.552999999999997</v>
      </c>
      <c r="AX24">
        <f t="shared" si="16"/>
        <v>-35.648666666666664</v>
      </c>
      <c r="AY24" s="25">
        <v>-0.45300000000000001</v>
      </c>
      <c r="AZ24" s="7">
        <f t="shared" si="17"/>
        <v>-35.195666666666661</v>
      </c>
      <c r="BA24" s="7">
        <v>64.959999999999994</v>
      </c>
      <c r="BB24" s="7">
        <v>2</v>
      </c>
      <c r="BC24" s="8">
        <v>20</v>
      </c>
      <c r="BD24">
        <f t="shared" si="19"/>
        <v>2.5</v>
      </c>
      <c r="BE24" s="7"/>
      <c r="BF24" s="7">
        <f t="shared" ref="BF24:BF26" si="20">(AZ24*BA24)/(BB24*BD24)</f>
        <v>-457.26210133333325</v>
      </c>
    </row>
    <row r="25" spans="1:58" x14ac:dyDescent="0.2">
      <c r="AE25">
        <v>200</v>
      </c>
      <c r="AF25" s="25">
        <v>-20.943999999999999</v>
      </c>
      <c r="AG25" s="25">
        <v>-20.109000000000002</v>
      </c>
      <c r="AH25" s="25">
        <v>-29.164999999999999</v>
      </c>
      <c r="AI25">
        <f t="shared" si="14"/>
        <v>-23.405999999999995</v>
      </c>
      <c r="AJ25" s="25">
        <v>-0.32700000000000001</v>
      </c>
      <c r="AK25">
        <f t="shared" si="15"/>
        <v>-23.078999999999994</v>
      </c>
      <c r="AL25">
        <v>64.959999999999994</v>
      </c>
      <c r="AM25">
        <v>2</v>
      </c>
      <c r="AN25" s="6">
        <v>10</v>
      </c>
      <c r="AO25">
        <v>5</v>
      </c>
      <c r="AQ25">
        <f t="shared" si="18"/>
        <v>-149.92118399999995</v>
      </c>
      <c r="AT25" s="7">
        <v>800</v>
      </c>
      <c r="AU25" s="25">
        <v>-22.925999999999998</v>
      </c>
      <c r="AV25" s="25">
        <v>-22.856999999999999</v>
      </c>
      <c r="AW25" s="25">
        <v>-23.553999999999998</v>
      </c>
      <c r="AX25">
        <f t="shared" si="16"/>
        <v>-23.112333333333336</v>
      </c>
      <c r="AY25" s="25">
        <v>-0.66300000000000003</v>
      </c>
      <c r="AZ25">
        <f t="shared" si="17"/>
        <v>-22.449333333333335</v>
      </c>
      <c r="BA25">
        <v>64.959999999999994</v>
      </c>
      <c r="BB25">
        <v>2</v>
      </c>
      <c r="BC25" s="6">
        <v>40</v>
      </c>
      <c r="BD25">
        <f t="shared" si="19"/>
        <v>1.25</v>
      </c>
      <c r="BF25">
        <f t="shared" si="20"/>
        <v>-583.32347733333336</v>
      </c>
    </row>
    <row r="26" spans="1:58" x14ac:dyDescent="0.2">
      <c r="AE26">
        <v>400</v>
      </c>
      <c r="AF26" s="25">
        <v>-22.466000000000001</v>
      </c>
      <c r="AG26" s="25">
        <v>-24.766999999999999</v>
      </c>
      <c r="AH26" s="25">
        <v>-26.753</v>
      </c>
      <c r="AI26">
        <f t="shared" si="14"/>
        <v>-24.662000000000003</v>
      </c>
      <c r="AJ26" s="25">
        <v>-2.0569999999999999</v>
      </c>
      <c r="AK26">
        <f t="shared" si="15"/>
        <v>-22.605000000000004</v>
      </c>
      <c r="AL26">
        <v>64.959999999999994</v>
      </c>
      <c r="AM26">
        <v>2</v>
      </c>
      <c r="AN26" s="26">
        <v>20</v>
      </c>
      <c r="AO26">
        <v>2.5</v>
      </c>
      <c r="AQ26">
        <f>(AK26*AL26)/(AM26*AO26)</f>
        <v>-293.68416000000002</v>
      </c>
      <c r="AT26">
        <v>1600</v>
      </c>
      <c r="AU26" s="25">
        <v>-12.026999999999999</v>
      </c>
      <c r="AV26" s="25">
        <v>-11.94</v>
      </c>
      <c r="AW26" s="25">
        <v>-11.787000000000001</v>
      </c>
      <c r="AX26">
        <f t="shared" si="16"/>
        <v>-11.917999999999999</v>
      </c>
      <c r="AY26" s="25">
        <v>-0.70699999999999996</v>
      </c>
      <c r="AZ26">
        <f t="shared" si="17"/>
        <v>-11.210999999999999</v>
      </c>
      <c r="BA26">
        <v>64.959999999999994</v>
      </c>
      <c r="BB26">
        <v>2</v>
      </c>
      <c r="BC26" s="6">
        <v>80</v>
      </c>
      <c r="BD26">
        <f t="shared" si="19"/>
        <v>0.625</v>
      </c>
      <c r="BF26">
        <f t="shared" si="20"/>
        <v>-582.61324799999988</v>
      </c>
    </row>
    <row r="27" spans="1:58" x14ac:dyDescent="0.2">
      <c r="AU27" s="25"/>
      <c r="AV27" s="25"/>
      <c r="AW27" s="25"/>
      <c r="AX27" t="e">
        <f t="shared" si="16"/>
        <v>#DIV/0!</v>
      </c>
      <c r="AY27" s="25"/>
      <c r="AZ27" t="e">
        <f t="shared" si="17"/>
        <v>#DIV/0!</v>
      </c>
      <c r="BA27">
        <v>64.959999999999994</v>
      </c>
      <c r="BB27">
        <v>2</v>
      </c>
      <c r="BC27" s="26"/>
      <c r="BD27" t="e">
        <f t="shared" si="19"/>
        <v>#DIV/0!</v>
      </c>
      <c r="BF27" t="e">
        <f>(AZ27*BA27)/(BB27*BD27)</f>
        <v>#DIV/0!</v>
      </c>
    </row>
    <row r="28" spans="1:58" x14ac:dyDescent="0.2">
      <c r="AE28" t="s">
        <v>114</v>
      </c>
      <c r="AF28" s="3" t="s">
        <v>70</v>
      </c>
      <c r="AG28" s="24">
        <v>1</v>
      </c>
      <c r="AH28" s="24">
        <v>2</v>
      </c>
      <c r="AI28" s="24">
        <v>3</v>
      </c>
      <c r="AJ28" s="3" t="s">
        <v>63</v>
      </c>
      <c r="AK28" s="24" t="s">
        <v>64</v>
      </c>
      <c r="AL28" s="3" t="s">
        <v>61</v>
      </c>
      <c r="AM28" s="9" t="s">
        <v>65</v>
      </c>
      <c r="AN28" s="3" t="s">
        <v>66</v>
      </c>
      <c r="AO28" s="3" t="s">
        <v>67</v>
      </c>
      <c r="AP28" s="3" t="s">
        <v>68</v>
      </c>
      <c r="AR28" s="3" t="s">
        <v>69</v>
      </c>
    </row>
    <row r="29" spans="1:58" x14ac:dyDescent="0.2">
      <c r="B29" t="s">
        <v>62</v>
      </c>
      <c r="D29" t="s">
        <v>129</v>
      </c>
      <c r="AE29" t="s">
        <v>115</v>
      </c>
      <c r="AF29">
        <v>20</v>
      </c>
      <c r="AG29" s="25">
        <v>-139.46199999999999</v>
      </c>
      <c r="AH29" s="25">
        <v>-133.57</v>
      </c>
      <c r="AI29" s="25">
        <v>-164.39099999999999</v>
      </c>
      <c r="AJ29">
        <f t="shared" ref="AJ29:AJ34" si="21">AVERAGE(AG29:AI29)</f>
        <v>-145.80766666666668</v>
      </c>
      <c r="AK29" s="25">
        <v>-0.52300000000000002</v>
      </c>
      <c r="AL29">
        <f t="shared" ref="AL29:AL34" si="22">AJ29-AK29</f>
        <v>-145.28466666666668</v>
      </c>
      <c r="AM29">
        <v>64.959999999999994</v>
      </c>
      <c r="AN29">
        <v>2</v>
      </c>
      <c r="AO29" s="5">
        <v>1</v>
      </c>
      <c r="AP29">
        <f>50/AO29</f>
        <v>50</v>
      </c>
      <c r="AR29">
        <f>(AL29*AM29)/(AN29*AP29)</f>
        <v>-94.376919466666664</v>
      </c>
      <c r="AS29" t="s">
        <v>120</v>
      </c>
      <c r="AT29" s="3" t="s">
        <v>70</v>
      </c>
      <c r="AU29" s="24">
        <v>1</v>
      </c>
      <c r="AV29" s="24">
        <v>2</v>
      </c>
      <c r="AW29" s="24">
        <v>3</v>
      </c>
      <c r="AX29" s="3" t="s">
        <v>63</v>
      </c>
      <c r="AY29" s="24" t="s">
        <v>64</v>
      </c>
      <c r="AZ29" s="3" t="s">
        <v>61</v>
      </c>
      <c r="BA29" s="9" t="s">
        <v>65</v>
      </c>
      <c r="BB29" s="3" t="s">
        <v>66</v>
      </c>
      <c r="BC29" s="3" t="s">
        <v>67</v>
      </c>
      <c r="BD29" s="3" t="s">
        <v>68</v>
      </c>
      <c r="BF29" s="3" t="s">
        <v>69</v>
      </c>
    </row>
    <row r="30" spans="1:58" x14ac:dyDescent="0.2">
      <c r="A30" t="s">
        <v>56</v>
      </c>
      <c r="C30" s="3" t="s">
        <v>70</v>
      </c>
      <c r="D30" s="24">
        <v>1</v>
      </c>
      <c r="E30" s="24">
        <v>2</v>
      </c>
      <c r="F30" s="24">
        <v>3</v>
      </c>
      <c r="G30" s="3" t="s">
        <v>63</v>
      </c>
      <c r="H30" s="24" t="s">
        <v>64</v>
      </c>
      <c r="I30" s="3" t="s">
        <v>61</v>
      </c>
      <c r="J30" s="9" t="s">
        <v>65</v>
      </c>
      <c r="K30" s="3" t="s">
        <v>66</v>
      </c>
      <c r="L30" s="3" t="s">
        <v>67</v>
      </c>
      <c r="M30" s="3" t="s">
        <v>68</v>
      </c>
      <c r="O30" s="3" t="s">
        <v>69</v>
      </c>
      <c r="P30" s="3" t="s">
        <v>77</v>
      </c>
      <c r="R30" s="66" t="s">
        <v>77</v>
      </c>
      <c r="S30" s="66"/>
      <c r="T30" s="66"/>
      <c r="V30" s="66" t="s">
        <v>74</v>
      </c>
      <c r="W30" s="66"/>
      <c r="X30" s="66"/>
      <c r="Z30" s="66" t="s">
        <v>79</v>
      </c>
      <c r="AA30" s="66"/>
      <c r="AB30" s="66"/>
      <c r="AE30" t="s">
        <v>126</v>
      </c>
      <c r="AF30">
        <v>40</v>
      </c>
      <c r="AG30" s="25">
        <v>-91.206999999999994</v>
      </c>
      <c r="AH30" s="25">
        <v>-94.106999999999999</v>
      </c>
      <c r="AI30" s="25">
        <v>-80.887</v>
      </c>
      <c r="AJ30">
        <f t="shared" si="21"/>
        <v>-88.733666666666679</v>
      </c>
      <c r="AK30" s="25">
        <v>-3.2210000000000001</v>
      </c>
      <c r="AL30">
        <f t="shared" si="22"/>
        <v>-85.512666666666675</v>
      </c>
      <c r="AM30">
        <v>64.959999999999994</v>
      </c>
      <c r="AN30">
        <v>2</v>
      </c>
      <c r="AO30" s="6">
        <v>2</v>
      </c>
      <c r="AP30">
        <v>25</v>
      </c>
      <c r="AR30">
        <f>(AL30*AM30)/(AN30*AP30)</f>
        <v>-111.09805653333333</v>
      </c>
      <c r="AT30">
        <v>100</v>
      </c>
      <c r="AU30" s="25">
        <v>-131.36000000000001</v>
      </c>
      <c r="AV30" s="25">
        <v>-157.96</v>
      </c>
      <c r="AW30" s="25">
        <v>-152.88</v>
      </c>
      <c r="AX30">
        <f t="shared" ref="AX30:AX34" si="23">AVERAGE(AU30:AW30)</f>
        <v>-147.4</v>
      </c>
      <c r="AY30" s="25">
        <v>-0.105</v>
      </c>
      <c r="AZ30">
        <f t="shared" ref="AZ30:AZ34" si="24">AX30-AY30</f>
        <v>-147.29500000000002</v>
      </c>
      <c r="BA30">
        <v>64.959999999999994</v>
      </c>
      <c r="BB30">
        <v>2</v>
      </c>
      <c r="BC30" s="5">
        <v>5</v>
      </c>
      <c r="BD30">
        <f>50/BC30</f>
        <v>10</v>
      </c>
      <c r="BF30">
        <f>(AZ30*BA30)/(BB30*BD30)</f>
        <v>-478.41415999999998</v>
      </c>
    </row>
    <row r="31" spans="1:58" x14ac:dyDescent="0.2">
      <c r="A31" t="s">
        <v>57</v>
      </c>
      <c r="B31" t="s">
        <v>0</v>
      </c>
      <c r="C31" s="7" t="s">
        <v>131</v>
      </c>
      <c r="D31" s="25">
        <v>-25.234000000000002</v>
      </c>
      <c r="E31" s="25">
        <v>-28.798999999999999</v>
      </c>
      <c r="F31" s="25">
        <v>-26.481000000000002</v>
      </c>
      <c r="G31">
        <f>AVERAGE(D31:F31)</f>
        <v>-26.838000000000005</v>
      </c>
      <c r="H31" s="25">
        <v>-0.76400000000000001</v>
      </c>
      <c r="I31">
        <f t="shared" ref="I31:I54" si="25">G31-H31</f>
        <v>-26.074000000000005</v>
      </c>
      <c r="J31">
        <v>64.959999999999994</v>
      </c>
      <c r="K31">
        <v>2</v>
      </c>
      <c r="L31" s="6">
        <v>40</v>
      </c>
      <c r="M31">
        <f>50/L31</f>
        <v>1.25</v>
      </c>
      <c r="O31">
        <f>(I31*J31)/(K31*M31)</f>
        <v>-677.50681600000007</v>
      </c>
      <c r="P31">
        <f>AVERAGE(O31:O37)</f>
        <v>-699.81346133333318</v>
      </c>
      <c r="S31" s="3" t="s">
        <v>58</v>
      </c>
      <c r="T31" t="s">
        <v>57</v>
      </c>
      <c r="W31" s="3" t="s">
        <v>58</v>
      </c>
      <c r="X31" t="s">
        <v>57</v>
      </c>
      <c r="AA31" s="3" t="s">
        <v>58</v>
      </c>
      <c r="AB31" t="s">
        <v>57</v>
      </c>
      <c r="AF31" s="7">
        <v>80</v>
      </c>
      <c r="AG31" s="25">
        <v>-60.856999999999999</v>
      </c>
      <c r="AH31" s="25">
        <v>-50.976999999999997</v>
      </c>
      <c r="AI31" s="25">
        <v>-53.783000000000001</v>
      </c>
      <c r="AJ31">
        <f t="shared" si="21"/>
        <v>-55.205666666666673</v>
      </c>
      <c r="AK31" s="25">
        <v>-0.95599999999999996</v>
      </c>
      <c r="AL31" s="7">
        <f t="shared" si="22"/>
        <v>-54.24966666666667</v>
      </c>
      <c r="AM31" s="7">
        <v>64.959999999999994</v>
      </c>
      <c r="AN31" s="7">
        <v>2</v>
      </c>
      <c r="AO31" s="8">
        <v>4</v>
      </c>
      <c r="AP31" s="7">
        <f>25/2</f>
        <v>12.5</v>
      </c>
      <c r="AQ31" s="7"/>
      <c r="AR31" s="7">
        <f t="shared" ref="AR31:AR33" si="26">(AL31*AM31)/(AN31*AP31)</f>
        <v>-140.96233386666665</v>
      </c>
      <c r="AS31" s="28" t="s">
        <v>123</v>
      </c>
      <c r="AT31">
        <v>200</v>
      </c>
      <c r="AU31" s="25">
        <v>-70.162000000000006</v>
      </c>
      <c r="AV31" s="25">
        <v>-73.947999999999993</v>
      </c>
      <c r="AW31" s="25">
        <v>-63.314</v>
      </c>
      <c r="AX31">
        <f t="shared" si="23"/>
        <v>-69.141333333333336</v>
      </c>
      <c r="AY31" s="25">
        <v>-0.25700000000000001</v>
      </c>
      <c r="AZ31">
        <f t="shared" si="24"/>
        <v>-68.884333333333331</v>
      </c>
      <c r="BA31">
        <v>64.959999999999994</v>
      </c>
      <c r="BB31">
        <v>2</v>
      </c>
      <c r="BC31" s="6">
        <v>10</v>
      </c>
      <c r="BD31">
        <f t="shared" ref="BD31:BD34" si="27">50/BC31</f>
        <v>5</v>
      </c>
      <c r="BF31">
        <f>(AZ31*BA31)/(BB31*BD31)</f>
        <v>-447.47262933333332</v>
      </c>
    </row>
    <row r="32" spans="1:58" x14ac:dyDescent="0.2">
      <c r="A32" t="s">
        <v>57</v>
      </c>
      <c r="B32" t="s">
        <v>1</v>
      </c>
      <c r="C32" s="7" t="s">
        <v>131</v>
      </c>
      <c r="D32" s="25">
        <v>-29.594999999999999</v>
      </c>
      <c r="E32" s="25">
        <v>-32.180999999999997</v>
      </c>
      <c r="F32" s="25">
        <v>-30.927</v>
      </c>
      <c r="G32">
        <f t="shared" ref="G32:G54" si="28">AVERAGE(D32:F32)</f>
        <v>-30.901</v>
      </c>
      <c r="H32" s="25">
        <v>-0.623</v>
      </c>
      <c r="I32">
        <f t="shared" si="25"/>
        <v>-30.277999999999999</v>
      </c>
      <c r="J32">
        <v>64.959999999999994</v>
      </c>
      <c r="K32">
        <v>2</v>
      </c>
      <c r="L32" s="6">
        <v>40</v>
      </c>
      <c r="M32">
        <f t="shared" ref="M32:M54" si="29">50/L32</f>
        <v>1.25</v>
      </c>
      <c r="O32">
        <f>(I32*J32)/(K32*M32)</f>
        <v>-786.74355199999991</v>
      </c>
      <c r="R32" t="s">
        <v>75</v>
      </c>
      <c r="S32">
        <f>AVERAGE(O50:O54)</f>
        <v>-633.94030933333329</v>
      </c>
      <c r="T32">
        <f>AVERAGE(O38:O44)</f>
        <v>-619.93122133333316</v>
      </c>
      <c r="V32" t="s">
        <v>75</v>
      </c>
      <c r="W32">
        <f>STDEVA(O50:O54)</f>
        <v>119.44456694867246</v>
      </c>
      <c r="X32">
        <f>STDEVA(O38:O44)</f>
        <v>126.69045315472921</v>
      </c>
      <c r="Z32" t="s">
        <v>75</v>
      </c>
      <c r="AA32">
        <f>W32/SQRT(W37)</f>
        <v>53.417234248051251</v>
      </c>
      <c r="AB32">
        <f>X32/SQRT(X37)</f>
        <v>47.884490361927412</v>
      </c>
      <c r="AF32" s="7">
        <v>100</v>
      </c>
      <c r="AG32" s="25"/>
      <c r="AH32" s="25"/>
      <c r="AI32" s="25"/>
      <c r="AJ32" t="e">
        <f t="shared" si="21"/>
        <v>#DIV/0!</v>
      </c>
      <c r="AK32" s="25">
        <v>5.2779999999999996</v>
      </c>
      <c r="AL32" t="e">
        <f t="shared" si="22"/>
        <v>#DIV/0!</v>
      </c>
      <c r="AM32">
        <v>64.959999999999994</v>
      </c>
      <c r="AN32">
        <v>2</v>
      </c>
      <c r="AO32" s="6">
        <v>5</v>
      </c>
      <c r="AP32">
        <v>10</v>
      </c>
      <c r="AR32" t="e">
        <f t="shared" si="26"/>
        <v>#DIV/0!</v>
      </c>
      <c r="AT32" s="7">
        <v>400</v>
      </c>
      <c r="AU32" s="25">
        <v>-47.87</v>
      </c>
      <c r="AV32" s="25">
        <v>-47.829000000000001</v>
      </c>
      <c r="AW32" s="25">
        <v>-55.442999999999998</v>
      </c>
      <c r="AX32">
        <f t="shared" si="23"/>
        <v>-50.380666666666663</v>
      </c>
      <c r="AY32" s="25">
        <v>-0.38900000000000001</v>
      </c>
      <c r="AZ32" s="7">
        <f t="shared" si="24"/>
        <v>-49.99166666666666</v>
      </c>
      <c r="BA32" s="7">
        <v>64.959999999999994</v>
      </c>
      <c r="BB32" s="7">
        <v>2</v>
      </c>
      <c r="BC32" s="8">
        <v>20</v>
      </c>
      <c r="BD32">
        <f t="shared" si="27"/>
        <v>2.5</v>
      </c>
      <c r="BE32" s="7"/>
      <c r="BF32" s="7">
        <f t="shared" ref="BF32:BF34" si="30">(AZ32*BA32)/(BB32*BD32)</f>
        <v>-649.49173333333317</v>
      </c>
    </row>
    <row r="33" spans="1:58" x14ac:dyDescent="0.2">
      <c r="A33" t="s">
        <v>57</v>
      </c>
      <c r="B33" t="s">
        <v>2</v>
      </c>
      <c r="C33" s="7" t="s">
        <v>131</v>
      </c>
      <c r="D33" s="25">
        <v>-20.204000000000001</v>
      </c>
      <c r="E33" s="25">
        <v>-22.175999999999998</v>
      </c>
      <c r="F33" s="25">
        <v>-22.481000000000002</v>
      </c>
      <c r="G33">
        <f t="shared" si="28"/>
        <v>-21.620333333333331</v>
      </c>
      <c r="H33" s="25">
        <v>-0.623</v>
      </c>
      <c r="I33">
        <f t="shared" si="25"/>
        <v>-20.99733333333333</v>
      </c>
      <c r="J33">
        <v>64.959999999999994</v>
      </c>
      <c r="K33" s="7">
        <v>2</v>
      </c>
      <c r="L33" s="6">
        <v>40</v>
      </c>
      <c r="M33">
        <f t="shared" si="29"/>
        <v>1.25</v>
      </c>
      <c r="N33" s="7"/>
      <c r="O33" s="7">
        <f t="shared" ref="O33:O54" si="31">(I33*J33)/(K33*M33)</f>
        <v>-545.59470933333318</v>
      </c>
      <c r="R33" t="s">
        <v>76</v>
      </c>
      <c r="S33">
        <f>AVERAGE(O45:O49)</f>
        <v>-718.19256319999988</v>
      </c>
      <c r="T33">
        <f>AVERAGE(O31:O37)</f>
        <v>-699.81346133333318</v>
      </c>
      <c r="V33" t="s">
        <v>76</v>
      </c>
      <c r="W33">
        <f>STDEVA(O45:O49)</f>
        <v>103.42775584592181</v>
      </c>
      <c r="X33">
        <f>STDEVA(O31:O37)</f>
        <v>84.810704362148371</v>
      </c>
      <c r="Z33" t="s">
        <v>76</v>
      </c>
      <c r="AA33">
        <f>W33/SQRT(W38)</f>
        <v>46.254298566346485</v>
      </c>
      <c r="AB33">
        <f>X33/SQRT(X38)</f>
        <v>32.055433179780778</v>
      </c>
      <c r="AF33">
        <v>200</v>
      </c>
      <c r="AG33" s="25"/>
      <c r="AH33" s="25"/>
      <c r="AI33" s="25"/>
      <c r="AJ33" t="e">
        <f t="shared" si="21"/>
        <v>#DIV/0!</v>
      </c>
      <c r="AK33" s="25">
        <v>-0.32700000000000001</v>
      </c>
      <c r="AL33" t="e">
        <f t="shared" si="22"/>
        <v>#DIV/0!</v>
      </c>
      <c r="AM33">
        <v>64.959999999999994</v>
      </c>
      <c r="AN33">
        <v>2</v>
      </c>
      <c r="AO33" s="6">
        <v>10</v>
      </c>
      <c r="AP33">
        <v>5</v>
      </c>
      <c r="AR33" t="e">
        <f t="shared" si="26"/>
        <v>#DIV/0!</v>
      </c>
      <c r="AT33" s="7">
        <v>800</v>
      </c>
      <c r="AU33" s="25">
        <v>-27.501999999999999</v>
      </c>
      <c r="AV33" s="25">
        <v>-26.093</v>
      </c>
      <c r="AW33" s="25">
        <v>-33.49</v>
      </c>
      <c r="AX33">
        <f t="shared" si="23"/>
        <v>-29.028333333333336</v>
      </c>
      <c r="AY33" s="25">
        <v>-0.76500000000000001</v>
      </c>
      <c r="AZ33">
        <f t="shared" si="24"/>
        <v>-28.263333333333335</v>
      </c>
      <c r="BA33">
        <v>64.959999999999994</v>
      </c>
      <c r="BB33">
        <v>2</v>
      </c>
      <c r="BC33" s="6">
        <v>40</v>
      </c>
      <c r="BD33">
        <f t="shared" si="27"/>
        <v>1.25</v>
      </c>
      <c r="BF33">
        <f t="shared" si="30"/>
        <v>-734.39445333333333</v>
      </c>
    </row>
    <row r="34" spans="1:58" x14ac:dyDescent="0.2">
      <c r="A34" t="s">
        <v>57</v>
      </c>
      <c r="B34" t="s">
        <v>3</v>
      </c>
      <c r="C34" s="7" t="s">
        <v>131</v>
      </c>
      <c r="D34" s="25">
        <v>-26.597999999999999</v>
      </c>
      <c r="E34" s="25">
        <v>-25.515999999999998</v>
      </c>
      <c r="F34" s="25">
        <v>-29.064</v>
      </c>
      <c r="G34">
        <f t="shared" si="28"/>
        <v>-27.059333333333331</v>
      </c>
      <c r="H34" s="25">
        <v>-0.38600000000000001</v>
      </c>
      <c r="I34">
        <f t="shared" si="25"/>
        <v>-26.673333333333332</v>
      </c>
      <c r="J34">
        <v>64.959999999999994</v>
      </c>
      <c r="K34" s="7">
        <v>2</v>
      </c>
      <c r="L34" s="6">
        <v>40</v>
      </c>
      <c r="M34">
        <f t="shared" si="29"/>
        <v>1.25</v>
      </c>
      <c r="O34" s="7">
        <f t="shared" si="31"/>
        <v>-693.0798933333333</v>
      </c>
      <c r="AF34">
        <v>400</v>
      </c>
      <c r="AG34" s="25"/>
      <c r="AH34" s="25"/>
      <c r="AI34" s="25"/>
      <c r="AJ34" t="e">
        <f t="shared" si="21"/>
        <v>#DIV/0!</v>
      </c>
      <c r="AK34" s="25">
        <v>-2.0569999999999999</v>
      </c>
      <c r="AL34" t="e">
        <f t="shared" si="22"/>
        <v>#DIV/0!</v>
      </c>
      <c r="AM34">
        <v>64.959999999999994</v>
      </c>
      <c r="AN34">
        <v>2</v>
      </c>
      <c r="AO34" s="26">
        <v>20</v>
      </c>
      <c r="AP34">
        <v>2.5</v>
      </c>
      <c r="AR34" t="e">
        <f>(AL34*AM34)/(AN34*AP34)</f>
        <v>#DIV/0!</v>
      </c>
      <c r="AT34">
        <v>1600</v>
      </c>
      <c r="AU34" s="25">
        <v>-15.913</v>
      </c>
      <c r="AV34" s="25">
        <v>-16.7</v>
      </c>
      <c r="AW34" s="25">
        <v>-11.006</v>
      </c>
      <c r="AX34">
        <f t="shared" si="23"/>
        <v>-14.539666666666667</v>
      </c>
      <c r="AY34" s="25">
        <v>-0.70699999999999996</v>
      </c>
      <c r="AZ34">
        <f t="shared" si="24"/>
        <v>-13.832666666666666</v>
      </c>
      <c r="BA34">
        <v>64.959999999999994</v>
      </c>
      <c r="BB34">
        <v>2</v>
      </c>
      <c r="BC34" s="6">
        <v>80</v>
      </c>
      <c r="BD34">
        <f t="shared" si="27"/>
        <v>0.625</v>
      </c>
      <c r="BF34">
        <f t="shared" si="30"/>
        <v>-718.85602133333327</v>
      </c>
    </row>
    <row r="35" spans="1:58" x14ac:dyDescent="0.2">
      <c r="A35" t="s">
        <v>57</v>
      </c>
      <c r="B35" t="s">
        <v>4</v>
      </c>
      <c r="C35" s="7" t="s">
        <v>131</v>
      </c>
      <c r="D35" s="25">
        <v>-30.091999999999999</v>
      </c>
      <c r="E35" s="25">
        <v>-29.530999999999999</v>
      </c>
      <c r="F35" s="25">
        <v>-32.554000000000002</v>
      </c>
      <c r="G35">
        <f t="shared" si="28"/>
        <v>-30.725666666666665</v>
      </c>
      <c r="H35" s="25">
        <v>-0.14499999999999999</v>
      </c>
      <c r="I35">
        <f t="shared" si="25"/>
        <v>-30.580666666666666</v>
      </c>
      <c r="J35">
        <v>64.959999999999994</v>
      </c>
      <c r="K35" s="7">
        <v>2</v>
      </c>
      <c r="L35" s="6">
        <v>40</v>
      </c>
      <c r="M35">
        <f t="shared" si="29"/>
        <v>1.25</v>
      </c>
      <c r="O35" s="7">
        <f t="shared" si="31"/>
        <v>-794.60804266666651</v>
      </c>
      <c r="R35" s="67" t="s">
        <v>78</v>
      </c>
      <c r="S35" s="67"/>
      <c r="T35" s="67"/>
      <c r="V35" s="66" t="s">
        <v>80</v>
      </c>
      <c r="W35" s="66"/>
      <c r="X35" s="66"/>
    </row>
    <row r="36" spans="1:58" x14ac:dyDescent="0.2">
      <c r="A36" t="s">
        <v>57</v>
      </c>
      <c r="B36" t="s">
        <v>5</v>
      </c>
      <c r="C36" s="7" t="s">
        <v>131</v>
      </c>
      <c r="D36" s="25">
        <v>-27.501999999999999</v>
      </c>
      <c r="E36" s="25">
        <v>-26.093</v>
      </c>
      <c r="F36" s="25">
        <v>-33.49</v>
      </c>
      <c r="G36">
        <f t="shared" si="28"/>
        <v>-29.028333333333336</v>
      </c>
      <c r="H36" s="25">
        <v>-0.76500000000000001</v>
      </c>
      <c r="I36">
        <f t="shared" si="25"/>
        <v>-28.263333333333335</v>
      </c>
      <c r="J36">
        <v>64.959999999999994</v>
      </c>
      <c r="K36" s="7">
        <v>2</v>
      </c>
      <c r="L36" s="6">
        <v>40</v>
      </c>
      <c r="M36">
        <f t="shared" si="29"/>
        <v>1.25</v>
      </c>
      <c r="O36" s="7">
        <f t="shared" si="31"/>
        <v>-734.39445333333333</v>
      </c>
      <c r="S36" t="s">
        <v>58</v>
      </c>
      <c r="T36" t="s">
        <v>57</v>
      </c>
      <c r="W36" t="s">
        <v>58</v>
      </c>
      <c r="X36" t="s">
        <v>57</v>
      </c>
      <c r="AE36" t="s">
        <v>116</v>
      </c>
      <c r="AF36" s="3" t="s">
        <v>70</v>
      </c>
      <c r="AG36" s="24">
        <v>1</v>
      </c>
      <c r="AH36" s="24">
        <v>2</v>
      </c>
      <c r="AI36" s="24">
        <v>3</v>
      </c>
      <c r="AJ36" s="3" t="s">
        <v>63</v>
      </c>
      <c r="AK36" s="24" t="s">
        <v>64</v>
      </c>
      <c r="AL36" s="3" t="s">
        <v>61</v>
      </c>
      <c r="AM36" s="9" t="s">
        <v>65</v>
      </c>
      <c r="AN36" s="3" t="s">
        <v>66</v>
      </c>
      <c r="AO36" s="3" t="s">
        <v>67</v>
      </c>
      <c r="AP36" s="3" t="s">
        <v>68</v>
      </c>
      <c r="AR36" s="3" t="s">
        <v>69</v>
      </c>
      <c r="AS36" t="s">
        <v>124</v>
      </c>
      <c r="AT36" s="3" t="s">
        <v>70</v>
      </c>
      <c r="AU36" s="24">
        <v>1</v>
      </c>
      <c r="AV36" s="24">
        <v>2</v>
      </c>
      <c r="AW36" s="24">
        <v>3</v>
      </c>
      <c r="AX36" s="3" t="s">
        <v>63</v>
      </c>
      <c r="AY36" s="24" t="s">
        <v>64</v>
      </c>
      <c r="AZ36" s="3" t="s">
        <v>61</v>
      </c>
      <c r="BA36" s="9" t="s">
        <v>65</v>
      </c>
      <c r="BB36" s="3" t="s">
        <v>66</v>
      </c>
      <c r="BC36" s="3" t="s">
        <v>67</v>
      </c>
      <c r="BD36" s="3" t="s">
        <v>68</v>
      </c>
      <c r="BF36" s="3" t="s">
        <v>69</v>
      </c>
    </row>
    <row r="37" spans="1:58" x14ac:dyDescent="0.2">
      <c r="A37" t="s">
        <v>57</v>
      </c>
      <c r="B37" t="s">
        <v>6</v>
      </c>
      <c r="C37" s="7" t="s">
        <v>131</v>
      </c>
      <c r="D37" s="25">
        <v>-26.597999999999999</v>
      </c>
      <c r="E37" s="25">
        <v>-27.515999999999998</v>
      </c>
      <c r="F37" s="25">
        <v>-24.274999999999999</v>
      </c>
      <c r="G37">
        <f t="shared" si="28"/>
        <v>-26.129666666666665</v>
      </c>
      <c r="H37" s="25">
        <v>-0.46899999999999997</v>
      </c>
      <c r="I37">
        <f t="shared" si="25"/>
        <v>-25.660666666666664</v>
      </c>
      <c r="J37">
        <v>64.959999999999994</v>
      </c>
      <c r="K37" s="7">
        <v>2</v>
      </c>
      <c r="L37" s="6">
        <v>40</v>
      </c>
      <c r="M37">
        <f t="shared" si="29"/>
        <v>1.25</v>
      </c>
      <c r="O37" s="7">
        <f t="shared" si="31"/>
        <v>-666.76676266666652</v>
      </c>
      <c r="R37" t="s">
        <v>75</v>
      </c>
      <c r="S37">
        <f>ABS(S32)</f>
        <v>633.94030933333329</v>
      </c>
      <c r="T37">
        <f>ABS(T32)</f>
        <v>619.93122133333316</v>
      </c>
      <c r="V37" t="s">
        <v>75</v>
      </c>
      <c r="W37">
        <v>5</v>
      </c>
      <c r="X37">
        <v>7</v>
      </c>
      <c r="AE37" t="s">
        <v>117</v>
      </c>
      <c r="AF37">
        <v>20</v>
      </c>
      <c r="AG37" s="25">
        <v>-58.055999999999997</v>
      </c>
      <c r="AH37" s="25">
        <v>-54.826999999999998</v>
      </c>
      <c r="AI37" s="25">
        <v>-66.045000000000002</v>
      </c>
      <c r="AJ37">
        <f t="shared" ref="AJ37:AJ39" si="32">AVERAGE(AG37:AI37)</f>
        <v>-59.642666666666663</v>
      </c>
      <c r="AK37" s="25">
        <v>-1.02</v>
      </c>
      <c r="AL37">
        <f t="shared" ref="AL37:AL39" si="33">AJ37-AK37</f>
        <v>-58.62266666666666</v>
      </c>
      <c r="AM37">
        <v>64.959999999999994</v>
      </c>
      <c r="AN37">
        <v>2</v>
      </c>
      <c r="AO37" s="5">
        <v>1</v>
      </c>
      <c r="AP37">
        <f>50/AO37</f>
        <v>50</v>
      </c>
      <c r="AR37">
        <f>(AL37*AM37)/(AN37*AP37)</f>
        <v>-38.081284266666657</v>
      </c>
      <c r="AT37">
        <v>100</v>
      </c>
      <c r="AU37" s="25">
        <v>-148.80000000000001</v>
      </c>
      <c r="AV37" s="25">
        <v>-138.6</v>
      </c>
      <c r="AW37" s="25">
        <v>-134.36000000000001</v>
      </c>
      <c r="AX37">
        <f t="shared" ref="AX37:AX41" si="34">AVERAGE(AU37:AW37)</f>
        <v>-140.58666666666667</v>
      </c>
      <c r="AY37" s="25">
        <v>-0.63300000000000001</v>
      </c>
      <c r="AZ37">
        <f t="shared" ref="AZ37:AZ41" si="35">AX37-AY37</f>
        <v>-139.95366666666666</v>
      </c>
      <c r="BA37">
        <v>64.959999999999994</v>
      </c>
      <c r="BB37">
        <v>2</v>
      </c>
      <c r="BC37" s="5">
        <v>5</v>
      </c>
      <c r="BD37">
        <f>50/BC37</f>
        <v>10</v>
      </c>
      <c r="BF37">
        <f>(AZ37*BA37)/(BB37*BD37)</f>
        <v>-454.56950933333326</v>
      </c>
    </row>
    <row r="38" spans="1:58" x14ac:dyDescent="0.2">
      <c r="A38" t="s">
        <v>57</v>
      </c>
      <c r="B38" t="s">
        <v>7</v>
      </c>
      <c r="C38" s="7" t="s">
        <v>131</v>
      </c>
      <c r="D38">
        <v>-22.454000000000001</v>
      </c>
      <c r="E38">
        <v>-24.9</v>
      </c>
      <c r="F38">
        <v>-20.513000000000002</v>
      </c>
      <c r="G38">
        <f t="shared" si="28"/>
        <v>-22.622333333333334</v>
      </c>
      <c r="H38" s="25">
        <v>-0.52</v>
      </c>
      <c r="I38">
        <f t="shared" si="25"/>
        <v>-22.102333333333334</v>
      </c>
      <c r="J38">
        <v>64.959999999999994</v>
      </c>
      <c r="K38" s="7">
        <v>2</v>
      </c>
      <c r="L38" s="6">
        <v>40</v>
      </c>
      <c r="M38">
        <f t="shared" si="29"/>
        <v>1.25</v>
      </c>
      <c r="O38" s="7">
        <f t="shared" si="31"/>
        <v>-574.30702933333328</v>
      </c>
      <c r="P38">
        <f>AVERAGE(O38:O44)</f>
        <v>-619.93122133333316</v>
      </c>
      <c r="R38" t="s">
        <v>76</v>
      </c>
      <c r="S38">
        <f>ABS(S33)</f>
        <v>718.19256319999988</v>
      </c>
      <c r="T38">
        <f>ABS(T33)</f>
        <v>699.81346133333318</v>
      </c>
      <c r="V38" t="s">
        <v>76</v>
      </c>
      <c r="W38">
        <v>5</v>
      </c>
      <c r="X38">
        <v>7</v>
      </c>
      <c r="AE38" t="s">
        <v>118</v>
      </c>
      <c r="AF38">
        <v>40</v>
      </c>
      <c r="AG38" s="25">
        <v>-48.786999999999999</v>
      </c>
      <c r="AH38" s="25">
        <v>-51.344000000000001</v>
      </c>
      <c r="AI38" s="25">
        <v>-54.097999999999999</v>
      </c>
      <c r="AJ38">
        <f t="shared" si="32"/>
        <v>-51.409666666666659</v>
      </c>
      <c r="AK38" s="25"/>
      <c r="AL38">
        <f t="shared" si="33"/>
        <v>-51.409666666666659</v>
      </c>
      <c r="AM38">
        <v>64.959999999999994</v>
      </c>
      <c r="AN38">
        <v>2</v>
      </c>
      <c r="AO38" s="6">
        <v>2</v>
      </c>
      <c r="AP38">
        <v>25</v>
      </c>
      <c r="AR38">
        <f>(AL38*AM38)/(AN38*AP38)</f>
        <v>-66.791438933333325</v>
      </c>
      <c r="AS38" s="28" t="s">
        <v>123</v>
      </c>
      <c r="AT38">
        <v>200</v>
      </c>
      <c r="AU38" s="25">
        <v>-73.966999999999999</v>
      </c>
      <c r="AV38" s="25">
        <v>-72.180000000000007</v>
      </c>
      <c r="AW38" s="25">
        <v>-85.667000000000002</v>
      </c>
      <c r="AX38">
        <f t="shared" si="34"/>
        <v>-77.271333333333331</v>
      </c>
      <c r="AY38" s="25">
        <v>-0.68</v>
      </c>
      <c r="AZ38">
        <f t="shared" si="35"/>
        <v>-76.591333333333324</v>
      </c>
      <c r="BA38">
        <v>64.959999999999994</v>
      </c>
      <c r="BB38">
        <v>2</v>
      </c>
      <c r="BC38" s="6">
        <v>10</v>
      </c>
      <c r="BD38">
        <f t="shared" ref="BD38:BD41" si="36">50/BC38</f>
        <v>5</v>
      </c>
      <c r="BF38">
        <f>(AZ38*BA38)/(BB38*BD38)</f>
        <v>-497.53730133333318</v>
      </c>
    </row>
    <row r="39" spans="1:58" x14ac:dyDescent="0.2">
      <c r="A39" t="s">
        <v>57</v>
      </c>
      <c r="B39" t="s">
        <v>8</v>
      </c>
      <c r="C39" s="7" t="s">
        <v>131</v>
      </c>
      <c r="D39">
        <v>-33.524000000000001</v>
      </c>
      <c r="E39">
        <v>-28.398</v>
      </c>
      <c r="F39">
        <v>-30.76</v>
      </c>
      <c r="G39">
        <f t="shared" si="28"/>
        <v>-30.894000000000002</v>
      </c>
      <c r="H39" s="25">
        <v>-0.82299999999999995</v>
      </c>
      <c r="I39">
        <f t="shared" si="25"/>
        <v>-30.071000000000002</v>
      </c>
      <c r="J39">
        <v>64.959999999999994</v>
      </c>
      <c r="K39" s="7">
        <v>2</v>
      </c>
      <c r="L39" s="6">
        <v>40</v>
      </c>
      <c r="M39">
        <f t="shared" si="29"/>
        <v>1.25</v>
      </c>
      <c r="O39" s="7">
        <f t="shared" si="31"/>
        <v>-781.3648639999999</v>
      </c>
      <c r="AF39" s="7">
        <v>80</v>
      </c>
      <c r="AG39" s="25">
        <v>-45.51</v>
      </c>
      <c r="AH39" s="25">
        <v>-45.591000000000001</v>
      </c>
      <c r="AI39" s="25">
        <v>-47.892000000000003</v>
      </c>
      <c r="AJ39">
        <f t="shared" si="32"/>
        <v>-46.330999999999996</v>
      </c>
      <c r="AK39" s="25">
        <v>-6.7110000000000003</v>
      </c>
      <c r="AL39" s="7">
        <f t="shared" si="33"/>
        <v>-39.619999999999997</v>
      </c>
      <c r="AM39" s="7">
        <v>64.959999999999994</v>
      </c>
      <c r="AN39" s="7">
        <v>2</v>
      </c>
      <c r="AO39" s="8">
        <v>4</v>
      </c>
      <c r="AP39" s="7">
        <f>25/2</f>
        <v>12.5</v>
      </c>
      <c r="AQ39" s="7"/>
      <c r="AR39" s="7">
        <f t="shared" ref="AR39" si="37">(AL39*AM39)/(AN39*AP39)</f>
        <v>-102.94860799999998</v>
      </c>
      <c r="AT39" s="7">
        <v>400</v>
      </c>
      <c r="AU39" s="25">
        <v>-35.872999999999998</v>
      </c>
      <c r="AV39" s="25">
        <v>-34.966999999999999</v>
      </c>
      <c r="AW39" s="25">
        <v>-35.200000000000003</v>
      </c>
      <c r="AX39">
        <f t="shared" si="34"/>
        <v>-35.346666666666671</v>
      </c>
      <c r="AY39" s="25">
        <v>-0.747</v>
      </c>
      <c r="AZ39" s="7">
        <f t="shared" si="35"/>
        <v>-34.599666666666671</v>
      </c>
      <c r="BA39" s="7">
        <v>64.959999999999994</v>
      </c>
      <c r="BB39" s="7">
        <v>2</v>
      </c>
      <c r="BC39" s="8">
        <v>20</v>
      </c>
      <c r="BD39">
        <f t="shared" si="36"/>
        <v>2.5</v>
      </c>
      <c r="BE39" s="7"/>
      <c r="BF39" s="7">
        <f t="shared" ref="BF39:BF41" si="38">(AZ39*BA39)/(BB39*BD39)</f>
        <v>-449.51886933333333</v>
      </c>
    </row>
    <row r="40" spans="1:58" x14ac:dyDescent="0.2">
      <c r="A40" t="s">
        <v>57</v>
      </c>
      <c r="B40" t="s">
        <v>9</v>
      </c>
      <c r="C40" s="7" t="s">
        <v>131</v>
      </c>
      <c r="D40">
        <v>-16.297999999999998</v>
      </c>
      <c r="E40">
        <v>-18.021999999999998</v>
      </c>
      <c r="F40">
        <v>-20.106999999999999</v>
      </c>
      <c r="G40">
        <f t="shared" si="28"/>
        <v>-18.14233333333333</v>
      </c>
      <c r="H40" s="25">
        <v>-0.378</v>
      </c>
      <c r="I40">
        <f t="shared" si="25"/>
        <v>-17.76433333333333</v>
      </c>
      <c r="J40">
        <v>64.959999999999994</v>
      </c>
      <c r="K40" s="7">
        <v>2</v>
      </c>
      <c r="L40" s="6">
        <v>40</v>
      </c>
      <c r="M40">
        <f t="shared" si="29"/>
        <v>1.25</v>
      </c>
      <c r="O40" s="7">
        <f t="shared" si="31"/>
        <v>-461.58843733333316</v>
      </c>
      <c r="AT40" s="7">
        <v>800</v>
      </c>
      <c r="AU40" s="25">
        <v>-30.08</v>
      </c>
      <c r="AV40" s="25">
        <v>-28.902999999999999</v>
      </c>
      <c r="AW40" s="25">
        <v>-30.126000000000001</v>
      </c>
      <c r="AX40">
        <f t="shared" si="34"/>
        <v>-29.702999999999999</v>
      </c>
      <c r="AY40" s="25">
        <v>-0.76500000000000001</v>
      </c>
      <c r="AZ40">
        <f t="shared" si="35"/>
        <v>-28.937999999999999</v>
      </c>
      <c r="BA40">
        <v>64.959999999999994</v>
      </c>
      <c r="BB40">
        <v>2</v>
      </c>
      <c r="BC40" s="6">
        <v>40</v>
      </c>
      <c r="BD40">
        <f t="shared" si="36"/>
        <v>1.25</v>
      </c>
      <c r="BF40">
        <f>(AZ40*BA40)/(BB40*BD40)</f>
        <v>-751.92499199999997</v>
      </c>
    </row>
    <row r="41" spans="1:58" x14ac:dyDescent="0.2">
      <c r="A41" t="s">
        <v>57</v>
      </c>
      <c r="B41" t="s">
        <v>10</v>
      </c>
      <c r="C41" s="7" t="s">
        <v>131</v>
      </c>
      <c r="D41">
        <v>-27.34</v>
      </c>
      <c r="E41">
        <v>-29.94</v>
      </c>
      <c r="F41">
        <v>-28.53</v>
      </c>
      <c r="G41">
        <f t="shared" si="28"/>
        <v>-28.603333333333335</v>
      </c>
      <c r="H41" s="25">
        <v>-0.879</v>
      </c>
      <c r="I41">
        <f t="shared" si="25"/>
        <v>-27.724333333333334</v>
      </c>
      <c r="J41">
        <v>64.959999999999994</v>
      </c>
      <c r="K41" s="7">
        <v>2</v>
      </c>
      <c r="L41" s="6">
        <v>40</v>
      </c>
      <c r="M41">
        <f t="shared" si="29"/>
        <v>1.25</v>
      </c>
      <c r="O41" s="7">
        <f t="shared" si="31"/>
        <v>-720.38907733333326</v>
      </c>
      <c r="AT41">
        <v>1600</v>
      </c>
      <c r="AU41" s="25">
        <v>-15.930999999999999</v>
      </c>
      <c r="AV41" s="25">
        <v>-15.131</v>
      </c>
      <c r="AW41" s="25">
        <v>-14.24</v>
      </c>
      <c r="AX41">
        <f t="shared" si="34"/>
        <v>-15.100666666666667</v>
      </c>
      <c r="AY41" s="25">
        <v>-0.41099999999999998</v>
      </c>
      <c r="AZ41">
        <f t="shared" si="35"/>
        <v>-14.689666666666668</v>
      </c>
      <c r="BA41">
        <v>64.959999999999994</v>
      </c>
      <c r="BB41">
        <v>2</v>
      </c>
      <c r="BC41" s="6">
        <v>80</v>
      </c>
      <c r="BD41">
        <f t="shared" si="36"/>
        <v>0.625</v>
      </c>
      <c r="BF41">
        <f t="shared" si="38"/>
        <v>-763.39259733333324</v>
      </c>
    </row>
    <row r="42" spans="1:58" x14ac:dyDescent="0.2">
      <c r="A42" t="s">
        <v>57</v>
      </c>
      <c r="B42" t="s">
        <v>11</v>
      </c>
      <c r="C42" s="7" t="s">
        <v>131</v>
      </c>
      <c r="D42">
        <v>-27.152000000000001</v>
      </c>
      <c r="E42">
        <v>-27.280999999999999</v>
      </c>
      <c r="F42">
        <v>-27.983000000000001</v>
      </c>
      <c r="G42">
        <f t="shared" si="28"/>
        <v>-27.471999999999998</v>
      </c>
      <c r="H42" s="25">
        <v>-0.55100000000000005</v>
      </c>
      <c r="I42">
        <f t="shared" si="25"/>
        <v>-26.920999999999999</v>
      </c>
      <c r="J42">
        <v>64.959999999999994</v>
      </c>
      <c r="K42" s="7">
        <v>2</v>
      </c>
      <c r="L42" s="6">
        <v>40</v>
      </c>
      <c r="M42">
        <f t="shared" si="29"/>
        <v>1.25</v>
      </c>
      <c r="O42" s="7">
        <f t="shared" si="31"/>
        <v>-699.51526399999989</v>
      </c>
    </row>
    <row r="43" spans="1:58" x14ac:dyDescent="0.2">
      <c r="A43" t="s">
        <v>57</v>
      </c>
      <c r="B43" t="s">
        <v>12</v>
      </c>
      <c r="C43" s="7" t="s">
        <v>131</v>
      </c>
      <c r="D43">
        <v>-24.004000000000001</v>
      </c>
      <c r="E43">
        <v>-27.885000000000002</v>
      </c>
      <c r="F43">
        <v>-24.274999999999999</v>
      </c>
      <c r="G43">
        <f t="shared" si="28"/>
        <v>-25.388000000000002</v>
      </c>
      <c r="H43" s="25">
        <v>-0.60599999999999998</v>
      </c>
      <c r="I43">
        <f t="shared" si="25"/>
        <v>-24.782</v>
      </c>
      <c r="J43">
        <v>64.959999999999994</v>
      </c>
      <c r="K43" s="7">
        <v>2</v>
      </c>
      <c r="L43" s="6">
        <v>40</v>
      </c>
      <c r="M43">
        <f t="shared" si="29"/>
        <v>1.25</v>
      </c>
      <c r="O43" s="7">
        <f t="shared" si="31"/>
        <v>-643.93548799999985</v>
      </c>
    </row>
    <row r="44" spans="1:58" x14ac:dyDescent="0.2">
      <c r="A44" t="s">
        <v>57</v>
      </c>
      <c r="B44" t="s">
        <v>13</v>
      </c>
      <c r="C44" s="7" t="s">
        <v>131</v>
      </c>
      <c r="D44">
        <v>-18.422000000000001</v>
      </c>
      <c r="E44">
        <v>-20.43</v>
      </c>
      <c r="F44">
        <v>-16.684999999999999</v>
      </c>
      <c r="G44">
        <f t="shared" si="28"/>
        <v>-18.512333333333334</v>
      </c>
      <c r="H44" s="25">
        <v>-0.87</v>
      </c>
      <c r="I44">
        <f t="shared" si="25"/>
        <v>-17.642333333333333</v>
      </c>
      <c r="J44">
        <v>64.959999999999994</v>
      </c>
      <c r="K44" s="7">
        <v>2</v>
      </c>
      <c r="L44" s="6">
        <v>40</v>
      </c>
      <c r="M44">
        <f t="shared" si="29"/>
        <v>1.25</v>
      </c>
      <c r="O44" s="7">
        <f t="shared" si="31"/>
        <v>-458.41838933333327</v>
      </c>
    </row>
    <row r="45" spans="1:58" x14ac:dyDescent="0.2">
      <c r="A45" t="s">
        <v>58</v>
      </c>
      <c r="B45" t="s">
        <v>14</v>
      </c>
      <c r="C45" s="7" t="s">
        <v>131</v>
      </c>
      <c r="D45">
        <v>-22.751000000000001</v>
      </c>
      <c r="E45">
        <v>-23.934000000000001</v>
      </c>
      <c r="F45">
        <v>-25.134</v>
      </c>
      <c r="G45">
        <f t="shared" si="28"/>
        <v>-23.939666666666668</v>
      </c>
      <c r="H45" s="25">
        <v>-0.62</v>
      </c>
      <c r="I45">
        <f t="shared" si="25"/>
        <v>-23.319666666666667</v>
      </c>
      <c r="J45">
        <v>64.959999999999994</v>
      </c>
      <c r="K45" s="7">
        <v>2</v>
      </c>
      <c r="L45" s="6">
        <v>40</v>
      </c>
      <c r="M45">
        <f t="shared" si="29"/>
        <v>1.25</v>
      </c>
      <c r="O45" s="7">
        <f t="shared" si="31"/>
        <v>-605.93821866666656</v>
      </c>
      <c r="P45">
        <f>AVERAGE(O45:O49)</f>
        <v>-718.19256319999988</v>
      </c>
    </row>
    <row r="46" spans="1:58" x14ac:dyDescent="0.2">
      <c r="A46" t="s">
        <v>58</v>
      </c>
      <c r="B46" t="s">
        <v>15</v>
      </c>
      <c r="C46" s="7" t="s">
        <v>131</v>
      </c>
      <c r="D46">
        <v>-32.667000000000002</v>
      </c>
      <c r="E46">
        <v>-32.518999999999998</v>
      </c>
      <c r="F46">
        <v>-32.603999999999999</v>
      </c>
      <c r="G46">
        <f t="shared" si="28"/>
        <v>-32.596666666666671</v>
      </c>
      <c r="H46" s="25">
        <v>-0.59699999999999998</v>
      </c>
      <c r="I46">
        <f t="shared" si="25"/>
        <v>-31.99966666666667</v>
      </c>
      <c r="J46">
        <v>64.959999999999994</v>
      </c>
      <c r="K46" s="7">
        <v>2</v>
      </c>
      <c r="L46" s="6">
        <v>40</v>
      </c>
      <c r="M46">
        <f t="shared" si="29"/>
        <v>1.25</v>
      </c>
      <c r="O46" s="7">
        <f t="shared" si="31"/>
        <v>-831.47933866666665</v>
      </c>
    </row>
    <row r="47" spans="1:58" x14ac:dyDescent="0.2">
      <c r="A47" t="s">
        <v>58</v>
      </c>
      <c r="B47" t="s">
        <v>16</v>
      </c>
      <c r="C47" s="7" t="s">
        <v>131</v>
      </c>
      <c r="D47">
        <v>-27.155000000000001</v>
      </c>
      <c r="E47">
        <v>-28.132999999999999</v>
      </c>
      <c r="F47">
        <v>-29.925000000000001</v>
      </c>
      <c r="G47">
        <f t="shared" si="28"/>
        <v>-28.40433333333333</v>
      </c>
      <c r="H47" s="25">
        <v>-0.56499999999999995</v>
      </c>
      <c r="I47">
        <f t="shared" si="25"/>
        <v>-27.839333333333329</v>
      </c>
      <c r="J47">
        <v>64.959999999999994</v>
      </c>
      <c r="K47" s="7">
        <v>2</v>
      </c>
      <c r="L47" s="6">
        <v>40</v>
      </c>
      <c r="M47">
        <f t="shared" si="29"/>
        <v>1.25</v>
      </c>
      <c r="O47" s="7">
        <f t="shared" si="31"/>
        <v>-723.37723733333314</v>
      </c>
    </row>
    <row r="48" spans="1:58" x14ac:dyDescent="0.2">
      <c r="A48" t="s">
        <v>58</v>
      </c>
      <c r="B48" s="2" t="s">
        <v>17</v>
      </c>
      <c r="C48" s="7" t="s">
        <v>131</v>
      </c>
      <c r="D48">
        <v>-23.428000000000001</v>
      </c>
      <c r="E48">
        <v>-25.37</v>
      </c>
      <c r="F48">
        <v>-25.614000000000001</v>
      </c>
      <c r="G48">
        <f t="shared" si="28"/>
        <v>-24.804000000000002</v>
      </c>
      <c r="H48" s="25">
        <v>-0.86399999999999999</v>
      </c>
      <c r="I48">
        <f t="shared" si="25"/>
        <v>-23.94</v>
      </c>
      <c r="J48">
        <v>64.959999999999994</v>
      </c>
      <c r="K48" s="7">
        <v>2</v>
      </c>
      <c r="L48" s="6">
        <v>40</v>
      </c>
      <c r="M48">
        <f t="shared" si="29"/>
        <v>1.25</v>
      </c>
      <c r="O48" s="7">
        <f t="shared" si="31"/>
        <v>-622.05696</v>
      </c>
    </row>
    <row r="49" spans="1:16" x14ac:dyDescent="0.2">
      <c r="A49" t="s">
        <v>58</v>
      </c>
      <c r="B49" t="s">
        <v>18</v>
      </c>
      <c r="C49" s="7" t="s">
        <v>131</v>
      </c>
      <c r="D49">
        <v>-31.077000000000002</v>
      </c>
      <c r="E49">
        <v>-32.308</v>
      </c>
      <c r="F49">
        <v>-31.091999999999999</v>
      </c>
      <c r="G49">
        <f t="shared" si="28"/>
        <v>-31.492333333333335</v>
      </c>
      <c r="H49" s="25">
        <v>-0.39200000000000002</v>
      </c>
      <c r="I49">
        <f t="shared" si="25"/>
        <v>-31.100333333333335</v>
      </c>
      <c r="J49">
        <v>64.959999999999994</v>
      </c>
      <c r="K49" s="7">
        <v>2</v>
      </c>
      <c r="L49" s="6">
        <v>40</v>
      </c>
      <c r="M49">
        <f t="shared" si="29"/>
        <v>1.25</v>
      </c>
      <c r="O49" s="7">
        <f t="shared" si="31"/>
        <v>-808.11106133333328</v>
      </c>
    </row>
    <row r="50" spans="1:16" x14ac:dyDescent="0.2">
      <c r="A50" t="s">
        <v>58</v>
      </c>
      <c r="B50" t="s">
        <v>19</v>
      </c>
      <c r="C50" s="7" t="s">
        <v>131</v>
      </c>
      <c r="D50">
        <v>-26.242000000000001</v>
      </c>
      <c r="E50">
        <v>-25.991</v>
      </c>
      <c r="F50">
        <v>-26.768999999999998</v>
      </c>
      <c r="G50">
        <f t="shared" si="28"/>
        <v>-26.334000000000003</v>
      </c>
      <c r="H50" s="25">
        <v>-0.23699999999999999</v>
      </c>
      <c r="I50">
        <f t="shared" si="25"/>
        <v>-26.097000000000005</v>
      </c>
      <c r="J50">
        <v>64.959999999999994</v>
      </c>
      <c r="K50" s="7">
        <v>2</v>
      </c>
      <c r="L50" s="6">
        <v>40</v>
      </c>
      <c r="M50">
        <f t="shared" si="29"/>
        <v>1.25</v>
      </c>
      <c r="O50" s="7">
        <f t="shared" si="31"/>
        <v>-678.10444800000005</v>
      </c>
      <c r="P50">
        <f>AVERAGE(O50:O54)</f>
        <v>-633.94030933333329</v>
      </c>
    </row>
    <row r="51" spans="1:16" x14ac:dyDescent="0.2">
      <c r="A51" t="s">
        <v>58</v>
      </c>
      <c r="B51" t="s">
        <v>20</v>
      </c>
      <c r="C51" s="7" t="s">
        <v>131</v>
      </c>
      <c r="D51">
        <v>-23.143000000000001</v>
      </c>
      <c r="E51">
        <v>-24.712</v>
      </c>
      <c r="F51">
        <v>-25.661999999999999</v>
      </c>
      <c r="G51">
        <f t="shared" si="28"/>
        <v>-24.505666666666666</v>
      </c>
      <c r="H51" s="25">
        <v>-0.48499999999999999</v>
      </c>
      <c r="I51">
        <f t="shared" si="25"/>
        <v>-24.020666666666667</v>
      </c>
      <c r="J51">
        <v>64.959999999999994</v>
      </c>
      <c r="K51" s="7">
        <v>2</v>
      </c>
      <c r="L51" s="6">
        <v>40</v>
      </c>
      <c r="M51">
        <f t="shared" si="29"/>
        <v>1.25</v>
      </c>
      <c r="O51" s="7">
        <f>(I51*J51)/(K51*M51)</f>
        <v>-624.15300266666668</v>
      </c>
    </row>
    <row r="52" spans="1:16" x14ac:dyDescent="0.2">
      <c r="A52" t="s">
        <v>58</v>
      </c>
      <c r="B52" t="s">
        <v>21</v>
      </c>
      <c r="C52" s="7" t="s">
        <v>131</v>
      </c>
      <c r="D52">
        <v>-17.323</v>
      </c>
      <c r="E52">
        <v>-16.492000000000001</v>
      </c>
      <c r="F52">
        <v>-17.977</v>
      </c>
      <c r="G52">
        <f t="shared" si="28"/>
        <v>-17.263999999999999</v>
      </c>
      <c r="H52" s="25">
        <v>-0.501</v>
      </c>
      <c r="I52">
        <f t="shared" si="25"/>
        <v>-16.762999999999998</v>
      </c>
      <c r="J52">
        <v>64.959999999999994</v>
      </c>
      <c r="K52" s="7">
        <v>2</v>
      </c>
      <c r="L52" s="6">
        <v>40</v>
      </c>
      <c r="M52">
        <f t="shared" si="29"/>
        <v>1.25</v>
      </c>
      <c r="O52" s="7">
        <f t="shared" si="31"/>
        <v>-435.56979199999989</v>
      </c>
    </row>
    <row r="53" spans="1:16" x14ac:dyDescent="0.2">
      <c r="A53" t="s">
        <v>58</v>
      </c>
      <c r="B53" t="s">
        <v>22</v>
      </c>
      <c r="C53" s="7" t="s">
        <v>131</v>
      </c>
      <c r="D53">
        <v>-24.085999999999999</v>
      </c>
      <c r="E53">
        <v>-26.05</v>
      </c>
      <c r="F53">
        <v>-30.425000000000001</v>
      </c>
      <c r="G53">
        <f t="shared" si="28"/>
        <v>-26.853666666666665</v>
      </c>
      <c r="H53" s="25">
        <v>-0.58399999999999996</v>
      </c>
      <c r="I53">
        <f t="shared" si="25"/>
        <v>-26.269666666666666</v>
      </c>
      <c r="J53">
        <v>64.959999999999994</v>
      </c>
      <c r="K53" s="7">
        <v>2</v>
      </c>
      <c r="L53" s="6">
        <v>40</v>
      </c>
      <c r="M53">
        <f t="shared" si="29"/>
        <v>1.25</v>
      </c>
      <c r="O53" s="7">
        <f t="shared" si="31"/>
        <v>-682.59101866666663</v>
      </c>
    </row>
    <row r="54" spans="1:16" x14ac:dyDescent="0.2">
      <c r="A54" t="s">
        <v>58</v>
      </c>
      <c r="B54" t="s">
        <v>23</v>
      </c>
      <c r="C54" s="7" t="s">
        <v>131</v>
      </c>
      <c r="D54">
        <v>-29.292000000000002</v>
      </c>
      <c r="E54">
        <v>-29.317</v>
      </c>
      <c r="F54">
        <v>-29.786999999999999</v>
      </c>
      <c r="G54">
        <f t="shared" si="28"/>
        <v>-29.465333333333334</v>
      </c>
      <c r="H54" s="25">
        <v>-0.629</v>
      </c>
      <c r="I54">
        <f t="shared" si="25"/>
        <v>-28.836333333333332</v>
      </c>
      <c r="J54">
        <v>64.959999999999994</v>
      </c>
      <c r="K54" s="7">
        <v>2</v>
      </c>
      <c r="L54" s="6">
        <v>40</v>
      </c>
      <c r="M54">
        <f t="shared" si="29"/>
        <v>1.25</v>
      </c>
      <c r="O54" s="7">
        <f t="shared" si="31"/>
        <v>-749.2832853333332</v>
      </c>
    </row>
  </sheetData>
  <mergeCells count="9">
    <mergeCell ref="C17:E17"/>
    <mergeCell ref="C9:E9"/>
    <mergeCell ref="C1:E1"/>
    <mergeCell ref="AF3:AH3"/>
    <mergeCell ref="R30:T30"/>
    <mergeCell ref="V30:X30"/>
    <mergeCell ref="Z30:AB30"/>
    <mergeCell ref="R35:T35"/>
    <mergeCell ref="V35:X3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FB099-A0E4-491E-99A4-0007CFBF4F25}">
  <dimension ref="A1:AA50"/>
  <sheetViews>
    <sheetView topLeftCell="A17" zoomScale="85" zoomScaleNormal="85" workbookViewId="0">
      <selection activeCell="AB38" sqref="AB38"/>
    </sheetView>
  </sheetViews>
  <sheetFormatPr defaultRowHeight="15" x14ac:dyDescent="0.2"/>
  <cols>
    <col min="1" max="1" width="11.703125" customWidth="1"/>
    <col min="2" max="2" width="17.21875" customWidth="1"/>
  </cols>
  <sheetData>
    <row r="1" spans="1:14" x14ac:dyDescent="0.2">
      <c r="A1" t="s">
        <v>133</v>
      </c>
    </row>
    <row r="2" spans="1:14" x14ac:dyDescent="0.2">
      <c r="A2" t="s">
        <v>62</v>
      </c>
      <c r="C2" s="65" t="s">
        <v>72</v>
      </c>
      <c r="D2" s="65"/>
      <c r="E2" s="65"/>
      <c r="I2" s="7"/>
    </row>
    <row r="3" spans="1:14" x14ac:dyDescent="0.2">
      <c r="A3" t="s">
        <v>116</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-130.30199999999999</v>
      </c>
      <c r="D4" s="5">
        <v>-167.209</v>
      </c>
      <c r="E4" s="5">
        <v>-178.26900000000001</v>
      </c>
      <c r="F4">
        <f t="shared" ref="F4:F8" si="0">AVERAGE(C4:E4)</f>
        <v>-158.59333333333333</v>
      </c>
      <c r="G4" s="5">
        <v>0.108</v>
      </c>
      <c r="H4">
        <f t="shared" ref="H4:H8" si="1">F4-G4</f>
        <v>-158.70133333333334</v>
      </c>
      <c r="I4">
        <v>14.18</v>
      </c>
      <c r="J4">
        <v>2</v>
      </c>
      <c r="K4" s="5">
        <v>1</v>
      </c>
      <c r="L4">
        <f>50/K4</f>
        <v>50</v>
      </c>
      <c r="N4">
        <f>(H4*I4)/(J4*L4)</f>
        <v>-22.503849066666668</v>
      </c>
    </row>
    <row r="5" spans="1:14" x14ac:dyDescent="0.2">
      <c r="B5" s="7">
        <v>100</v>
      </c>
      <c r="C5" s="6">
        <v>-91.367999999999995</v>
      </c>
      <c r="D5" s="6">
        <v>-98.406999999999996</v>
      </c>
      <c r="E5" s="6">
        <v>-84.033000000000001</v>
      </c>
      <c r="F5">
        <f t="shared" si="0"/>
        <v>-91.269333333333336</v>
      </c>
      <c r="G5" s="6">
        <v>0.44900000000000001</v>
      </c>
      <c r="H5">
        <f t="shared" si="1"/>
        <v>-91.718333333333334</v>
      </c>
      <c r="I5">
        <v>14.18</v>
      </c>
      <c r="J5">
        <v>2</v>
      </c>
      <c r="K5" s="6">
        <v>5</v>
      </c>
      <c r="L5">
        <f t="shared" ref="L5:L8" si="2">50/K5</f>
        <v>10</v>
      </c>
      <c r="N5">
        <f>(H5*I5)/(J5*L5)</f>
        <v>-65.028298333333325</v>
      </c>
    </row>
    <row r="6" spans="1:14" x14ac:dyDescent="0.2">
      <c r="B6" s="30">
        <v>200</v>
      </c>
      <c r="C6" s="8">
        <v>-39.984999999999999</v>
      </c>
      <c r="D6" s="8">
        <v>-46.933</v>
      </c>
      <c r="E6" s="8">
        <v>-39.941000000000003</v>
      </c>
      <c r="F6" s="7">
        <f t="shared" si="0"/>
        <v>-42.286333333333339</v>
      </c>
      <c r="G6" s="8">
        <v>0.47099999999999997</v>
      </c>
      <c r="H6" s="7">
        <f>F6-G6</f>
        <v>-42.757333333333335</v>
      </c>
      <c r="I6">
        <v>14.18</v>
      </c>
      <c r="J6" s="7">
        <v>2</v>
      </c>
      <c r="K6" s="8">
        <v>10</v>
      </c>
      <c r="L6" s="7">
        <f t="shared" si="2"/>
        <v>5</v>
      </c>
      <c r="M6" s="7"/>
      <c r="N6" s="7">
        <f t="shared" ref="N6:N8" si="3">(H6*I6)/(J6*L6)</f>
        <v>-60.629898666666669</v>
      </c>
    </row>
    <row r="7" spans="1:14" x14ac:dyDescent="0.2">
      <c r="B7" s="7">
        <v>400</v>
      </c>
      <c r="C7" s="6">
        <v>-19.782</v>
      </c>
      <c r="D7" s="6">
        <v>-14.576000000000001</v>
      </c>
      <c r="E7" s="6">
        <v>-18.959</v>
      </c>
      <c r="F7">
        <f t="shared" si="0"/>
        <v>-17.772333333333336</v>
      </c>
      <c r="G7" s="6">
        <v>0.94499999999999995</v>
      </c>
      <c r="H7">
        <f t="shared" si="1"/>
        <v>-18.717333333333336</v>
      </c>
      <c r="I7">
        <v>14.18</v>
      </c>
      <c r="J7">
        <v>2</v>
      </c>
      <c r="K7" s="6">
        <v>20</v>
      </c>
      <c r="L7">
        <f t="shared" si="2"/>
        <v>2.5</v>
      </c>
      <c r="N7">
        <f t="shared" si="3"/>
        <v>-53.082357333333334</v>
      </c>
    </row>
    <row r="8" spans="1:14" x14ac:dyDescent="0.2">
      <c r="B8" s="7">
        <v>800</v>
      </c>
      <c r="C8" s="6">
        <v>-9.8450000000000006</v>
      </c>
      <c r="D8" s="6">
        <v>-7.9219999999999997</v>
      </c>
      <c r="E8" s="6">
        <v>-9.6980000000000004</v>
      </c>
      <c r="F8">
        <f t="shared" si="0"/>
        <v>-9.1549999999999994</v>
      </c>
      <c r="G8" s="6">
        <v>1.2</v>
      </c>
      <c r="H8">
        <f t="shared" si="1"/>
        <v>-10.354999999999999</v>
      </c>
      <c r="I8">
        <v>14.18</v>
      </c>
      <c r="J8">
        <v>2</v>
      </c>
      <c r="K8" s="6">
        <v>40</v>
      </c>
      <c r="L8">
        <f t="shared" si="2"/>
        <v>1.25</v>
      </c>
      <c r="N8">
        <f t="shared" si="3"/>
        <v>-58.73355999999999</v>
      </c>
    </row>
    <row r="10" spans="1:14" x14ac:dyDescent="0.2">
      <c r="A10" t="s">
        <v>132</v>
      </c>
      <c r="B10" s="3"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-231.08600000000001</v>
      </c>
      <c r="D11" s="5">
        <v>-273.89999999999998</v>
      </c>
      <c r="E11" s="5">
        <v>-177</v>
      </c>
      <c r="F11">
        <f t="shared" ref="F11:F15" si="4">AVERAGE(C11:E11)</f>
        <v>-227.32866666666666</v>
      </c>
      <c r="G11" s="5">
        <v>0.86</v>
      </c>
      <c r="H11">
        <f t="shared" ref="H11:H12" si="5">F11-G11</f>
        <v>-228.18866666666668</v>
      </c>
      <c r="I11">
        <v>14.18</v>
      </c>
      <c r="J11">
        <v>2</v>
      </c>
      <c r="K11" s="5">
        <v>1</v>
      </c>
      <c r="L11">
        <f>50/K11</f>
        <v>50</v>
      </c>
      <c r="N11">
        <f>(H11*I11)/(J11*L11)</f>
        <v>-32.357152933333332</v>
      </c>
    </row>
    <row r="12" spans="1:14" x14ac:dyDescent="0.2">
      <c r="B12" s="7">
        <v>100</v>
      </c>
      <c r="C12" s="6">
        <v>-93.478999999999999</v>
      </c>
      <c r="D12" s="6">
        <v>-85.858000000000004</v>
      </c>
      <c r="E12" s="6">
        <v>-97.691000000000003</v>
      </c>
      <c r="F12">
        <f t="shared" si="4"/>
        <v>-92.342666666666673</v>
      </c>
      <c r="G12" s="6">
        <v>2.9790000000000001</v>
      </c>
      <c r="H12">
        <f t="shared" si="5"/>
        <v>-95.321666666666673</v>
      </c>
      <c r="I12">
        <v>14.18</v>
      </c>
      <c r="J12">
        <v>2</v>
      </c>
      <c r="K12" s="6">
        <v>5</v>
      </c>
      <c r="L12">
        <f t="shared" ref="L12:L15" si="6">50/K12</f>
        <v>10</v>
      </c>
      <c r="N12">
        <f>(H12*I12)/(J12*L12)</f>
        <v>-67.58306166666668</v>
      </c>
    </row>
    <row r="13" spans="1:14" x14ac:dyDescent="0.2">
      <c r="B13" s="30">
        <v>200</v>
      </c>
      <c r="C13" s="8">
        <v>-41.551000000000002</v>
      </c>
      <c r="D13" s="8">
        <v>-51.244999999999997</v>
      </c>
      <c r="E13" s="8">
        <v>-52.237000000000002</v>
      </c>
      <c r="F13" s="7">
        <f t="shared" si="4"/>
        <v>-48.344333333333331</v>
      </c>
      <c r="G13" s="8">
        <v>2.2389999999999999</v>
      </c>
      <c r="H13" s="7">
        <f>F13-G13</f>
        <v>-50.583333333333329</v>
      </c>
      <c r="I13">
        <v>14.18</v>
      </c>
      <c r="J13" s="7">
        <v>2</v>
      </c>
      <c r="K13" s="8">
        <v>10</v>
      </c>
      <c r="L13" s="7">
        <f t="shared" si="6"/>
        <v>5</v>
      </c>
      <c r="M13" s="7"/>
      <c r="N13" s="7">
        <f t="shared" ref="N13:N15" si="7">(H13*I13)/(J13*L13)</f>
        <v>-71.727166666666648</v>
      </c>
    </row>
    <row r="14" spans="1:14" x14ac:dyDescent="0.2">
      <c r="B14" s="7">
        <v>400</v>
      </c>
      <c r="C14" s="6">
        <v>-23.556999999999999</v>
      </c>
      <c r="D14" s="6">
        <v>-21.151</v>
      </c>
      <c r="E14" s="6">
        <v>-19.876000000000001</v>
      </c>
      <c r="F14">
        <f t="shared" si="4"/>
        <v>-21.528000000000002</v>
      </c>
      <c r="G14" s="6">
        <v>2.532</v>
      </c>
      <c r="H14">
        <f t="shared" ref="H14:H15" si="8">F14-G14</f>
        <v>-24.060000000000002</v>
      </c>
      <c r="I14">
        <v>14.18</v>
      </c>
      <c r="J14">
        <v>2</v>
      </c>
      <c r="K14" s="6">
        <v>20</v>
      </c>
      <c r="L14">
        <f t="shared" si="6"/>
        <v>2.5</v>
      </c>
      <c r="N14">
        <f t="shared" si="7"/>
        <v>-68.234160000000003</v>
      </c>
    </row>
    <row r="15" spans="1:14" x14ac:dyDescent="0.2">
      <c r="B15" s="7">
        <v>800</v>
      </c>
      <c r="C15" s="6">
        <v>-7.8559999999999999</v>
      </c>
      <c r="D15" s="6">
        <v>-9.06</v>
      </c>
      <c r="E15" s="6">
        <v>-8.8919999999999995</v>
      </c>
      <c r="F15">
        <f t="shared" si="4"/>
        <v>-8.602666666666666</v>
      </c>
      <c r="G15" s="6">
        <v>2.2679999999999998</v>
      </c>
      <c r="H15">
        <f t="shared" si="8"/>
        <v>-10.870666666666665</v>
      </c>
      <c r="I15">
        <v>14.18</v>
      </c>
      <c r="J15">
        <v>2</v>
      </c>
      <c r="K15" s="6">
        <v>40</v>
      </c>
      <c r="L15">
        <f t="shared" si="6"/>
        <v>1.25</v>
      </c>
      <c r="N15">
        <f t="shared" si="7"/>
        <v>-61.658421333333322</v>
      </c>
    </row>
    <row r="17" spans="1:27" x14ac:dyDescent="0.2">
      <c r="A17" t="s">
        <v>134</v>
      </c>
      <c r="B17" s="3" t="s">
        <v>70</v>
      </c>
      <c r="C17" s="4">
        <v>1</v>
      </c>
      <c r="D17" s="4">
        <v>2</v>
      </c>
      <c r="E17" s="4">
        <v>3</v>
      </c>
      <c r="F17" s="3" t="s">
        <v>63</v>
      </c>
      <c r="G17" s="4" t="s">
        <v>64</v>
      </c>
      <c r="H17" s="3" t="s">
        <v>61</v>
      </c>
      <c r="I17" s="9" t="s">
        <v>65</v>
      </c>
      <c r="J17" s="3" t="s">
        <v>66</v>
      </c>
      <c r="K17" s="3" t="s">
        <v>67</v>
      </c>
      <c r="L17" s="3" t="s">
        <v>68</v>
      </c>
      <c r="N17" s="3" t="s">
        <v>107</v>
      </c>
    </row>
    <row r="18" spans="1:27" x14ac:dyDescent="0.2">
      <c r="B18" s="7">
        <v>20</v>
      </c>
      <c r="C18" s="5">
        <v>-190.714</v>
      </c>
      <c r="D18" s="5">
        <v>-212.143</v>
      </c>
      <c r="E18" s="5">
        <v>-167.143</v>
      </c>
      <c r="F18">
        <f t="shared" ref="F18:F22" si="9">AVERAGE(C18:E18)</f>
        <v>-190</v>
      </c>
      <c r="G18" s="5">
        <v>-1.579</v>
      </c>
      <c r="H18">
        <f t="shared" ref="H18:H19" si="10">F18-G18</f>
        <v>-188.42099999999999</v>
      </c>
      <c r="I18">
        <v>14.18</v>
      </c>
      <c r="J18">
        <v>2</v>
      </c>
      <c r="K18" s="5">
        <v>1</v>
      </c>
      <c r="L18">
        <f>50/K18</f>
        <v>50</v>
      </c>
      <c r="N18">
        <f>(H18*I18)/(J18*L18)</f>
        <v>-26.718097799999999</v>
      </c>
    </row>
    <row r="19" spans="1:27" x14ac:dyDescent="0.2">
      <c r="B19" s="7">
        <v>100</v>
      </c>
      <c r="C19" s="6">
        <v>-84.085999999999999</v>
      </c>
      <c r="D19" s="6">
        <v>-92.828999999999994</v>
      </c>
      <c r="E19" s="6">
        <v>-96.566000000000003</v>
      </c>
      <c r="F19">
        <f t="shared" si="9"/>
        <v>-91.160333333333327</v>
      </c>
      <c r="G19" s="6">
        <v>0.57999999999999996</v>
      </c>
      <c r="H19">
        <f t="shared" si="10"/>
        <v>-91.740333333333325</v>
      </c>
      <c r="I19">
        <v>14.18</v>
      </c>
      <c r="J19">
        <v>2</v>
      </c>
      <c r="K19" s="6">
        <v>5</v>
      </c>
      <c r="L19">
        <f t="shared" ref="L19:L22" si="11">50/K19</f>
        <v>10</v>
      </c>
      <c r="N19">
        <f>(H19*I19)/(J19*L19)</f>
        <v>-65.043896333333322</v>
      </c>
    </row>
    <row r="20" spans="1:27" x14ac:dyDescent="0.2">
      <c r="B20" s="30">
        <v>200</v>
      </c>
      <c r="C20" s="8">
        <v>-27.004000000000001</v>
      </c>
      <c r="D20" s="8">
        <v>-38.719000000000001</v>
      </c>
      <c r="E20" s="8">
        <v>-34.292999999999999</v>
      </c>
      <c r="F20" s="7">
        <f t="shared" si="9"/>
        <v>-33.338666666666661</v>
      </c>
      <c r="G20" s="8">
        <v>4.6289999999999996</v>
      </c>
      <c r="H20" s="7">
        <f>F20-G20</f>
        <v>-37.967666666666659</v>
      </c>
      <c r="I20">
        <v>14.18</v>
      </c>
      <c r="J20" s="7">
        <v>2</v>
      </c>
      <c r="K20" s="8">
        <v>10</v>
      </c>
      <c r="L20" s="7">
        <f t="shared" si="11"/>
        <v>5</v>
      </c>
      <c r="M20" s="7"/>
      <c r="N20" s="7">
        <f t="shared" ref="N20:N22" si="12">(H20*I20)/(J20*L20)</f>
        <v>-53.838151333333329</v>
      </c>
    </row>
    <row r="21" spans="1:27" x14ac:dyDescent="0.2">
      <c r="B21" s="7">
        <v>400</v>
      </c>
      <c r="C21" s="6">
        <v>-18.388999999999999</v>
      </c>
      <c r="D21" s="6">
        <v>-17.329000000000001</v>
      </c>
      <c r="E21" s="6">
        <v>-18.766999999999999</v>
      </c>
      <c r="F21">
        <f t="shared" si="9"/>
        <v>-18.161666666666665</v>
      </c>
      <c r="G21" s="6">
        <v>2.226</v>
      </c>
      <c r="H21">
        <f t="shared" ref="H21:H22" si="13">F21-G21</f>
        <v>-20.387666666666664</v>
      </c>
      <c r="I21">
        <v>14.18</v>
      </c>
      <c r="J21">
        <v>2</v>
      </c>
      <c r="K21" s="6">
        <v>20</v>
      </c>
      <c r="L21">
        <f t="shared" si="11"/>
        <v>2.5</v>
      </c>
      <c r="N21">
        <f t="shared" si="12"/>
        <v>-57.819422666666661</v>
      </c>
    </row>
    <row r="22" spans="1:27" x14ac:dyDescent="0.2">
      <c r="B22" s="7">
        <v>800</v>
      </c>
      <c r="C22" s="6">
        <v>-8.8209999999999997</v>
      </c>
      <c r="D22" s="6">
        <v>-9.3559999999999999</v>
      </c>
      <c r="E22" s="6">
        <v>-10.451000000000001</v>
      </c>
      <c r="F22">
        <f t="shared" si="9"/>
        <v>-9.5426666666666673</v>
      </c>
      <c r="G22" s="6">
        <v>2.964</v>
      </c>
      <c r="H22">
        <f t="shared" si="13"/>
        <v>-12.506666666666668</v>
      </c>
      <c r="I22">
        <v>14.18</v>
      </c>
      <c r="J22">
        <v>2</v>
      </c>
      <c r="K22" s="6">
        <v>40</v>
      </c>
      <c r="L22">
        <f t="shared" si="11"/>
        <v>1.25</v>
      </c>
      <c r="N22">
        <f t="shared" si="12"/>
        <v>-70.937813333333338</v>
      </c>
    </row>
    <row r="24" spans="1:27" x14ac:dyDescent="0.2">
      <c r="B24" t="s">
        <v>140</v>
      </c>
    </row>
    <row r="25" spans="1:27" x14ac:dyDescent="0.2">
      <c r="B25" t="s">
        <v>62</v>
      </c>
      <c r="D25" s="65" t="s">
        <v>72</v>
      </c>
      <c r="E25" s="65"/>
      <c r="F25" s="65"/>
      <c r="J25" s="7"/>
    </row>
    <row r="26" spans="1:27" x14ac:dyDescent="0.2">
      <c r="A26" t="s">
        <v>56</v>
      </c>
      <c r="C26" s="3" t="s">
        <v>70</v>
      </c>
      <c r="D26" s="4">
        <v>1</v>
      </c>
      <c r="E26" s="4">
        <v>2</v>
      </c>
      <c r="F26" s="4">
        <v>3</v>
      </c>
      <c r="G26" s="3" t="s">
        <v>63</v>
      </c>
      <c r="H26" s="4" t="s">
        <v>64</v>
      </c>
      <c r="I26" s="3" t="s">
        <v>61</v>
      </c>
      <c r="J26" s="9" t="s">
        <v>65</v>
      </c>
      <c r="K26" s="3" t="s">
        <v>66</v>
      </c>
      <c r="L26" s="3" t="s">
        <v>67</v>
      </c>
      <c r="M26" s="3" t="s">
        <v>68</v>
      </c>
      <c r="O26" s="3" t="s">
        <v>107</v>
      </c>
      <c r="P26" s="3" t="s">
        <v>81</v>
      </c>
      <c r="Q26" s="66" t="s">
        <v>77</v>
      </c>
      <c r="R26" s="66"/>
      <c r="S26" s="66"/>
      <c r="U26" s="66" t="s">
        <v>74</v>
      </c>
      <c r="V26" s="66"/>
      <c r="W26" s="66"/>
      <c r="Y26" s="66" t="s">
        <v>79</v>
      </c>
      <c r="Z26" s="66"/>
      <c r="AA26" s="66"/>
    </row>
    <row r="27" spans="1:27" x14ac:dyDescent="0.2">
      <c r="A27" t="s">
        <v>57</v>
      </c>
      <c r="B27" t="s">
        <v>0</v>
      </c>
      <c r="C27" s="7">
        <v>200</v>
      </c>
      <c r="D27" s="5">
        <v>-31.254999999999999</v>
      </c>
      <c r="E27" s="5">
        <v>-35.494999999999997</v>
      </c>
      <c r="F27" s="5">
        <v>-29.158000000000001</v>
      </c>
      <c r="G27">
        <f t="shared" ref="G27:G50" si="14">AVERAGE(D27:F27)</f>
        <v>-31.969333333333335</v>
      </c>
      <c r="H27" s="5">
        <v>-3.27</v>
      </c>
      <c r="I27">
        <f t="shared" ref="I27:I50" si="15">G27-H27</f>
        <v>-28.699333333333335</v>
      </c>
      <c r="J27">
        <v>14.18</v>
      </c>
      <c r="K27">
        <v>2</v>
      </c>
      <c r="L27" s="5">
        <v>10</v>
      </c>
      <c r="M27">
        <v>5</v>
      </c>
      <c r="O27">
        <f>(I27*J27)/(K27*M27)</f>
        <v>-40.69565466666667</v>
      </c>
      <c r="P27">
        <f>AVERAGE(O27:O33)</f>
        <v>-61.129507333333343</v>
      </c>
      <c r="R27" s="3" t="s">
        <v>58</v>
      </c>
      <c r="S27" t="s">
        <v>57</v>
      </c>
      <c r="V27" s="3" t="s">
        <v>58</v>
      </c>
      <c r="W27" t="s">
        <v>57</v>
      </c>
      <c r="Z27" s="3" t="s">
        <v>58</v>
      </c>
      <c r="AA27" t="s">
        <v>57</v>
      </c>
    </row>
    <row r="28" spans="1:27" x14ac:dyDescent="0.2">
      <c r="A28" t="s">
        <v>57</v>
      </c>
      <c r="B28" t="s">
        <v>1</v>
      </c>
      <c r="C28" s="7">
        <v>200</v>
      </c>
      <c r="D28" s="5">
        <v>-35.814999999999998</v>
      </c>
      <c r="E28" s="5">
        <v>-36.71</v>
      </c>
      <c r="F28" s="5">
        <v>-48.442</v>
      </c>
      <c r="G28">
        <f t="shared" si="14"/>
        <v>-40.32233333333334</v>
      </c>
      <c r="H28" s="5">
        <v>-1.286</v>
      </c>
      <c r="I28">
        <f t="shared" si="15"/>
        <v>-39.036333333333339</v>
      </c>
      <c r="J28">
        <v>14.18</v>
      </c>
      <c r="K28">
        <v>2</v>
      </c>
      <c r="L28" s="5">
        <v>10</v>
      </c>
      <c r="M28">
        <v>5</v>
      </c>
      <c r="O28">
        <f t="shared" ref="O28:O50" si="16">(I28*J28)/(K28*M28)</f>
        <v>-55.353520666666668</v>
      </c>
      <c r="Q28" t="s">
        <v>75</v>
      </c>
      <c r="R28">
        <f>AVERAGE(O46:O50)</f>
        <v>-83.707281466666672</v>
      </c>
      <c r="S28">
        <f>AVERAGE(O34:O40)</f>
        <v>-76.320068666666657</v>
      </c>
      <c r="U28" t="s">
        <v>75</v>
      </c>
      <c r="V28">
        <f>STDEVA(O46:O50)</f>
        <v>14.79725651644558</v>
      </c>
      <c r="W28">
        <f>STDEVA(O34:O40)</f>
        <v>9.9256882301726286</v>
      </c>
      <c r="Y28" t="s">
        <v>75</v>
      </c>
      <c r="Z28">
        <f>V28/SQRT(V33)</f>
        <v>6.6175342902548104</v>
      </c>
      <c r="AA28">
        <f>W28/SQRT(W33)</f>
        <v>3.7515575211710868</v>
      </c>
    </row>
    <row r="29" spans="1:27" x14ac:dyDescent="0.2">
      <c r="A29" t="s">
        <v>57</v>
      </c>
      <c r="B29" t="s">
        <v>2</v>
      </c>
      <c r="C29" s="7">
        <v>200</v>
      </c>
      <c r="D29" s="8">
        <v>-27.004000000000001</v>
      </c>
      <c r="E29" s="8">
        <v>-38.719000000000001</v>
      </c>
      <c r="F29" s="8">
        <v>-34.292999999999999</v>
      </c>
      <c r="G29">
        <f t="shared" si="14"/>
        <v>-33.338666666666661</v>
      </c>
      <c r="H29" s="8">
        <v>4.6289999999999996</v>
      </c>
      <c r="I29">
        <f t="shared" si="15"/>
        <v>-37.967666666666659</v>
      </c>
      <c r="J29">
        <v>14.18</v>
      </c>
      <c r="K29">
        <v>2</v>
      </c>
      <c r="L29" s="5">
        <v>10</v>
      </c>
      <c r="M29">
        <v>5</v>
      </c>
      <c r="O29">
        <f t="shared" si="16"/>
        <v>-53.838151333333329</v>
      </c>
      <c r="Q29" t="s">
        <v>76</v>
      </c>
      <c r="R29">
        <f>AVERAGE(O41:O45)</f>
        <v>-58.552055999999993</v>
      </c>
      <c r="S29">
        <f>AVERAGE(O27:O33)</f>
        <v>-61.129507333333343</v>
      </c>
      <c r="U29" t="s">
        <v>76</v>
      </c>
      <c r="V29">
        <f>STDEVA(O41:O45)</f>
        <v>18.194155976948036</v>
      </c>
      <c r="W29">
        <f>STDEVA(O27:O33)</f>
        <v>15.136546413664778</v>
      </c>
      <c r="Y29" t="s">
        <v>76</v>
      </c>
      <c r="Z29">
        <f>V29/SQRT(V34)</f>
        <v>8.1366739115379811</v>
      </c>
      <c r="AA29">
        <f>W29/SQRT(W34)</f>
        <v>5.7210767884205156</v>
      </c>
    </row>
    <row r="30" spans="1:27" x14ac:dyDescent="0.2">
      <c r="A30" t="s">
        <v>57</v>
      </c>
      <c r="B30" t="s">
        <v>3</v>
      </c>
      <c r="C30" s="7">
        <v>200</v>
      </c>
      <c r="D30" s="5">
        <v>-53.682000000000002</v>
      </c>
      <c r="E30" s="5">
        <v>-66.158000000000001</v>
      </c>
      <c r="F30" s="5">
        <v>-57.143999999999998</v>
      </c>
      <c r="G30">
        <f t="shared" si="14"/>
        <v>-58.994666666666667</v>
      </c>
      <c r="H30" s="5">
        <v>-2.1890000000000001</v>
      </c>
      <c r="I30">
        <f t="shared" si="15"/>
        <v>-56.805666666666667</v>
      </c>
      <c r="J30">
        <v>14.18</v>
      </c>
      <c r="K30">
        <v>2</v>
      </c>
      <c r="L30" s="5">
        <v>10</v>
      </c>
      <c r="M30">
        <v>5</v>
      </c>
      <c r="O30">
        <f t="shared" si="16"/>
        <v>-80.55043533333334</v>
      </c>
    </row>
    <row r="31" spans="1:27" x14ac:dyDescent="0.2">
      <c r="A31" t="s">
        <v>57</v>
      </c>
      <c r="B31" t="s">
        <v>4</v>
      </c>
      <c r="C31" s="7">
        <v>200</v>
      </c>
      <c r="D31" s="5">
        <v>-69.373999999999995</v>
      </c>
      <c r="E31" s="5">
        <v>-63.677999999999997</v>
      </c>
      <c r="F31" s="5">
        <v>-48.841999999999999</v>
      </c>
      <c r="G31">
        <f t="shared" si="14"/>
        <v>-60.631333333333338</v>
      </c>
      <c r="H31" s="5">
        <f>-2.358</f>
        <v>-2.3580000000000001</v>
      </c>
      <c r="I31">
        <f t="shared" si="15"/>
        <v>-58.273333333333341</v>
      </c>
      <c r="J31">
        <v>14.18</v>
      </c>
      <c r="K31">
        <v>2</v>
      </c>
      <c r="L31" s="5">
        <v>10</v>
      </c>
      <c r="M31">
        <v>5</v>
      </c>
      <c r="O31">
        <f t="shared" si="16"/>
        <v>-82.631586666666678</v>
      </c>
      <c r="Q31" s="67" t="s">
        <v>78</v>
      </c>
      <c r="R31" s="67"/>
      <c r="S31" s="67"/>
      <c r="U31" s="66" t="s">
        <v>80</v>
      </c>
      <c r="V31" s="66"/>
      <c r="W31" s="66"/>
    </row>
    <row r="32" spans="1:27" x14ac:dyDescent="0.2">
      <c r="A32" t="s">
        <v>57</v>
      </c>
      <c r="B32" t="s">
        <v>5</v>
      </c>
      <c r="C32" s="7">
        <v>200</v>
      </c>
      <c r="D32" s="5">
        <v>-32.356999999999999</v>
      </c>
      <c r="E32" s="5">
        <v>-46.070999999999998</v>
      </c>
      <c r="F32" s="5">
        <v>-46.026000000000003</v>
      </c>
      <c r="G32">
        <f t="shared" si="14"/>
        <v>-41.484666666666669</v>
      </c>
      <c r="H32" s="5">
        <v>-1.9339999999999999</v>
      </c>
      <c r="I32">
        <f t="shared" si="15"/>
        <v>-39.550666666666672</v>
      </c>
      <c r="J32">
        <v>14.18</v>
      </c>
      <c r="K32">
        <v>2</v>
      </c>
      <c r="L32" s="5">
        <v>10</v>
      </c>
      <c r="M32">
        <v>5</v>
      </c>
      <c r="O32">
        <f t="shared" si="16"/>
        <v>-56.082845333333339</v>
      </c>
      <c r="R32" t="s">
        <v>58</v>
      </c>
      <c r="S32" t="s">
        <v>57</v>
      </c>
      <c r="V32" t="s">
        <v>58</v>
      </c>
      <c r="W32" t="s">
        <v>57</v>
      </c>
    </row>
    <row r="33" spans="1:23" x14ac:dyDescent="0.2">
      <c r="A33" t="s">
        <v>57</v>
      </c>
      <c r="B33" t="s">
        <v>6</v>
      </c>
      <c r="C33" s="7">
        <v>200</v>
      </c>
      <c r="D33" s="5">
        <v>-42.515000000000001</v>
      </c>
      <c r="E33" s="5">
        <v>-48.76</v>
      </c>
      <c r="F33" s="5">
        <v>-42.790999999999997</v>
      </c>
      <c r="G33">
        <f t="shared" si="14"/>
        <v>-44.68866666666667</v>
      </c>
      <c r="H33" s="5">
        <v>-3.254</v>
      </c>
      <c r="I33">
        <f t="shared" si="15"/>
        <v>-41.434666666666672</v>
      </c>
      <c r="J33">
        <v>14.18</v>
      </c>
      <c r="K33">
        <v>2</v>
      </c>
      <c r="L33" s="5">
        <v>10</v>
      </c>
      <c r="M33">
        <v>5</v>
      </c>
      <c r="O33">
        <f t="shared" si="16"/>
        <v>-58.754357333333338</v>
      </c>
      <c r="Q33" t="s">
        <v>75</v>
      </c>
      <c r="R33">
        <f>ABS(R28)</f>
        <v>83.707281466666672</v>
      </c>
      <c r="S33">
        <f>ABS(S28)</f>
        <v>76.320068666666657</v>
      </c>
      <c r="U33" t="s">
        <v>75</v>
      </c>
      <c r="V33">
        <f>COUNT(O46:O50)</f>
        <v>5</v>
      </c>
      <c r="W33">
        <f>COUNT(O35:O41)</f>
        <v>7</v>
      </c>
    </row>
    <row r="34" spans="1:23" x14ac:dyDescent="0.2">
      <c r="A34" t="s">
        <v>57</v>
      </c>
      <c r="B34" t="s">
        <v>7</v>
      </c>
      <c r="C34" s="7">
        <v>200</v>
      </c>
      <c r="D34" s="5">
        <v>-52.631999999999998</v>
      </c>
      <c r="E34" s="5">
        <v>-55.94</v>
      </c>
      <c r="F34" s="5">
        <v>-54.591999999999999</v>
      </c>
      <c r="G34">
        <f t="shared" si="14"/>
        <v>-54.387999999999998</v>
      </c>
      <c r="H34" s="5">
        <v>-0.314</v>
      </c>
      <c r="I34">
        <f t="shared" si="15"/>
        <v>-54.073999999999998</v>
      </c>
      <c r="J34">
        <v>14.18</v>
      </c>
      <c r="K34">
        <v>2</v>
      </c>
      <c r="L34" s="5">
        <v>10</v>
      </c>
      <c r="M34">
        <v>5</v>
      </c>
      <c r="O34">
        <f t="shared" si="16"/>
        <v>-76.676931999999994</v>
      </c>
      <c r="P34">
        <f>AVERAGE(O34:O40)</f>
        <v>-76.320068666666657</v>
      </c>
      <c r="Q34" t="s">
        <v>76</v>
      </c>
      <c r="R34">
        <f>ABS(R29)</f>
        <v>58.552055999999993</v>
      </c>
      <c r="S34">
        <f>ABS(S29)</f>
        <v>61.129507333333343</v>
      </c>
      <c r="U34" t="s">
        <v>76</v>
      </c>
      <c r="V34">
        <f>COUNT(O42:O46)</f>
        <v>5</v>
      </c>
      <c r="W34">
        <f>COUNT(O28:O34)</f>
        <v>7</v>
      </c>
    </row>
    <row r="35" spans="1:23" x14ac:dyDescent="0.2">
      <c r="A35" t="s">
        <v>57</v>
      </c>
      <c r="B35" t="s">
        <v>8</v>
      </c>
      <c r="C35" s="7">
        <v>200</v>
      </c>
      <c r="D35" s="5">
        <v>-67.616</v>
      </c>
      <c r="E35" s="5">
        <v>-63.966999999999999</v>
      </c>
      <c r="F35" s="5">
        <v>-61.726999999999997</v>
      </c>
      <c r="G35">
        <f t="shared" si="14"/>
        <v>-64.436666666666667</v>
      </c>
      <c r="H35" s="5">
        <v>-0.67300000000000004</v>
      </c>
      <c r="I35">
        <f t="shared" si="15"/>
        <v>-63.763666666666666</v>
      </c>
      <c r="J35">
        <v>14.18</v>
      </c>
      <c r="K35">
        <v>2</v>
      </c>
      <c r="L35" s="5">
        <v>10</v>
      </c>
      <c r="M35">
        <v>5</v>
      </c>
      <c r="O35">
        <f t="shared" si="16"/>
        <v>-90.416879333333327</v>
      </c>
    </row>
    <row r="36" spans="1:23" x14ac:dyDescent="0.2">
      <c r="A36" t="s">
        <v>57</v>
      </c>
      <c r="B36" t="s">
        <v>9</v>
      </c>
      <c r="C36" s="7">
        <v>200</v>
      </c>
      <c r="D36" s="5">
        <v>-66.198999999999998</v>
      </c>
      <c r="E36" s="5">
        <v>-60.286000000000001</v>
      </c>
      <c r="F36" s="5">
        <v>-56.73</v>
      </c>
      <c r="G36">
        <f t="shared" si="14"/>
        <v>-61.071666666666665</v>
      </c>
      <c r="H36" s="5">
        <v>-1.0429999999999999</v>
      </c>
      <c r="I36">
        <f t="shared" si="15"/>
        <v>-60.028666666666666</v>
      </c>
      <c r="J36">
        <v>14.18</v>
      </c>
      <c r="K36">
        <v>2</v>
      </c>
      <c r="L36" s="5">
        <v>10</v>
      </c>
      <c r="M36">
        <v>5</v>
      </c>
      <c r="O36">
        <f t="shared" si="16"/>
        <v>-85.120649333333333</v>
      </c>
    </row>
    <row r="37" spans="1:23" x14ac:dyDescent="0.2">
      <c r="A37" t="s">
        <v>57</v>
      </c>
      <c r="B37" t="s">
        <v>10</v>
      </c>
      <c r="C37" s="7">
        <v>200</v>
      </c>
      <c r="D37" s="5">
        <v>-63.27</v>
      </c>
      <c r="E37" s="5">
        <v>-63.856999999999999</v>
      </c>
      <c r="F37" s="5">
        <v>-46.405999999999999</v>
      </c>
      <c r="G37">
        <f t="shared" si="14"/>
        <v>-57.844333333333338</v>
      </c>
      <c r="H37" s="5">
        <v>-0.81399999999999995</v>
      </c>
      <c r="I37">
        <f t="shared" si="15"/>
        <v>-57.030333333333338</v>
      </c>
      <c r="J37">
        <v>14.18</v>
      </c>
      <c r="K37">
        <v>2</v>
      </c>
      <c r="L37" s="5">
        <v>10</v>
      </c>
      <c r="M37">
        <v>5</v>
      </c>
      <c r="O37">
        <f t="shared" si="16"/>
        <v>-80.869012666666677</v>
      </c>
    </row>
    <row r="38" spans="1:23" x14ac:dyDescent="0.2">
      <c r="A38" t="s">
        <v>57</v>
      </c>
      <c r="B38" t="s">
        <v>11</v>
      </c>
      <c r="C38" s="7">
        <v>200</v>
      </c>
      <c r="D38" s="5">
        <v>-50.387999999999998</v>
      </c>
      <c r="E38" s="5">
        <v>-44.823</v>
      </c>
      <c r="F38" s="5">
        <v>-49.567999999999998</v>
      </c>
      <c r="G38">
        <f t="shared" si="14"/>
        <v>-48.259666666666668</v>
      </c>
      <c r="H38" s="5">
        <v>-1.6659999999999999</v>
      </c>
      <c r="I38">
        <f t="shared" si="15"/>
        <v>-46.593666666666671</v>
      </c>
      <c r="J38">
        <v>14.18</v>
      </c>
      <c r="K38">
        <v>2</v>
      </c>
      <c r="L38" s="5">
        <v>10</v>
      </c>
      <c r="M38">
        <v>5</v>
      </c>
      <c r="O38">
        <f t="shared" si="16"/>
        <v>-66.069819333333342</v>
      </c>
    </row>
    <row r="39" spans="1:23" x14ac:dyDescent="0.2">
      <c r="A39" t="s">
        <v>57</v>
      </c>
      <c r="B39" t="s">
        <v>12</v>
      </c>
      <c r="C39" s="7">
        <v>200</v>
      </c>
      <c r="D39" s="5">
        <v>-45.713999999999999</v>
      </c>
      <c r="E39" s="5">
        <v>-41.957999999999998</v>
      </c>
      <c r="F39" s="5">
        <v>-45.965000000000003</v>
      </c>
      <c r="G39">
        <f t="shared" si="14"/>
        <v>-44.545666666666669</v>
      </c>
      <c r="H39" s="5">
        <v>0.13700000000000001</v>
      </c>
      <c r="I39">
        <f t="shared" si="15"/>
        <v>-44.68266666666667</v>
      </c>
      <c r="J39">
        <v>14.18</v>
      </c>
      <c r="K39">
        <v>2</v>
      </c>
      <c r="L39" s="5">
        <v>10</v>
      </c>
      <c r="M39">
        <v>5</v>
      </c>
      <c r="O39">
        <f t="shared" si="16"/>
        <v>-63.360021333333336</v>
      </c>
    </row>
    <row r="40" spans="1:23" x14ac:dyDescent="0.2">
      <c r="A40" t="s">
        <v>57</v>
      </c>
      <c r="B40" t="s">
        <v>13</v>
      </c>
      <c r="C40" s="7">
        <v>200</v>
      </c>
      <c r="D40" s="8">
        <v>-41.551000000000002</v>
      </c>
      <c r="E40" s="8">
        <v>-51.244999999999997</v>
      </c>
      <c r="F40" s="8">
        <v>-52.237000000000002</v>
      </c>
      <c r="G40">
        <f t="shared" si="14"/>
        <v>-48.344333333333331</v>
      </c>
      <c r="H40" s="8">
        <v>2.2389999999999999</v>
      </c>
      <c r="I40">
        <f t="shared" si="15"/>
        <v>-50.583333333333329</v>
      </c>
      <c r="J40">
        <v>14.18</v>
      </c>
      <c r="K40">
        <v>2</v>
      </c>
      <c r="L40" s="5">
        <v>10</v>
      </c>
      <c r="M40">
        <v>5</v>
      </c>
      <c r="O40">
        <f t="shared" si="16"/>
        <v>-71.727166666666648</v>
      </c>
    </row>
    <row r="41" spans="1:23" x14ac:dyDescent="0.2">
      <c r="A41" t="s">
        <v>58</v>
      </c>
      <c r="B41" t="s">
        <v>14</v>
      </c>
      <c r="C41" s="7">
        <v>200</v>
      </c>
      <c r="D41" s="5">
        <v>-29.370999999999999</v>
      </c>
      <c r="E41" s="5">
        <v>-38.545999999999999</v>
      </c>
      <c r="F41" s="5">
        <v>-34.222000000000001</v>
      </c>
      <c r="G41" s="13">
        <f t="shared" si="14"/>
        <v>-34.046333333333337</v>
      </c>
      <c r="H41" s="5">
        <v>-1.2</v>
      </c>
      <c r="I41">
        <f t="shared" si="15"/>
        <v>-32.846333333333334</v>
      </c>
      <c r="J41">
        <v>14.18</v>
      </c>
      <c r="K41">
        <v>2</v>
      </c>
      <c r="L41" s="5">
        <v>10</v>
      </c>
      <c r="M41">
        <v>5</v>
      </c>
      <c r="O41">
        <f t="shared" si="16"/>
        <v>-46.576100666666669</v>
      </c>
      <c r="P41">
        <f>AVERAGE(O41:O45)</f>
        <v>-58.552055999999993</v>
      </c>
    </row>
    <row r="42" spans="1:23" x14ac:dyDescent="0.2">
      <c r="A42" t="s">
        <v>58</v>
      </c>
      <c r="B42" t="s">
        <v>15</v>
      </c>
      <c r="C42" s="7">
        <v>200</v>
      </c>
      <c r="D42" s="5">
        <v>-62.878</v>
      </c>
      <c r="E42" s="5">
        <v>-62.008000000000003</v>
      </c>
      <c r="F42" s="5">
        <v>-66.771000000000001</v>
      </c>
      <c r="G42" s="13">
        <f t="shared" si="14"/>
        <v>-63.885666666666658</v>
      </c>
      <c r="H42" s="5">
        <v>-2.6349999999999998</v>
      </c>
      <c r="I42">
        <f t="shared" si="15"/>
        <v>-61.25066666666666</v>
      </c>
      <c r="J42">
        <v>14.18</v>
      </c>
      <c r="K42">
        <v>2</v>
      </c>
      <c r="L42" s="5">
        <v>10</v>
      </c>
      <c r="M42">
        <v>5</v>
      </c>
      <c r="O42">
        <f t="shared" si="16"/>
        <v>-86.853445333333326</v>
      </c>
    </row>
    <row r="43" spans="1:23" x14ac:dyDescent="0.2">
      <c r="A43" t="s">
        <v>58</v>
      </c>
      <c r="B43" t="s">
        <v>16</v>
      </c>
      <c r="C43" s="7">
        <v>200</v>
      </c>
      <c r="D43" s="5">
        <v>-48.183999999999997</v>
      </c>
      <c r="E43" s="5">
        <v>-45.539000000000001</v>
      </c>
      <c r="F43" s="5">
        <v>-53.311</v>
      </c>
      <c r="G43" s="13">
        <f>AVERAGE(D43:F43)</f>
        <v>-49.011333333333333</v>
      </c>
      <c r="H43" s="5">
        <v>-1.7390000000000001</v>
      </c>
      <c r="I43">
        <f t="shared" si="15"/>
        <v>-47.272333333333336</v>
      </c>
      <c r="J43">
        <v>14.18</v>
      </c>
      <c r="K43">
        <v>2</v>
      </c>
      <c r="L43" s="5">
        <v>10</v>
      </c>
      <c r="M43">
        <v>5</v>
      </c>
      <c r="O43">
        <f t="shared" si="16"/>
        <v>-67.032168666666664</v>
      </c>
    </row>
    <row r="44" spans="1:23" x14ac:dyDescent="0.2">
      <c r="A44" t="s">
        <v>58</v>
      </c>
      <c r="B44" s="2" t="s">
        <v>17</v>
      </c>
      <c r="C44" s="7">
        <v>200</v>
      </c>
      <c r="D44" s="5">
        <v>-36.027999999999999</v>
      </c>
      <c r="E44" s="5">
        <v>-37.113999999999997</v>
      </c>
      <c r="F44" s="5">
        <v>-31.867000000000001</v>
      </c>
      <c r="G44" s="13">
        <f t="shared" si="14"/>
        <v>-35.003</v>
      </c>
      <c r="H44" s="5">
        <v>-2.649</v>
      </c>
      <c r="I44">
        <f t="shared" si="15"/>
        <v>-32.353999999999999</v>
      </c>
      <c r="J44">
        <v>14.18</v>
      </c>
      <c r="K44">
        <v>2</v>
      </c>
      <c r="L44" s="5">
        <v>10</v>
      </c>
      <c r="M44">
        <v>5</v>
      </c>
      <c r="O44">
        <f t="shared" si="16"/>
        <v>-45.877972</v>
      </c>
    </row>
    <row r="45" spans="1:23" x14ac:dyDescent="0.2">
      <c r="A45" t="s">
        <v>58</v>
      </c>
      <c r="B45" t="s">
        <v>18</v>
      </c>
      <c r="C45" s="7">
        <v>200</v>
      </c>
      <c r="D45" s="5">
        <v>-31.071000000000002</v>
      </c>
      <c r="E45" s="5">
        <v>-35.570999999999998</v>
      </c>
      <c r="F45" s="5">
        <v>-34.886000000000003</v>
      </c>
      <c r="G45" s="13">
        <f t="shared" si="14"/>
        <v>-33.842666666666666</v>
      </c>
      <c r="H45" s="5">
        <v>-1.1060000000000001</v>
      </c>
      <c r="I45">
        <f t="shared" si="15"/>
        <v>-32.736666666666665</v>
      </c>
      <c r="J45">
        <v>14.18</v>
      </c>
      <c r="K45">
        <v>2</v>
      </c>
      <c r="L45" s="5">
        <v>10</v>
      </c>
      <c r="M45">
        <v>5</v>
      </c>
      <c r="O45">
        <f t="shared" si="16"/>
        <v>-46.420593333333329</v>
      </c>
    </row>
    <row r="46" spans="1:23" x14ac:dyDescent="0.2">
      <c r="A46" t="s">
        <v>58</v>
      </c>
      <c r="B46" t="s">
        <v>19</v>
      </c>
      <c r="C46" s="7">
        <v>200</v>
      </c>
      <c r="D46" s="5">
        <v>-55.744999999999997</v>
      </c>
      <c r="E46" s="5">
        <v>-69.168000000000006</v>
      </c>
      <c r="F46" s="5">
        <v>-54.337000000000003</v>
      </c>
      <c r="G46" s="13">
        <f t="shared" si="14"/>
        <v>-59.75</v>
      </c>
      <c r="H46" s="5">
        <v>-0.32300000000000001</v>
      </c>
      <c r="I46">
        <f t="shared" si="15"/>
        <v>-59.427</v>
      </c>
      <c r="J46">
        <v>14.18</v>
      </c>
      <c r="K46">
        <v>2</v>
      </c>
      <c r="L46" s="5">
        <v>10</v>
      </c>
      <c r="M46">
        <v>5</v>
      </c>
      <c r="O46">
        <f t="shared" si="16"/>
        <v>-84.267485999999991</v>
      </c>
      <c r="P46">
        <f>AVERAGE(O46:O50)</f>
        <v>-83.707281466666672</v>
      </c>
    </row>
    <row r="47" spans="1:23" x14ac:dyDescent="0.2">
      <c r="A47" t="s">
        <v>58</v>
      </c>
      <c r="B47" t="s">
        <v>20</v>
      </c>
      <c r="C47" s="7">
        <v>200</v>
      </c>
      <c r="D47" s="5">
        <v>-62.069000000000003</v>
      </c>
      <c r="E47" s="5">
        <v>-58.298000000000002</v>
      </c>
      <c r="F47" s="5">
        <v>-68.682000000000002</v>
      </c>
      <c r="G47" s="13">
        <f t="shared" si="14"/>
        <v>-63.016333333333336</v>
      </c>
      <c r="H47" s="5">
        <v>-0.97899999999999998</v>
      </c>
      <c r="I47">
        <f t="shared" si="15"/>
        <v>-62.037333333333336</v>
      </c>
      <c r="J47">
        <v>14.18</v>
      </c>
      <c r="K47">
        <v>2</v>
      </c>
      <c r="L47" s="5">
        <v>10</v>
      </c>
      <c r="M47">
        <v>5</v>
      </c>
      <c r="O47">
        <f t="shared" si="16"/>
        <v>-87.968938666666673</v>
      </c>
    </row>
    <row r="48" spans="1:23" x14ac:dyDescent="0.2">
      <c r="A48" t="s">
        <v>58</v>
      </c>
      <c r="B48" t="s">
        <v>21</v>
      </c>
      <c r="C48" s="7">
        <v>200</v>
      </c>
      <c r="D48" s="5">
        <v>-64.893000000000001</v>
      </c>
      <c r="E48" s="5">
        <v>-71.62</v>
      </c>
      <c r="F48" s="5">
        <v>-83.534999999999997</v>
      </c>
      <c r="G48" s="13">
        <f t="shared" si="14"/>
        <v>-73.349333333333334</v>
      </c>
      <c r="H48" s="5">
        <v>-1.609</v>
      </c>
      <c r="I48">
        <f t="shared" si="15"/>
        <v>-71.740333333333339</v>
      </c>
      <c r="J48">
        <v>14.18</v>
      </c>
      <c r="K48">
        <v>2</v>
      </c>
      <c r="L48" s="5">
        <v>10</v>
      </c>
      <c r="M48">
        <v>5</v>
      </c>
      <c r="O48">
        <f t="shared" si="16"/>
        <v>-101.72779266666667</v>
      </c>
    </row>
    <row r="49" spans="1:15" x14ac:dyDescent="0.2">
      <c r="A49" t="s">
        <v>58</v>
      </c>
      <c r="B49" t="s">
        <v>22</v>
      </c>
      <c r="C49" s="7">
        <v>200</v>
      </c>
      <c r="D49" s="8">
        <v>-39.984999999999999</v>
      </c>
      <c r="E49" s="8">
        <v>-46.933</v>
      </c>
      <c r="F49" s="8">
        <v>-39.941000000000003</v>
      </c>
      <c r="G49" s="13">
        <f t="shared" si="14"/>
        <v>-42.286333333333339</v>
      </c>
      <c r="H49" s="8">
        <v>0.47099999999999997</v>
      </c>
      <c r="I49">
        <f t="shared" si="15"/>
        <v>-42.757333333333335</v>
      </c>
      <c r="J49">
        <v>14.18</v>
      </c>
      <c r="K49">
        <v>2</v>
      </c>
      <c r="L49" s="5">
        <v>10</v>
      </c>
      <c r="M49">
        <v>5</v>
      </c>
      <c r="O49">
        <f t="shared" si="16"/>
        <v>-60.629898666666669</v>
      </c>
    </row>
    <row r="50" spans="1:15" x14ac:dyDescent="0.2">
      <c r="A50" t="s">
        <v>58</v>
      </c>
      <c r="B50" t="s">
        <v>23</v>
      </c>
      <c r="C50" s="7">
        <v>200</v>
      </c>
      <c r="D50" s="5">
        <v>-70.173000000000002</v>
      </c>
      <c r="E50" s="5">
        <v>-57.51</v>
      </c>
      <c r="F50" s="5">
        <v>-55.469000000000001</v>
      </c>
      <c r="G50" s="13">
        <f t="shared" si="14"/>
        <v>-61.050666666666665</v>
      </c>
      <c r="H50" s="5">
        <v>-1.853</v>
      </c>
      <c r="I50">
        <f t="shared" si="15"/>
        <v>-59.197666666666663</v>
      </c>
      <c r="J50">
        <v>14.18</v>
      </c>
      <c r="K50">
        <v>2</v>
      </c>
      <c r="L50" s="5">
        <v>10</v>
      </c>
      <c r="M50">
        <v>5</v>
      </c>
      <c r="O50">
        <f t="shared" si="16"/>
        <v>-83.942291333333316</v>
      </c>
    </row>
  </sheetData>
  <mergeCells count="7">
    <mergeCell ref="Y26:AA26"/>
    <mergeCell ref="Q31:S31"/>
    <mergeCell ref="U31:W31"/>
    <mergeCell ref="C2:E2"/>
    <mergeCell ref="D25:F25"/>
    <mergeCell ref="Q26:S26"/>
    <mergeCell ref="U26:W26"/>
  </mergeCells>
  <pageMargins left="0.7" right="0.7" top="0.75" bottom="0.75" header="0.3" footer="0.3"/>
  <drawing r:id="rId1"/>
  <legacy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2B96-CD22-4EE5-9140-130B22D703D5}">
  <dimension ref="A1:AB43"/>
  <sheetViews>
    <sheetView topLeftCell="A19" zoomScale="80" zoomScaleNormal="80" workbookViewId="0">
      <selection activeCell="Q20" sqref="Q20:Q43"/>
    </sheetView>
  </sheetViews>
  <sheetFormatPr defaultRowHeight="15" x14ac:dyDescent="0.2"/>
  <cols>
    <col min="1" max="1" width="12.375" bestFit="1" customWidth="1"/>
    <col min="2" max="2" width="16.41015625" bestFit="1" customWidth="1"/>
  </cols>
  <sheetData>
    <row r="1" spans="1:14" x14ac:dyDescent="0.2">
      <c r="A1" t="s">
        <v>178</v>
      </c>
      <c r="C1" s="65" t="s">
        <v>72</v>
      </c>
      <c r="D1" s="65"/>
      <c r="E1" s="65"/>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0</v>
      </c>
      <c r="D4" s="5">
        <v>0</v>
      </c>
      <c r="E4" s="5">
        <v>0</v>
      </c>
      <c r="F4">
        <f>AVERAGE(C4:E4)</f>
        <v>0</v>
      </c>
      <c r="G4" s="5">
        <v>0</v>
      </c>
      <c r="H4">
        <f>F4-G4</f>
        <v>0</v>
      </c>
      <c r="I4">
        <v>64.959999999999994</v>
      </c>
      <c r="J4">
        <v>2</v>
      </c>
      <c r="K4" s="6">
        <v>5</v>
      </c>
      <c r="L4">
        <f>50/K4</f>
        <v>10</v>
      </c>
      <c r="N4">
        <f>(H4*I4)/(J4*L4)</f>
        <v>0</v>
      </c>
    </row>
    <row r="5" spans="1:14" x14ac:dyDescent="0.2">
      <c r="B5" s="7">
        <v>200</v>
      </c>
      <c r="C5" s="5">
        <v>0</v>
      </c>
      <c r="D5" s="5">
        <v>0</v>
      </c>
      <c r="E5" s="5">
        <v>0</v>
      </c>
      <c r="F5">
        <f>AVERAGE(C5:E5)</f>
        <v>0</v>
      </c>
      <c r="G5" s="5">
        <v>0</v>
      </c>
      <c r="H5">
        <f>F5-G5</f>
        <v>0</v>
      </c>
      <c r="I5">
        <v>64.959999999999994</v>
      </c>
      <c r="J5">
        <v>2</v>
      </c>
      <c r="K5" s="6">
        <v>10</v>
      </c>
      <c r="L5">
        <f>50/K5</f>
        <v>5</v>
      </c>
      <c r="N5">
        <f>(H5*I5)/(J5*L5)</f>
        <v>0</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0</v>
      </c>
      <c r="D12" s="5">
        <v>0</v>
      </c>
      <c r="E12" s="5">
        <v>0</v>
      </c>
      <c r="F12">
        <f>AVERAGE(C12:E12)</f>
        <v>0</v>
      </c>
      <c r="G12" s="5">
        <v>0</v>
      </c>
      <c r="H12">
        <f>F12-G12</f>
        <v>0</v>
      </c>
      <c r="I12">
        <v>64.959999999999994</v>
      </c>
      <c r="J12">
        <v>2</v>
      </c>
      <c r="K12" s="6">
        <v>10</v>
      </c>
      <c r="L12">
        <f>50/K12</f>
        <v>5</v>
      </c>
      <c r="N12">
        <f>(H12*I12)/(J12*L12)</f>
        <v>0</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-23.378</v>
      </c>
      <c r="E20" s="6">
        <v>-21</v>
      </c>
      <c r="F20" s="6">
        <v>-22.111000000000001</v>
      </c>
      <c r="G20">
        <f t="shared" ref="G20:G40" si="0">AVERAGE(D20:F20)</f>
        <v>-22.163</v>
      </c>
      <c r="H20" s="6">
        <v>-3.2669999999999999</v>
      </c>
      <c r="I20">
        <f t="shared" ref="I20:I43" si="1">G20-H20</f>
        <v>-18.896000000000001</v>
      </c>
      <c r="J20">
        <v>64.959999999999994</v>
      </c>
      <c r="K20">
        <v>2</v>
      </c>
      <c r="L20" s="6">
        <v>10</v>
      </c>
      <c r="M20">
        <f t="shared" ref="M20:M43" si="2">50/L20</f>
        <v>5</v>
      </c>
      <c r="O20">
        <f t="shared" ref="O20:O43" si="3">(I20*J20)/(K20*M20)</f>
        <v>-122.74841599999999</v>
      </c>
      <c r="P20">
        <f>AVERAGE(O20:O26)</f>
        <v>-130.07250133333335</v>
      </c>
      <c r="Q20">
        <f t="shared" ref="Q20:Q43" si="4">ABS(O20)</f>
        <v>122.74841599999999</v>
      </c>
      <c r="R20" t="s">
        <v>75</v>
      </c>
      <c r="S20">
        <f>AVERAGE(O39:O43)</f>
        <v>-137.61862613333332</v>
      </c>
      <c r="T20">
        <f>AVERAGE(O27:O33)</f>
        <v>-109.38614399999999</v>
      </c>
      <c r="V20" t="s">
        <v>75</v>
      </c>
      <c r="W20">
        <f>STDEVA(O39:O43)</f>
        <v>17.615816554038194</v>
      </c>
      <c r="X20">
        <f>STDEVA(O27:O33)</f>
        <v>19.492348907542791</v>
      </c>
      <c r="Z20" t="s">
        <v>75</v>
      </c>
      <c r="AA20">
        <f>W20/SQRT(W25)</f>
        <v>7.878032658799099</v>
      </c>
      <c r="AB20">
        <f>X20/SQRT(X25)</f>
        <v>7.3674153825513971</v>
      </c>
    </row>
    <row r="21" spans="1:28" x14ac:dyDescent="0.2">
      <c r="A21" t="s">
        <v>57</v>
      </c>
      <c r="B21" t="s">
        <v>1</v>
      </c>
      <c r="C21">
        <v>200</v>
      </c>
      <c r="D21" s="6">
        <v>-20.978000000000002</v>
      </c>
      <c r="E21" s="6">
        <v>-21.044</v>
      </c>
      <c r="F21" s="6">
        <v>-18.556000000000001</v>
      </c>
      <c r="G21">
        <f t="shared" si="0"/>
        <v>-20.192666666666668</v>
      </c>
      <c r="H21" s="6">
        <v>-0.378</v>
      </c>
      <c r="I21">
        <f t="shared" si="1"/>
        <v>-19.814666666666668</v>
      </c>
      <c r="J21">
        <v>64.959999999999994</v>
      </c>
      <c r="K21">
        <v>2</v>
      </c>
      <c r="L21" s="6">
        <v>10</v>
      </c>
      <c r="M21">
        <f t="shared" si="2"/>
        <v>5</v>
      </c>
      <c r="O21">
        <f t="shared" si="3"/>
        <v>-128.71607466666666</v>
      </c>
      <c r="Q21">
        <f t="shared" si="4"/>
        <v>128.71607466666666</v>
      </c>
      <c r="R21" t="s">
        <v>76</v>
      </c>
      <c r="S21">
        <f>AVERAGE(O34:O38)</f>
        <v>-119.81525546666667</v>
      </c>
      <c r="T21">
        <f>AVERAGE(O20:O26)</f>
        <v>-130.07250133333335</v>
      </c>
      <c r="V21" t="s">
        <v>76</v>
      </c>
      <c r="W21">
        <f>STDEVA(O34:O38)</f>
        <v>22.52051149904349</v>
      </c>
      <c r="X21">
        <f>STDEVA(O20:O26)</f>
        <v>13.175155964986519</v>
      </c>
      <c r="Z21" t="s">
        <v>76</v>
      </c>
      <c r="AA21">
        <f>W21/SQRT(W26)</f>
        <v>10.071478919985386</v>
      </c>
      <c r="AB21">
        <f>X21/SQRT(X26)</f>
        <v>4.9797408811205059</v>
      </c>
    </row>
    <row r="22" spans="1:28" x14ac:dyDescent="0.2">
      <c r="A22" t="s">
        <v>57</v>
      </c>
      <c r="B22" t="s">
        <v>2</v>
      </c>
      <c r="C22">
        <v>200</v>
      </c>
      <c r="D22" s="6">
        <v>-23.956</v>
      </c>
      <c r="E22" s="6">
        <v>-23.733000000000001</v>
      </c>
      <c r="F22" s="6">
        <v>-15.667</v>
      </c>
      <c r="G22">
        <f t="shared" si="0"/>
        <v>-21.118666666666666</v>
      </c>
      <c r="H22" s="6">
        <v>-3.0219999999999998</v>
      </c>
      <c r="I22">
        <f t="shared" si="1"/>
        <v>-18.096666666666668</v>
      </c>
      <c r="J22">
        <v>64.959999999999994</v>
      </c>
      <c r="K22">
        <v>2</v>
      </c>
      <c r="L22" s="6">
        <v>10</v>
      </c>
      <c r="M22">
        <f t="shared" si="2"/>
        <v>5</v>
      </c>
      <c r="O22">
        <f t="shared" si="3"/>
        <v>-117.55594666666666</v>
      </c>
      <c r="Q22">
        <f t="shared" si="4"/>
        <v>117.55594666666666</v>
      </c>
    </row>
    <row r="23" spans="1:28" x14ac:dyDescent="0.2">
      <c r="A23" t="s">
        <v>57</v>
      </c>
      <c r="B23" t="s">
        <v>3</v>
      </c>
      <c r="C23">
        <v>200</v>
      </c>
      <c r="D23" s="6">
        <v>-24.289000000000001</v>
      </c>
      <c r="E23" s="6">
        <v>-25.289000000000001</v>
      </c>
      <c r="F23" s="6">
        <v>-21.667000000000002</v>
      </c>
      <c r="G23">
        <f>AVERAGE(D23:F23)</f>
        <v>-23.748333333333335</v>
      </c>
      <c r="H23" s="6">
        <v>-2.6890000000000001</v>
      </c>
      <c r="I23">
        <f t="shared" si="1"/>
        <v>-21.059333333333335</v>
      </c>
      <c r="J23">
        <v>64.959999999999994</v>
      </c>
      <c r="K23">
        <v>2</v>
      </c>
      <c r="L23" s="6">
        <v>10</v>
      </c>
      <c r="M23">
        <f t="shared" si="2"/>
        <v>5</v>
      </c>
      <c r="O23">
        <f t="shared" si="3"/>
        <v>-136.80142933333335</v>
      </c>
      <c r="Q23">
        <f t="shared" si="4"/>
        <v>136.80142933333335</v>
      </c>
      <c r="R23" s="67" t="s">
        <v>78</v>
      </c>
      <c r="S23" s="67"/>
      <c r="T23" s="67"/>
      <c r="V23" s="66" t="s">
        <v>80</v>
      </c>
      <c r="W23" s="66"/>
      <c r="X23" s="66"/>
    </row>
    <row r="24" spans="1:28" x14ac:dyDescent="0.2">
      <c r="A24" t="s">
        <v>57</v>
      </c>
      <c r="B24" t="s">
        <v>4</v>
      </c>
      <c r="C24">
        <v>200</v>
      </c>
      <c r="D24" s="6">
        <v>-20.111000000000001</v>
      </c>
      <c r="E24" s="6">
        <v>-23.489000000000001</v>
      </c>
      <c r="F24" s="6">
        <v>-22.689</v>
      </c>
      <c r="G24">
        <f>AVERAGE(D24:F24)</f>
        <v>-22.096333333333334</v>
      </c>
      <c r="H24" s="6">
        <v>-4.0439999999999996</v>
      </c>
      <c r="I24">
        <f t="shared" si="1"/>
        <v>-18.052333333333333</v>
      </c>
      <c r="J24">
        <v>64.959999999999994</v>
      </c>
      <c r="K24">
        <v>2</v>
      </c>
      <c r="L24" s="6">
        <v>10</v>
      </c>
      <c r="M24">
        <f t="shared" si="2"/>
        <v>5</v>
      </c>
      <c r="O24">
        <f t="shared" si="3"/>
        <v>-117.26795733333331</v>
      </c>
      <c r="Q24">
        <f t="shared" si="4"/>
        <v>117.26795733333331</v>
      </c>
      <c r="S24" t="s">
        <v>58</v>
      </c>
      <c r="T24" t="s">
        <v>57</v>
      </c>
      <c r="W24" t="s">
        <v>58</v>
      </c>
      <c r="X24" t="s">
        <v>57</v>
      </c>
    </row>
    <row r="25" spans="1:28" x14ac:dyDescent="0.2">
      <c r="A25" t="s">
        <v>57</v>
      </c>
      <c r="B25" t="s">
        <v>5</v>
      </c>
      <c r="C25">
        <v>200</v>
      </c>
      <c r="D25" s="6">
        <v>-24.466999999999999</v>
      </c>
      <c r="E25" s="6">
        <v>-29.021999999999998</v>
      </c>
      <c r="F25" s="6">
        <v>-27.756</v>
      </c>
      <c r="G25">
        <f t="shared" si="0"/>
        <v>-27.081666666666667</v>
      </c>
      <c r="H25" s="6">
        <v>-3.2440000000000002</v>
      </c>
      <c r="I25">
        <f t="shared" si="1"/>
        <v>-23.837666666666667</v>
      </c>
      <c r="J25">
        <v>64.959999999999994</v>
      </c>
      <c r="K25">
        <v>2</v>
      </c>
      <c r="L25" s="6">
        <v>10</v>
      </c>
      <c r="M25">
        <f t="shared" si="2"/>
        <v>5</v>
      </c>
      <c r="O25">
        <f t="shared" si="3"/>
        <v>-154.84948266666666</v>
      </c>
      <c r="Q25">
        <f t="shared" si="4"/>
        <v>154.84948266666666</v>
      </c>
      <c r="R25" t="s">
        <v>75</v>
      </c>
      <c r="S25">
        <f>ABS(S20)</f>
        <v>137.61862613333332</v>
      </c>
      <c r="T25">
        <f>ABS(T20)</f>
        <v>109.38614399999999</v>
      </c>
      <c r="V25" t="s">
        <v>75</v>
      </c>
      <c r="W25">
        <f>COUNT(O39:O43)</f>
        <v>5</v>
      </c>
      <c r="X25">
        <f>COUNT(O27:O33)</f>
        <v>7</v>
      </c>
    </row>
    <row r="26" spans="1:28" x14ac:dyDescent="0.2">
      <c r="A26" t="s">
        <v>57</v>
      </c>
      <c r="B26" t="s">
        <v>6</v>
      </c>
      <c r="C26">
        <v>200</v>
      </c>
      <c r="D26" s="6">
        <v>-26.378</v>
      </c>
      <c r="E26" s="6">
        <v>-27.844000000000001</v>
      </c>
      <c r="F26" s="6">
        <v>-26</v>
      </c>
      <c r="G26">
        <f t="shared" si="0"/>
        <v>-26.740666666666669</v>
      </c>
      <c r="H26" s="6">
        <v>-6.3330000000000002</v>
      </c>
      <c r="I26">
        <f t="shared" si="1"/>
        <v>-20.407666666666671</v>
      </c>
      <c r="J26">
        <v>64.959999999999994</v>
      </c>
      <c r="K26">
        <v>2</v>
      </c>
      <c r="L26" s="6">
        <v>10</v>
      </c>
      <c r="M26">
        <f t="shared" si="2"/>
        <v>5</v>
      </c>
      <c r="O26">
        <f t="shared" si="3"/>
        <v>-132.56820266666668</v>
      </c>
      <c r="Q26">
        <f t="shared" si="4"/>
        <v>132.56820266666668</v>
      </c>
      <c r="R26" t="s">
        <v>76</v>
      </c>
      <c r="S26">
        <f>ABS(S21)</f>
        <v>119.81525546666667</v>
      </c>
      <c r="T26">
        <f>ABS(T21)</f>
        <v>130.07250133333335</v>
      </c>
      <c r="V26" t="s">
        <v>76</v>
      </c>
      <c r="W26">
        <f>COUNT(O34:O38)</f>
        <v>5</v>
      </c>
      <c r="X26">
        <f>COUNT(O20:O26)</f>
        <v>7</v>
      </c>
    </row>
    <row r="27" spans="1:28" x14ac:dyDescent="0.2">
      <c r="A27" t="s">
        <v>57</v>
      </c>
      <c r="B27" t="s">
        <v>7</v>
      </c>
      <c r="C27">
        <v>200</v>
      </c>
      <c r="D27" s="6">
        <v>-19.978000000000002</v>
      </c>
      <c r="E27" s="6">
        <v>-18.888999999999999</v>
      </c>
      <c r="F27" s="6">
        <v>-18.710999999999999</v>
      </c>
      <c r="G27">
        <f t="shared" si="0"/>
        <v>-19.192666666666668</v>
      </c>
      <c r="H27" s="6">
        <v>-2.2669999999999999</v>
      </c>
      <c r="I27">
        <f t="shared" si="1"/>
        <v>-16.925666666666668</v>
      </c>
      <c r="J27">
        <v>64.959999999999994</v>
      </c>
      <c r="K27">
        <v>2</v>
      </c>
      <c r="L27" s="6">
        <v>10</v>
      </c>
      <c r="M27">
        <f t="shared" si="2"/>
        <v>5</v>
      </c>
      <c r="O27">
        <f t="shared" si="3"/>
        <v>-109.94913066666666</v>
      </c>
      <c r="P27">
        <f>AVERAGE(O27:O33)</f>
        <v>-109.38614399999999</v>
      </c>
      <c r="Q27">
        <f t="shared" si="4"/>
        <v>109.94913066666666</v>
      </c>
    </row>
    <row r="28" spans="1:28" x14ac:dyDescent="0.2">
      <c r="A28" t="s">
        <v>57</v>
      </c>
      <c r="B28" t="s">
        <v>8</v>
      </c>
      <c r="C28">
        <v>200</v>
      </c>
      <c r="D28" s="6">
        <v>-20.456</v>
      </c>
      <c r="E28" s="6">
        <v>-21.122</v>
      </c>
      <c r="F28" s="6">
        <v>-18.984999999999999</v>
      </c>
      <c r="G28">
        <f t="shared" si="0"/>
        <v>-20.187666666666669</v>
      </c>
      <c r="H28" s="6">
        <v>-2.367</v>
      </c>
      <c r="I28">
        <f t="shared" si="1"/>
        <v>-17.820666666666668</v>
      </c>
      <c r="J28">
        <v>64.959999999999994</v>
      </c>
      <c r="K28">
        <v>2</v>
      </c>
      <c r="L28" s="6">
        <v>10</v>
      </c>
      <c r="M28">
        <f t="shared" si="2"/>
        <v>5</v>
      </c>
      <c r="O28">
        <f t="shared" si="3"/>
        <v>-115.76305066666666</v>
      </c>
      <c r="Q28">
        <f t="shared" si="4"/>
        <v>115.76305066666666</v>
      </c>
    </row>
    <row r="29" spans="1:28" x14ac:dyDescent="0.2">
      <c r="A29" t="s">
        <v>57</v>
      </c>
      <c r="B29" t="s">
        <v>9</v>
      </c>
      <c r="C29">
        <v>200</v>
      </c>
      <c r="D29" s="6">
        <v>-17.466999999999999</v>
      </c>
      <c r="E29" s="6">
        <v>-15.622</v>
      </c>
      <c r="F29" s="6">
        <v>-16.489000000000001</v>
      </c>
      <c r="G29">
        <f t="shared" si="0"/>
        <v>-16.526</v>
      </c>
      <c r="H29" s="6">
        <v>-1.7330000000000001</v>
      </c>
      <c r="I29">
        <f t="shared" si="1"/>
        <v>-14.792999999999999</v>
      </c>
      <c r="J29">
        <v>64.959999999999994</v>
      </c>
      <c r="K29">
        <v>2</v>
      </c>
      <c r="L29" s="6">
        <v>10</v>
      </c>
      <c r="M29">
        <f t="shared" si="2"/>
        <v>5</v>
      </c>
      <c r="O29">
        <f t="shared" si="3"/>
        <v>-96.095327999999981</v>
      </c>
      <c r="Q29">
        <f t="shared" si="4"/>
        <v>96.095327999999981</v>
      </c>
    </row>
    <row r="30" spans="1:28" x14ac:dyDescent="0.2">
      <c r="A30" t="s">
        <v>57</v>
      </c>
      <c r="B30" t="s">
        <v>10</v>
      </c>
      <c r="C30">
        <v>200</v>
      </c>
      <c r="D30" s="6">
        <v>-23.667000000000002</v>
      </c>
      <c r="E30" s="6">
        <v>-21.332999999999998</v>
      </c>
      <c r="F30" s="6">
        <v>-21.844000000000001</v>
      </c>
      <c r="G30">
        <f t="shared" si="0"/>
        <v>-22.281333333333333</v>
      </c>
      <c r="H30" s="6">
        <v>-2.6669999999999998</v>
      </c>
      <c r="I30">
        <f t="shared" si="1"/>
        <v>-19.614333333333335</v>
      </c>
      <c r="J30">
        <v>64.959999999999994</v>
      </c>
      <c r="K30">
        <v>2</v>
      </c>
      <c r="L30" s="6">
        <v>10</v>
      </c>
      <c r="M30">
        <f t="shared" si="2"/>
        <v>5</v>
      </c>
      <c r="O30">
        <f t="shared" si="3"/>
        <v>-127.41470933333332</v>
      </c>
      <c r="Q30">
        <f t="shared" si="4"/>
        <v>127.41470933333332</v>
      </c>
    </row>
    <row r="31" spans="1:28" x14ac:dyDescent="0.2">
      <c r="A31" t="s">
        <v>57</v>
      </c>
      <c r="B31" t="s">
        <v>11</v>
      </c>
      <c r="C31">
        <v>200</v>
      </c>
      <c r="D31" s="6">
        <v>-19.978000000000002</v>
      </c>
      <c r="E31" s="6">
        <v>-19.556000000000001</v>
      </c>
      <c r="F31" s="6">
        <v>-23.178000000000001</v>
      </c>
      <c r="G31">
        <f t="shared" si="0"/>
        <v>-20.904</v>
      </c>
      <c r="H31" s="6">
        <v>-0.33300000000000002</v>
      </c>
      <c r="I31">
        <f t="shared" si="1"/>
        <v>-20.571000000000002</v>
      </c>
      <c r="J31">
        <v>64.959999999999994</v>
      </c>
      <c r="K31">
        <v>2</v>
      </c>
      <c r="L31" s="6">
        <v>10</v>
      </c>
      <c r="M31">
        <f t="shared" si="2"/>
        <v>5</v>
      </c>
      <c r="O31">
        <f t="shared" si="3"/>
        <v>-133.62921599999999</v>
      </c>
      <c r="Q31">
        <f t="shared" si="4"/>
        <v>133.62921599999999</v>
      </c>
    </row>
    <row r="32" spans="1:28" x14ac:dyDescent="0.2">
      <c r="A32" t="s">
        <v>57</v>
      </c>
      <c r="B32" t="s">
        <v>12</v>
      </c>
      <c r="C32">
        <v>200</v>
      </c>
      <c r="D32" s="6">
        <v>-21.489000000000001</v>
      </c>
      <c r="E32" s="6">
        <v>-20.733000000000001</v>
      </c>
      <c r="F32" s="6">
        <v>-20.533000000000001</v>
      </c>
      <c r="G32">
        <f>AVERAGE(D32:F32)</f>
        <v>-20.918333333333333</v>
      </c>
      <c r="H32" s="6">
        <v>-4.4000000000000004</v>
      </c>
      <c r="I32">
        <f t="shared" si="1"/>
        <v>-16.518333333333331</v>
      </c>
      <c r="J32">
        <v>64.959999999999994</v>
      </c>
      <c r="K32">
        <v>2</v>
      </c>
      <c r="L32" s="6">
        <v>10</v>
      </c>
      <c r="M32">
        <f t="shared" si="2"/>
        <v>5</v>
      </c>
      <c r="O32">
        <f t="shared" si="3"/>
        <v>-107.30309333333329</v>
      </c>
      <c r="Q32">
        <f t="shared" si="4"/>
        <v>107.30309333333329</v>
      </c>
    </row>
    <row r="33" spans="1:17" x14ac:dyDescent="0.2">
      <c r="A33" t="s">
        <v>57</v>
      </c>
      <c r="B33" t="s">
        <v>13</v>
      </c>
      <c r="C33">
        <v>200</v>
      </c>
      <c r="D33" s="6">
        <v>-15.978</v>
      </c>
      <c r="E33" s="6">
        <v>-13.444000000000001</v>
      </c>
      <c r="F33" s="6">
        <v>-13.667</v>
      </c>
      <c r="G33">
        <f t="shared" si="0"/>
        <v>-14.363</v>
      </c>
      <c r="H33" s="6">
        <v>-2.7330000000000001</v>
      </c>
      <c r="I33">
        <f t="shared" si="1"/>
        <v>-11.629999999999999</v>
      </c>
      <c r="J33">
        <v>64.959999999999994</v>
      </c>
      <c r="K33">
        <v>2</v>
      </c>
      <c r="L33" s="6">
        <v>10</v>
      </c>
      <c r="M33">
        <f t="shared" si="2"/>
        <v>5</v>
      </c>
      <c r="O33">
        <f t="shared" si="3"/>
        <v>-75.548479999999984</v>
      </c>
      <c r="Q33">
        <f t="shared" si="4"/>
        <v>75.548479999999984</v>
      </c>
    </row>
    <row r="34" spans="1:17" x14ac:dyDescent="0.2">
      <c r="A34" t="s">
        <v>58</v>
      </c>
      <c r="B34" t="s">
        <v>14</v>
      </c>
      <c r="C34">
        <v>200</v>
      </c>
      <c r="D34" s="6">
        <v>-25.710999999999999</v>
      </c>
      <c r="E34" s="6">
        <v>-22.132999999999999</v>
      </c>
      <c r="F34" s="6">
        <v>-30.4</v>
      </c>
      <c r="G34">
        <f t="shared" si="0"/>
        <v>-26.081333333333333</v>
      </c>
      <c r="H34" s="6">
        <v>-3.4220000000000002</v>
      </c>
      <c r="I34">
        <f t="shared" si="1"/>
        <v>-22.659333333333333</v>
      </c>
      <c r="J34">
        <v>64.959999999999994</v>
      </c>
      <c r="K34">
        <v>2</v>
      </c>
      <c r="L34" s="6">
        <v>10</v>
      </c>
      <c r="M34">
        <f t="shared" si="2"/>
        <v>5</v>
      </c>
      <c r="O34">
        <f t="shared" si="3"/>
        <v>-147.19502933333331</v>
      </c>
      <c r="P34">
        <f>AVERAGE(O34:O38)</f>
        <v>-119.81525546666667</v>
      </c>
      <c r="Q34">
        <f t="shared" si="4"/>
        <v>147.19502933333331</v>
      </c>
    </row>
    <row r="35" spans="1:17" x14ac:dyDescent="0.2">
      <c r="A35" t="s">
        <v>58</v>
      </c>
      <c r="B35" t="s">
        <v>15</v>
      </c>
      <c r="C35">
        <v>200</v>
      </c>
      <c r="D35" s="6">
        <v>-23.777999999999999</v>
      </c>
      <c r="E35" s="6">
        <v>-22.577999999999999</v>
      </c>
      <c r="F35" s="6">
        <v>-23.733000000000001</v>
      </c>
      <c r="G35">
        <f t="shared" si="0"/>
        <v>-23.363</v>
      </c>
      <c r="H35" s="6">
        <v>-3.444</v>
      </c>
      <c r="I35">
        <f t="shared" si="1"/>
        <v>-19.919</v>
      </c>
      <c r="J35">
        <v>64.959999999999994</v>
      </c>
      <c r="K35">
        <v>2</v>
      </c>
      <c r="L35" s="6">
        <v>10</v>
      </c>
      <c r="M35">
        <f t="shared" si="2"/>
        <v>5</v>
      </c>
      <c r="O35">
        <f t="shared" si="3"/>
        <v>-129.393824</v>
      </c>
      <c r="Q35">
        <f t="shared" si="4"/>
        <v>129.393824</v>
      </c>
    </row>
    <row r="36" spans="1:17" x14ac:dyDescent="0.2">
      <c r="A36" t="s">
        <v>58</v>
      </c>
      <c r="B36" t="s">
        <v>16</v>
      </c>
      <c r="C36">
        <v>200</v>
      </c>
      <c r="D36" s="6">
        <v>-26.044</v>
      </c>
      <c r="E36" s="6">
        <v>-2.2890000000000001</v>
      </c>
      <c r="F36" s="6">
        <v>-23.510999999999999</v>
      </c>
      <c r="G36">
        <f t="shared" si="0"/>
        <v>-17.281333333333333</v>
      </c>
      <c r="H36" s="6">
        <v>-3.9780000000000002</v>
      </c>
      <c r="I36">
        <f t="shared" si="1"/>
        <v>-13.303333333333333</v>
      </c>
      <c r="J36">
        <v>64.959999999999994</v>
      </c>
      <c r="K36">
        <v>2</v>
      </c>
      <c r="L36" s="6">
        <v>10</v>
      </c>
      <c r="M36">
        <f t="shared" si="2"/>
        <v>5</v>
      </c>
      <c r="O36">
        <f t="shared" si="3"/>
        <v>-86.418453333333318</v>
      </c>
      <c r="Q36">
        <f t="shared" si="4"/>
        <v>86.418453333333318</v>
      </c>
    </row>
    <row r="37" spans="1:17" x14ac:dyDescent="0.2">
      <c r="A37" t="s">
        <v>58</v>
      </c>
      <c r="B37" s="2" t="s">
        <v>17</v>
      </c>
      <c r="C37">
        <v>200</v>
      </c>
      <c r="D37" s="6">
        <v>-19.556000000000001</v>
      </c>
      <c r="E37" s="6">
        <v>-18.956</v>
      </c>
      <c r="F37" s="6">
        <v>-19.222000000000001</v>
      </c>
      <c r="G37">
        <f t="shared" si="0"/>
        <v>-19.244666666666667</v>
      </c>
      <c r="H37" s="6">
        <v>-1.956</v>
      </c>
      <c r="I37">
        <f t="shared" si="1"/>
        <v>-17.288666666666668</v>
      </c>
      <c r="J37">
        <v>64.959999999999994</v>
      </c>
      <c r="K37">
        <v>2</v>
      </c>
      <c r="L37" s="6">
        <v>10</v>
      </c>
      <c r="M37">
        <f t="shared" si="2"/>
        <v>5</v>
      </c>
      <c r="O37">
        <f t="shared" si="3"/>
        <v>-112.30717866666666</v>
      </c>
      <c r="Q37">
        <f t="shared" si="4"/>
        <v>112.30717866666666</v>
      </c>
    </row>
    <row r="38" spans="1:17" x14ac:dyDescent="0.2">
      <c r="A38" t="s">
        <v>58</v>
      </c>
      <c r="B38" t="s">
        <v>18</v>
      </c>
      <c r="C38">
        <v>200</v>
      </c>
      <c r="D38" s="6">
        <v>-25.533000000000001</v>
      </c>
      <c r="E38" s="6">
        <v>-20.533000000000001</v>
      </c>
      <c r="F38" s="6">
        <v>-22.289000000000001</v>
      </c>
      <c r="G38">
        <f t="shared" si="0"/>
        <v>-22.785</v>
      </c>
      <c r="H38" s="6">
        <v>-3.7330000000000001</v>
      </c>
      <c r="I38">
        <f t="shared" si="1"/>
        <v>-19.052</v>
      </c>
      <c r="J38">
        <v>64.959999999999994</v>
      </c>
      <c r="K38">
        <v>2</v>
      </c>
      <c r="L38" s="6">
        <v>10</v>
      </c>
      <c r="M38">
        <f t="shared" si="2"/>
        <v>5</v>
      </c>
      <c r="O38">
        <f t="shared" si="3"/>
        <v>-123.76179199999999</v>
      </c>
      <c r="Q38">
        <f t="shared" si="4"/>
        <v>123.76179199999999</v>
      </c>
    </row>
    <row r="39" spans="1:17" x14ac:dyDescent="0.2">
      <c r="A39" t="s">
        <v>58</v>
      </c>
      <c r="B39" t="s">
        <v>19</v>
      </c>
      <c r="C39">
        <v>200</v>
      </c>
      <c r="D39" s="6">
        <v>-24.622</v>
      </c>
      <c r="E39" s="6">
        <v>-22.311</v>
      </c>
      <c r="F39" s="6">
        <v>-23.710999999999999</v>
      </c>
      <c r="G39">
        <f t="shared" si="0"/>
        <v>-23.548000000000002</v>
      </c>
      <c r="H39" s="6">
        <v>-3.5110000000000001</v>
      </c>
      <c r="I39">
        <f t="shared" si="1"/>
        <v>-20.037000000000003</v>
      </c>
      <c r="J39">
        <v>64.959999999999994</v>
      </c>
      <c r="K39">
        <v>2</v>
      </c>
      <c r="L39" s="6">
        <v>10</v>
      </c>
      <c r="M39">
        <f t="shared" si="2"/>
        <v>5</v>
      </c>
      <c r="O39">
        <f t="shared" si="3"/>
        <v>-130.16035200000002</v>
      </c>
      <c r="P39">
        <f>AVERAGE(O39:O43)</f>
        <v>-137.61862613333332</v>
      </c>
      <c r="Q39">
        <f t="shared" si="4"/>
        <v>130.16035200000002</v>
      </c>
    </row>
    <row r="40" spans="1:17" x14ac:dyDescent="0.2">
      <c r="A40" t="s">
        <v>58</v>
      </c>
      <c r="B40" t="s">
        <v>20</v>
      </c>
      <c r="C40">
        <v>200</v>
      </c>
      <c r="D40" s="6">
        <v>-24.378</v>
      </c>
      <c r="E40" s="6">
        <v>-25.356000000000002</v>
      </c>
      <c r="F40" s="6">
        <v>-22.933</v>
      </c>
      <c r="G40">
        <f t="shared" si="0"/>
        <v>-24.222333333333335</v>
      </c>
      <c r="H40" s="6">
        <v>-3.0670000000000002</v>
      </c>
      <c r="I40">
        <f t="shared" si="1"/>
        <v>-21.155333333333335</v>
      </c>
      <c r="J40">
        <v>64.959999999999994</v>
      </c>
      <c r="K40">
        <v>2</v>
      </c>
      <c r="L40" s="6">
        <v>10</v>
      </c>
      <c r="M40">
        <f t="shared" si="2"/>
        <v>5</v>
      </c>
      <c r="O40">
        <f t="shared" si="3"/>
        <v>-137.42504533333334</v>
      </c>
      <c r="Q40">
        <f t="shared" si="4"/>
        <v>137.42504533333334</v>
      </c>
    </row>
    <row r="41" spans="1:17" x14ac:dyDescent="0.2">
      <c r="A41" t="s">
        <v>58</v>
      </c>
      <c r="B41" t="s">
        <v>21</v>
      </c>
      <c r="C41">
        <v>200</v>
      </c>
      <c r="D41" s="6">
        <v>-30.4</v>
      </c>
      <c r="E41" s="6">
        <v>-26.8</v>
      </c>
      <c r="F41" s="6">
        <v>-29.4</v>
      </c>
      <c r="G41">
        <f>AVERAGE(D41:F41)</f>
        <v>-28.866666666666664</v>
      </c>
      <c r="H41" s="6">
        <v>-3</v>
      </c>
      <c r="I41">
        <f t="shared" si="1"/>
        <v>-25.866666666666664</v>
      </c>
      <c r="J41">
        <v>64.959999999999994</v>
      </c>
      <c r="K41">
        <v>2</v>
      </c>
      <c r="L41" s="6">
        <v>10</v>
      </c>
      <c r="M41">
        <f t="shared" si="2"/>
        <v>5</v>
      </c>
      <c r="O41">
        <f t="shared" si="3"/>
        <v>-168.02986666666663</v>
      </c>
      <c r="Q41">
        <f t="shared" si="4"/>
        <v>168.02986666666663</v>
      </c>
    </row>
    <row r="42" spans="1:17" x14ac:dyDescent="0.2">
      <c r="A42" t="s">
        <v>58</v>
      </c>
      <c r="B42" t="s">
        <v>22</v>
      </c>
      <c r="C42">
        <v>200</v>
      </c>
      <c r="D42" s="6">
        <v>-23</v>
      </c>
      <c r="E42" s="6">
        <v>-23.689</v>
      </c>
      <c r="F42" s="6">
        <v>-19.643999999999998</v>
      </c>
      <c r="G42">
        <f>AVERAGE(D42:F42)</f>
        <v>-22.111000000000001</v>
      </c>
      <c r="H42" s="6">
        <v>-2.5329999999999999</v>
      </c>
      <c r="I42">
        <f t="shared" si="1"/>
        <v>-19.577999999999999</v>
      </c>
      <c r="J42">
        <v>64.959999999999994</v>
      </c>
      <c r="K42">
        <v>2</v>
      </c>
      <c r="L42" s="6">
        <v>10</v>
      </c>
      <c r="M42">
        <f t="shared" si="2"/>
        <v>5</v>
      </c>
      <c r="O42">
        <f t="shared" si="3"/>
        <v>-127.17868799999999</v>
      </c>
      <c r="Q42">
        <f t="shared" si="4"/>
        <v>127.17868799999999</v>
      </c>
    </row>
    <row r="43" spans="1:17" x14ac:dyDescent="0.2">
      <c r="A43" t="s">
        <v>58</v>
      </c>
      <c r="B43" t="s">
        <v>23</v>
      </c>
      <c r="C43">
        <v>200</v>
      </c>
      <c r="D43" s="6">
        <v>-26.289000000000001</v>
      </c>
      <c r="E43" s="6">
        <v>-23.556000000000001</v>
      </c>
      <c r="F43" s="6">
        <v>-19.888999999999999</v>
      </c>
      <c r="G43">
        <f>AVERAGE(D43:F43)</f>
        <v>-23.244666666666664</v>
      </c>
      <c r="H43" s="6">
        <v>-3.956</v>
      </c>
      <c r="I43">
        <f t="shared" si="1"/>
        <v>-19.288666666666664</v>
      </c>
      <c r="J43">
        <v>64.959999999999994</v>
      </c>
      <c r="K43">
        <v>2</v>
      </c>
      <c r="L43" s="6">
        <v>10</v>
      </c>
      <c r="M43">
        <f t="shared" si="2"/>
        <v>5</v>
      </c>
      <c r="O43">
        <f t="shared" si="3"/>
        <v>-125.29917866666665</v>
      </c>
      <c r="Q43">
        <f t="shared" si="4"/>
        <v>125.29917866666665</v>
      </c>
    </row>
  </sheetData>
  <mergeCells count="5">
    <mergeCell ref="C1:E1"/>
    <mergeCell ref="R18:T18"/>
    <mergeCell ref="V18:X18"/>
    <mergeCell ref="R23:T23"/>
    <mergeCell ref="V23:X23"/>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A1BBF-86D4-42FC-AC79-A5E1651B2F8D}">
  <dimension ref="A1:L66"/>
  <sheetViews>
    <sheetView topLeftCell="A37" zoomScale="55" zoomScaleNormal="55" workbookViewId="0">
      <selection activeCell="S74" sqref="S74"/>
    </sheetView>
  </sheetViews>
  <sheetFormatPr defaultRowHeight="15" x14ac:dyDescent="0.2"/>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19.64544466666667</v>
      </c>
      <c r="H2" s="36">
        <v>4.3776543999999999</v>
      </c>
      <c r="I2" s="36">
        <v>28.421576333333331</v>
      </c>
      <c r="J2" s="36">
        <v>360.87445333333335</v>
      </c>
      <c r="K2" s="36">
        <v>4.903938666666666</v>
      </c>
      <c r="L2" s="36">
        <v>122.74841599999999</v>
      </c>
    </row>
    <row r="3" spans="1:12" x14ac:dyDescent="0.2">
      <c r="A3" t="s">
        <v>1</v>
      </c>
      <c r="B3" t="s">
        <v>175</v>
      </c>
      <c r="C3" t="s">
        <v>57</v>
      </c>
      <c r="D3">
        <v>249</v>
      </c>
      <c r="E3" t="s">
        <v>153</v>
      </c>
      <c r="F3">
        <v>20.47</v>
      </c>
      <c r="G3" s="36">
        <v>35.462289333333324</v>
      </c>
      <c r="H3" s="36">
        <v>10.290746666666667</v>
      </c>
      <c r="I3" s="36">
        <v>53.784012999999995</v>
      </c>
      <c r="J3" s="36">
        <v>387.43876266666661</v>
      </c>
      <c r="K3" s="36">
        <v>8.1432773333333301</v>
      </c>
      <c r="L3" s="36">
        <v>128.71607466666666</v>
      </c>
    </row>
    <row r="4" spans="1:12" x14ac:dyDescent="0.2">
      <c r="A4" t="s">
        <v>2</v>
      </c>
      <c r="B4" t="s">
        <v>175</v>
      </c>
      <c r="C4" t="s">
        <v>57</v>
      </c>
      <c r="D4">
        <v>242</v>
      </c>
      <c r="E4" t="s">
        <v>154</v>
      </c>
      <c r="F4">
        <v>17.940000000000001</v>
      </c>
      <c r="G4" s="36">
        <v>20.884776666666671</v>
      </c>
      <c r="H4" s="36">
        <v>5.1469973333333323</v>
      </c>
      <c r="I4" s="36">
        <v>48.090586666666674</v>
      </c>
      <c r="J4" s="36">
        <v>401.30555733333324</v>
      </c>
      <c r="K4" s="36">
        <v>6.5434207999999998</v>
      </c>
      <c r="L4" s="36">
        <v>117.55594666666666</v>
      </c>
    </row>
    <row r="5" spans="1:12" x14ac:dyDescent="0.2">
      <c r="A5" t="s">
        <v>3</v>
      </c>
      <c r="B5" t="s">
        <v>175</v>
      </c>
      <c r="C5" t="s">
        <v>57</v>
      </c>
      <c r="D5">
        <v>242</v>
      </c>
      <c r="E5" t="s">
        <v>154</v>
      </c>
      <c r="F5">
        <v>19.23</v>
      </c>
      <c r="G5" s="36">
        <v>36.799463333333343</v>
      </c>
      <c r="H5" s="36">
        <v>11.393550933333334</v>
      </c>
      <c r="I5" s="36">
        <v>52.190566666666676</v>
      </c>
      <c r="J5" s="36">
        <v>364.93661866666656</v>
      </c>
      <c r="K5" s="36">
        <v>6.7898357333333328</v>
      </c>
      <c r="L5" s="36">
        <v>136.80142933333335</v>
      </c>
    </row>
    <row r="6" spans="1:12" x14ac:dyDescent="0.2">
      <c r="A6" t="s">
        <v>4</v>
      </c>
      <c r="B6" t="s">
        <v>175</v>
      </c>
      <c r="C6" t="s">
        <v>57</v>
      </c>
      <c r="D6">
        <v>250</v>
      </c>
      <c r="E6" t="s">
        <v>154</v>
      </c>
      <c r="F6">
        <v>19.3</v>
      </c>
      <c r="G6" s="36">
        <v>47.183004666666662</v>
      </c>
      <c r="H6" s="36">
        <v>6.6373962666666646</v>
      </c>
      <c r="I6" s="36">
        <v>44.89676166666667</v>
      </c>
      <c r="J6" s="36">
        <v>407.08266666666657</v>
      </c>
      <c r="K6" s="36">
        <v>6.5554383999999981</v>
      </c>
      <c r="L6" s="36">
        <v>117.26795733333331</v>
      </c>
    </row>
    <row r="7" spans="1:12" x14ac:dyDescent="0.2">
      <c r="A7" t="s">
        <v>5</v>
      </c>
      <c r="B7" t="s">
        <v>175</v>
      </c>
      <c r="C7" t="s">
        <v>57</v>
      </c>
      <c r="D7">
        <v>250</v>
      </c>
      <c r="E7" t="s">
        <v>153</v>
      </c>
      <c r="F7">
        <v>14.04</v>
      </c>
      <c r="G7" s="36">
        <v>30.509687999999993</v>
      </c>
      <c r="H7" s="36">
        <v>3.0955605333333329</v>
      </c>
      <c r="I7" s="36">
        <v>37.211775000000003</v>
      </c>
      <c r="J7" s="36">
        <v>591.68166399999996</v>
      </c>
      <c r="K7" s="36">
        <v>6.8624826666666658</v>
      </c>
      <c r="L7" s="36">
        <v>154.84948266666666</v>
      </c>
    </row>
    <row r="8" spans="1:12" x14ac:dyDescent="0.2">
      <c r="A8" t="s">
        <v>6</v>
      </c>
      <c r="B8" t="s">
        <v>175</v>
      </c>
      <c r="C8" t="s">
        <v>57</v>
      </c>
      <c r="D8">
        <v>250</v>
      </c>
      <c r="E8" t="s">
        <v>153</v>
      </c>
      <c r="F8">
        <v>14.05</v>
      </c>
      <c r="G8" s="36">
        <v>49.386104000000003</v>
      </c>
      <c r="H8" s="36">
        <v>11.562663466666665</v>
      </c>
      <c r="I8" s="36">
        <v>53.555245999999997</v>
      </c>
      <c r="J8" s="36">
        <v>690.39487999999994</v>
      </c>
      <c r="K8" s="36">
        <v>9.2785615999999997</v>
      </c>
      <c r="L8" s="36">
        <v>132.56820266666668</v>
      </c>
    </row>
    <row r="9" spans="1:12" x14ac:dyDescent="0.2">
      <c r="A9" t="s">
        <v>7</v>
      </c>
      <c r="B9" t="s">
        <v>176</v>
      </c>
      <c r="C9" t="s">
        <v>57</v>
      </c>
      <c r="D9">
        <v>244</v>
      </c>
      <c r="E9" t="s">
        <v>153</v>
      </c>
      <c r="F9">
        <v>20.18</v>
      </c>
      <c r="G9" s="36">
        <v>20.468357333333334</v>
      </c>
      <c r="H9" s="36">
        <v>5.1688671999999993</v>
      </c>
      <c r="I9" s="36">
        <v>37.078080000000007</v>
      </c>
      <c r="J9" s="36">
        <v>407.86218666666667</v>
      </c>
      <c r="K9" s="36">
        <v>7.1620565333333319</v>
      </c>
      <c r="L9" s="36">
        <v>109.94913066666666</v>
      </c>
    </row>
    <row r="10" spans="1:12" x14ac:dyDescent="0.2">
      <c r="A10" t="s">
        <v>8</v>
      </c>
      <c r="B10" t="s">
        <v>176</v>
      </c>
      <c r="C10" t="s">
        <v>57</v>
      </c>
      <c r="D10">
        <v>247</v>
      </c>
      <c r="E10" t="s">
        <v>153</v>
      </c>
      <c r="F10">
        <v>17.170000000000002</v>
      </c>
      <c r="G10" s="36">
        <v>24.858012666666664</v>
      </c>
      <c r="H10" s="36">
        <v>6.3301354666666683</v>
      </c>
      <c r="I10" s="36">
        <v>44.832390000000004</v>
      </c>
      <c r="J10" s="36">
        <v>336.45815466666659</v>
      </c>
      <c r="K10" s="36">
        <v>6.8696282666666661</v>
      </c>
      <c r="L10" s="36">
        <v>115.76305066666666</v>
      </c>
    </row>
    <row r="11" spans="1:12" x14ac:dyDescent="0.2">
      <c r="A11" t="s">
        <v>9</v>
      </c>
      <c r="B11" t="s">
        <v>176</v>
      </c>
      <c r="C11" t="s">
        <v>57</v>
      </c>
      <c r="D11">
        <v>247</v>
      </c>
      <c r="E11" t="s">
        <v>153</v>
      </c>
      <c r="F11">
        <v>19.14</v>
      </c>
      <c r="G11" s="36">
        <v>23.484443333333335</v>
      </c>
      <c r="H11" s="36">
        <v>4.4341695999999997</v>
      </c>
      <c r="I11" s="36">
        <v>26.766729333333338</v>
      </c>
      <c r="J11" s="36">
        <v>255.02429866666665</v>
      </c>
      <c r="K11" s="36">
        <v>5.1180901333333324</v>
      </c>
      <c r="L11" s="36">
        <v>96.095327999999981</v>
      </c>
    </row>
    <row r="12" spans="1:12" x14ac:dyDescent="0.2">
      <c r="A12" t="s">
        <v>10</v>
      </c>
      <c r="B12" t="s">
        <v>176</v>
      </c>
      <c r="C12" t="s">
        <v>57</v>
      </c>
      <c r="D12">
        <v>246</v>
      </c>
      <c r="E12" t="s">
        <v>154</v>
      </c>
      <c r="F12">
        <v>23.46</v>
      </c>
      <c r="G12" s="36">
        <v>29.420191333333332</v>
      </c>
      <c r="H12" s="36">
        <v>10.167972266666665</v>
      </c>
      <c r="I12" s="36">
        <v>76.581486333333345</v>
      </c>
      <c r="J12" s="36">
        <v>489.25273600000003</v>
      </c>
      <c r="K12" s="36">
        <v>7.3772906666666653</v>
      </c>
      <c r="L12" s="36">
        <v>127.41470933333332</v>
      </c>
    </row>
    <row r="13" spans="1:12" x14ac:dyDescent="0.2">
      <c r="A13" t="s">
        <v>11</v>
      </c>
      <c r="B13" t="s">
        <v>176</v>
      </c>
      <c r="C13" t="s">
        <v>57</v>
      </c>
      <c r="D13">
        <v>246</v>
      </c>
      <c r="E13" t="s">
        <v>154</v>
      </c>
      <c r="F13">
        <v>21.19</v>
      </c>
      <c r="G13" s="36">
        <v>28.172351333333335</v>
      </c>
      <c r="H13" s="36">
        <v>6.4957834666666665</v>
      </c>
      <c r="I13" s="36">
        <v>39.050823999999992</v>
      </c>
      <c r="J13" s="36">
        <v>393.12059733333325</v>
      </c>
      <c r="K13" s="36">
        <v>7.0779333333333332</v>
      </c>
      <c r="L13" s="36">
        <v>133.62921599999999</v>
      </c>
    </row>
    <row r="14" spans="1:12" x14ac:dyDescent="0.2">
      <c r="A14" t="s">
        <v>12</v>
      </c>
      <c r="B14" t="s">
        <v>176</v>
      </c>
      <c r="C14" t="s">
        <v>57</v>
      </c>
      <c r="D14">
        <v>245</v>
      </c>
      <c r="E14" t="s">
        <v>154</v>
      </c>
      <c r="F14">
        <v>24.55</v>
      </c>
      <c r="G14" s="36">
        <v>41.819655999999995</v>
      </c>
      <c r="H14" s="36">
        <v>15.516345599999998</v>
      </c>
      <c r="I14" s="36">
        <v>59.920118333333335</v>
      </c>
      <c r="J14" s="36">
        <v>340.85811200000001</v>
      </c>
      <c r="K14" s="36">
        <v>8.869530133333333</v>
      </c>
      <c r="L14" s="36">
        <v>107.30309333333329</v>
      </c>
    </row>
    <row r="15" spans="1:12" x14ac:dyDescent="0.2">
      <c r="A15" t="s">
        <v>13</v>
      </c>
      <c r="B15" t="s">
        <v>176</v>
      </c>
      <c r="C15" t="s">
        <v>57</v>
      </c>
      <c r="D15">
        <v>245</v>
      </c>
      <c r="E15" t="s">
        <v>154</v>
      </c>
      <c r="F15">
        <v>23.62</v>
      </c>
      <c r="G15" s="36">
        <v>33.94313866666667</v>
      </c>
      <c r="H15" s="36">
        <v>8.2962581333333336</v>
      </c>
      <c r="I15" s="36">
        <v>65.210478999999992</v>
      </c>
      <c r="J15" s="36">
        <v>257.93450666666666</v>
      </c>
      <c r="K15" s="36">
        <v>8.4106959999999997</v>
      </c>
      <c r="L15" s="36">
        <v>75.548479999999984</v>
      </c>
    </row>
    <row r="16" spans="1:12" x14ac:dyDescent="0.2">
      <c r="A16" t="s">
        <v>14</v>
      </c>
      <c r="B16" t="s">
        <v>175</v>
      </c>
      <c r="C16" t="s">
        <v>58</v>
      </c>
      <c r="D16">
        <v>250</v>
      </c>
      <c r="E16" t="s">
        <v>154</v>
      </c>
      <c r="F16">
        <v>26.99</v>
      </c>
      <c r="G16" s="36">
        <v>28.445079999999997</v>
      </c>
      <c r="H16" s="36">
        <v>5.0668799999999994</v>
      </c>
      <c r="I16" s="36">
        <v>45.671697500000001</v>
      </c>
      <c r="J16" s="36">
        <v>582.98568533333332</v>
      </c>
      <c r="K16" s="36">
        <v>5.0799802666666656</v>
      </c>
      <c r="L16" s="36">
        <v>147.19502933333331</v>
      </c>
    </row>
    <row r="17" spans="1:12" x14ac:dyDescent="0.2">
      <c r="A17" t="s">
        <v>15</v>
      </c>
      <c r="B17" t="s">
        <v>175</v>
      </c>
      <c r="C17" t="s">
        <v>58</v>
      </c>
      <c r="D17">
        <v>250</v>
      </c>
      <c r="E17" t="s">
        <v>154</v>
      </c>
      <c r="F17">
        <v>18.8</v>
      </c>
      <c r="G17" s="36">
        <v>31.082087333333327</v>
      </c>
      <c r="H17" s="36">
        <v>5.0556202666666659</v>
      </c>
      <c r="I17" s="36">
        <v>44.073794666666664</v>
      </c>
      <c r="J17" s="36">
        <v>523.72484266666675</v>
      </c>
      <c r="K17" s="36">
        <v>6.720653333333332</v>
      </c>
      <c r="L17" s="36">
        <v>129.393824</v>
      </c>
    </row>
    <row r="18" spans="1:12" x14ac:dyDescent="0.2">
      <c r="A18" t="s">
        <v>16</v>
      </c>
      <c r="B18" t="s">
        <v>175</v>
      </c>
      <c r="C18" t="s">
        <v>58</v>
      </c>
      <c r="D18">
        <v>250</v>
      </c>
      <c r="E18" t="s">
        <v>154</v>
      </c>
      <c r="F18">
        <v>18.55</v>
      </c>
      <c r="G18" s="36">
        <v>27.169352666666668</v>
      </c>
      <c r="H18" s="36">
        <v>4.9867626666666665</v>
      </c>
      <c r="I18" s="36">
        <v>42.084215000000007</v>
      </c>
      <c r="J18" s="36">
        <v>523.92405333333329</v>
      </c>
      <c r="K18" s="36">
        <v>7.1260037333333335</v>
      </c>
      <c r="L18" s="36">
        <v>86.418453333333318</v>
      </c>
    </row>
    <row r="19" spans="1:12" x14ac:dyDescent="0.2">
      <c r="A19" s="2" t="s">
        <v>17</v>
      </c>
      <c r="B19" t="s">
        <v>175</v>
      </c>
      <c r="C19" t="s">
        <v>58</v>
      </c>
      <c r="D19">
        <v>250</v>
      </c>
      <c r="E19" t="s">
        <v>153</v>
      </c>
      <c r="F19" t="s">
        <v>155</v>
      </c>
      <c r="G19" s="36">
        <v>28.199293333333326</v>
      </c>
      <c r="H19" s="36">
        <v>6.2132074666666668</v>
      </c>
      <c r="I19" s="36">
        <v>37.187016666666672</v>
      </c>
      <c r="J19" s="36">
        <v>508.51554133333332</v>
      </c>
      <c r="K19" s="36">
        <v>8.227725333333332</v>
      </c>
      <c r="L19" s="36">
        <v>112.30717866666666</v>
      </c>
    </row>
    <row r="20" spans="1:12" x14ac:dyDescent="0.2">
      <c r="A20" t="s">
        <v>18</v>
      </c>
      <c r="B20" t="s">
        <v>175</v>
      </c>
      <c r="C20" t="s">
        <v>58</v>
      </c>
      <c r="D20">
        <v>250</v>
      </c>
      <c r="E20" t="s">
        <v>153</v>
      </c>
      <c r="F20">
        <v>14.8</v>
      </c>
      <c r="G20" s="36">
        <v>20.803005333333331</v>
      </c>
      <c r="H20" s="36">
        <v>4.6649941333333338</v>
      </c>
      <c r="I20" s="36">
        <v>38.607154666666666</v>
      </c>
      <c r="J20" s="36">
        <v>511.7981866666666</v>
      </c>
      <c r="K20" s="36">
        <v>7.8121978666666658</v>
      </c>
      <c r="L20" s="36">
        <v>123.76179199999999</v>
      </c>
    </row>
    <row r="21" spans="1:12" x14ac:dyDescent="0.2">
      <c r="A21" t="s">
        <v>19</v>
      </c>
      <c r="B21" t="s">
        <v>176</v>
      </c>
      <c r="C21" t="s">
        <v>58</v>
      </c>
      <c r="D21">
        <v>247</v>
      </c>
      <c r="E21" t="s">
        <v>154</v>
      </c>
      <c r="F21">
        <v>22.05</v>
      </c>
      <c r="G21" s="36">
        <v>31.561844000000001</v>
      </c>
      <c r="H21" s="36">
        <v>6.0726773333333339</v>
      </c>
      <c r="I21" s="36">
        <v>32.504225500000004</v>
      </c>
      <c r="J21" s="36">
        <v>491.38342399999999</v>
      </c>
      <c r="K21" s="36">
        <v>7.0637503999999991</v>
      </c>
      <c r="L21" s="36">
        <v>130.16035200000002</v>
      </c>
    </row>
    <row r="22" spans="1:12" x14ac:dyDescent="0.2">
      <c r="A22" t="s">
        <v>20</v>
      </c>
      <c r="B22" t="s">
        <v>176</v>
      </c>
      <c r="C22" t="s">
        <v>58</v>
      </c>
      <c r="D22">
        <v>247</v>
      </c>
      <c r="E22" t="s">
        <v>154</v>
      </c>
      <c r="F22">
        <v>19.8</v>
      </c>
      <c r="G22" s="36">
        <v>33.253045333333333</v>
      </c>
      <c r="H22" s="36">
        <v>6.0272053333333329</v>
      </c>
      <c r="I22" s="36">
        <v>38.670536000000006</v>
      </c>
      <c r="J22" s="36">
        <v>436.14143999999999</v>
      </c>
      <c r="K22" s="36">
        <v>7.0336522666666665</v>
      </c>
      <c r="L22" s="36">
        <v>137.42504533333334</v>
      </c>
    </row>
    <row r="23" spans="1:12" x14ac:dyDescent="0.2">
      <c r="A23" t="s">
        <v>21</v>
      </c>
      <c r="B23" t="s">
        <v>176</v>
      </c>
      <c r="C23" t="s">
        <v>58</v>
      </c>
      <c r="D23">
        <v>245</v>
      </c>
      <c r="E23" t="s">
        <v>153</v>
      </c>
      <c r="F23">
        <v>26.52</v>
      </c>
      <c r="G23" s="36">
        <v>27.377326</v>
      </c>
      <c r="H23" s="36">
        <v>6.2673407999999995</v>
      </c>
      <c r="I23" s="36">
        <v>47.507280333333341</v>
      </c>
      <c r="J23" s="36">
        <v>404.20710399999996</v>
      </c>
      <c r="K23" s="36">
        <v>7.514789333333332</v>
      </c>
      <c r="L23" s="36">
        <v>168.02986666666663</v>
      </c>
    </row>
    <row r="24" spans="1:12" x14ac:dyDescent="0.2">
      <c r="A24" t="s">
        <v>22</v>
      </c>
      <c r="B24" t="s">
        <v>176</v>
      </c>
      <c r="C24" t="s">
        <v>58</v>
      </c>
      <c r="D24">
        <v>246</v>
      </c>
      <c r="E24" t="s">
        <v>153</v>
      </c>
      <c r="F24">
        <v>17.89</v>
      </c>
      <c r="G24" s="36">
        <v>26.942</v>
      </c>
      <c r="H24" s="36">
        <v>6.3773397333333328</v>
      </c>
      <c r="I24" s="36">
        <v>29.288118000000004</v>
      </c>
      <c r="J24" s="36">
        <v>395.1560106666667</v>
      </c>
      <c r="K24" s="36">
        <v>6.7229269333333335</v>
      </c>
      <c r="L24" s="36">
        <v>127.17868799999999</v>
      </c>
    </row>
    <row r="25" spans="1:12" x14ac:dyDescent="0.2">
      <c r="A25" t="s">
        <v>23</v>
      </c>
      <c r="B25" t="s">
        <v>176</v>
      </c>
      <c r="C25" t="s">
        <v>58</v>
      </c>
      <c r="D25">
        <v>246</v>
      </c>
      <c r="E25" t="s">
        <v>153</v>
      </c>
      <c r="F25">
        <v>18.37</v>
      </c>
      <c r="G25" s="36">
        <v>61.73310266666666</v>
      </c>
      <c r="H25" s="36">
        <v>19.375186133333333</v>
      </c>
      <c r="I25" s="36">
        <v>63.444714666666677</v>
      </c>
      <c r="J25" s="36">
        <v>578.5684053333332</v>
      </c>
      <c r="K25" s="36">
        <v>6.583587733333335</v>
      </c>
      <c r="L25" s="36">
        <v>125.29917866666665</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36.173463599999998</v>
      </c>
      <c r="E31">
        <f>AVERAGE(G9:G15)</f>
        <v>28.880878666666664</v>
      </c>
      <c r="F31" t="s">
        <v>75</v>
      </c>
      <c r="G31">
        <f>(STDEVA(G21:G25))/(SQRT(COUNT(G21:G25)))</f>
        <v>6.5026263320366064</v>
      </c>
      <c r="H31">
        <f>(STDEVA(G9:G15))/(SQRT(COUNT(G9:G15)))</f>
        <v>2.7163823310227162</v>
      </c>
    </row>
    <row r="32" spans="1:12" x14ac:dyDescent="0.2">
      <c r="C32" t="s">
        <v>76</v>
      </c>
      <c r="D32" s="36">
        <f>AVERAGE(G16:G20)</f>
        <v>27.139763733333332</v>
      </c>
      <c r="E32">
        <f>AVERAGE(G2:G8)</f>
        <v>34.26725295238095</v>
      </c>
      <c r="F32" t="s">
        <v>76</v>
      </c>
      <c r="G32">
        <f>(STDEVA(G16:G20))/(SQRT(COUNT(G16:G20)))</f>
        <v>1.7106102919917801</v>
      </c>
      <c r="H32">
        <f>(STDEVA(G2:G8))/(SQRT(COUNT(G2:G8)))</f>
        <v>4.3922110284208076</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8.8239498666666663</v>
      </c>
      <c r="E38">
        <f>AVERAGE(H9:H15)</f>
        <v>8.0585045333333323</v>
      </c>
      <c r="F38" t="s">
        <v>75</v>
      </c>
      <c r="G38">
        <f>(STDEVA(H21:H25))/(SQRT(COUNT(H21:H25)))</f>
        <v>2.6385793370364836</v>
      </c>
      <c r="H38">
        <f>(STDEVA(H9:H15))/(SQRT(COUNT(H9:H15)))</f>
        <v>1.4395844196779191</v>
      </c>
    </row>
    <row r="39" spans="3:8" x14ac:dyDescent="0.2">
      <c r="C39" t="s">
        <v>76</v>
      </c>
      <c r="D39">
        <f>AVERAGE(H16:H20)</f>
        <v>5.1974929066666666</v>
      </c>
      <c r="E39">
        <f>AVERAGE(H2:H8)</f>
        <v>7.5006527999999992</v>
      </c>
      <c r="F39" t="s">
        <v>76</v>
      </c>
      <c r="G39">
        <f>(STDEVA(H16:H20))/(SQRT(COUNT(H16:H20)))</f>
        <v>0.26427502931760205</v>
      </c>
      <c r="H39">
        <f>(STDEVA(H2:H8))/(SQRT(COUNT(H3:H9)))</f>
        <v>1.3352552199396579</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42.282974900000006</v>
      </c>
      <c r="E45">
        <f>AVERAGE(I9:I15)</f>
        <v>49.920015285714285</v>
      </c>
      <c r="F45" t="s">
        <v>75</v>
      </c>
      <c r="G45">
        <f>(STDEVA(I21:I25))/(SQRT(COUNT(I21:I25)))</f>
        <v>6.1345438204425244</v>
      </c>
      <c r="H45">
        <f>(STDEVA(I9:I15))/(SQRT(COUNT(I9:I15)))</f>
        <v>6.7075784831366736</v>
      </c>
    </row>
    <row r="46" spans="3:8" x14ac:dyDescent="0.2">
      <c r="C46" t="s">
        <v>76</v>
      </c>
      <c r="D46">
        <f>AVERAGE(I16:I20)</f>
        <v>41.524775700000006</v>
      </c>
      <c r="E46">
        <f>AVERAGE(I2:I8)</f>
        <v>45.450075047619052</v>
      </c>
      <c r="F46" t="s">
        <v>76</v>
      </c>
      <c r="G46">
        <f>(STDEVA(I16:I20))/(SQRT(COUNT(I16:I20)))</f>
        <v>1.6021250944220942</v>
      </c>
      <c r="H46">
        <f>(STDEVA(I2:I8))/(SQRT(COUNT(I2:I8)))</f>
        <v>3.6045617878857081</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461.0912768</v>
      </c>
      <c r="E52">
        <f>AVERAGE(J9:J15)</f>
        <v>354.358656</v>
      </c>
      <c r="F52" t="s">
        <v>75</v>
      </c>
      <c r="G52">
        <f>(STDEVA(J21:J25))/(SQRT(COUNT(J21:J25)))</f>
        <v>33.855762214122265</v>
      </c>
      <c r="H52">
        <f>(STDEVA(J9:J15))/(SQRT(COUNT(J9:J15)))</f>
        <v>31.708926363219003</v>
      </c>
    </row>
    <row r="53" spans="3:8" x14ac:dyDescent="0.2">
      <c r="C53" t="s">
        <v>76</v>
      </c>
      <c r="D53">
        <f>AVERAGE(J16:J20)</f>
        <v>530.1896618666666</v>
      </c>
      <c r="E53">
        <f>AVERAGE(J2:J8)</f>
        <v>457.67351466666656</v>
      </c>
      <c r="F53" t="s">
        <v>76</v>
      </c>
      <c r="G53">
        <f>(STDEVA(J16:J20))/(SQRT(COUNT(J16:J20)))</f>
        <v>13.558181464341306</v>
      </c>
      <c r="H53">
        <f>(STDEVA(J2:J8))/(SQRT(COUNT(J2:J8)))</f>
        <v>48.979419640361471</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137.61862613333332</v>
      </c>
      <c r="E59">
        <f>AVERAGE(L9:L15)</f>
        <v>109.38614399999999</v>
      </c>
      <c r="F59" t="s">
        <v>75</v>
      </c>
      <c r="G59">
        <f>(STDEVA(L21:L25))/(SQRT(COUNT(L21:L25)))</f>
        <v>7.878032658799099</v>
      </c>
      <c r="H59">
        <f>(STDEVA(L9:L15))/(SQRT(COUNT(L9:L15)))</f>
        <v>7.3674153825513971</v>
      </c>
    </row>
    <row r="60" spans="3:8" x14ac:dyDescent="0.2">
      <c r="C60" t="s">
        <v>76</v>
      </c>
      <c r="D60">
        <f>AVERAGE(L16:L20)</f>
        <v>119.81525546666667</v>
      </c>
      <c r="E60">
        <f>AVERAGE(L2:L8)</f>
        <v>130.07250133333335</v>
      </c>
      <c r="F60" t="s">
        <v>76</v>
      </c>
      <c r="G60">
        <f>(STDEVA(L16:L20))/(SQRT(COUNT(L16:L20)))</f>
        <v>10.071478919985386</v>
      </c>
      <c r="H60">
        <f>(STDEVA(L2:L8))/(SQRT(COUNT(L2:L8)))</f>
        <v>4.9797408811205059</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6.9837413333333327</v>
      </c>
      <c r="E65" s="36">
        <f>AVERAGE(K9:K15)</f>
        <v>7.2693178666666665</v>
      </c>
      <c r="F65" t="s">
        <v>75</v>
      </c>
      <c r="G65">
        <f>(STDEVA(K21:K25))/(SQRT(COUNT(K21:K25)))</f>
        <v>0.1610980423778316</v>
      </c>
      <c r="H65">
        <f>(STDEVA(K9:K15))/(SQRT(COUNT(K9:K15)))</f>
        <v>0.455410516991198</v>
      </c>
    </row>
    <row r="66" spans="3:8" x14ac:dyDescent="0.2">
      <c r="C66" t="s">
        <v>76</v>
      </c>
      <c r="D66" s="36">
        <f>AVERAGE(K16:K20)</f>
        <v>6.9933121066666661</v>
      </c>
      <c r="E66" s="36">
        <f>AVERAGE(K2:K8)</f>
        <v>7.0109935999999982</v>
      </c>
      <c r="F66" t="s">
        <v>76</v>
      </c>
      <c r="G66">
        <f>(STDEVA(K16:K20))/(SQRT(COUNT(K16:K20)))</f>
        <v>0.54530443362039838</v>
      </c>
      <c r="H66">
        <f>(STDEVA(K2:K8))/(SQRT(COUNT(K2:K8)))</f>
        <v>0.52009002751663369</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101FF-AB7A-4E21-A3C7-34408B882578}">
  <dimension ref="A1:AC41"/>
  <sheetViews>
    <sheetView zoomScale="90" zoomScaleNormal="90" workbookViewId="0">
      <selection activeCell="W27" sqref="W27"/>
    </sheetView>
  </sheetViews>
  <sheetFormatPr defaultRowHeight="15" x14ac:dyDescent="0.2"/>
  <cols>
    <col min="1" max="1" width="11.43359375" bestFit="1" customWidth="1"/>
    <col min="2" max="2" width="14.796875" bestFit="1" customWidth="1"/>
  </cols>
  <sheetData>
    <row r="1" spans="1:14" x14ac:dyDescent="0.2">
      <c r="A1" t="s">
        <v>62</v>
      </c>
      <c r="C1" s="65" t="s">
        <v>72</v>
      </c>
      <c r="D1" s="65"/>
      <c r="E1" s="65"/>
      <c r="I1" s="7"/>
    </row>
    <row r="2" spans="1:14" x14ac:dyDescent="0.2">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AVERAGE(C3:E3)</f>
        <v>0</v>
      </c>
      <c r="G3" s="5">
        <v>0</v>
      </c>
      <c r="H3">
        <f t="shared" ref="H3:H7" si="0">F3-G3</f>
        <v>0</v>
      </c>
      <c r="I3">
        <v>14.18</v>
      </c>
      <c r="J3">
        <v>2</v>
      </c>
      <c r="K3" s="5">
        <v>1</v>
      </c>
      <c r="L3">
        <f>50/K3</f>
        <v>50</v>
      </c>
      <c r="N3">
        <f>(H3*I3)/(J3*L3)</f>
        <v>0</v>
      </c>
    </row>
    <row r="4" spans="1:14" x14ac:dyDescent="0.2">
      <c r="B4" s="7">
        <v>100</v>
      </c>
      <c r="C4" s="5">
        <v>0</v>
      </c>
      <c r="D4" s="5">
        <v>0</v>
      </c>
      <c r="E4" s="5">
        <v>0</v>
      </c>
      <c r="F4">
        <f t="shared" ref="F4:F7" si="1">AVERAGE(C4:E4)</f>
        <v>0</v>
      </c>
      <c r="G4" s="5">
        <v>0</v>
      </c>
      <c r="H4">
        <f t="shared" si="0"/>
        <v>0</v>
      </c>
      <c r="I4">
        <v>14.18</v>
      </c>
      <c r="J4">
        <v>2</v>
      </c>
      <c r="K4" s="6">
        <v>5</v>
      </c>
      <c r="L4">
        <f t="shared" ref="L4:L7" si="2">50/K4</f>
        <v>10</v>
      </c>
      <c r="N4">
        <f>(H4*I4)/(J4*L4)</f>
        <v>0</v>
      </c>
    </row>
    <row r="5" spans="1:14" x14ac:dyDescent="0.2">
      <c r="B5" s="7">
        <v>200</v>
      </c>
      <c r="C5" s="5">
        <v>0</v>
      </c>
      <c r="D5" s="5">
        <v>0</v>
      </c>
      <c r="E5" s="5">
        <v>0</v>
      </c>
      <c r="F5" s="7">
        <f t="shared" si="1"/>
        <v>0</v>
      </c>
      <c r="G5" s="5">
        <v>0</v>
      </c>
      <c r="H5" s="7">
        <f>F5-G5</f>
        <v>0</v>
      </c>
      <c r="I5">
        <v>14.18</v>
      </c>
      <c r="J5" s="7">
        <v>2</v>
      </c>
      <c r="K5" s="8">
        <v>10</v>
      </c>
      <c r="L5" s="7">
        <f t="shared" si="2"/>
        <v>5</v>
      </c>
      <c r="M5" s="7"/>
      <c r="N5" s="7">
        <f t="shared" ref="N5:N7" si="3">(H5*I5)/(J5*L5)</f>
        <v>0</v>
      </c>
    </row>
    <row r="6" spans="1:14" x14ac:dyDescent="0.2">
      <c r="B6" s="7">
        <v>400</v>
      </c>
      <c r="C6" s="5">
        <v>0</v>
      </c>
      <c r="D6" s="5">
        <v>0</v>
      </c>
      <c r="E6" s="5">
        <v>0</v>
      </c>
      <c r="F6">
        <f t="shared" si="1"/>
        <v>0</v>
      </c>
      <c r="G6" s="5">
        <v>0</v>
      </c>
      <c r="H6">
        <f t="shared" si="0"/>
        <v>0</v>
      </c>
      <c r="I6">
        <v>14.18</v>
      </c>
      <c r="J6">
        <v>2</v>
      </c>
      <c r="K6" s="6">
        <v>20</v>
      </c>
      <c r="L6">
        <f t="shared" si="2"/>
        <v>2.5</v>
      </c>
      <c r="N6">
        <f t="shared" si="3"/>
        <v>0</v>
      </c>
    </row>
    <row r="7" spans="1:14" x14ac:dyDescent="0.2">
      <c r="B7" s="7">
        <v>800</v>
      </c>
      <c r="C7" s="5">
        <v>0</v>
      </c>
      <c r="D7" s="5">
        <v>0</v>
      </c>
      <c r="E7" s="5">
        <v>0</v>
      </c>
      <c r="F7">
        <f t="shared" si="1"/>
        <v>0</v>
      </c>
      <c r="G7" s="5">
        <v>0</v>
      </c>
      <c r="H7">
        <f t="shared" si="0"/>
        <v>0</v>
      </c>
      <c r="I7">
        <v>14.18</v>
      </c>
      <c r="J7">
        <v>2</v>
      </c>
      <c r="K7" s="6">
        <v>40</v>
      </c>
      <c r="L7">
        <f t="shared" si="2"/>
        <v>1.25</v>
      </c>
      <c r="N7">
        <f t="shared" si="3"/>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 t="shared" ref="H10:H11" si="4">F10-G10</f>
        <v>0</v>
      </c>
      <c r="I10">
        <v>14.18</v>
      </c>
      <c r="J10">
        <v>2</v>
      </c>
      <c r="K10" s="5">
        <v>1</v>
      </c>
      <c r="L10">
        <f>50/K10</f>
        <v>50</v>
      </c>
      <c r="N10">
        <f>(H10*I10)/(J10*L10)</f>
        <v>0</v>
      </c>
    </row>
    <row r="11" spans="1:14" x14ac:dyDescent="0.2">
      <c r="B11" s="7">
        <v>100</v>
      </c>
      <c r="C11" s="5">
        <v>0</v>
      </c>
      <c r="D11" s="5">
        <v>0</v>
      </c>
      <c r="E11" s="5">
        <v>0</v>
      </c>
      <c r="F11">
        <f t="shared" ref="F11:F14" si="5">AVERAGE(C11:E11)</f>
        <v>0</v>
      </c>
      <c r="G11" s="5">
        <v>0</v>
      </c>
      <c r="H11">
        <f t="shared" si="4"/>
        <v>0</v>
      </c>
      <c r="I11">
        <v>14.18</v>
      </c>
      <c r="J11">
        <v>2</v>
      </c>
      <c r="K11" s="6">
        <v>5</v>
      </c>
      <c r="L11">
        <f t="shared" ref="L11:L14" si="6">50/K11</f>
        <v>10</v>
      </c>
      <c r="N11">
        <f>(H11*I11)/(J11*L11)</f>
        <v>0</v>
      </c>
    </row>
    <row r="12" spans="1:14" x14ac:dyDescent="0.2">
      <c r="B12" s="7">
        <v>200</v>
      </c>
      <c r="C12" s="5">
        <v>0</v>
      </c>
      <c r="D12" s="5">
        <v>0</v>
      </c>
      <c r="E12" s="5">
        <v>0</v>
      </c>
      <c r="F12" s="7">
        <f t="shared" si="5"/>
        <v>0</v>
      </c>
      <c r="G12" s="5">
        <v>0</v>
      </c>
      <c r="H12" s="7">
        <f>F12-G12</f>
        <v>0</v>
      </c>
      <c r="I12">
        <v>14.18</v>
      </c>
      <c r="J12" s="7">
        <v>2</v>
      </c>
      <c r="K12" s="8">
        <v>10</v>
      </c>
      <c r="L12" s="7">
        <f t="shared" si="6"/>
        <v>5</v>
      </c>
      <c r="M12" s="7"/>
      <c r="N12" s="7">
        <f t="shared" ref="N12:N14" si="7">(H12*I12)/(J12*L12)</f>
        <v>0</v>
      </c>
    </row>
    <row r="13" spans="1:14" x14ac:dyDescent="0.2">
      <c r="B13" s="7">
        <v>400</v>
      </c>
      <c r="C13" s="5">
        <v>0</v>
      </c>
      <c r="D13" s="5">
        <v>0</v>
      </c>
      <c r="E13" s="5">
        <v>0</v>
      </c>
      <c r="F13">
        <f t="shared" si="5"/>
        <v>0</v>
      </c>
      <c r="G13" s="5">
        <v>0</v>
      </c>
      <c r="H13">
        <f t="shared" ref="H13:H14" si="8">F13-G13</f>
        <v>0</v>
      </c>
      <c r="I13">
        <v>14.18</v>
      </c>
      <c r="J13">
        <v>2</v>
      </c>
      <c r="K13" s="6">
        <v>20</v>
      </c>
      <c r="L13">
        <f t="shared" si="6"/>
        <v>2.5</v>
      </c>
      <c r="N13">
        <f t="shared" si="7"/>
        <v>0</v>
      </c>
    </row>
    <row r="14" spans="1:14" x14ac:dyDescent="0.2">
      <c r="B14" s="7">
        <v>800</v>
      </c>
      <c r="C14" s="5">
        <v>0</v>
      </c>
      <c r="D14" s="5">
        <v>0</v>
      </c>
      <c r="E14" s="5">
        <v>0</v>
      </c>
      <c r="F14">
        <f t="shared" si="5"/>
        <v>0</v>
      </c>
      <c r="G14" s="5">
        <v>0</v>
      </c>
      <c r="H14">
        <f t="shared" si="8"/>
        <v>0</v>
      </c>
      <c r="I14">
        <v>14.18</v>
      </c>
      <c r="J14">
        <v>2</v>
      </c>
      <c r="K14" s="6">
        <v>40</v>
      </c>
      <c r="L14">
        <f t="shared" si="6"/>
        <v>1.25</v>
      </c>
      <c r="N14">
        <f t="shared" si="7"/>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66" t="s">
        <v>77</v>
      </c>
      <c r="R17" s="66"/>
      <c r="S17" s="66"/>
      <c r="U17" s="66" t="s">
        <v>74</v>
      </c>
      <c r="V17" s="66"/>
      <c r="W17" s="66"/>
      <c r="Y17" s="66" t="s">
        <v>79</v>
      </c>
      <c r="Z17" s="66"/>
      <c r="AA17" s="66"/>
    </row>
    <row r="18" spans="1:29" x14ac:dyDescent="0.2">
      <c r="A18" t="s">
        <v>57</v>
      </c>
      <c r="B18" t="s">
        <v>0</v>
      </c>
      <c r="C18">
        <v>200</v>
      </c>
      <c r="D18" s="5">
        <v>-11.314</v>
      </c>
      <c r="E18" s="5">
        <v>-12.009</v>
      </c>
      <c r="F18" s="5">
        <v>-11.307</v>
      </c>
      <c r="G18">
        <f t="shared" ref="G18:G41" si="9">AVERAGE(D18:F18)</f>
        <v>-11.543333333333335</v>
      </c>
      <c r="H18" s="5">
        <v>-1.093</v>
      </c>
      <c r="I18">
        <f t="shared" ref="I18:I41" si="10">G18-H18</f>
        <v>-10.450333333333335</v>
      </c>
      <c r="J18">
        <v>14.18</v>
      </c>
      <c r="K18">
        <v>2</v>
      </c>
      <c r="L18" s="6">
        <v>10</v>
      </c>
      <c r="M18">
        <f t="shared" ref="M18:M41" si="11">50/L18</f>
        <v>5</v>
      </c>
      <c r="O18">
        <f t="shared" ref="O18:O41" si="12">(I18*J18)/(K18*M18)</f>
        <v>-14.818572666666668</v>
      </c>
      <c r="P18">
        <f>AVERAGE(O18:O24)</f>
        <v>-19.94990952380952</v>
      </c>
      <c r="R18" s="3" t="s">
        <v>58</v>
      </c>
      <c r="S18" t="s">
        <v>57</v>
      </c>
      <c r="V18" s="3" t="s">
        <v>58</v>
      </c>
      <c r="W18" t="s">
        <v>57</v>
      </c>
      <c r="Z18" s="3" t="s">
        <v>58</v>
      </c>
      <c r="AA18" t="s">
        <v>57</v>
      </c>
      <c r="AC18">
        <f t="shared" ref="AC18:AC41" si="13">ABS(O18)</f>
        <v>14.818572666666668</v>
      </c>
    </row>
    <row r="19" spans="1:29" x14ac:dyDescent="0.2">
      <c r="A19" t="s">
        <v>57</v>
      </c>
      <c r="B19" t="s">
        <v>1</v>
      </c>
      <c r="C19">
        <v>200</v>
      </c>
      <c r="D19" s="5">
        <v>-32.503999999999998</v>
      </c>
      <c r="E19" s="5">
        <v>-31.983000000000001</v>
      </c>
      <c r="F19" s="5">
        <v>-37.200000000000003</v>
      </c>
      <c r="G19">
        <f t="shared" si="9"/>
        <v>-33.895666666666664</v>
      </c>
      <c r="H19" s="5">
        <v>-4.2519999999999998</v>
      </c>
      <c r="I19">
        <f t="shared" si="10"/>
        <v>-29.643666666666665</v>
      </c>
      <c r="J19">
        <v>14.18</v>
      </c>
      <c r="K19">
        <v>2</v>
      </c>
      <c r="L19" s="6">
        <v>10</v>
      </c>
      <c r="M19">
        <f t="shared" si="11"/>
        <v>5</v>
      </c>
      <c r="O19">
        <f t="shared" si="12"/>
        <v>-42.034719333333328</v>
      </c>
      <c r="Q19" t="s">
        <v>75</v>
      </c>
      <c r="R19">
        <f>AVERAGE(O37:O41)</f>
        <v>-36.809105733333332</v>
      </c>
      <c r="S19">
        <f>AVERAGE(O25:O31)</f>
        <v>-37.873677111111107</v>
      </c>
      <c r="U19" t="s">
        <v>75</v>
      </c>
      <c r="V19">
        <f>STDEVA(O37:O41)</f>
        <v>5.2840871663562616</v>
      </c>
      <c r="W19">
        <f>STDEVA(O25:O31)</f>
        <v>6.9512341576240093</v>
      </c>
      <c r="Y19" t="s">
        <v>75</v>
      </c>
      <c r="Z19">
        <f>V19/SQRT(V24)</f>
        <v>2.3631156206013681</v>
      </c>
      <c r="AA19">
        <f>W19/SQRT(W24)</f>
        <v>2.8378294614640129</v>
      </c>
      <c r="AC19">
        <f t="shared" si="13"/>
        <v>42.034719333333328</v>
      </c>
    </row>
    <row r="20" spans="1:29" x14ac:dyDescent="0.2">
      <c r="A20" t="s">
        <v>57</v>
      </c>
      <c r="B20" t="s">
        <v>2</v>
      </c>
      <c r="C20">
        <v>200</v>
      </c>
      <c r="D20" s="5">
        <v>-8.1029999999999998</v>
      </c>
      <c r="E20" s="5">
        <v>-8.8279999999999994</v>
      </c>
      <c r="F20" s="5">
        <v>-12.007999999999999</v>
      </c>
      <c r="G20">
        <f t="shared" si="9"/>
        <v>-9.6463333333333328</v>
      </c>
      <c r="H20" s="5">
        <v>-3.5999999999999997E-2</v>
      </c>
      <c r="I20">
        <f t="shared" si="10"/>
        <v>-9.6103333333333332</v>
      </c>
      <c r="J20">
        <v>14.18</v>
      </c>
      <c r="K20">
        <v>2</v>
      </c>
      <c r="L20" s="6">
        <v>10</v>
      </c>
      <c r="M20">
        <f t="shared" si="11"/>
        <v>5</v>
      </c>
      <c r="O20">
        <f t="shared" si="12"/>
        <v>-13.627452666666667</v>
      </c>
      <c r="Q20" t="s">
        <v>76</v>
      </c>
      <c r="R20">
        <f>AVERAGE(O32:O36)</f>
        <v>-31.142588666666665</v>
      </c>
      <c r="S20">
        <f>AVERAGE(O18:O24)</f>
        <v>-19.94990952380952</v>
      </c>
      <c r="U20" t="s">
        <v>76</v>
      </c>
      <c r="V20">
        <f>STDEVA(O32:O36)</f>
        <v>9.8072562245229875</v>
      </c>
      <c r="W20">
        <f>STDEVA(O18:O24)</f>
        <v>10.724030149464888</v>
      </c>
      <c r="Y20" t="s">
        <v>76</v>
      </c>
      <c r="Z20">
        <f>V20/SQRT(V25)</f>
        <v>4.3859383181582681</v>
      </c>
      <c r="AA20">
        <f>W20/SQRT(W25)</f>
        <v>4.0533024039775603</v>
      </c>
      <c r="AC20">
        <f t="shared" si="13"/>
        <v>13.627452666666667</v>
      </c>
    </row>
    <row r="21" spans="1:29" x14ac:dyDescent="0.2">
      <c r="A21" t="s">
        <v>57</v>
      </c>
      <c r="B21" t="s">
        <v>3</v>
      </c>
      <c r="C21">
        <v>200</v>
      </c>
      <c r="D21" s="5">
        <v>-10.643000000000001</v>
      </c>
      <c r="E21" s="5">
        <v>-13.590999999999999</v>
      </c>
      <c r="F21" s="5">
        <v>-12.704000000000001</v>
      </c>
      <c r="G21" s="7">
        <f t="shared" si="9"/>
        <v>-12.312666666666667</v>
      </c>
      <c r="H21" s="5">
        <v>-1.383</v>
      </c>
      <c r="I21">
        <f t="shared" si="10"/>
        <v>-10.929666666666666</v>
      </c>
      <c r="J21">
        <v>14.18</v>
      </c>
      <c r="K21">
        <v>2</v>
      </c>
      <c r="L21" s="6">
        <v>10</v>
      </c>
      <c r="M21">
        <f t="shared" si="11"/>
        <v>5</v>
      </c>
      <c r="O21">
        <f t="shared" si="12"/>
        <v>-15.498267333333331</v>
      </c>
      <c r="AC21">
        <f t="shared" si="13"/>
        <v>15.498267333333331</v>
      </c>
    </row>
    <row r="22" spans="1:29" x14ac:dyDescent="0.2">
      <c r="A22" t="s">
        <v>57</v>
      </c>
      <c r="B22" t="s">
        <v>4</v>
      </c>
      <c r="C22">
        <v>200</v>
      </c>
      <c r="D22" s="5">
        <v>-17.988</v>
      </c>
      <c r="E22" s="5">
        <v>-20.686</v>
      </c>
      <c r="F22" s="5">
        <v>-24.120999999999999</v>
      </c>
      <c r="G22">
        <f t="shared" si="9"/>
        <v>-20.931666666666668</v>
      </c>
      <c r="H22" s="5">
        <v>-2.5470000000000002</v>
      </c>
      <c r="I22">
        <f t="shared" si="10"/>
        <v>-18.384666666666668</v>
      </c>
      <c r="J22">
        <v>14.18</v>
      </c>
      <c r="K22">
        <v>2</v>
      </c>
      <c r="L22" s="6">
        <v>10</v>
      </c>
      <c r="M22">
        <f t="shared" si="11"/>
        <v>5</v>
      </c>
      <c r="O22">
        <f t="shared" si="12"/>
        <v>-26.069457333333332</v>
      </c>
      <c r="Q22" s="67" t="s">
        <v>78</v>
      </c>
      <c r="R22" s="67"/>
      <c r="S22" s="67"/>
      <c r="U22" s="66" t="s">
        <v>80</v>
      </c>
      <c r="V22" s="66"/>
      <c r="W22" s="66"/>
      <c r="AC22">
        <f t="shared" si="13"/>
        <v>26.069457333333332</v>
      </c>
    </row>
    <row r="23" spans="1:29" x14ac:dyDescent="0.2">
      <c r="A23" t="s">
        <v>57</v>
      </c>
      <c r="B23" t="s">
        <v>5</v>
      </c>
      <c r="C23">
        <v>200</v>
      </c>
      <c r="D23" s="5">
        <v>-12.13</v>
      </c>
      <c r="E23" s="5">
        <v>-8.2170000000000005</v>
      </c>
      <c r="F23" s="5">
        <v>-7.9569999999999999</v>
      </c>
      <c r="G23">
        <f t="shared" si="9"/>
        <v>-9.4346666666666668</v>
      </c>
      <c r="H23" s="5">
        <v>1.1739999999999999</v>
      </c>
      <c r="I23">
        <f t="shared" si="10"/>
        <v>-10.608666666666666</v>
      </c>
      <c r="J23">
        <v>14.18</v>
      </c>
      <c r="K23">
        <v>2</v>
      </c>
      <c r="L23" s="6">
        <v>10</v>
      </c>
      <c r="M23">
        <f t="shared" si="11"/>
        <v>5</v>
      </c>
      <c r="O23">
        <f t="shared" si="12"/>
        <v>-15.043089333333333</v>
      </c>
      <c r="R23" t="s">
        <v>58</v>
      </c>
      <c r="S23" t="s">
        <v>57</v>
      </c>
      <c r="V23" t="s">
        <v>58</v>
      </c>
      <c r="W23" t="s">
        <v>57</v>
      </c>
      <c r="AC23">
        <f t="shared" si="13"/>
        <v>15.043089333333333</v>
      </c>
    </row>
    <row r="24" spans="1:29" x14ac:dyDescent="0.2">
      <c r="A24" t="s">
        <v>57</v>
      </c>
      <c r="B24" t="s">
        <v>6</v>
      </c>
      <c r="C24">
        <v>200</v>
      </c>
      <c r="D24" s="5">
        <v>-8.2170000000000005</v>
      </c>
      <c r="E24" s="5">
        <v>-12.260999999999999</v>
      </c>
      <c r="F24" s="5">
        <v>-6.7830000000000004</v>
      </c>
      <c r="G24">
        <f t="shared" si="9"/>
        <v>-9.0870000000000015</v>
      </c>
      <c r="H24" s="5">
        <v>-0.23100000000000001</v>
      </c>
      <c r="I24">
        <f t="shared" si="10"/>
        <v>-8.8560000000000016</v>
      </c>
      <c r="J24">
        <v>14.18</v>
      </c>
      <c r="K24">
        <v>2</v>
      </c>
      <c r="L24" s="6">
        <v>10</v>
      </c>
      <c r="M24">
        <f t="shared" si="11"/>
        <v>5</v>
      </c>
      <c r="O24">
        <f t="shared" si="12"/>
        <v>-12.557808000000001</v>
      </c>
      <c r="Q24" t="s">
        <v>75</v>
      </c>
      <c r="R24">
        <f>ABS(R19)</f>
        <v>36.809105733333332</v>
      </c>
      <c r="S24">
        <f>ABS(S19)</f>
        <v>37.873677111111107</v>
      </c>
      <c r="U24" t="s">
        <v>75</v>
      </c>
      <c r="V24">
        <f>COUNT(O37:O41)</f>
        <v>5</v>
      </c>
      <c r="W24">
        <f>COUNT(O26:O32)</f>
        <v>6</v>
      </c>
      <c r="AC24">
        <f t="shared" si="13"/>
        <v>12.557808000000001</v>
      </c>
    </row>
    <row r="25" spans="1:29" x14ac:dyDescent="0.2">
      <c r="A25" t="s">
        <v>57</v>
      </c>
      <c r="B25" t="s">
        <v>7</v>
      </c>
      <c r="C25">
        <v>200</v>
      </c>
      <c r="D25" s="5">
        <v>-19.105</v>
      </c>
      <c r="E25" s="5">
        <v>-14.315</v>
      </c>
      <c r="F25" s="5">
        <v>-19.332999999999998</v>
      </c>
      <c r="G25">
        <f t="shared" si="9"/>
        <v>-17.584333333333333</v>
      </c>
      <c r="H25" s="5">
        <v>1.915</v>
      </c>
      <c r="I25">
        <f t="shared" si="10"/>
        <v>-19.499333333333333</v>
      </c>
      <c r="J25">
        <v>14.18</v>
      </c>
      <c r="K25">
        <v>2</v>
      </c>
      <c r="L25" s="6">
        <v>10</v>
      </c>
      <c r="M25">
        <f t="shared" si="11"/>
        <v>5</v>
      </c>
      <c r="O25">
        <f t="shared" si="12"/>
        <v>-27.650054666666666</v>
      </c>
      <c r="P25">
        <f>AVERAGE(O25:O31)</f>
        <v>-37.873677111111107</v>
      </c>
      <c r="Q25" t="s">
        <v>76</v>
      </c>
      <c r="R25">
        <f>ABS(R20)</f>
        <v>31.142588666666665</v>
      </c>
      <c r="S25">
        <f>ABS(S20)</f>
        <v>19.94990952380952</v>
      </c>
      <c r="U25" t="s">
        <v>76</v>
      </c>
      <c r="V25">
        <f>COUNT(O33:O37)</f>
        <v>5</v>
      </c>
      <c r="W25">
        <f>COUNT(O19:O25)</f>
        <v>7</v>
      </c>
      <c r="AC25">
        <f t="shared" si="13"/>
        <v>27.650054666666666</v>
      </c>
    </row>
    <row r="26" spans="1:29" x14ac:dyDescent="0.2">
      <c r="A26" t="s">
        <v>57</v>
      </c>
      <c r="B26" t="s">
        <v>8</v>
      </c>
      <c r="C26">
        <v>200</v>
      </c>
      <c r="D26" s="5">
        <v>-42.546999999999997</v>
      </c>
      <c r="E26" s="5">
        <v>-33.18</v>
      </c>
      <c r="F26" s="5">
        <v>-34.106000000000002</v>
      </c>
      <c r="G26">
        <f t="shared" si="9"/>
        <v>-36.610999999999997</v>
      </c>
      <c r="H26" s="5">
        <v>-2.452</v>
      </c>
      <c r="I26">
        <f t="shared" si="10"/>
        <v>-34.158999999999999</v>
      </c>
      <c r="J26">
        <v>14.18</v>
      </c>
      <c r="K26">
        <v>2</v>
      </c>
      <c r="L26" s="6">
        <v>10</v>
      </c>
      <c r="M26">
        <f t="shared" si="11"/>
        <v>5</v>
      </c>
      <c r="O26">
        <f t="shared" si="12"/>
        <v>-48.437461999999996</v>
      </c>
      <c r="AC26">
        <f t="shared" si="13"/>
        <v>48.437461999999996</v>
      </c>
    </row>
    <row r="27" spans="1:29" x14ac:dyDescent="0.2">
      <c r="A27" t="s">
        <v>57</v>
      </c>
      <c r="B27" t="s">
        <v>9</v>
      </c>
      <c r="C27">
        <v>200</v>
      </c>
      <c r="D27" s="5"/>
      <c r="E27" s="5"/>
      <c r="F27" s="5"/>
      <c r="G27" t="e">
        <f t="shared" si="9"/>
        <v>#DIV/0!</v>
      </c>
      <c r="H27" s="5"/>
      <c r="I27" t="e">
        <f t="shared" si="10"/>
        <v>#DIV/0!</v>
      </c>
      <c r="J27">
        <v>14.18</v>
      </c>
      <c r="K27">
        <v>2</v>
      </c>
      <c r="L27" s="6">
        <v>10</v>
      </c>
      <c r="M27">
        <f t="shared" si="11"/>
        <v>5</v>
      </c>
      <c r="AC27">
        <f t="shared" si="13"/>
        <v>0</v>
      </c>
    </row>
    <row r="28" spans="1:29" x14ac:dyDescent="0.2">
      <c r="A28" t="s">
        <v>57</v>
      </c>
      <c r="B28" t="s">
        <v>10</v>
      </c>
      <c r="C28">
        <v>200</v>
      </c>
      <c r="D28" s="5">
        <v>-26.245000000000001</v>
      </c>
      <c r="E28" s="5">
        <v>-25.803999999999998</v>
      </c>
      <c r="F28" s="5">
        <v>-18.68</v>
      </c>
      <c r="G28">
        <f t="shared" si="9"/>
        <v>-23.576333333333334</v>
      </c>
      <c r="H28" s="5">
        <v>1.9830000000000001</v>
      </c>
      <c r="I28">
        <f t="shared" si="10"/>
        <v>-25.559333333333335</v>
      </c>
      <c r="J28">
        <v>14.18</v>
      </c>
      <c r="K28">
        <v>2</v>
      </c>
      <c r="L28" s="6">
        <v>10</v>
      </c>
      <c r="M28">
        <f t="shared" si="11"/>
        <v>5</v>
      </c>
      <c r="O28">
        <f t="shared" si="12"/>
        <v>-36.24313466666667</v>
      </c>
      <c r="AC28">
        <f t="shared" si="13"/>
        <v>36.24313466666667</v>
      </c>
    </row>
    <row r="29" spans="1:29" x14ac:dyDescent="0.2">
      <c r="A29" t="s">
        <v>57</v>
      </c>
      <c r="B29" t="s">
        <v>11</v>
      </c>
      <c r="C29">
        <v>200</v>
      </c>
      <c r="D29" s="5">
        <v>-15.835000000000001</v>
      </c>
      <c r="E29" s="5">
        <v>-20.347999999999999</v>
      </c>
      <c r="F29" s="5">
        <v>-47.686999999999998</v>
      </c>
      <c r="G29">
        <f t="shared" si="9"/>
        <v>-27.956666666666667</v>
      </c>
      <c r="H29" s="5">
        <v>-1.0960000000000001</v>
      </c>
      <c r="I29">
        <f t="shared" si="10"/>
        <v>-26.860666666666667</v>
      </c>
      <c r="J29">
        <v>14.18</v>
      </c>
      <c r="K29">
        <v>2</v>
      </c>
      <c r="L29" s="6">
        <v>10</v>
      </c>
      <c r="M29">
        <f t="shared" si="11"/>
        <v>5</v>
      </c>
      <c r="O29">
        <f t="shared" si="12"/>
        <v>-38.088425333333333</v>
      </c>
      <c r="AC29">
        <f t="shared" si="13"/>
        <v>38.088425333333333</v>
      </c>
    </row>
    <row r="30" spans="1:29" x14ac:dyDescent="0.2">
      <c r="A30" t="s">
        <v>57</v>
      </c>
      <c r="B30" t="s">
        <v>12</v>
      </c>
      <c r="C30">
        <v>200</v>
      </c>
      <c r="D30" s="5">
        <v>-27.276</v>
      </c>
      <c r="E30" s="5">
        <v>-27.09</v>
      </c>
      <c r="F30" s="5">
        <v>-25.934999999999999</v>
      </c>
      <c r="G30">
        <f t="shared" si="9"/>
        <v>-26.766999999999999</v>
      </c>
      <c r="H30" s="5">
        <v>2.6709999999999998</v>
      </c>
      <c r="I30">
        <f t="shared" si="10"/>
        <v>-29.437999999999999</v>
      </c>
      <c r="J30">
        <v>14.18</v>
      </c>
      <c r="K30">
        <v>2</v>
      </c>
      <c r="L30" s="6">
        <v>10</v>
      </c>
      <c r="M30">
        <f t="shared" si="11"/>
        <v>5</v>
      </c>
      <c r="O30">
        <f t="shared" si="12"/>
        <v>-41.743083999999996</v>
      </c>
      <c r="AC30">
        <f t="shared" si="13"/>
        <v>41.743083999999996</v>
      </c>
    </row>
    <row r="31" spans="1:29" x14ac:dyDescent="0.2">
      <c r="A31" t="s">
        <v>57</v>
      </c>
      <c r="B31" t="s">
        <v>13</v>
      </c>
      <c r="C31">
        <v>200</v>
      </c>
      <c r="D31" s="5">
        <v>-28.826000000000001</v>
      </c>
      <c r="E31" s="5">
        <v>-20.87</v>
      </c>
      <c r="F31" s="5">
        <v>-19.042999999999999</v>
      </c>
      <c r="G31">
        <f t="shared" si="9"/>
        <v>-22.913</v>
      </c>
      <c r="H31" s="5">
        <v>1.8260000000000001</v>
      </c>
      <c r="I31">
        <f t="shared" si="10"/>
        <v>-24.739000000000001</v>
      </c>
      <c r="J31">
        <v>14.18</v>
      </c>
      <c r="K31">
        <v>2</v>
      </c>
      <c r="L31" s="6">
        <v>10</v>
      </c>
      <c r="M31">
        <f t="shared" si="11"/>
        <v>5</v>
      </c>
      <c r="O31">
        <f t="shared" si="12"/>
        <v>-35.079901999999997</v>
      </c>
      <c r="AC31">
        <f t="shared" si="13"/>
        <v>35.079901999999997</v>
      </c>
    </row>
    <row r="32" spans="1:29" x14ac:dyDescent="0.2">
      <c r="A32" t="s">
        <v>58</v>
      </c>
      <c r="B32" t="s">
        <v>14</v>
      </c>
      <c r="C32">
        <v>200</v>
      </c>
      <c r="D32" s="5">
        <v>-26.190999999999999</v>
      </c>
      <c r="E32" s="5">
        <v>-21.521999999999998</v>
      </c>
      <c r="F32" s="5">
        <v>-23.687000000000001</v>
      </c>
      <c r="G32">
        <f t="shared" si="9"/>
        <v>-23.799999999999997</v>
      </c>
      <c r="H32" s="5">
        <v>-4.4349999999999996</v>
      </c>
      <c r="I32">
        <f t="shared" si="10"/>
        <v>-19.364999999999998</v>
      </c>
      <c r="J32">
        <v>14.18</v>
      </c>
      <c r="K32">
        <v>2</v>
      </c>
      <c r="L32" s="6">
        <v>10</v>
      </c>
      <c r="M32">
        <f t="shared" si="11"/>
        <v>5</v>
      </c>
      <c r="O32">
        <f t="shared" si="12"/>
        <v>-27.459569999999996</v>
      </c>
      <c r="P32">
        <f>AVERAGE(O32:O36)</f>
        <v>-31.142588666666665</v>
      </c>
      <c r="AC32">
        <f t="shared" si="13"/>
        <v>27.459569999999996</v>
      </c>
    </row>
    <row r="33" spans="1:29" x14ac:dyDescent="0.2">
      <c r="A33" t="s">
        <v>58</v>
      </c>
      <c r="B33" t="s">
        <v>15</v>
      </c>
      <c r="C33">
        <v>200</v>
      </c>
      <c r="D33" s="5">
        <v>-26.097999999999999</v>
      </c>
      <c r="E33" s="5">
        <v>-24.013999999999999</v>
      </c>
      <c r="F33" s="5">
        <v>-22.152000000000001</v>
      </c>
      <c r="G33">
        <f t="shared" si="9"/>
        <v>-24.087999999999997</v>
      </c>
      <c r="H33" s="5">
        <v>-1.165</v>
      </c>
      <c r="I33">
        <f t="shared" si="10"/>
        <v>-22.922999999999998</v>
      </c>
      <c r="J33">
        <v>14.18</v>
      </c>
      <c r="K33">
        <v>2</v>
      </c>
      <c r="L33" s="6">
        <v>10</v>
      </c>
      <c r="M33">
        <f t="shared" si="11"/>
        <v>5</v>
      </c>
      <c r="O33">
        <f t="shared" si="12"/>
        <v>-32.504813999999996</v>
      </c>
      <c r="AC33">
        <f t="shared" si="13"/>
        <v>32.504813999999996</v>
      </c>
    </row>
    <row r="34" spans="1:29" x14ac:dyDescent="0.2">
      <c r="A34" t="s">
        <v>58</v>
      </c>
      <c r="B34" t="s">
        <v>16</v>
      </c>
      <c r="C34">
        <v>200</v>
      </c>
      <c r="D34" s="5">
        <v>-11.217000000000001</v>
      </c>
      <c r="E34" s="5">
        <v>-15.782999999999999</v>
      </c>
      <c r="F34" s="5">
        <v>-14.609</v>
      </c>
      <c r="G34">
        <f t="shared" si="9"/>
        <v>-13.869666666666667</v>
      </c>
      <c r="H34" s="5">
        <v>-1.1739999999999999</v>
      </c>
      <c r="I34">
        <f t="shared" si="10"/>
        <v>-12.695666666666668</v>
      </c>
      <c r="J34">
        <v>14.18</v>
      </c>
      <c r="K34">
        <v>2</v>
      </c>
      <c r="L34" s="6">
        <v>10</v>
      </c>
      <c r="M34">
        <f t="shared" si="11"/>
        <v>5</v>
      </c>
      <c r="O34">
        <f t="shared" si="12"/>
        <v>-18.002455333333337</v>
      </c>
      <c r="AC34">
        <f t="shared" si="13"/>
        <v>18.002455333333337</v>
      </c>
    </row>
    <row r="35" spans="1:29" x14ac:dyDescent="0.2">
      <c r="A35" t="s">
        <v>58</v>
      </c>
      <c r="B35" s="2" t="s">
        <v>17</v>
      </c>
      <c r="C35">
        <v>200</v>
      </c>
      <c r="D35" s="5">
        <v>-36.097999999999999</v>
      </c>
      <c r="E35" s="5">
        <v>-27.782</v>
      </c>
      <c r="F35" s="5">
        <v>-33.213000000000001</v>
      </c>
      <c r="G35">
        <f t="shared" si="9"/>
        <v>-32.364333333333327</v>
      </c>
      <c r="H35" s="5">
        <v>-0.57099999999999995</v>
      </c>
      <c r="I35">
        <f t="shared" si="10"/>
        <v>-31.793333333333326</v>
      </c>
      <c r="J35">
        <v>14.18</v>
      </c>
      <c r="K35">
        <v>2</v>
      </c>
      <c r="L35" s="6">
        <v>10</v>
      </c>
      <c r="M35">
        <f t="shared" si="11"/>
        <v>5</v>
      </c>
      <c r="O35">
        <f t="shared" si="12"/>
        <v>-45.082946666666658</v>
      </c>
      <c r="AC35">
        <f t="shared" si="13"/>
        <v>45.082946666666658</v>
      </c>
    </row>
    <row r="36" spans="1:29" x14ac:dyDescent="0.2">
      <c r="A36" t="s">
        <v>58</v>
      </c>
      <c r="B36" t="s">
        <v>18</v>
      </c>
      <c r="C36">
        <v>200</v>
      </c>
      <c r="D36" s="5">
        <v>-23.765000000000001</v>
      </c>
      <c r="E36" s="5">
        <v>-22.382999999999999</v>
      </c>
      <c r="F36" s="5">
        <v>-21</v>
      </c>
      <c r="G36">
        <f t="shared" si="9"/>
        <v>-22.382666666666665</v>
      </c>
      <c r="H36" s="5">
        <v>0.65200000000000002</v>
      </c>
      <c r="I36">
        <f t="shared" si="10"/>
        <v>-23.034666666666666</v>
      </c>
      <c r="J36">
        <v>14.18</v>
      </c>
      <c r="K36">
        <v>2</v>
      </c>
      <c r="L36" s="6">
        <v>10</v>
      </c>
      <c r="M36">
        <f t="shared" si="11"/>
        <v>5</v>
      </c>
      <c r="O36">
        <f t="shared" si="12"/>
        <v>-32.663157333333331</v>
      </c>
      <c r="AC36">
        <f t="shared" si="13"/>
        <v>32.663157333333331</v>
      </c>
    </row>
    <row r="37" spans="1:29" x14ac:dyDescent="0.2">
      <c r="A37" t="s">
        <v>58</v>
      </c>
      <c r="B37" t="s">
        <v>19</v>
      </c>
      <c r="C37">
        <v>200</v>
      </c>
      <c r="D37" s="5">
        <v>-34.171999999999997</v>
      </c>
      <c r="E37" s="5">
        <v>-21.032</v>
      </c>
      <c r="F37" s="5">
        <v>-25.369</v>
      </c>
      <c r="G37">
        <f t="shared" si="9"/>
        <v>-26.857666666666663</v>
      </c>
      <c r="H37" s="5">
        <v>0.43</v>
      </c>
      <c r="I37">
        <f t="shared" si="10"/>
        <v>-27.287666666666663</v>
      </c>
      <c r="J37">
        <v>14.18</v>
      </c>
      <c r="K37">
        <v>2</v>
      </c>
      <c r="L37" s="6">
        <v>10</v>
      </c>
      <c r="M37">
        <f t="shared" si="11"/>
        <v>5</v>
      </c>
      <c r="O37">
        <f t="shared" si="12"/>
        <v>-38.693911333333332</v>
      </c>
      <c r="P37">
        <f>AVERAGE(O37:O41)</f>
        <v>-36.809105733333332</v>
      </c>
      <c r="AC37">
        <f t="shared" si="13"/>
        <v>38.693911333333332</v>
      </c>
    </row>
    <row r="38" spans="1:29" x14ac:dyDescent="0.2">
      <c r="A38" t="s">
        <v>58</v>
      </c>
      <c r="B38" t="s">
        <v>20</v>
      </c>
      <c r="C38">
        <v>200</v>
      </c>
      <c r="D38" s="5">
        <v>-33.103999999999999</v>
      </c>
      <c r="E38" s="5">
        <v>-30.521999999999998</v>
      </c>
      <c r="F38" s="5">
        <v>-26.635000000000002</v>
      </c>
      <c r="G38">
        <f t="shared" si="9"/>
        <v>-30.087</v>
      </c>
      <c r="H38" s="5">
        <v>0.496</v>
      </c>
      <c r="I38">
        <f t="shared" si="10"/>
        <v>-30.582999999999998</v>
      </c>
      <c r="J38">
        <v>14.18</v>
      </c>
      <c r="K38">
        <v>2</v>
      </c>
      <c r="L38" s="6">
        <v>10</v>
      </c>
      <c r="M38">
        <f t="shared" si="11"/>
        <v>5</v>
      </c>
      <c r="O38">
        <f t="shared" si="12"/>
        <v>-43.366693999999995</v>
      </c>
      <c r="AC38">
        <f t="shared" si="13"/>
        <v>43.366693999999995</v>
      </c>
    </row>
    <row r="39" spans="1:29" x14ac:dyDescent="0.2">
      <c r="A39" t="s">
        <v>58</v>
      </c>
      <c r="B39" t="s">
        <v>21</v>
      </c>
      <c r="C39">
        <v>200</v>
      </c>
      <c r="D39" s="5">
        <v>-18.404</v>
      </c>
      <c r="E39" s="5">
        <v>-14.994</v>
      </c>
      <c r="F39" s="5">
        <v>-20.102</v>
      </c>
      <c r="G39">
        <f t="shared" si="9"/>
        <v>-17.833333333333332</v>
      </c>
      <c r="H39" s="5">
        <v>2.7389999999999999</v>
      </c>
      <c r="I39">
        <f t="shared" si="10"/>
        <v>-20.572333333333333</v>
      </c>
      <c r="J39">
        <v>14.18</v>
      </c>
      <c r="K39">
        <v>2</v>
      </c>
      <c r="L39" s="6">
        <v>10</v>
      </c>
      <c r="M39">
        <f t="shared" si="11"/>
        <v>5</v>
      </c>
      <c r="O39">
        <f t="shared" si="12"/>
        <v>-29.171568666666666</v>
      </c>
      <c r="AC39">
        <f t="shared" si="13"/>
        <v>29.171568666666666</v>
      </c>
    </row>
    <row r="40" spans="1:29" x14ac:dyDescent="0.2">
      <c r="A40" t="s">
        <v>58</v>
      </c>
      <c r="B40" t="s">
        <v>22</v>
      </c>
      <c r="C40">
        <v>200</v>
      </c>
      <c r="D40" s="5">
        <v>-23.416</v>
      </c>
      <c r="E40" s="5">
        <v>-29.661000000000001</v>
      </c>
      <c r="F40" s="5">
        <v>-22.096</v>
      </c>
      <c r="G40">
        <f t="shared" si="9"/>
        <v>-25.057666666666666</v>
      </c>
      <c r="H40" s="5">
        <v>-0.65200000000000002</v>
      </c>
      <c r="I40">
        <f t="shared" si="10"/>
        <v>-24.405666666666665</v>
      </c>
      <c r="J40">
        <v>14.18</v>
      </c>
      <c r="K40">
        <v>2</v>
      </c>
      <c r="L40" s="6">
        <v>10</v>
      </c>
      <c r="M40">
        <f t="shared" si="11"/>
        <v>5</v>
      </c>
      <c r="O40">
        <f t="shared" si="12"/>
        <v>-34.607235333333328</v>
      </c>
      <c r="AC40">
        <f t="shared" si="13"/>
        <v>34.607235333333328</v>
      </c>
    </row>
    <row r="41" spans="1:29" x14ac:dyDescent="0.2">
      <c r="A41" t="s">
        <v>58</v>
      </c>
      <c r="B41" t="s">
        <v>23</v>
      </c>
      <c r="C41">
        <v>200</v>
      </c>
      <c r="D41" s="5">
        <v>-27.366</v>
      </c>
      <c r="E41" s="5">
        <v>-26.277999999999999</v>
      </c>
      <c r="F41" s="5">
        <v>-26.917000000000002</v>
      </c>
      <c r="G41" s="7">
        <f t="shared" si="9"/>
        <v>-26.853666666666669</v>
      </c>
      <c r="H41" s="5">
        <v>0.09</v>
      </c>
      <c r="I41">
        <f t="shared" si="10"/>
        <v>-26.943666666666669</v>
      </c>
      <c r="J41">
        <v>14.18</v>
      </c>
      <c r="K41">
        <v>2</v>
      </c>
      <c r="L41" s="6">
        <v>10</v>
      </c>
      <c r="M41">
        <f t="shared" si="11"/>
        <v>5</v>
      </c>
      <c r="O41">
        <f t="shared" si="12"/>
        <v>-38.206119333333334</v>
      </c>
      <c r="AC41">
        <f t="shared" si="13"/>
        <v>38.206119333333334</v>
      </c>
    </row>
  </sheetData>
  <mergeCells count="6">
    <mergeCell ref="C1:E1"/>
    <mergeCell ref="Q17:S17"/>
    <mergeCell ref="U17:W17"/>
    <mergeCell ref="Y17:AA17"/>
    <mergeCell ref="Q22:S22"/>
    <mergeCell ref="U22:W22"/>
  </mergeCell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443E-61C1-4424-AB9D-DB6B5F0B153F}">
  <dimension ref="A1:AB42"/>
  <sheetViews>
    <sheetView topLeftCell="A16" zoomScale="90" zoomScaleNormal="90" workbookViewId="0">
      <selection activeCell="Q19" sqref="Q19:Q42"/>
    </sheetView>
  </sheetViews>
  <sheetFormatPr defaultRowHeight="15" x14ac:dyDescent="0.2"/>
  <cols>
    <col min="1" max="1" width="11.43359375" bestFit="1" customWidth="1"/>
    <col min="2" max="2" width="14.796875" bestFit="1" customWidth="1"/>
  </cols>
  <sheetData>
    <row r="1" spans="1:14" x14ac:dyDescent="0.2">
      <c r="A1" t="s">
        <v>62</v>
      </c>
      <c r="C1" s="65" t="s">
        <v>72</v>
      </c>
      <c r="D1" s="65"/>
      <c r="E1" s="65"/>
    </row>
    <row r="2" spans="1:14" x14ac:dyDescent="0.2">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 t="shared" ref="F3:F7" si="0">AVERAGE(C3:E3)</f>
        <v>0</v>
      </c>
      <c r="G3" s="5">
        <v>0</v>
      </c>
      <c r="H3">
        <f t="shared" ref="H3:H7" si="1">F3-G3</f>
        <v>0</v>
      </c>
      <c r="I3" s="7">
        <v>64.959999999999994</v>
      </c>
      <c r="J3">
        <v>2</v>
      </c>
      <c r="K3" s="5">
        <v>1</v>
      </c>
      <c r="L3">
        <f>50/K3</f>
        <v>50</v>
      </c>
      <c r="N3">
        <f>(H3*I3)/(J3*L3)</f>
        <v>0</v>
      </c>
    </row>
    <row r="4" spans="1:14" x14ac:dyDescent="0.2">
      <c r="B4" s="7">
        <v>100</v>
      </c>
      <c r="C4" s="5">
        <v>0</v>
      </c>
      <c r="D4" s="5">
        <v>0</v>
      </c>
      <c r="E4" s="5">
        <v>0</v>
      </c>
      <c r="F4">
        <f t="shared" si="0"/>
        <v>0</v>
      </c>
      <c r="G4" s="5">
        <v>0</v>
      </c>
      <c r="H4">
        <f t="shared" si="1"/>
        <v>0</v>
      </c>
      <c r="I4" s="7">
        <v>64.959999999999994</v>
      </c>
      <c r="J4">
        <v>2</v>
      </c>
      <c r="K4" s="6">
        <v>5</v>
      </c>
      <c r="L4">
        <f t="shared" ref="L4:L7" si="2">50/K4</f>
        <v>10</v>
      </c>
      <c r="N4">
        <f>(H4*I4)/(J4*L4)</f>
        <v>0</v>
      </c>
    </row>
    <row r="5" spans="1:14" x14ac:dyDescent="0.2">
      <c r="B5" s="7">
        <v>200</v>
      </c>
      <c r="C5" s="5">
        <v>0</v>
      </c>
      <c r="D5" s="5">
        <v>0</v>
      </c>
      <c r="E5" s="5">
        <v>0</v>
      </c>
      <c r="F5" s="7">
        <f>AVERAGE(C5:E5)</f>
        <v>0</v>
      </c>
      <c r="G5" s="5">
        <v>0</v>
      </c>
      <c r="H5" s="7">
        <f t="shared" si="1"/>
        <v>0</v>
      </c>
      <c r="I5" s="7">
        <v>64.959999999999994</v>
      </c>
      <c r="J5" s="7">
        <v>2</v>
      </c>
      <c r="K5" s="8">
        <v>10</v>
      </c>
      <c r="L5" s="7">
        <f t="shared" si="2"/>
        <v>5</v>
      </c>
      <c r="M5" s="7"/>
      <c r="N5" s="7">
        <f t="shared" ref="N5:N7" si="3">(H5*I5)/(J5*L5)</f>
        <v>0</v>
      </c>
    </row>
    <row r="6" spans="1:14" x14ac:dyDescent="0.2">
      <c r="B6" s="7">
        <v>400</v>
      </c>
      <c r="C6" s="5">
        <v>0</v>
      </c>
      <c r="D6" s="5">
        <v>0</v>
      </c>
      <c r="E6" s="5">
        <v>0</v>
      </c>
      <c r="F6">
        <f t="shared" si="0"/>
        <v>0</v>
      </c>
      <c r="G6" s="5">
        <v>0</v>
      </c>
      <c r="H6">
        <f t="shared" si="1"/>
        <v>0</v>
      </c>
      <c r="I6" s="7">
        <v>64.959999999999994</v>
      </c>
      <c r="J6">
        <v>2</v>
      </c>
      <c r="K6" s="6">
        <v>20</v>
      </c>
      <c r="L6">
        <f t="shared" si="2"/>
        <v>2.5</v>
      </c>
      <c r="N6" s="7">
        <f>(H6*I6)/(J6*L6)</f>
        <v>0</v>
      </c>
    </row>
    <row r="7" spans="1:14" x14ac:dyDescent="0.2">
      <c r="B7" s="7">
        <v>800</v>
      </c>
      <c r="C7" s="5">
        <v>0</v>
      </c>
      <c r="D7" s="5">
        <v>0</v>
      </c>
      <c r="E7" s="5">
        <v>0</v>
      </c>
      <c r="F7">
        <f t="shared" si="0"/>
        <v>0</v>
      </c>
      <c r="G7" s="5">
        <v>0</v>
      </c>
      <c r="H7">
        <f t="shared" si="1"/>
        <v>0</v>
      </c>
      <c r="I7" s="7">
        <v>64.959999999999994</v>
      </c>
      <c r="J7">
        <v>2</v>
      </c>
      <c r="K7" s="6">
        <v>40</v>
      </c>
      <c r="L7">
        <f t="shared" si="2"/>
        <v>1.25</v>
      </c>
      <c r="N7" s="7">
        <f t="shared" si="3"/>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s="7">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s="7">
        <v>64.959999999999994</v>
      </c>
      <c r="J11">
        <v>2</v>
      </c>
      <c r="K11" s="6">
        <v>5</v>
      </c>
      <c r="L11">
        <f t="shared" ref="L11:L14" si="4">50/K11</f>
        <v>10</v>
      </c>
      <c r="N11">
        <f>(H11*I11)/(J11*L11)</f>
        <v>0</v>
      </c>
    </row>
    <row r="12" spans="1:14" x14ac:dyDescent="0.2">
      <c r="B12" s="7">
        <v>200</v>
      </c>
      <c r="C12" s="5">
        <v>0</v>
      </c>
      <c r="D12" s="5">
        <v>0</v>
      </c>
      <c r="E12" s="5">
        <v>0</v>
      </c>
      <c r="F12" s="7">
        <f t="shared" ref="F12:F13" si="5">AVERAGE(C12:E12)</f>
        <v>0</v>
      </c>
      <c r="G12" s="5">
        <v>0</v>
      </c>
      <c r="H12" s="7">
        <f t="shared" ref="H12:H14" si="6">F12-G12</f>
        <v>0</v>
      </c>
      <c r="I12" s="7">
        <v>64.959999999999994</v>
      </c>
      <c r="J12" s="7">
        <v>2</v>
      </c>
      <c r="K12" s="8">
        <v>10</v>
      </c>
      <c r="L12" s="7">
        <f t="shared" si="4"/>
        <v>5</v>
      </c>
      <c r="M12" s="7"/>
      <c r="N12" s="7">
        <f t="shared" ref="N12" si="7">(H12*I12)/(J12*L12)</f>
        <v>0</v>
      </c>
    </row>
    <row r="13" spans="1:14" x14ac:dyDescent="0.2">
      <c r="B13" s="7">
        <v>400</v>
      </c>
      <c r="C13" s="5">
        <v>0</v>
      </c>
      <c r="D13" s="5">
        <v>0</v>
      </c>
      <c r="E13" s="5">
        <v>0</v>
      </c>
      <c r="F13">
        <f t="shared" si="5"/>
        <v>0</v>
      </c>
      <c r="G13" s="5">
        <v>0</v>
      </c>
      <c r="H13">
        <f t="shared" si="6"/>
        <v>0</v>
      </c>
      <c r="I13" s="7">
        <v>64.959999999999994</v>
      </c>
      <c r="J13">
        <v>2</v>
      </c>
      <c r="K13" s="6">
        <v>20</v>
      </c>
      <c r="L13">
        <f t="shared" si="4"/>
        <v>2.5</v>
      </c>
      <c r="N13" s="7">
        <f>(H13*I13)/(J13*L13)</f>
        <v>0</v>
      </c>
    </row>
    <row r="14" spans="1:14" x14ac:dyDescent="0.2">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200</v>
      </c>
      <c r="D19" s="5">
        <v>-10.103999999999999</v>
      </c>
      <c r="E19" s="5">
        <v>-9.9039999999999999</v>
      </c>
      <c r="F19" s="5">
        <v>-10.27</v>
      </c>
      <c r="G19">
        <f t="shared" ref="G19:G40" si="9">AVERAGE(D19:F19)</f>
        <v>-10.092666666666666</v>
      </c>
      <c r="H19" s="5">
        <v>-0.79100000000000004</v>
      </c>
      <c r="I19" s="7">
        <f t="shared" ref="I19:I42" si="10">G19-H19</f>
        <v>-9.3016666666666659</v>
      </c>
      <c r="J19" s="7">
        <v>64.959999999999994</v>
      </c>
      <c r="K19" s="7">
        <v>2</v>
      </c>
      <c r="L19" s="8">
        <v>10</v>
      </c>
      <c r="M19" s="7">
        <v>5</v>
      </c>
      <c r="N19" s="7"/>
      <c r="O19" s="7">
        <f t="shared" ref="O19:O42" si="11">(I19*J19)/(K19*M19)</f>
        <v>-60.423626666666657</v>
      </c>
      <c r="P19">
        <f>AVERAGE(O19:O25)</f>
        <v>-30.452938666666657</v>
      </c>
      <c r="Q19">
        <f>ABS(O19)</f>
        <v>60.423626666666657</v>
      </c>
      <c r="R19" t="s">
        <v>75</v>
      </c>
      <c r="S19">
        <f>AVERAGE(O38:O42)</f>
        <v>-40.567086933333329</v>
      </c>
      <c r="T19">
        <f>AVERAGE(O26:O32)</f>
        <v>-46.453617777777772</v>
      </c>
      <c r="V19" t="s">
        <v>75</v>
      </c>
      <c r="W19">
        <f>STDEVA(O38:O42)</f>
        <v>14.495187671725684</v>
      </c>
      <c r="X19">
        <f>STDEVA(O26:O32)</f>
        <v>10.703653311357366</v>
      </c>
      <c r="Z19" t="s">
        <v>75</v>
      </c>
      <c r="AA19">
        <f>W19/SQRT(W24)</f>
        <v>6.4824449961191073</v>
      </c>
      <c r="AB19">
        <f>X19/SQRT(X24)</f>
        <v>4.3697481660795114</v>
      </c>
    </row>
    <row r="20" spans="1:28" x14ac:dyDescent="0.2">
      <c r="A20" t="s">
        <v>57</v>
      </c>
      <c r="B20" t="s">
        <v>1</v>
      </c>
      <c r="C20" s="7">
        <v>200</v>
      </c>
      <c r="D20" s="5">
        <v>-5.4370000000000003</v>
      </c>
      <c r="E20" s="5">
        <v>-5.2</v>
      </c>
      <c r="F20" s="5">
        <v>-5.6879999999999997</v>
      </c>
      <c r="G20" s="7">
        <f>AVERAGE(D20:F20)</f>
        <v>-5.4416666666666664</v>
      </c>
      <c r="H20" s="5">
        <v>-0.19500000000000001</v>
      </c>
      <c r="I20" s="7">
        <f t="shared" si="10"/>
        <v>-5.2466666666666661</v>
      </c>
      <c r="J20" s="7">
        <v>64.959999999999994</v>
      </c>
      <c r="K20" s="7">
        <v>2</v>
      </c>
      <c r="L20" s="8">
        <v>10</v>
      </c>
      <c r="M20" s="7">
        <f t="shared" ref="M19:M42" si="12">50/L20</f>
        <v>5</v>
      </c>
      <c r="O20" s="7">
        <f t="shared" si="11"/>
        <v>-34.082346666666659</v>
      </c>
      <c r="Q20">
        <f t="shared" ref="Q20:Q42" si="13">ABS(O20)</f>
        <v>34.082346666666659</v>
      </c>
      <c r="R20" t="s">
        <v>76</v>
      </c>
      <c r="S20">
        <f>AVERAGE(O33:O37)</f>
        <v>-39.710048</v>
      </c>
      <c r="T20">
        <f>AVERAGE(O19:O25)</f>
        <v>-30.452938666666657</v>
      </c>
      <c r="V20" t="s">
        <v>76</v>
      </c>
      <c r="W20">
        <f>STDEVA(O33:O37)</f>
        <v>12.346244672301109</v>
      </c>
      <c r="X20">
        <f>STDEVA(O19:O25)</f>
        <v>17.724606336300944</v>
      </c>
      <c r="Z20" t="s">
        <v>76</v>
      </c>
      <c r="AA20">
        <f>W20/SQRT(W25)</f>
        <v>5.5214084708219788</v>
      </c>
      <c r="AB20">
        <f>X20/SQRT(X25)</f>
        <v>6.6992714931959956</v>
      </c>
    </row>
    <row r="21" spans="1:28" x14ac:dyDescent="0.2">
      <c r="A21" t="s">
        <v>57</v>
      </c>
      <c r="B21" t="s">
        <v>2</v>
      </c>
      <c r="C21" s="7">
        <v>200</v>
      </c>
      <c r="D21" s="5">
        <v>-3.5030000000000001</v>
      </c>
      <c r="E21" s="5">
        <v>-3.194</v>
      </c>
      <c r="F21" s="5">
        <v>-3.4830000000000001</v>
      </c>
      <c r="G21">
        <f>AVERAGE(D21:F21)</f>
        <v>-3.3933333333333331</v>
      </c>
      <c r="H21" s="5">
        <v>-0.53900000000000003</v>
      </c>
      <c r="I21" s="7">
        <f t="shared" si="10"/>
        <v>-2.8543333333333329</v>
      </c>
      <c r="J21" s="7">
        <v>64.959999999999994</v>
      </c>
      <c r="K21" s="7">
        <v>2</v>
      </c>
      <c r="L21" s="8">
        <v>10</v>
      </c>
      <c r="M21" s="7">
        <f t="shared" si="12"/>
        <v>5</v>
      </c>
      <c r="O21" s="7">
        <f t="shared" si="11"/>
        <v>-18.541749333333328</v>
      </c>
      <c r="Q21">
        <f t="shared" si="13"/>
        <v>18.541749333333328</v>
      </c>
    </row>
    <row r="22" spans="1:28" x14ac:dyDescent="0.2">
      <c r="A22" t="s">
        <v>57</v>
      </c>
      <c r="B22" t="s">
        <v>3</v>
      </c>
      <c r="C22" s="7">
        <v>200</v>
      </c>
      <c r="D22" s="5">
        <v>-4.7699999999999996</v>
      </c>
      <c r="E22" s="5">
        <v>-4.8959999999999999</v>
      </c>
      <c r="F22" s="5">
        <v>-5.1639999999999997</v>
      </c>
      <c r="G22" s="7">
        <f>AVERAGE(D22:F22)</f>
        <v>-4.9433333333333334</v>
      </c>
      <c r="H22" s="5">
        <v>-0.29099999999999998</v>
      </c>
      <c r="I22">
        <f t="shared" si="10"/>
        <v>-4.652333333333333</v>
      </c>
      <c r="J22" s="7">
        <v>64.959999999999994</v>
      </c>
      <c r="K22">
        <v>2</v>
      </c>
      <c r="L22" s="8">
        <v>10</v>
      </c>
      <c r="M22">
        <f t="shared" si="12"/>
        <v>5</v>
      </c>
      <c r="O22" s="7">
        <f t="shared" si="11"/>
        <v>-30.22155733333333</v>
      </c>
      <c r="Q22">
        <f t="shared" si="13"/>
        <v>30.22155733333333</v>
      </c>
      <c r="R22" s="67" t="s">
        <v>78</v>
      </c>
      <c r="S22" s="67"/>
      <c r="T22" s="67"/>
      <c r="V22" s="66" t="s">
        <v>80</v>
      </c>
      <c r="W22" s="66"/>
      <c r="X22" s="66"/>
    </row>
    <row r="23" spans="1:28" x14ac:dyDescent="0.2">
      <c r="A23" t="s">
        <v>57</v>
      </c>
      <c r="B23" t="s">
        <v>4</v>
      </c>
      <c r="C23" s="7">
        <v>200</v>
      </c>
      <c r="D23" s="5">
        <v>-7.6050000000000004</v>
      </c>
      <c r="E23" s="5">
        <v>-7.1280000000000001</v>
      </c>
      <c r="F23" s="5">
        <v>-6.968</v>
      </c>
      <c r="G23" s="7">
        <f>AVERAGE(D23:F23)</f>
        <v>-7.2336666666666671</v>
      </c>
      <c r="H23" s="5">
        <v>-0.56999999999999995</v>
      </c>
      <c r="I23" s="7">
        <f t="shared" si="10"/>
        <v>-6.6636666666666668</v>
      </c>
      <c r="J23" s="7">
        <v>64.959999999999994</v>
      </c>
      <c r="K23" s="7">
        <v>2</v>
      </c>
      <c r="L23" s="8">
        <v>10</v>
      </c>
      <c r="M23" s="7">
        <f t="shared" si="12"/>
        <v>5</v>
      </c>
      <c r="O23" s="7">
        <f t="shared" si="11"/>
        <v>-43.287178666666662</v>
      </c>
      <c r="Q23">
        <f t="shared" si="13"/>
        <v>43.287178666666662</v>
      </c>
      <c r="S23" t="s">
        <v>58</v>
      </c>
      <c r="T23" t="s">
        <v>57</v>
      </c>
      <c r="W23" t="s">
        <v>58</v>
      </c>
      <c r="X23" t="s">
        <v>57</v>
      </c>
    </row>
    <row r="24" spans="1:28" x14ac:dyDescent="0.2">
      <c r="A24" t="s">
        <v>57</v>
      </c>
      <c r="B24" t="s">
        <v>5</v>
      </c>
      <c r="C24" s="7">
        <v>200</v>
      </c>
      <c r="D24" s="5">
        <v>-1.0940000000000001</v>
      </c>
      <c r="E24" s="5">
        <v>-1.2829999999999999</v>
      </c>
      <c r="F24" s="5">
        <v>-1.6830000000000001</v>
      </c>
      <c r="G24">
        <f t="shared" si="9"/>
        <v>-1.3533333333333333</v>
      </c>
      <c r="H24" s="5">
        <v>-0.27200000000000002</v>
      </c>
      <c r="I24" s="7">
        <f t="shared" si="10"/>
        <v>-1.0813333333333333</v>
      </c>
      <c r="J24" s="7">
        <v>64.959999999999994</v>
      </c>
      <c r="K24" s="7">
        <v>2</v>
      </c>
      <c r="L24" s="8">
        <v>10</v>
      </c>
      <c r="M24" s="7">
        <f t="shared" si="12"/>
        <v>5</v>
      </c>
      <c r="O24" s="7">
        <f t="shared" si="11"/>
        <v>-7.0243413333333322</v>
      </c>
      <c r="Q24">
        <f t="shared" si="13"/>
        <v>7.0243413333333322</v>
      </c>
      <c r="R24" t="s">
        <v>75</v>
      </c>
      <c r="S24">
        <f>ABS(S19)</f>
        <v>40.567086933333329</v>
      </c>
      <c r="T24">
        <f>ABS(T19)</f>
        <v>46.453617777777772</v>
      </c>
      <c r="V24" t="s">
        <v>75</v>
      </c>
      <c r="W24">
        <f>COUNT(O38:O42)</f>
        <v>5</v>
      </c>
      <c r="X24">
        <f>COUNT(O26:O32)</f>
        <v>6</v>
      </c>
    </row>
    <row r="25" spans="1:28" x14ac:dyDescent="0.2">
      <c r="A25" t="s">
        <v>57</v>
      </c>
      <c r="B25" t="s">
        <v>6</v>
      </c>
      <c r="C25" s="7">
        <v>200</v>
      </c>
      <c r="D25" s="5">
        <v>-2.964</v>
      </c>
      <c r="E25" s="5">
        <v>-3.71</v>
      </c>
      <c r="F25" s="5">
        <v>-3.3149999999999999</v>
      </c>
      <c r="G25" s="7">
        <f>AVERAGE(D25:F25)</f>
        <v>-3.3296666666666663</v>
      </c>
      <c r="H25" s="5">
        <v>-0.314</v>
      </c>
      <c r="I25" s="7">
        <f t="shared" si="10"/>
        <v>-3.0156666666666663</v>
      </c>
      <c r="J25" s="7">
        <v>64.959999999999994</v>
      </c>
      <c r="K25" s="7">
        <v>2</v>
      </c>
      <c r="L25" s="8">
        <v>10</v>
      </c>
      <c r="M25" s="7">
        <f t="shared" si="12"/>
        <v>5</v>
      </c>
      <c r="O25" s="7">
        <f t="shared" si="11"/>
        <v>-19.589770666666663</v>
      </c>
      <c r="Q25">
        <f t="shared" si="13"/>
        <v>19.589770666666663</v>
      </c>
      <c r="R25" t="s">
        <v>76</v>
      </c>
      <c r="S25">
        <f>ABS(S20)</f>
        <v>39.710048</v>
      </c>
      <c r="T25">
        <f>ABS(T20)</f>
        <v>30.452938666666657</v>
      </c>
      <c r="V25" t="s">
        <v>76</v>
      </c>
      <c r="W25">
        <f>COUNT(O33:O37)</f>
        <v>5</v>
      </c>
      <c r="X25">
        <f>COUNT(O19:O25)</f>
        <v>7</v>
      </c>
    </row>
    <row r="26" spans="1:28" x14ac:dyDescent="0.2">
      <c r="A26" t="s">
        <v>57</v>
      </c>
      <c r="B26" t="s">
        <v>7</v>
      </c>
      <c r="C26" s="7">
        <v>200</v>
      </c>
      <c r="D26" s="5">
        <v>-8.3719999999999999</v>
      </c>
      <c r="E26" s="5">
        <v>-7.2690000000000001</v>
      </c>
      <c r="F26" s="5">
        <v>-8.3350000000000009</v>
      </c>
      <c r="G26" s="7">
        <f t="shared" si="9"/>
        <v>-7.992</v>
      </c>
      <c r="H26" s="5">
        <v>-0.37</v>
      </c>
      <c r="I26" s="7">
        <f t="shared" si="10"/>
        <v>-7.6219999999999999</v>
      </c>
      <c r="J26" s="7">
        <v>64.959999999999994</v>
      </c>
      <c r="K26" s="7">
        <v>2</v>
      </c>
      <c r="L26" s="8">
        <v>10</v>
      </c>
      <c r="M26" s="7">
        <f t="shared" si="12"/>
        <v>5</v>
      </c>
      <c r="O26" s="7">
        <f t="shared" si="11"/>
        <v>-49.512511999999994</v>
      </c>
      <c r="P26">
        <f>AVERAGE(O26:O32)</f>
        <v>-46.453617777777772</v>
      </c>
      <c r="Q26">
        <f t="shared" si="13"/>
        <v>49.512511999999994</v>
      </c>
    </row>
    <row r="27" spans="1:28" x14ac:dyDescent="0.2">
      <c r="A27" t="s">
        <v>57</v>
      </c>
      <c r="B27" t="s">
        <v>8</v>
      </c>
      <c r="C27" s="7">
        <v>200</v>
      </c>
      <c r="D27" s="5">
        <v>-7.5389999999999997</v>
      </c>
      <c r="E27" s="5">
        <v>-12.574</v>
      </c>
      <c r="F27" s="5">
        <v>-11.922000000000001</v>
      </c>
      <c r="G27">
        <f>AVERAGE(D27:F27)</f>
        <v>-10.678333333333333</v>
      </c>
      <c r="H27" s="5">
        <v>-1.0429999999999999</v>
      </c>
      <c r="I27" s="7">
        <f t="shared" si="10"/>
        <v>-9.6353333333333335</v>
      </c>
      <c r="J27" s="7">
        <v>64.959999999999994</v>
      </c>
      <c r="K27" s="7">
        <v>2</v>
      </c>
      <c r="L27" s="8">
        <v>10</v>
      </c>
      <c r="M27" s="7">
        <f t="shared" si="12"/>
        <v>5</v>
      </c>
      <c r="O27" s="7">
        <f t="shared" si="11"/>
        <v>-62.591125333333331</v>
      </c>
      <c r="Q27">
        <f t="shared" si="13"/>
        <v>62.591125333333331</v>
      </c>
    </row>
    <row r="28" spans="1:28" x14ac:dyDescent="0.2">
      <c r="A28" t="s">
        <v>57</v>
      </c>
      <c r="B28" t="s">
        <v>9</v>
      </c>
      <c r="C28" s="7">
        <v>200</v>
      </c>
      <c r="D28" s="5"/>
      <c r="E28" s="5"/>
      <c r="F28" s="5"/>
      <c r="G28" s="7" t="e">
        <f t="shared" si="9"/>
        <v>#DIV/0!</v>
      </c>
      <c r="H28" s="5"/>
      <c r="I28" s="7" t="e">
        <f t="shared" si="10"/>
        <v>#DIV/0!</v>
      </c>
      <c r="J28" s="7">
        <v>64.959999999999994</v>
      </c>
      <c r="K28" s="7">
        <v>2</v>
      </c>
      <c r="L28" s="8">
        <v>10</v>
      </c>
      <c r="M28" s="7">
        <f t="shared" si="12"/>
        <v>5</v>
      </c>
      <c r="O28" s="7"/>
      <c r="Q28">
        <f t="shared" si="13"/>
        <v>0</v>
      </c>
    </row>
    <row r="29" spans="1:28" x14ac:dyDescent="0.2">
      <c r="A29" t="s">
        <v>57</v>
      </c>
      <c r="B29" t="s">
        <v>10</v>
      </c>
      <c r="C29" s="7">
        <v>200</v>
      </c>
      <c r="D29" s="5">
        <v>-8.9830000000000005</v>
      </c>
      <c r="E29" s="5">
        <v>-8.0500000000000007</v>
      </c>
      <c r="F29" s="5">
        <v>-7.9569999999999999</v>
      </c>
      <c r="G29" s="7">
        <f t="shared" si="9"/>
        <v>-8.33</v>
      </c>
      <c r="H29" s="5">
        <v>-0.55200000000000005</v>
      </c>
      <c r="I29" s="7">
        <f t="shared" si="10"/>
        <v>-7.7780000000000005</v>
      </c>
      <c r="J29" s="7">
        <v>64.959999999999994</v>
      </c>
      <c r="K29" s="7">
        <v>2</v>
      </c>
      <c r="L29" s="8">
        <v>10</v>
      </c>
      <c r="M29" s="7">
        <f t="shared" si="12"/>
        <v>5</v>
      </c>
      <c r="O29" s="7">
        <f t="shared" si="11"/>
        <v>-50.525887999999995</v>
      </c>
      <c r="Q29">
        <f t="shared" si="13"/>
        <v>50.525887999999995</v>
      </c>
    </row>
    <row r="30" spans="1:28" x14ac:dyDescent="0.2">
      <c r="A30" t="s">
        <v>57</v>
      </c>
      <c r="B30" t="s">
        <v>11</v>
      </c>
      <c r="C30" s="7">
        <v>200</v>
      </c>
      <c r="D30" s="5">
        <v>-5.7060000000000004</v>
      </c>
      <c r="E30" s="5">
        <v>-5.0579999999999998</v>
      </c>
      <c r="F30" s="5">
        <v>-5.1059999999999999</v>
      </c>
      <c r="G30" s="7">
        <f t="shared" si="9"/>
        <v>-5.29</v>
      </c>
      <c r="H30" s="5">
        <v>-0.311</v>
      </c>
      <c r="I30" s="7">
        <f t="shared" si="10"/>
        <v>-4.9790000000000001</v>
      </c>
      <c r="J30" s="7">
        <v>64.959999999999994</v>
      </c>
      <c r="K30" s="7">
        <v>2</v>
      </c>
      <c r="L30" s="8">
        <v>10</v>
      </c>
      <c r="M30" s="7">
        <f t="shared" si="12"/>
        <v>5</v>
      </c>
      <c r="O30" s="7">
        <f t="shared" si="11"/>
        <v>-32.343584</v>
      </c>
      <c r="Q30">
        <f t="shared" si="13"/>
        <v>32.343584</v>
      </c>
    </row>
    <row r="31" spans="1:28" x14ac:dyDescent="0.2">
      <c r="A31" t="s">
        <v>57</v>
      </c>
      <c r="B31" t="s">
        <v>12</v>
      </c>
      <c r="C31" s="7">
        <v>200</v>
      </c>
      <c r="D31" s="5">
        <v>-9.2390000000000008</v>
      </c>
      <c r="E31" s="5">
        <v>-7.141</v>
      </c>
      <c r="F31" s="5">
        <v>-6.3479999999999999</v>
      </c>
      <c r="G31" s="7">
        <f t="shared" si="9"/>
        <v>-7.5760000000000005</v>
      </c>
      <c r="H31" s="5">
        <v>-0.39600000000000002</v>
      </c>
      <c r="I31" s="7">
        <f t="shared" si="10"/>
        <v>-7.1800000000000006</v>
      </c>
      <c r="J31" s="7">
        <v>64.959999999999994</v>
      </c>
      <c r="K31" s="7">
        <v>2</v>
      </c>
      <c r="L31" s="8">
        <v>10</v>
      </c>
      <c r="M31" s="7">
        <f t="shared" si="12"/>
        <v>5</v>
      </c>
      <c r="O31" s="7">
        <f t="shared" si="11"/>
        <v>-46.641280000000002</v>
      </c>
      <c r="Q31">
        <f t="shared" si="13"/>
        <v>46.641280000000002</v>
      </c>
    </row>
    <row r="32" spans="1:28" x14ac:dyDescent="0.2">
      <c r="A32" t="s">
        <v>57</v>
      </c>
      <c r="B32" t="s">
        <v>13</v>
      </c>
      <c r="C32" s="7">
        <v>200</v>
      </c>
      <c r="D32" s="5">
        <v>-6.2489999999999997</v>
      </c>
      <c r="E32" s="5">
        <v>-4.9180000000000001</v>
      </c>
      <c r="F32" s="5">
        <v>-6.3479999999999999</v>
      </c>
      <c r="G32" s="7">
        <f t="shared" si="9"/>
        <v>-5.8383333333333338</v>
      </c>
      <c r="H32" s="5">
        <v>-0.126</v>
      </c>
      <c r="I32" s="7">
        <f t="shared" si="10"/>
        <v>-5.7123333333333335</v>
      </c>
      <c r="J32" s="7">
        <v>64.959999999999994</v>
      </c>
      <c r="K32" s="7">
        <v>2</v>
      </c>
      <c r="L32" s="8">
        <v>10</v>
      </c>
      <c r="M32" s="7">
        <f t="shared" si="12"/>
        <v>5</v>
      </c>
      <c r="O32" s="7">
        <f t="shared" si="11"/>
        <v>-37.107317333333334</v>
      </c>
      <c r="Q32">
        <f t="shared" si="13"/>
        <v>37.107317333333334</v>
      </c>
    </row>
    <row r="33" spans="1:17" x14ac:dyDescent="0.2">
      <c r="A33" t="s">
        <v>58</v>
      </c>
      <c r="B33" t="s">
        <v>14</v>
      </c>
      <c r="C33" s="7">
        <v>200</v>
      </c>
      <c r="D33" s="5">
        <v>-8.3740000000000006</v>
      </c>
      <c r="E33" s="5">
        <v>-8.06</v>
      </c>
      <c r="F33" s="5">
        <v>-9.5169999999999995</v>
      </c>
      <c r="G33" s="7">
        <f t="shared" si="9"/>
        <v>-8.6503333333333341</v>
      </c>
      <c r="H33" s="5">
        <v>-0.51</v>
      </c>
      <c r="I33" s="7">
        <f t="shared" si="10"/>
        <v>-8.1403333333333343</v>
      </c>
      <c r="J33" s="7">
        <v>64.959999999999994</v>
      </c>
      <c r="K33" s="7">
        <v>2</v>
      </c>
      <c r="L33" s="8">
        <v>10</v>
      </c>
      <c r="M33" s="7">
        <f t="shared" si="12"/>
        <v>5</v>
      </c>
      <c r="O33" s="7">
        <f t="shared" si="11"/>
        <v>-52.879605333333338</v>
      </c>
      <c r="P33">
        <f>AVERAGE(O33:O37)</f>
        <v>-39.710048</v>
      </c>
      <c r="Q33">
        <f t="shared" si="13"/>
        <v>52.879605333333338</v>
      </c>
    </row>
    <row r="34" spans="1:17" x14ac:dyDescent="0.2">
      <c r="A34" t="s">
        <v>58</v>
      </c>
      <c r="B34" t="s">
        <v>15</v>
      </c>
      <c r="C34" s="7">
        <v>200</v>
      </c>
      <c r="D34" s="5">
        <v>-6.1710000000000003</v>
      </c>
      <c r="E34" s="5">
        <v>-5.3209999999999997</v>
      </c>
      <c r="F34" s="5">
        <v>-5.391</v>
      </c>
      <c r="G34" s="7">
        <f>AVERAGE(D34:F34)</f>
        <v>-5.6276666666666673</v>
      </c>
      <c r="H34" s="5">
        <v>-0.46899999999999997</v>
      </c>
      <c r="I34" s="7">
        <f t="shared" si="10"/>
        <v>-5.158666666666667</v>
      </c>
      <c r="J34" s="7">
        <v>64.959999999999994</v>
      </c>
      <c r="K34" s="7">
        <v>2</v>
      </c>
      <c r="L34" s="8">
        <v>10</v>
      </c>
      <c r="M34" s="7">
        <f t="shared" si="12"/>
        <v>5</v>
      </c>
      <c r="O34" s="7">
        <f t="shared" si="11"/>
        <v>-33.51069866666667</v>
      </c>
      <c r="Q34">
        <f t="shared" si="13"/>
        <v>33.51069866666667</v>
      </c>
    </row>
    <row r="35" spans="1:17" x14ac:dyDescent="0.2">
      <c r="A35" t="s">
        <v>58</v>
      </c>
      <c r="B35" t="s">
        <v>16</v>
      </c>
      <c r="C35" s="7">
        <v>200</v>
      </c>
      <c r="D35" s="5">
        <v>-8.0210000000000008</v>
      </c>
      <c r="E35" s="5">
        <v>-8.0739999999999998</v>
      </c>
      <c r="F35" s="5">
        <v>-8.0220000000000002</v>
      </c>
      <c r="G35">
        <f t="shared" ref="G35" si="14">AVERAGE(D35:F35)</f>
        <v>-8.0389999999999997</v>
      </c>
      <c r="H35" s="5">
        <v>-0.26800000000000002</v>
      </c>
      <c r="I35" s="7">
        <f t="shared" si="10"/>
        <v>-7.7709999999999999</v>
      </c>
      <c r="J35" s="7">
        <v>64.959999999999994</v>
      </c>
      <c r="K35" s="7">
        <v>2</v>
      </c>
      <c r="L35" s="8">
        <v>10</v>
      </c>
      <c r="M35" s="7">
        <f t="shared" si="12"/>
        <v>5</v>
      </c>
      <c r="O35" s="7">
        <f t="shared" si="11"/>
        <v>-50.480415999999998</v>
      </c>
      <c r="Q35">
        <f t="shared" si="13"/>
        <v>50.480415999999998</v>
      </c>
    </row>
    <row r="36" spans="1:17" x14ac:dyDescent="0.2">
      <c r="A36" t="s">
        <v>58</v>
      </c>
      <c r="B36" s="2" t="s">
        <v>17</v>
      </c>
      <c r="C36" s="7">
        <v>200</v>
      </c>
      <c r="D36" s="5">
        <v>-4.8070000000000004</v>
      </c>
      <c r="E36" s="5">
        <v>-7.3140000000000001</v>
      </c>
      <c r="F36" s="5">
        <v>-6.5659999999999998</v>
      </c>
      <c r="G36" s="7">
        <f t="shared" si="9"/>
        <v>-6.2290000000000001</v>
      </c>
      <c r="H36" s="5">
        <v>-0.26700000000000002</v>
      </c>
      <c r="I36" s="7">
        <f t="shared" si="10"/>
        <v>-5.9619999999999997</v>
      </c>
      <c r="J36" s="7">
        <v>64.959999999999994</v>
      </c>
      <c r="K36" s="7">
        <v>2</v>
      </c>
      <c r="L36" s="8">
        <v>10</v>
      </c>
      <c r="M36" s="7">
        <f t="shared" si="12"/>
        <v>5</v>
      </c>
      <c r="O36" s="7">
        <f t="shared" si="11"/>
        <v>-38.729151999999992</v>
      </c>
      <c r="Q36">
        <f t="shared" si="13"/>
        <v>38.729151999999992</v>
      </c>
    </row>
    <row r="37" spans="1:17" x14ac:dyDescent="0.2">
      <c r="A37" t="s">
        <v>58</v>
      </c>
      <c r="B37" t="s">
        <v>18</v>
      </c>
      <c r="C37" s="7">
        <v>200</v>
      </c>
      <c r="D37" s="5">
        <v>-3.5979999999999999</v>
      </c>
      <c r="E37" s="5">
        <v>-4.4180000000000001</v>
      </c>
      <c r="F37" s="5">
        <v>-3.3570000000000002</v>
      </c>
      <c r="G37" s="7">
        <f t="shared" si="9"/>
        <v>-3.7910000000000004</v>
      </c>
      <c r="H37" s="5">
        <v>-0.25800000000000001</v>
      </c>
      <c r="I37" s="7">
        <f t="shared" si="10"/>
        <v>-3.5330000000000004</v>
      </c>
      <c r="J37" s="7">
        <v>64.959999999999994</v>
      </c>
      <c r="K37" s="7">
        <v>2</v>
      </c>
      <c r="L37" s="8">
        <v>10</v>
      </c>
      <c r="M37" s="7">
        <f t="shared" si="12"/>
        <v>5</v>
      </c>
      <c r="O37" s="7">
        <f t="shared" si="11"/>
        <v>-22.950368000000001</v>
      </c>
      <c r="Q37">
        <f t="shared" si="13"/>
        <v>22.950368000000001</v>
      </c>
    </row>
    <row r="38" spans="1:17" x14ac:dyDescent="0.2">
      <c r="A38" t="s">
        <v>58</v>
      </c>
      <c r="B38" t="s">
        <v>19</v>
      </c>
      <c r="C38" s="7">
        <v>200</v>
      </c>
      <c r="D38" s="5">
        <v>-4.4119999999999999</v>
      </c>
      <c r="E38" s="5">
        <v>-6.4619999999999997</v>
      </c>
      <c r="F38" s="5">
        <v>-6.1660000000000004</v>
      </c>
      <c r="G38">
        <f>AVERAGE(D38:F38)</f>
        <v>-5.68</v>
      </c>
      <c r="H38" s="5">
        <v>-0.495</v>
      </c>
      <c r="I38" s="7">
        <f t="shared" si="10"/>
        <v>-5.1849999999999996</v>
      </c>
      <c r="J38" s="7">
        <v>64.959999999999994</v>
      </c>
      <c r="K38" s="7">
        <v>2</v>
      </c>
      <c r="L38" s="8">
        <v>10</v>
      </c>
      <c r="M38" s="7">
        <f t="shared" si="12"/>
        <v>5</v>
      </c>
      <c r="O38" s="7">
        <f t="shared" si="11"/>
        <v>-33.681759999999997</v>
      </c>
      <c r="P38">
        <f>AVERAGE(O38:O42)</f>
        <v>-40.567086933333329</v>
      </c>
      <c r="Q38">
        <f t="shared" si="13"/>
        <v>33.681759999999997</v>
      </c>
    </row>
    <row r="39" spans="1:17" x14ac:dyDescent="0.2">
      <c r="A39" t="s">
        <v>58</v>
      </c>
      <c r="B39" t="s">
        <v>20</v>
      </c>
      <c r="C39" s="7">
        <v>200</v>
      </c>
      <c r="D39" s="5">
        <v>-9.8889999999999993</v>
      </c>
      <c r="E39" s="5">
        <v>-9.9060000000000006</v>
      </c>
      <c r="F39" s="5">
        <v>-9.8800000000000008</v>
      </c>
      <c r="G39">
        <f t="shared" si="9"/>
        <v>-9.8916666666666675</v>
      </c>
      <c r="H39" s="5">
        <v>-0.41899999999999998</v>
      </c>
      <c r="I39" s="7">
        <f t="shared" si="10"/>
        <v>-9.472666666666667</v>
      </c>
      <c r="J39" s="7">
        <v>64.959999999999994</v>
      </c>
      <c r="K39" s="7">
        <v>2</v>
      </c>
      <c r="L39" s="8">
        <v>10</v>
      </c>
      <c r="M39" s="7">
        <f t="shared" si="12"/>
        <v>5</v>
      </c>
      <c r="O39" s="7">
        <f t="shared" si="11"/>
        <v>-61.534442666666664</v>
      </c>
      <c r="Q39">
        <f t="shared" si="13"/>
        <v>61.534442666666664</v>
      </c>
    </row>
    <row r="40" spans="1:17" x14ac:dyDescent="0.2">
      <c r="A40" t="s">
        <v>58</v>
      </c>
      <c r="B40" t="s">
        <v>21</v>
      </c>
      <c r="C40" s="7">
        <v>200</v>
      </c>
      <c r="D40" s="5">
        <v>-4.7720000000000002</v>
      </c>
      <c r="E40" s="5">
        <v>-5.2949999999999999</v>
      </c>
      <c r="F40" s="5">
        <v>-5.3840000000000003</v>
      </c>
      <c r="G40">
        <f t="shared" si="9"/>
        <v>-5.1503333333333332</v>
      </c>
      <c r="H40" s="5">
        <v>-0.43</v>
      </c>
      <c r="I40">
        <f t="shared" si="10"/>
        <v>-4.7203333333333335</v>
      </c>
      <c r="J40" s="7">
        <v>64.959999999999994</v>
      </c>
      <c r="K40">
        <v>2</v>
      </c>
      <c r="L40" s="8">
        <v>10</v>
      </c>
      <c r="M40">
        <f t="shared" si="12"/>
        <v>5</v>
      </c>
      <c r="O40" s="7">
        <f t="shared" si="11"/>
        <v>-30.663285333333327</v>
      </c>
      <c r="Q40">
        <f t="shared" si="13"/>
        <v>30.663285333333327</v>
      </c>
    </row>
    <row r="41" spans="1:17" x14ac:dyDescent="0.2">
      <c r="A41" t="s">
        <v>58</v>
      </c>
      <c r="B41" t="s">
        <v>22</v>
      </c>
      <c r="C41" s="7">
        <v>200</v>
      </c>
      <c r="D41" s="5">
        <v>-6.3470000000000004</v>
      </c>
      <c r="E41" s="5">
        <v>-4.8170000000000002</v>
      </c>
      <c r="F41" s="5">
        <v>-3.1880000000000002</v>
      </c>
      <c r="G41">
        <f>AVERAGE(D41:F41)</f>
        <v>-4.7840000000000007</v>
      </c>
      <c r="H41" s="5">
        <v>-0.56999999999999995</v>
      </c>
      <c r="I41" s="7">
        <f t="shared" si="10"/>
        <v>-4.2140000000000004</v>
      </c>
      <c r="J41" s="7">
        <v>64.959999999999994</v>
      </c>
      <c r="K41" s="7">
        <v>2</v>
      </c>
      <c r="L41" s="8">
        <v>10</v>
      </c>
      <c r="M41" s="7">
        <f t="shared" si="12"/>
        <v>5</v>
      </c>
      <c r="O41" s="7">
        <f t="shared" si="11"/>
        <v>-27.374144000000001</v>
      </c>
      <c r="Q41">
        <f t="shared" si="13"/>
        <v>27.374144000000001</v>
      </c>
    </row>
    <row r="42" spans="1:17" x14ac:dyDescent="0.2">
      <c r="A42" t="s">
        <v>58</v>
      </c>
      <c r="B42" t="s">
        <v>23</v>
      </c>
      <c r="C42" s="7">
        <v>200</v>
      </c>
      <c r="D42" s="5">
        <v>-8.7880000000000003</v>
      </c>
      <c r="E42" s="5">
        <v>-8.2070000000000007</v>
      </c>
      <c r="F42" s="5">
        <v>-7.28</v>
      </c>
      <c r="G42" s="7">
        <f t="shared" ref="G42" si="15">AVERAGE(D42:F42)</f>
        <v>-8.0916666666666668</v>
      </c>
      <c r="H42" s="5">
        <v>-0.45900000000000002</v>
      </c>
      <c r="I42" s="7">
        <f t="shared" si="10"/>
        <v>-7.6326666666666672</v>
      </c>
      <c r="J42" s="7">
        <v>64.959999999999994</v>
      </c>
      <c r="K42" s="7">
        <v>2</v>
      </c>
      <c r="L42" s="8">
        <v>10</v>
      </c>
      <c r="M42" s="7">
        <f t="shared" si="12"/>
        <v>5</v>
      </c>
      <c r="O42" s="7">
        <f t="shared" si="11"/>
        <v>-49.581802666666661</v>
      </c>
      <c r="Q42">
        <f t="shared" si="13"/>
        <v>49.581802666666661</v>
      </c>
    </row>
  </sheetData>
  <mergeCells count="5">
    <mergeCell ref="C1:E1"/>
    <mergeCell ref="R17:T17"/>
    <mergeCell ref="V17:X17"/>
    <mergeCell ref="R22:T22"/>
    <mergeCell ref="V22:X22"/>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804A-B693-47F2-AD20-4C2A7F95F874}">
  <dimension ref="A1:AB42"/>
  <sheetViews>
    <sheetView topLeftCell="A16" zoomScale="90" zoomScaleNormal="90" workbookViewId="0">
      <selection activeCell="N27" sqref="N27"/>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AVERAGE(C3:E3)</f>
        <v>0</v>
      </c>
      <c r="G3" s="5">
        <v>0</v>
      </c>
      <c r="H3">
        <f>F3-G3</f>
        <v>0</v>
      </c>
      <c r="I3">
        <v>64.959999999999994</v>
      </c>
      <c r="J3">
        <v>2</v>
      </c>
      <c r="K3" s="5">
        <v>1</v>
      </c>
      <c r="L3">
        <f>50/K3</f>
        <v>50</v>
      </c>
      <c r="N3">
        <f>(H3*I3)/(J3*L3)</f>
        <v>0</v>
      </c>
    </row>
    <row r="4" spans="1:14" x14ac:dyDescent="0.2">
      <c r="B4" s="7">
        <v>100</v>
      </c>
      <c r="C4" s="5">
        <v>0</v>
      </c>
      <c r="D4" s="5">
        <v>0</v>
      </c>
      <c r="E4" s="5">
        <v>0</v>
      </c>
      <c r="F4">
        <f>AVERAGE(C4:E4)</f>
        <v>0</v>
      </c>
      <c r="G4" s="5">
        <v>0</v>
      </c>
      <c r="H4">
        <f>F4-G4</f>
        <v>0</v>
      </c>
      <c r="I4">
        <v>64.959999999999994</v>
      </c>
      <c r="J4">
        <v>2</v>
      </c>
      <c r="K4" s="6">
        <v>5</v>
      </c>
      <c r="L4">
        <f>50/K4</f>
        <v>10</v>
      </c>
      <c r="N4">
        <f>(H4*I4)/(J4*L4)</f>
        <v>0</v>
      </c>
    </row>
    <row r="5" spans="1:14" x14ac:dyDescent="0.2">
      <c r="B5" s="7">
        <v>200</v>
      </c>
      <c r="C5" s="5">
        <v>0</v>
      </c>
      <c r="D5" s="5">
        <v>0</v>
      </c>
      <c r="E5" s="5">
        <v>0</v>
      </c>
      <c r="F5">
        <f>AVERAGE(C5:E5)</f>
        <v>0</v>
      </c>
      <c r="G5" s="5">
        <v>0</v>
      </c>
      <c r="H5">
        <f>F5-G5</f>
        <v>0</v>
      </c>
      <c r="I5">
        <v>64.959999999999994</v>
      </c>
      <c r="J5">
        <v>2</v>
      </c>
      <c r="K5" s="6">
        <v>10</v>
      </c>
      <c r="L5">
        <f>50/K5</f>
        <v>5</v>
      </c>
      <c r="N5">
        <f>(H5*I5)/(J5*L5)</f>
        <v>0</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0</v>
      </c>
      <c r="D12" s="5">
        <v>0</v>
      </c>
      <c r="E12" s="5">
        <v>0</v>
      </c>
      <c r="F12">
        <f>AVERAGE(C12:E12)</f>
        <v>0</v>
      </c>
      <c r="G12" s="5">
        <v>0</v>
      </c>
      <c r="H12">
        <f>F12-G12</f>
        <v>0</v>
      </c>
      <c r="I12">
        <v>64.959999999999994</v>
      </c>
      <c r="J12">
        <v>2</v>
      </c>
      <c r="K12" s="6">
        <v>10</v>
      </c>
      <c r="L12">
        <f>50/K12</f>
        <v>5</v>
      </c>
      <c r="N12">
        <f>(H12*I12)/(J12*L12)</f>
        <v>0</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5" spans="1:14" x14ac:dyDescent="0.2">
      <c r="B15" s="7"/>
    </row>
    <row r="16" spans="1:14" x14ac:dyDescent="0.2">
      <c r="B16" s="7"/>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v>800</v>
      </c>
      <c r="D19" s="5">
        <v>-8.3190000000000008</v>
      </c>
      <c r="E19" s="5">
        <v>-7.8570000000000002</v>
      </c>
      <c r="F19" s="5">
        <v>-7.851</v>
      </c>
      <c r="G19">
        <f t="shared" ref="G19:G42" si="0">AVERAGE(D19:F19)</f>
        <v>-8.0090000000000003</v>
      </c>
      <c r="H19" s="5">
        <v>-0.51500000000000001</v>
      </c>
      <c r="I19">
        <f t="shared" ref="I19:I42" si="1">G19-H19</f>
        <v>-7.4940000000000007</v>
      </c>
      <c r="J19">
        <v>64.959999999999994</v>
      </c>
      <c r="K19">
        <v>2</v>
      </c>
      <c r="L19" s="6">
        <v>40</v>
      </c>
      <c r="M19">
        <f t="shared" ref="M19:M42" si="2">50/L19</f>
        <v>1.25</v>
      </c>
      <c r="O19">
        <f t="shared" ref="O19:O42" si="3">(I19*J19)/(K19*M19)</f>
        <v>-194.724096</v>
      </c>
      <c r="P19">
        <f>AVERAGE(O19:O25)</f>
        <v>-189.11155199999999</v>
      </c>
      <c r="Q19">
        <f>ABS(O19)</f>
        <v>194.724096</v>
      </c>
      <c r="R19" t="s">
        <v>75</v>
      </c>
      <c r="S19">
        <f>AVERAGE(O38:O42)</f>
        <v>-201.95111253333329</v>
      </c>
      <c r="T19">
        <f>AVERAGE(O26:O32)</f>
        <v>-248.33774933333333</v>
      </c>
      <c r="V19" t="s">
        <v>75</v>
      </c>
      <c r="W19">
        <f>STDEVA(O38:O42)</f>
        <v>70.287837906147843</v>
      </c>
      <c r="X19">
        <f>STDEVA(O26:O32)</f>
        <v>71.873039952580385</v>
      </c>
      <c r="Z19" t="s">
        <v>75</v>
      </c>
      <c r="AA19">
        <f>W19/SQRT(W24)</f>
        <v>31.433676709926612</v>
      </c>
      <c r="AB19">
        <f>X19/SQRT(X24)</f>
        <v>29.342045691081871</v>
      </c>
    </row>
    <row r="20" spans="1:28" x14ac:dyDescent="0.2">
      <c r="A20" t="s">
        <v>57</v>
      </c>
      <c r="B20" t="s">
        <v>1</v>
      </c>
      <c r="C20">
        <v>800</v>
      </c>
      <c r="D20" s="5">
        <v>-7.64</v>
      </c>
      <c r="E20" s="5">
        <v>-7.0709999999999997</v>
      </c>
      <c r="F20" s="5">
        <v>-6.7779999999999996</v>
      </c>
      <c r="G20">
        <f>AVERAGE(D20:F20)</f>
        <v>-7.1629999999999994</v>
      </c>
      <c r="H20" s="5">
        <v>-0.47499999999999998</v>
      </c>
      <c r="I20">
        <f t="shared" si="1"/>
        <v>-6.6879999999999997</v>
      </c>
      <c r="J20">
        <v>64.959999999999994</v>
      </c>
      <c r="K20">
        <v>2</v>
      </c>
      <c r="L20" s="6">
        <v>40</v>
      </c>
      <c r="M20">
        <f t="shared" si="2"/>
        <v>1.25</v>
      </c>
      <c r="O20">
        <f t="shared" si="3"/>
        <v>-173.78099199999997</v>
      </c>
      <c r="Q20">
        <f t="shared" ref="Q20:Q42" si="4">ABS(O20)</f>
        <v>173.78099199999997</v>
      </c>
      <c r="R20" t="s">
        <v>76</v>
      </c>
      <c r="S20">
        <f>AVERAGE(O33:O37)</f>
        <v>-194.88346453333332</v>
      </c>
      <c r="T20">
        <f>AVERAGE(O19:O25)</f>
        <v>-189.11155199999999</v>
      </c>
      <c r="V20" t="s">
        <v>76</v>
      </c>
      <c r="W20">
        <f>STDEVA(O33:O37)</f>
        <v>49.570513467962506</v>
      </c>
      <c r="X20">
        <f>STDEVA(O19:O25)</f>
        <v>125.07298356366547</v>
      </c>
      <c r="Z20" t="s">
        <v>76</v>
      </c>
      <c r="AA20">
        <f>W20/SQRT(W25)</f>
        <v>22.168607558786601</v>
      </c>
      <c r="AB20">
        <f>X20/SQRT(X25)</f>
        <v>47.273144320332555</v>
      </c>
    </row>
    <row r="21" spans="1:28" x14ac:dyDescent="0.2">
      <c r="A21" t="s">
        <v>57</v>
      </c>
      <c r="B21" t="s">
        <v>2</v>
      </c>
      <c r="C21">
        <v>800</v>
      </c>
      <c r="D21" s="5">
        <v>-4.0609999999999999</v>
      </c>
      <c r="E21" s="5">
        <v>-4.3860000000000001</v>
      </c>
      <c r="F21" s="5">
        <v>-4.4530000000000003</v>
      </c>
      <c r="G21">
        <f t="shared" si="0"/>
        <v>-4.3</v>
      </c>
      <c r="H21" s="5">
        <v>-0.64</v>
      </c>
      <c r="I21">
        <f t="shared" si="1"/>
        <v>-3.6599999999999997</v>
      </c>
      <c r="J21">
        <v>64.959999999999994</v>
      </c>
      <c r="K21">
        <v>2</v>
      </c>
      <c r="L21" s="6">
        <v>40</v>
      </c>
      <c r="M21">
        <f t="shared" si="2"/>
        <v>1.25</v>
      </c>
      <c r="O21">
        <f t="shared" si="3"/>
        <v>-95.101439999999982</v>
      </c>
      <c r="Q21">
        <f t="shared" si="4"/>
        <v>95.101439999999982</v>
      </c>
    </row>
    <row r="22" spans="1:28" x14ac:dyDescent="0.2">
      <c r="A22" t="s">
        <v>57</v>
      </c>
      <c r="B22" t="s">
        <v>3</v>
      </c>
      <c r="C22">
        <v>800</v>
      </c>
      <c r="D22" s="5">
        <v>-3.4340000000000002</v>
      </c>
      <c r="E22" s="5">
        <v>-3.2360000000000002</v>
      </c>
      <c r="F22" s="5">
        <v>-3.1760000000000002</v>
      </c>
      <c r="G22">
        <f t="shared" si="0"/>
        <v>-3.282</v>
      </c>
      <c r="H22" s="5">
        <v>-0.41399999999999998</v>
      </c>
      <c r="I22">
        <f t="shared" si="1"/>
        <v>-2.8679999999999999</v>
      </c>
      <c r="J22">
        <v>64.959999999999994</v>
      </c>
      <c r="K22">
        <v>2</v>
      </c>
      <c r="L22" s="6">
        <v>40</v>
      </c>
      <c r="M22">
        <f t="shared" si="2"/>
        <v>1.25</v>
      </c>
      <c r="O22">
        <f t="shared" si="3"/>
        <v>-74.522111999999993</v>
      </c>
      <c r="Q22">
        <f t="shared" si="4"/>
        <v>74.522111999999993</v>
      </c>
      <c r="R22" s="67" t="s">
        <v>78</v>
      </c>
      <c r="S22" s="67"/>
      <c r="T22" s="67"/>
      <c r="V22" s="66" t="s">
        <v>80</v>
      </c>
      <c r="W22" s="66"/>
      <c r="X22" s="66"/>
    </row>
    <row r="23" spans="1:28" x14ac:dyDescent="0.2">
      <c r="A23" t="s">
        <v>57</v>
      </c>
      <c r="B23" t="s">
        <v>4</v>
      </c>
      <c r="C23">
        <v>800</v>
      </c>
      <c r="D23" s="5">
        <v>-12.192</v>
      </c>
      <c r="E23" s="5">
        <v>-11.516999999999999</v>
      </c>
      <c r="F23" s="5">
        <v>-11.113</v>
      </c>
      <c r="G23">
        <f>AVERAGE(D23:F23)</f>
        <v>-11.607333333333335</v>
      </c>
      <c r="H23" s="5">
        <v>-0.26100000000000001</v>
      </c>
      <c r="I23">
        <f t="shared" si="1"/>
        <v>-11.346333333333336</v>
      </c>
      <c r="J23">
        <v>64.959999999999994</v>
      </c>
      <c r="K23">
        <v>2</v>
      </c>
      <c r="L23" s="6">
        <v>40</v>
      </c>
      <c r="M23">
        <f t="shared" si="2"/>
        <v>1.25</v>
      </c>
      <c r="O23">
        <f t="shared" si="3"/>
        <v>-294.82312533333339</v>
      </c>
      <c r="Q23">
        <f t="shared" si="4"/>
        <v>294.82312533333339</v>
      </c>
      <c r="S23" t="s">
        <v>58</v>
      </c>
      <c r="T23" t="s">
        <v>57</v>
      </c>
      <c r="W23" t="s">
        <v>58</v>
      </c>
      <c r="X23" t="s">
        <v>57</v>
      </c>
    </row>
    <row r="24" spans="1:28" x14ac:dyDescent="0.2">
      <c r="A24" t="s">
        <v>57</v>
      </c>
      <c r="B24" t="s">
        <v>5</v>
      </c>
      <c r="C24">
        <v>800</v>
      </c>
      <c r="D24" s="5">
        <v>-3.923</v>
      </c>
      <c r="E24" s="5">
        <v>-3.57</v>
      </c>
      <c r="F24" s="5">
        <v>-3.222</v>
      </c>
      <c r="G24">
        <f t="shared" si="0"/>
        <v>-3.5716666666666668</v>
      </c>
      <c r="H24" s="5">
        <v>-0.45700000000000002</v>
      </c>
      <c r="I24">
        <f t="shared" si="1"/>
        <v>-3.1146666666666669</v>
      </c>
      <c r="J24">
        <v>64.959999999999994</v>
      </c>
      <c r="K24">
        <v>2</v>
      </c>
      <c r="L24" s="6">
        <v>40</v>
      </c>
      <c r="M24">
        <f t="shared" si="2"/>
        <v>1.25</v>
      </c>
      <c r="O24">
        <f t="shared" si="3"/>
        <v>-80.93149866666667</v>
      </c>
      <c r="Q24">
        <f t="shared" si="4"/>
        <v>80.93149866666667</v>
      </c>
      <c r="R24" t="s">
        <v>75</v>
      </c>
      <c r="S24">
        <f>ABS(S19)</f>
        <v>201.95111253333329</v>
      </c>
      <c r="T24">
        <f>ABS(T19)</f>
        <v>248.33774933333333</v>
      </c>
      <c r="V24" t="s">
        <v>75</v>
      </c>
      <c r="W24">
        <f>COUNT(O38:O42)</f>
        <v>5</v>
      </c>
      <c r="X24">
        <f>COUNT(O26:O32)</f>
        <v>6</v>
      </c>
    </row>
    <row r="25" spans="1:28" x14ac:dyDescent="0.2">
      <c r="A25" t="s">
        <v>57</v>
      </c>
      <c r="B25" t="s">
        <v>6</v>
      </c>
      <c r="C25">
        <v>800</v>
      </c>
      <c r="D25" s="5">
        <v>-17.265000000000001</v>
      </c>
      <c r="E25" s="5">
        <v>-16.238</v>
      </c>
      <c r="F25" s="5">
        <v>-14.368</v>
      </c>
      <c r="G25">
        <f t="shared" si="0"/>
        <v>-15.957000000000001</v>
      </c>
      <c r="H25" s="5">
        <v>-0.182</v>
      </c>
      <c r="I25">
        <f t="shared" si="1"/>
        <v>-15.775</v>
      </c>
      <c r="J25">
        <v>64.959999999999994</v>
      </c>
      <c r="K25">
        <v>2</v>
      </c>
      <c r="L25" s="6">
        <v>40</v>
      </c>
      <c r="M25">
        <f t="shared" si="2"/>
        <v>1.25</v>
      </c>
      <c r="O25">
        <f t="shared" si="3"/>
        <v>-409.89759999999995</v>
      </c>
      <c r="Q25">
        <f t="shared" si="4"/>
        <v>409.89759999999995</v>
      </c>
      <c r="R25" t="s">
        <v>76</v>
      </c>
      <c r="S25">
        <f>ABS(S20)</f>
        <v>194.88346453333332</v>
      </c>
      <c r="T25">
        <f>ABS(T20)</f>
        <v>189.11155199999999</v>
      </c>
      <c r="V25" t="s">
        <v>76</v>
      </c>
      <c r="W25">
        <f>COUNT(O33:O37)</f>
        <v>5</v>
      </c>
      <c r="X25">
        <f>COUNT(O19:O25)</f>
        <v>7</v>
      </c>
    </row>
    <row r="26" spans="1:28" x14ac:dyDescent="0.2">
      <c r="A26" t="s">
        <v>57</v>
      </c>
      <c r="B26" t="s">
        <v>7</v>
      </c>
      <c r="C26">
        <v>800</v>
      </c>
      <c r="D26" s="5">
        <v>-7.1470000000000002</v>
      </c>
      <c r="E26" s="5">
        <v>-7.6689999999999996</v>
      </c>
      <c r="F26" s="5">
        <v>-8.0459999999999994</v>
      </c>
      <c r="G26">
        <f t="shared" si="0"/>
        <v>-7.6206666666666658</v>
      </c>
      <c r="H26" s="5">
        <v>-0.73699999999999999</v>
      </c>
      <c r="I26">
        <f t="shared" si="1"/>
        <v>-6.8836666666666657</v>
      </c>
      <c r="J26">
        <v>64.959999999999994</v>
      </c>
      <c r="K26">
        <v>2</v>
      </c>
      <c r="L26" s="6">
        <v>40</v>
      </c>
      <c r="M26">
        <f t="shared" si="2"/>
        <v>1.25</v>
      </c>
      <c r="O26">
        <f t="shared" si="3"/>
        <v>-178.86519466666661</v>
      </c>
      <c r="P26">
        <f>AVERAGE(O26:O32)</f>
        <v>-248.33774933333333</v>
      </c>
      <c r="Q26">
        <f t="shared" si="4"/>
        <v>178.86519466666661</v>
      </c>
    </row>
    <row r="27" spans="1:28" x14ac:dyDescent="0.2">
      <c r="A27" t="s">
        <v>57</v>
      </c>
      <c r="B27" t="s">
        <v>8</v>
      </c>
      <c r="C27">
        <v>800</v>
      </c>
      <c r="D27" s="5">
        <v>-11.577999999999999</v>
      </c>
      <c r="E27" s="5">
        <v>-11.407999999999999</v>
      </c>
      <c r="F27" s="5">
        <v>-11.958</v>
      </c>
      <c r="G27">
        <f t="shared" si="0"/>
        <v>-11.647999999999998</v>
      </c>
      <c r="H27" s="5">
        <v>-0.67900000000000005</v>
      </c>
      <c r="I27">
        <f t="shared" si="1"/>
        <v>-10.968999999999998</v>
      </c>
      <c r="J27">
        <v>64.959999999999994</v>
      </c>
      <c r="K27">
        <v>2</v>
      </c>
      <c r="L27" s="6">
        <v>40</v>
      </c>
      <c r="M27">
        <f t="shared" si="2"/>
        <v>1.25</v>
      </c>
      <c r="O27">
        <f t="shared" si="3"/>
        <v>-285.01849599999991</v>
      </c>
      <c r="Q27">
        <f t="shared" si="4"/>
        <v>285.01849599999991</v>
      </c>
    </row>
    <row r="28" spans="1:28" x14ac:dyDescent="0.2">
      <c r="A28" t="s">
        <v>57</v>
      </c>
      <c r="B28" t="s">
        <v>9</v>
      </c>
      <c r="C28">
        <v>800</v>
      </c>
      <c r="D28" s="5"/>
      <c r="E28" s="5"/>
      <c r="F28" s="5"/>
      <c r="G28" t="e">
        <f t="shared" si="0"/>
        <v>#DIV/0!</v>
      </c>
      <c r="H28" s="5"/>
      <c r="I28" t="e">
        <f t="shared" si="1"/>
        <v>#DIV/0!</v>
      </c>
      <c r="J28">
        <v>64.959999999999994</v>
      </c>
      <c r="K28">
        <v>2</v>
      </c>
      <c r="L28" s="6">
        <v>40</v>
      </c>
      <c r="M28">
        <f t="shared" si="2"/>
        <v>1.25</v>
      </c>
    </row>
    <row r="29" spans="1:28" x14ac:dyDescent="0.2">
      <c r="A29" t="s">
        <v>57</v>
      </c>
      <c r="B29" t="s">
        <v>10</v>
      </c>
      <c r="C29">
        <v>800</v>
      </c>
      <c r="D29" s="5">
        <v>-9.2870000000000008</v>
      </c>
      <c r="E29" s="5">
        <v>-8.657</v>
      </c>
      <c r="F29" s="5">
        <v>-9.2569999999999997</v>
      </c>
      <c r="G29">
        <f t="shared" si="0"/>
        <v>-9.0670000000000002</v>
      </c>
      <c r="H29" s="5">
        <v>-0.69699999999999995</v>
      </c>
      <c r="I29">
        <f t="shared" si="1"/>
        <v>-8.370000000000001</v>
      </c>
      <c r="J29">
        <v>64.959999999999994</v>
      </c>
      <c r="K29">
        <v>2</v>
      </c>
      <c r="L29" s="6">
        <v>40</v>
      </c>
      <c r="M29">
        <f t="shared" si="2"/>
        <v>1.25</v>
      </c>
      <c r="O29">
        <f t="shared" si="3"/>
        <v>-217.48607999999999</v>
      </c>
      <c r="Q29">
        <f t="shared" si="4"/>
        <v>217.48607999999999</v>
      </c>
    </row>
    <row r="30" spans="1:28" x14ac:dyDescent="0.2">
      <c r="A30" t="s">
        <v>57</v>
      </c>
      <c r="B30" t="s">
        <v>11</v>
      </c>
      <c r="C30">
        <v>800</v>
      </c>
      <c r="D30" s="5">
        <v>-6.6340000000000003</v>
      </c>
      <c r="E30" s="5">
        <v>-7.1580000000000004</v>
      </c>
      <c r="F30" s="5">
        <v>-7.58</v>
      </c>
      <c r="G30">
        <f t="shared" si="0"/>
        <v>-7.1239999999999997</v>
      </c>
      <c r="H30" s="5">
        <v>-0.65300000000000002</v>
      </c>
      <c r="I30">
        <f t="shared" si="1"/>
        <v>-6.4710000000000001</v>
      </c>
      <c r="J30">
        <v>64.959999999999994</v>
      </c>
      <c r="K30">
        <v>2</v>
      </c>
      <c r="L30" s="6">
        <v>40</v>
      </c>
      <c r="M30">
        <f t="shared" si="2"/>
        <v>1.25</v>
      </c>
      <c r="O30">
        <f t="shared" si="3"/>
        <v>-168.14246399999999</v>
      </c>
      <c r="Q30">
        <f t="shared" si="4"/>
        <v>168.14246399999999</v>
      </c>
    </row>
    <row r="31" spans="1:28" x14ac:dyDescent="0.2">
      <c r="A31" t="s">
        <v>57</v>
      </c>
      <c r="B31" t="s">
        <v>12</v>
      </c>
      <c r="C31">
        <v>800</v>
      </c>
      <c r="D31" s="5">
        <v>-13.42</v>
      </c>
      <c r="E31" s="5">
        <v>-14.095000000000001</v>
      </c>
      <c r="F31" s="5">
        <v>-15.275</v>
      </c>
      <c r="G31">
        <f>AVERAGE(D31:F31)</f>
        <v>-14.263333333333334</v>
      </c>
      <c r="H31" s="5">
        <v>-0.74299999999999999</v>
      </c>
      <c r="I31">
        <f t="shared" si="1"/>
        <v>-13.520333333333333</v>
      </c>
      <c r="J31">
        <v>64.959999999999994</v>
      </c>
      <c r="K31">
        <v>2</v>
      </c>
      <c r="L31" s="6">
        <v>40</v>
      </c>
      <c r="M31">
        <f t="shared" si="2"/>
        <v>1.25</v>
      </c>
      <c r="O31">
        <f t="shared" si="3"/>
        <v>-351.31234133333328</v>
      </c>
      <c r="Q31">
        <f t="shared" si="4"/>
        <v>351.31234133333328</v>
      </c>
    </row>
    <row r="32" spans="1:28" x14ac:dyDescent="0.2">
      <c r="A32" t="s">
        <v>57</v>
      </c>
      <c r="B32" t="s">
        <v>13</v>
      </c>
      <c r="C32">
        <v>800</v>
      </c>
      <c r="D32" s="5">
        <v>-11.510999999999999</v>
      </c>
      <c r="E32" s="5">
        <v>-10.946999999999999</v>
      </c>
      <c r="F32" s="5">
        <v>-10.199999999999999</v>
      </c>
      <c r="G32">
        <f t="shared" si="0"/>
        <v>-10.886000000000001</v>
      </c>
      <c r="H32" s="5">
        <v>0.24399999999999999</v>
      </c>
      <c r="I32">
        <f t="shared" si="1"/>
        <v>-11.13</v>
      </c>
      <c r="J32">
        <v>64.959999999999994</v>
      </c>
      <c r="K32">
        <v>2</v>
      </c>
      <c r="L32" s="6">
        <v>40</v>
      </c>
      <c r="M32">
        <f t="shared" si="2"/>
        <v>1.25</v>
      </c>
      <c r="O32">
        <f t="shared" si="3"/>
        <v>-289.20191999999997</v>
      </c>
      <c r="Q32">
        <f t="shared" si="4"/>
        <v>289.20191999999997</v>
      </c>
    </row>
    <row r="33" spans="1:17" x14ac:dyDescent="0.2">
      <c r="A33" t="s">
        <v>58</v>
      </c>
      <c r="B33" t="s">
        <v>14</v>
      </c>
      <c r="C33">
        <v>800</v>
      </c>
      <c r="D33" s="5">
        <v>-5.2850000000000001</v>
      </c>
      <c r="E33" s="5">
        <v>-5.931</v>
      </c>
      <c r="F33" s="5">
        <v>-5.6440000000000001</v>
      </c>
      <c r="G33">
        <f t="shared" si="0"/>
        <v>-5.62</v>
      </c>
      <c r="H33" s="5">
        <v>-0.61399999999999999</v>
      </c>
      <c r="I33">
        <f t="shared" si="1"/>
        <v>-5.0060000000000002</v>
      </c>
      <c r="J33">
        <v>64.959999999999994</v>
      </c>
      <c r="K33">
        <v>2</v>
      </c>
      <c r="L33" s="6">
        <v>40</v>
      </c>
      <c r="M33">
        <f t="shared" si="2"/>
        <v>1.25</v>
      </c>
      <c r="O33">
        <f t="shared" si="3"/>
        <v>-130.07590399999998</v>
      </c>
      <c r="P33">
        <f>AVERAGE(O33:O37)</f>
        <v>-194.88346453333332</v>
      </c>
      <c r="Q33">
        <f t="shared" si="4"/>
        <v>130.07590399999998</v>
      </c>
    </row>
    <row r="34" spans="1:17" x14ac:dyDescent="0.2">
      <c r="A34" t="s">
        <v>58</v>
      </c>
      <c r="B34" t="s">
        <v>15</v>
      </c>
      <c r="C34">
        <v>800</v>
      </c>
      <c r="D34" s="5">
        <v>-7.1840000000000002</v>
      </c>
      <c r="E34" s="5">
        <v>-8.2970000000000006</v>
      </c>
      <c r="F34" s="5">
        <v>-8.0120000000000005</v>
      </c>
      <c r="G34">
        <f t="shared" si="0"/>
        <v>-7.8310000000000004</v>
      </c>
      <c r="H34" s="5">
        <v>-0.53700000000000003</v>
      </c>
      <c r="I34">
        <f t="shared" si="1"/>
        <v>-7.2940000000000005</v>
      </c>
      <c r="J34">
        <v>64.959999999999994</v>
      </c>
      <c r="K34">
        <v>2</v>
      </c>
      <c r="L34" s="6">
        <v>40</v>
      </c>
      <c r="M34">
        <f t="shared" si="2"/>
        <v>1.25</v>
      </c>
      <c r="O34">
        <f t="shared" si="3"/>
        <v>-189.52729600000001</v>
      </c>
      <c r="Q34">
        <f t="shared" si="4"/>
        <v>189.52729600000001</v>
      </c>
    </row>
    <row r="35" spans="1:17" x14ac:dyDescent="0.2">
      <c r="A35" t="s">
        <v>58</v>
      </c>
      <c r="B35" t="s">
        <v>16</v>
      </c>
      <c r="C35">
        <v>800</v>
      </c>
      <c r="D35" s="5">
        <v>-9.9619999999999997</v>
      </c>
      <c r="E35" s="5">
        <v>-9.9600000000000009</v>
      </c>
      <c r="F35" s="5">
        <v>-10.115</v>
      </c>
      <c r="G35">
        <f t="shared" si="0"/>
        <v>-10.012333333333332</v>
      </c>
      <c r="H35" s="5">
        <v>-0.99399999999999999</v>
      </c>
      <c r="I35">
        <f t="shared" si="1"/>
        <v>-9.0183333333333326</v>
      </c>
      <c r="J35">
        <v>64.959999999999994</v>
      </c>
      <c r="K35">
        <v>2</v>
      </c>
      <c r="L35" s="6">
        <v>40</v>
      </c>
      <c r="M35">
        <f t="shared" si="2"/>
        <v>1.25</v>
      </c>
      <c r="O35">
        <f t="shared" si="3"/>
        <v>-234.33237333333327</v>
      </c>
      <c r="Q35">
        <f t="shared" si="4"/>
        <v>234.33237333333327</v>
      </c>
    </row>
    <row r="36" spans="1:17" x14ac:dyDescent="0.2">
      <c r="A36" t="s">
        <v>58</v>
      </c>
      <c r="B36" s="2" t="s">
        <v>17</v>
      </c>
      <c r="C36">
        <v>800</v>
      </c>
      <c r="D36" s="5">
        <v>-6.3819999999999997</v>
      </c>
      <c r="E36" s="5">
        <v>-7.2</v>
      </c>
      <c r="F36" s="5">
        <v>-7.2969999999999997</v>
      </c>
      <c r="G36">
        <f t="shared" si="0"/>
        <v>-6.9596666666666671</v>
      </c>
      <c r="H36" s="5">
        <v>-0.495</v>
      </c>
      <c r="I36">
        <f t="shared" si="1"/>
        <v>-6.464666666666667</v>
      </c>
      <c r="J36">
        <v>64.959999999999994</v>
      </c>
      <c r="K36">
        <v>2</v>
      </c>
      <c r="L36" s="6">
        <v>40</v>
      </c>
      <c r="M36">
        <f t="shared" si="2"/>
        <v>1.25</v>
      </c>
      <c r="O36">
        <f t="shared" si="3"/>
        <v>-167.97789866666668</v>
      </c>
      <c r="Q36">
        <f t="shared" si="4"/>
        <v>167.97789866666668</v>
      </c>
    </row>
    <row r="37" spans="1:17" x14ac:dyDescent="0.2">
      <c r="A37" t="s">
        <v>58</v>
      </c>
      <c r="B37" t="s">
        <v>18</v>
      </c>
      <c r="C37">
        <v>800</v>
      </c>
      <c r="D37" s="5">
        <v>-10.752000000000001</v>
      </c>
      <c r="E37" s="5">
        <v>-9.9109999999999996</v>
      </c>
      <c r="F37" s="5">
        <v>-9.9149999999999991</v>
      </c>
      <c r="G37">
        <f t="shared" si="0"/>
        <v>-10.192666666666666</v>
      </c>
      <c r="H37" s="5">
        <v>-0.47499999999999998</v>
      </c>
      <c r="I37">
        <f t="shared" si="1"/>
        <v>-9.7176666666666662</v>
      </c>
      <c r="J37">
        <v>64.959999999999994</v>
      </c>
      <c r="K37">
        <v>2</v>
      </c>
      <c r="L37" s="6">
        <v>40</v>
      </c>
      <c r="M37">
        <f t="shared" si="2"/>
        <v>1.25</v>
      </c>
      <c r="O37">
        <f t="shared" si="3"/>
        <v>-252.50385066666664</v>
      </c>
      <c r="Q37">
        <f t="shared" si="4"/>
        <v>252.50385066666664</v>
      </c>
    </row>
    <row r="38" spans="1:17" x14ac:dyDescent="0.2">
      <c r="A38" t="s">
        <v>58</v>
      </c>
      <c r="B38" t="s">
        <v>19</v>
      </c>
      <c r="C38">
        <v>800</v>
      </c>
      <c r="D38" s="5">
        <v>-5.4550000000000001</v>
      </c>
      <c r="E38" s="5">
        <v>-5.7069999999999999</v>
      </c>
      <c r="F38" s="5">
        <v>-6.3410000000000002</v>
      </c>
      <c r="G38">
        <f t="shared" si="0"/>
        <v>-5.8343333333333334</v>
      </c>
      <c r="H38" s="5">
        <v>-0.56999999999999995</v>
      </c>
      <c r="I38">
        <f t="shared" si="1"/>
        <v>-5.2643333333333331</v>
      </c>
      <c r="J38">
        <v>64.959999999999994</v>
      </c>
      <c r="K38">
        <v>2</v>
      </c>
      <c r="L38" s="6">
        <v>40</v>
      </c>
      <c r="M38">
        <f t="shared" si="2"/>
        <v>1.25</v>
      </c>
      <c r="O38">
        <f t="shared" si="3"/>
        <v>-136.78843733333332</v>
      </c>
      <c r="P38">
        <f>AVERAGE(O38:O42)</f>
        <v>-201.95111253333329</v>
      </c>
      <c r="Q38">
        <f t="shared" si="4"/>
        <v>136.78843733333332</v>
      </c>
    </row>
    <row r="39" spans="1:17" x14ac:dyDescent="0.2">
      <c r="A39" t="s">
        <v>58</v>
      </c>
      <c r="B39" t="s">
        <v>20</v>
      </c>
      <c r="C39">
        <v>800</v>
      </c>
      <c r="D39" s="5">
        <v>-11.105</v>
      </c>
      <c r="E39" s="5">
        <v>-11.289</v>
      </c>
      <c r="F39" s="5">
        <v>-11.816000000000001</v>
      </c>
      <c r="G39">
        <f t="shared" si="0"/>
        <v>-11.403333333333334</v>
      </c>
      <c r="H39" s="5">
        <v>-0.48899999999999999</v>
      </c>
      <c r="I39">
        <f t="shared" si="1"/>
        <v>-10.914333333333333</v>
      </c>
      <c r="J39">
        <v>64.959999999999994</v>
      </c>
      <c r="K39">
        <v>2</v>
      </c>
      <c r="L39" s="6">
        <v>40</v>
      </c>
      <c r="M39">
        <f t="shared" si="2"/>
        <v>1.25</v>
      </c>
      <c r="O39">
        <f t="shared" si="3"/>
        <v>-283.59803733333331</v>
      </c>
      <c r="Q39">
        <f t="shared" si="4"/>
        <v>283.59803733333331</v>
      </c>
    </row>
    <row r="40" spans="1:17" x14ac:dyDescent="0.2">
      <c r="A40" t="s">
        <v>58</v>
      </c>
      <c r="B40" t="s">
        <v>21</v>
      </c>
      <c r="C40">
        <v>800</v>
      </c>
      <c r="D40" s="5">
        <v>-6.3879999999999999</v>
      </c>
      <c r="E40" s="5">
        <v>-6.5620000000000003</v>
      </c>
      <c r="F40" s="5">
        <v>-6.2949999999999999</v>
      </c>
      <c r="G40">
        <f t="shared" si="0"/>
        <v>-6.4149999999999991</v>
      </c>
      <c r="H40" s="5">
        <v>-0.59799999999999998</v>
      </c>
      <c r="I40">
        <f t="shared" si="1"/>
        <v>-5.8169999999999993</v>
      </c>
      <c r="J40">
        <v>64.959999999999994</v>
      </c>
      <c r="K40">
        <v>2</v>
      </c>
      <c r="L40" s="6">
        <v>40</v>
      </c>
      <c r="M40">
        <f t="shared" si="2"/>
        <v>1.25</v>
      </c>
      <c r="O40">
        <f t="shared" si="3"/>
        <v>-151.14892799999998</v>
      </c>
      <c r="Q40">
        <f t="shared" si="4"/>
        <v>151.14892799999998</v>
      </c>
    </row>
    <row r="41" spans="1:17" x14ac:dyDescent="0.2">
      <c r="A41" t="s">
        <v>58</v>
      </c>
      <c r="B41" t="s">
        <v>22</v>
      </c>
      <c r="C41">
        <v>800</v>
      </c>
      <c r="D41" s="5">
        <v>-7.1390000000000002</v>
      </c>
      <c r="E41" s="5">
        <v>-7.0259999999999998</v>
      </c>
      <c r="F41" s="5">
        <v>-6.5069999999999997</v>
      </c>
      <c r="G41">
        <f t="shared" si="0"/>
        <v>-6.8906666666666654</v>
      </c>
      <c r="H41" s="5">
        <v>-0.50900000000000001</v>
      </c>
      <c r="I41">
        <f t="shared" si="1"/>
        <v>-6.381666666666665</v>
      </c>
      <c r="J41">
        <v>64.959999999999994</v>
      </c>
      <c r="K41">
        <v>2</v>
      </c>
      <c r="L41" s="6">
        <v>40</v>
      </c>
      <c r="M41">
        <f t="shared" si="2"/>
        <v>1.25</v>
      </c>
      <c r="O41">
        <f t="shared" si="3"/>
        <v>-165.8212266666666</v>
      </c>
      <c r="Q41">
        <f t="shared" si="4"/>
        <v>165.8212266666666</v>
      </c>
    </row>
    <row r="42" spans="1:17" x14ac:dyDescent="0.2">
      <c r="A42" t="s">
        <v>58</v>
      </c>
      <c r="B42" t="s">
        <v>23</v>
      </c>
      <c r="C42">
        <v>800</v>
      </c>
      <c r="D42" s="5">
        <v>-11.206</v>
      </c>
      <c r="E42" s="5">
        <v>-11.18</v>
      </c>
      <c r="F42" s="5">
        <v>-11.007999999999999</v>
      </c>
      <c r="G42">
        <f t="shared" si="0"/>
        <v>-11.131333333333332</v>
      </c>
      <c r="H42" s="5">
        <v>-0.64800000000000002</v>
      </c>
      <c r="I42">
        <f t="shared" si="1"/>
        <v>-10.483333333333333</v>
      </c>
      <c r="J42">
        <v>64.959999999999994</v>
      </c>
      <c r="K42">
        <v>2</v>
      </c>
      <c r="L42" s="6">
        <v>40</v>
      </c>
      <c r="M42">
        <f t="shared" si="2"/>
        <v>1.25</v>
      </c>
      <c r="O42">
        <f t="shared" si="3"/>
        <v>-272.39893333333328</v>
      </c>
      <c r="Q42">
        <f t="shared" si="4"/>
        <v>272.39893333333328</v>
      </c>
    </row>
  </sheetData>
  <mergeCells count="5">
    <mergeCell ref="C1:E1"/>
    <mergeCell ref="R17:T17"/>
    <mergeCell ref="V17:X17"/>
    <mergeCell ref="R22:T22"/>
    <mergeCell ref="V22:X22"/>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3F19-2A2F-43D7-B19C-E643ABA22283}">
  <dimension ref="A1:AB44"/>
  <sheetViews>
    <sheetView topLeftCell="A12" workbookViewId="0">
      <selection activeCell="M22" sqref="M22"/>
    </sheetView>
  </sheetViews>
  <sheetFormatPr defaultRowHeight="15" x14ac:dyDescent="0.2"/>
  <cols>
    <col min="1" max="1" width="11.43359375" bestFit="1" customWidth="1"/>
    <col min="2" max="2" width="14.796875" bestFit="1" customWidth="1"/>
  </cols>
  <sheetData>
    <row r="1" spans="1:14" x14ac:dyDescent="0.2">
      <c r="A1" t="s">
        <v>62</v>
      </c>
      <c r="C1" s="62" t="s">
        <v>72</v>
      </c>
      <c r="D1" s="62"/>
      <c r="E1" s="62"/>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AVERAGE(C3:E3)</f>
        <v>0</v>
      </c>
      <c r="G3" s="5">
        <v>0</v>
      </c>
      <c r="H3">
        <f>F3-G3</f>
        <v>0</v>
      </c>
      <c r="I3">
        <v>29.71</v>
      </c>
      <c r="J3">
        <v>2</v>
      </c>
      <c r="K3" s="5">
        <v>1</v>
      </c>
      <c r="L3">
        <f>50/K3</f>
        <v>50</v>
      </c>
      <c r="N3">
        <f>(H3*I3)/(J3*L3)</f>
        <v>0</v>
      </c>
    </row>
    <row r="4" spans="1:14" x14ac:dyDescent="0.2">
      <c r="B4" s="7">
        <v>100</v>
      </c>
      <c r="C4" s="5">
        <v>0</v>
      </c>
      <c r="D4" s="5">
        <v>0</v>
      </c>
      <c r="E4" s="5">
        <v>0</v>
      </c>
      <c r="F4">
        <f>AVERAGE(C4:E4)</f>
        <v>0</v>
      </c>
      <c r="G4" s="5">
        <v>0</v>
      </c>
      <c r="H4">
        <f>F4-G4</f>
        <v>0</v>
      </c>
      <c r="I4">
        <v>29.71</v>
      </c>
      <c r="J4">
        <v>2</v>
      </c>
      <c r="K4" s="6">
        <v>5</v>
      </c>
      <c r="L4">
        <f>50/K4</f>
        <v>10</v>
      </c>
      <c r="N4">
        <f>(H4*I4)/(J4*L4)</f>
        <v>0</v>
      </c>
    </row>
    <row r="5" spans="1:14" x14ac:dyDescent="0.2">
      <c r="B5" s="7">
        <v>200</v>
      </c>
      <c r="C5" s="5">
        <v>0</v>
      </c>
      <c r="D5" s="5">
        <v>0</v>
      </c>
      <c r="E5" s="5">
        <v>0</v>
      </c>
      <c r="F5">
        <f>AVERAGE(C5:E5)</f>
        <v>0</v>
      </c>
      <c r="G5" s="5">
        <v>0</v>
      </c>
      <c r="H5">
        <f>F5-G5</f>
        <v>0</v>
      </c>
      <c r="I5">
        <v>29.71</v>
      </c>
      <c r="J5">
        <v>2</v>
      </c>
      <c r="K5" s="6">
        <v>10</v>
      </c>
      <c r="L5">
        <f>50/K5</f>
        <v>5</v>
      </c>
      <c r="N5">
        <f>(H5*I5)/(J5*L5)</f>
        <v>0</v>
      </c>
    </row>
    <row r="6" spans="1:14" x14ac:dyDescent="0.2">
      <c r="B6" s="7">
        <v>400</v>
      </c>
      <c r="C6" s="5">
        <v>0</v>
      </c>
      <c r="D6" s="5">
        <v>0</v>
      </c>
      <c r="E6" s="5">
        <v>0</v>
      </c>
      <c r="F6">
        <f>AVERAGE(C6:E6)</f>
        <v>0</v>
      </c>
      <c r="G6" s="5">
        <v>0</v>
      </c>
      <c r="H6">
        <f>F6-G6</f>
        <v>0</v>
      </c>
      <c r="I6">
        <v>29.71</v>
      </c>
      <c r="J6">
        <v>2</v>
      </c>
      <c r="K6" s="6">
        <v>20</v>
      </c>
      <c r="L6">
        <f>50/K6</f>
        <v>2.5</v>
      </c>
      <c r="N6">
        <f>(H6*I6)/(J6*L6)</f>
        <v>0</v>
      </c>
    </row>
    <row r="7" spans="1:14" x14ac:dyDescent="0.2">
      <c r="B7" s="7">
        <v>100</v>
      </c>
      <c r="C7" s="5">
        <v>0</v>
      </c>
      <c r="D7" s="5">
        <v>0</v>
      </c>
      <c r="E7" s="5">
        <v>0</v>
      </c>
      <c r="F7">
        <f>AVERAGE(C7:E7)</f>
        <v>0</v>
      </c>
      <c r="G7" s="5">
        <v>0</v>
      </c>
      <c r="H7">
        <f>F7-G7</f>
        <v>0</v>
      </c>
      <c r="I7">
        <v>29.71</v>
      </c>
      <c r="J7">
        <v>2</v>
      </c>
      <c r="K7" s="6">
        <v>5</v>
      </c>
      <c r="L7">
        <f>50/K7</f>
        <v>10</v>
      </c>
      <c r="N7">
        <f>(H7*I7)/(J7*L7)</f>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29.71</v>
      </c>
      <c r="J10">
        <v>2</v>
      </c>
      <c r="K10" s="5">
        <v>1</v>
      </c>
      <c r="L10">
        <f>50/K10</f>
        <v>50</v>
      </c>
      <c r="N10">
        <f>(H10*I10)/(J10*L10)</f>
        <v>0</v>
      </c>
    </row>
    <row r="11" spans="1:14" x14ac:dyDescent="0.2">
      <c r="B11" s="7">
        <v>100</v>
      </c>
      <c r="C11" s="5">
        <v>0</v>
      </c>
      <c r="D11" s="5">
        <v>0</v>
      </c>
      <c r="E11" s="5">
        <v>0</v>
      </c>
      <c r="F11">
        <f>AVERAGE(C11:E11)</f>
        <v>0</v>
      </c>
      <c r="G11" s="5">
        <v>0</v>
      </c>
      <c r="H11">
        <f>F11-G11</f>
        <v>0</v>
      </c>
      <c r="I11">
        <v>29.71</v>
      </c>
      <c r="J11">
        <v>2</v>
      </c>
      <c r="K11" s="6">
        <v>5</v>
      </c>
      <c r="L11">
        <f>50/K11</f>
        <v>10</v>
      </c>
      <c r="N11">
        <f>(H11*I11)/(J11*L11)</f>
        <v>0</v>
      </c>
    </row>
    <row r="12" spans="1:14" x14ac:dyDescent="0.2">
      <c r="B12" s="7">
        <v>200</v>
      </c>
      <c r="C12" s="5">
        <v>0</v>
      </c>
      <c r="D12" s="5">
        <v>0</v>
      </c>
      <c r="E12" s="5">
        <v>0</v>
      </c>
      <c r="F12">
        <f>AVERAGE(C12:E12)</f>
        <v>0</v>
      </c>
      <c r="G12" s="5">
        <v>0</v>
      </c>
      <c r="H12">
        <f>F12-G12</f>
        <v>0</v>
      </c>
      <c r="I12">
        <v>29.71</v>
      </c>
      <c r="J12">
        <v>2</v>
      </c>
      <c r="K12" s="6">
        <v>10</v>
      </c>
      <c r="L12">
        <f>50/K12</f>
        <v>5</v>
      </c>
      <c r="N12">
        <f>(H12*I12)/(J12*L12)</f>
        <v>0</v>
      </c>
    </row>
    <row r="13" spans="1:14" x14ac:dyDescent="0.2">
      <c r="B13" s="7">
        <v>400</v>
      </c>
      <c r="C13" s="5">
        <v>0</v>
      </c>
      <c r="D13" s="5">
        <v>0</v>
      </c>
      <c r="E13" s="5">
        <v>0</v>
      </c>
      <c r="F13">
        <f>AVERAGE(C13:E13)</f>
        <v>0</v>
      </c>
      <c r="G13" s="5">
        <v>0</v>
      </c>
      <c r="H13">
        <f>F13-G13</f>
        <v>0</v>
      </c>
      <c r="I13">
        <v>29.71</v>
      </c>
      <c r="J13">
        <v>2</v>
      </c>
      <c r="K13" s="6">
        <v>20</v>
      </c>
      <c r="L13">
        <f>50/K13</f>
        <v>2.5</v>
      </c>
      <c r="N13">
        <f>(H13*I13)/(J13*L13)</f>
        <v>0</v>
      </c>
    </row>
    <row r="14" spans="1:14" x14ac:dyDescent="0.2">
      <c r="B14" s="7">
        <v>100</v>
      </c>
      <c r="C14" s="5">
        <v>0</v>
      </c>
      <c r="D14" s="5">
        <v>0</v>
      </c>
      <c r="E14" s="5">
        <v>0</v>
      </c>
      <c r="F14">
        <f>AVERAGE(C14:E14)</f>
        <v>0</v>
      </c>
      <c r="G14" s="5">
        <v>0</v>
      </c>
      <c r="H14">
        <f>F14-G14</f>
        <v>0</v>
      </c>
      <c r="I14">
        <v>29.71</v>
      </c>
      <c r="J14">
        <v>2</v>
      </c>
      <c r="K14" s="6">
        <v>5</v>
      </c>
      <c r="L14">
        <f>50/K14</f>
        <v>10</v>
      </c>
      <c r="N14">
        <f>(H14*I14)/(J14*L14)</f>
        <v>0</v>
      </c>
    </row>
    <row r="15" spans="1:14" x14ac:dyDescent="0.2">
      <c r="B15" s="7"/>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3" t="s">
        <v>77</v>
      </c>
      <c r="S20" s="63"/>
      <c r="T20" s="63"/>
      <c r="V20" s="63" t="s">
        <v>74</v>
      </c>
      <c r="W20" s="63"/>
      <c r="X20" s="63"/>
      <c r="Z20" s="63" t="s">
        <v>79</v>
      </c>
      <c r="AA20" s="63"/>
      <c r="AB20" s="63"/>
    </row>
    <row r="21" spans="1:28" x14ac:dyDescent="0.2">
      <c r="A21" t="s">
        <v>57</v>
      </c>
      <c r="B21" t="s">
        <v>0</v>
      </c>
      <c r="C21">
        <v>200</v>
      </c>
      <c r="D21" s="5">
        <v>12.510999999999999</v>
      </c>
      <c r="E21" s="5">
        <v>10.711</v>
      </c>
      <c r="F21" s="5">
        <v>10.356</v>
      </c>
      <c r="G21">
        <f t="shared" ref="G21:G44" si="0">AVERAGE(D21:F21)</f>
        <v>11.192666666666668</v>
      </c>
      <c r="H21" s="5">
        <v>-0.55600000000000005</v>
      </c>
      <c r="I21">
        <f t="shared" ref="I21:I44" si="1">G21-H21</f>
        <v>11.748666666666669</v>
      </c>
      <c r="J21">
        <v>29.71</v>
      </c>
      <c r="K21">
        <v>2</v>
      </c>
      <c r="L21" s="5">
        <v>10</v>
      </c>
      <c r="M21">
        <f t="shared" ref="M21:M44" si="2">50/L21</f>
        <v>5</v>
      </c>
      <c r="O21">
        <f>(I21*J21)/(K21*M21)</f>
        <v>34.905288666666671</v>
      </c>
      <c r="P21">
        <f>AVERAGE(O21:O27)</f>
        <v>31.128581761904762</v>
      </c>
      <c r="S21" s="3" t="s">
        <v>58</v>
      </c>
      <c r="T21" t="s">
        <v>57</v>
      </c>
      <c r="W21" s="3" t="s">
        <v>58</v>
      </c>
      <c r="X21" t="s">
        <v>57</v>
      </c>
      <c r="AA21" s="3" t="s">
        <v>58</v>
      </c>
      <c r="AB21" t="s">
        <v>57</v>
      </c>
    </row>
    <row r="22" spans="1:28" x14ac:dyDescent="0.2">
      <c r="A22" t="s">
        <v>57</v>
      </c>
      <c r="B22" t="s">
        <v>1</v>
      </c>
      <c r="C22">
        <v>200</v>
      </c>
      <c r="D22" s="5">
        <v>17.975999999999999</v>
      </c>
      <c r="E22" s="5">
        <v>13.881</v>
      </c>
      <c r="F22" s="5">
        <v>15.278</v>
      </c>
      <c r="G22">
        <f t="shared" si="0"/>
        <v>15.711666666666666</v>
      </c>
      <c r="H22" s="5">
        <v>-0.61899999999999999</v>
      </c>
      <c r="I22">
        <f t="shared" si="1"/>
        <v>16.330666666666666</v>
      </c>
      <c r="J22">
        <v>29.71</v>
      </c>
      <c r="K22">
        <v>2</v>
      </c>
      <c r="L22" s="5">
        <v>10</v>
      </c>
      <c r="M22">
        <f t="shared" si="2"/>
        <v>5</v>
      </c>
      <c r="O22">
        <f t="shared" ref="O22:O44" si="3">(I22*J22)/(K22*M22)</f>
        <v>48.518410666666668</v>
      </c>
      <c r="R22" t="s">
        <v>75</v>
      </c>
      <c r="S22">
        <f>AVERAGE(O40:O44)</f>
        <v>33.351257600000004</v>
      </c>
      <c r="T22">
        <f>AVERAGE(O28:O34)</f>
        <v>37.605432500000013</v>
      </c>
      <c r="V22" t="s">
        <v>75</v>
      </c>
      <c r="W22">
        <f>STDEVA(O40:O44)</f>
        <v>8.6546505842276034</v>
      </c>
      <c r="X22">
        <f>STDEVA(O28:O34)</f>
        <v>10.461771363944589</v>
      </c>
      <c r="Z22" t="s">
        <v>75</v>
      </c>
      <c r="AA22">
        <f>W22/SQRT(W27)</f>
        <v>3.8704774055682378</v>
      </c>
      <c r="AB22">
        <f>X22/SQRT(X27)</f>
        <v>4.2710002745541749</v>
      </c>
    </row>
    <row r="23" spans="1:28" x14ac:dyDescent="0.2">
      <c r="A23" t="s">
        <v>57</v>
      </c>
      <c r="B23" t="s">
        <v>2</v>
      </c>
      <c r="C23">
        <v>200</v>
      </c>
      <c r="D23" s="5">
        <v>5.9779999999999998</v>
      </c>
      <c r="E23" s="5">
        <v>5.8440000000000003</v>
      </c>
      <c r="F23" s="5">
        <v>6.2439999999999998</v>
      </c>
      <c r="G23">
        <f t="shared" si="0"/>
        <v>6.0219999999999994</v>
      </c>
      <c r="H23" s="5">
        <v>-1.222</v>
      </c>
      <c r="I23">
        <f t="shared" si="1"/>
        <v>7.2439999999999998</v>
      </c>
      <c r="J23">
        <v>29.71</v>
      </c>
      <c r="K23">
        <v>2</v>
      </c>
      <c r="L23" s="5">
        <v>10</v>
      </c>
      <c r="M23">
        <f t="shared" si="2"/>
        <v>5</v>
      </c>
      <c r="O23">
        <f t="shared" si="3"/>
        <v>21.521924000000002</v>
      </c>
      <c r="R23" t="s">
        <v>76</v>
      </c>
      <c r="S23">
        <f>AVERAGE(O35:O39)</f>
        <v>32.181475866666673</v>
      </c>
      <c r="T23">
        <f>AVERAGE(O21:O27)</f>
        <v>31.128581761904762</v>
      </c>
      <c r="V23" t="s">
        <v>76</v>
      </c>
      <c r="W23">
        <f>STDEVA(O35:O39)</f>
        <v>4.7423027382669947</v>
      </c>
      <c r="X23">
        <f>STDEVA(O21:O27)</f>
        <v>12.020061635850601</v>
      </c>
      <c r="Z23" t="s">
        <v>76</v>
      </c>
      <c r="AA23">
        <f>W23/SQRT(W28)</f>
        <v>2.1208222585296785</v>
      </c>
      <c r="AB23">
        <f>X23/SQRT(X28)</f>
        <v>4.5431562617327019</v>
      </c>
    </row>
    <row r="24" spans="1:28" x14ac:dyDescent="0.2">
      <c r="A24" t="s">
        <v>57</v>
      </c>
      <c r="B24" t="s">
        <v>3</v>
      </c>
      <c r="C24">
        <v>200</v>
      </c>
      <c r="D24" s="5">
        <v>10.022</v>
      </c>
      <c r="E24" s="5">
        <v>9.0890000000000004</v>
      </c>
      <c r="F24" s="5">
        <v>8.7330000000000005</v>
      </c>
      <c r="G24" s="7">
        <f t="shared" si="0"/>
        <v>9.2813333333333343</v>
      </c>
      <c r="H24" s="5">
        <v>-0.68899999999999995</v>
      </c>
      <c r="I24">
        <f t="shared" si="1"/>
        <v>9.9703333333333344</v>
      </c>
      <c r="J24">
        <v>29.71</v>
      </c>
      <c r="K24">
        <v>2</v>
      </c>
      <c r="L24" s="5">
        <v>10</v>
      </c>
      <c r="M24">
        <f t="shared" si="2"/>
        <v>5</v>
      </c>
      <c r="O24">
        <f t="shared" si="3"/>
        <v>29.621860333333338</v>
      </c>
    </row>
    <row r="25" spans="1:28" x14ac:dyDescent="0.2">
      <c r="A25" t="s">
        <v>57</v>
      </c>
      <c r="B25" t="s">
        <v>4</v>
      </c>
      <c r="C25">
        <v>200</v>
      </c>
      <c r="D25" s="5">
        <v>15.286</v>
      </c>
      <c r="E25" s="5">
        <v>13.340999999999999</v>
      </c>
      <c r="F25" s="5">
        <v>13.824999999999999</v>
      </c>
      <c r="G25">
        <f t="shared" si="0"/>
        <v>14.150666666666666</v>
      </c>
      <c r="H25" s="5">
        <v>-0.81699999999999995</v>
      </c>
      <c r="I25">
        <f t="shared" si="1"/>
        <v>14.967666666666666</v>
      </c>
      <c r="J25">
        <v>29.71</v>
      </c>
      <c r="K25">
        <v>2</v>
      </c>
      <c r="L25" s="5">
        <v>10</v>
      </c>
      <c r="M25">
        <f t="shared" si="2"/>
        <v>5</v>
      </c>
      <c r="O25">
        <f t="shared" si="3"/>
        <v>44.468937666666662</v>
      </c>
      <c r="R25" s="64" t="s">
        <v>78</v>
      </c>
      <c r="S25" s="64"/>
      <c r="T25" s="64"/>
      <c r="V25" s="63" t="s">
        <v>80</v>
      </c>
      <c r="W25" s="63"/>
      <c r="X25" s="63"/>
    </row>
    <row r="26" spans="1:28" x14ac:dyDescent="0.2">
      <c r="A26" t="s">
        <v>57</v>
      </c>
      <c r="B26" t="s">
        <v>5</v>
      </c>
      <c r="C26">
        <v>200</v>
      </c>
      <c r="D26" s="5">
        <v>5.8109999999999999</v>
      </c>
      <c r="E26" s="5">
        <v>3.9329999999999998</v>
      </c>
      <c r="F26" s="5">
        <v>5.3109999999999999</v>
      </c>
      <c r="G26">
        <f t="shared" si="0"/>
        <v>5.0183333333333335</v>
      </c>
      <c r="H26" s="5">
        <v>-1.042</v>
      </c>
      <c r="I26">
        <f t="shared" si="1"/>
        <v>6.0603333333333333</v>
      </c>
      <c r="J26">
        <v>29.71</v>
      </c>
      <c r="K26">
        <v>2</v>
      </c>
      <c r="L26" s="5">
        <v>10</v>
      </c>
      <c r="M26">
        <f t="shared" si="2"/>
        <v>5</v>
      </c>
      <c r="O26">
        <f t="shared" si="3"/>
        <v>18.005250333333333</v>
      </c>
      <c r="S26" t="s">
        <v>58</v>
      </c>
      <c r="T26" t="s">
        <v>57</v>
      </c>
      <c r="W26" t="s">
        <v>58</v>
      </c>
      <c r="X26" t="s">
        <v>57</v>
      </c>
    </row>
    <row r="27" spans="1:28" x14ac:dyDescent="0.2">
      <c r="A27" t="s">
        <v>57</v>
      </c>
      <c r="B27" t="s">
        <v>6</v>
      </c>
      <c r="C27">
        <v>200</v>
      </c>
      <c r="D27" s="5">
        <v>7.8810000000000002</v>
      </c>
      <c r="E27" s="5">
        <v>5.0999999999999996</v>
      </c>
      <c r="F27" s="5">
        <v>7.3369999999999997</v>
      </c>
      <c r="G27">
        <f t="shared" si="0"/>
        <v>6.7726666666666659</v>
      </c>
      <c r="H27" s="5">
        <v>-0.248</v>
      </c>
      <c r="I27">
        <f t="shared" si="1"/>
        <v>7.0206666666666662</v>
      </c>
      <c r="J27">
        <v>29.71</v>
      </c>
      <c r="K27">
        <v>2</v>
      </c>
      <c r="L27" s="5">
        <v>10</v>
      </c>
      <c r="M27">
        <f t="shared" si="2"/>
        <v>5</v>
      </c>
      <c r="O27">
        <f t="shared" si="3"/>
        <v>20.858400666666665</v>
      </c>
      <c r="R27" t="s">
        <v>75</v>
      </c>
      <c r="S27">
        <f>ABS(S22)</f>
        <v>33.351257600000004</v>
      </c>
      <c r="T27">
        <f>ABS(T22)</f>
        <v>37.605432500000013</v>
      </c>
      <c r="V27" t="s">
        <v>75</v>
      </c>
      <c r="W27">
        <f>COUNT(O40:O44)</f>
        <v>5</v>
      </c>
      <c r="X27">
        <f>COUNT(O28:O34)</f>
        <v>6</v>
      </c>
    </row>
    <row r="28" spans="1:28" x14ac:dyDescent="0.2">
      <c r="A28" t="s">
        <v>57</v>
      </c>
      <c r="B28" t="s">
        <v>7</v>
      </c>
      <c r="C28">
        <v>200</v>
      </c>
      <c r="D28" s="5">
        <v>9.2940000000000005</v>
      </c>
      <c r="E28" s="5">
        <v>10.333</v>
      </c>
      <c r="F28" s="5">
        <v>11.365</v>
      </c>
      <c r="G28">
        <f t="shared" si="0"/>
        <v>10.330666666666668</v>
      </c>
      <c r="H28" s="5">
        <v>-1.373</v>
      </c>
      <c r="I28">
        <f t="shared" si="1"/>
        <v>11.703666666666667</v>
      </c>
      <c r="J28">
        <v>29.71</v>
      </c>
      <c r="K28">
        <v>2</v>
      </c>
      <c r="L28" s="5">
        <v>10</v>
      </c>
      <c r="M28">
        <f t="shared" si="2"/>
        <v>5</v>
      </c>
      <c r="O28">
        <f t="shared" si="3"/>
        <v>34.771593666666668</v>
      </c>
      <c r="P28">
        <f>AVERAGE(O28:O34)</f>
        <v>37.605432500000013</v>
      </c>
      <c r="R28" t="s">
        <v>76</v>
      </c>
      <c r="S28">
        <f>ABS(S23)</f>
        <v>32.181475866666673</v>
      </c>
      <c r="T28">
        <f>ABS(T23)</f>
        <v>31.128581761904762</v>
      </c>
      <c r="V28" t="s">
        <v>76</v>
      </c>
      <c r="W28">
        <f>COUNT(O35:O39)</f>
        <v>5</v>
      </c>
      <c r="X28">
        <f>COUNT(O21:O27)</f>
        <v>7</v>
      </c>
    </row>
    <row r="29" spans="1:28" x14ac:dyDescent="0.2">
      <c r="A29" t="s">
        <v>57</v>
      </c>
      <c r="B29" t="s">
        <v>8</v>
      </c>
      <c r="C29">
        <v>200</v>
      </c>
      <c r="D29" s="5">
        <v>24.111000000000001</v>
      </c>
      <c r="E29" s="5">
        <v>15.019</v>
      </c>
      <c r="F29" s="5">
        <v>19.143999999999998</v>
      </c>
      <c r="G29">
        <f t="shared" si="0"/>
        <v>19.424666666666667</v>
      </c>
      <c r="H29" s="5">
        <v>0.64400000000000002</v>
      </c>
      <c r="I29">
        <f t="shared" si="1"/>
        <v>18.780666666666669</v>
      </c>
      <c r="J29">
        <v>29.71</v>
      </c>
      <c r="K29">
        <v>2</v>
      </c>
      <c r="L29" s="5">
        <v>10</v>
      </c>
      <c r="M29">
        <f t="shared" si="2"/>
        <v>5</v>
      </c>
      <c r="O29">
        <f t="shared" si="3"/>
        <v>55.797360666666677</v>
      </c>
    </row>
    <row r="30" spans="1:28" x14ac:dyDescent="0.2">
      <c r="A30" t="s">
        <v>57</v>
      </c>
      <c r="B30" t="s">
        <v>9</v>
      </c>
      <c r="C30">
        <v>200</v>
      </c>
      <c r="D30" s="5">
        <v>0</v>
      </c>
      <c r="E30" s="5">
        <v>0</v>
      </c>
      <c r="F30" s="5">
        <v>0</v>
      </c>
      <c r="G30">
        <f t="shared" si="0"/>
        <v>0</v>
      </c>
      <c r="H30" s="5">
        <v>0</v>
      </c>
      <c r="I30">
        <f t="shared" si="1"/>
        <v>0</v>
      </c>
      <c r="J30">
        <v>29.71</v>
      </c>
      <c r="K30">
        <v>2</v>
      </c>
      <c r="L30" s="5">
        <v>10</v>
      </c>
      <c r="M30">
        <f t="shared" si="2"/>
        <v>5</v>
      </c>
    </row>
    <row r="31" spans="1:28" x14ac:dyDescent="0.2">
      <c r="A31" t="s">
        <v>57</v>
      </c>
      <c r="B31" t="s">
        <v>10</v>
      </c>
      <c r="C31">
        <v>200</v>
      </c>
      <c r="D31" s="5">
        <v>15.712999999999999</v>
      </c>
      <c r="E31" s="5">
        <v>13.106999999999999</v>
      </c>
      <c r="F31" s="5">
        <v>14.090999999999999</v>
      </c>
      <c r="G31">
        <f t="shared" si="0"/>
        <v>14.303666666666667</v>
      </c>
      <c r="H31" s="5">
        <v>1.2909999999999999</v>
      </c>
      <c r="I31">
        <f t="shared" si="1"/>
        <v>13.012666666666666</v>
      </c>
      <c r="J31">
        <v>29.71</v>
      </c>
      <c r="K31">
        <v>2</v>
      </c>
      <c r="L31" s="5">
        <v>10</v>
      </c>
      <c r="M31">
        <f t="shared" si="2"/>
        <v>5</v>
      </c>
      <c r="O31">
        <f t="shared" si="3"/>
        <v>38.660632666666672</v>
      </c>
    </row>
    <row r="32" spans="1:28" x14ac:dyDescent="0.2">
      <c r="A32" t="s">
        <v>57</v>
      </c>
      <c r="B32" t="s">
        <v>11</v>
      </c>
      <c r="C32">
        <v>200</v>
      </c>
      <c r="D32" s="5">
        <v>9.9760000000000009</v>
      </c>
      <c r="E32" s="5">
        <v>8.9920000000000009</v>
      </c>
      <c r="F32" s="5">
        <v>9.7379999999999995</v>
      </c>
      <c r="G32">
        <f t="shared" si="0"/>
        <v>9.5686666666666671</v>
      </c>
      <c r="H32" s="5">
        <v>1.675</v>
      </c>
      <c r="I32">
        <f t="shared" si="1"/>
        <v>7.8936666666666673</v>
      </c>
      <c r="J32">
        <v>29.71</v>
      </c>
      <c r="K32">
        <v>2</v>
      </c>
      <c r="L32" s="5">
        <v>10</v>
      </c>
      <c r="M32">
        <f t="shared" si="2"/>
        <v>5</v>
      </c>
      <c r="O32">
        <f t="shared" si="3"/>
        <v>23.45208366666667</v>
      </c>
    </row>
    <row r="33" spans="1:16" x14ac:dyDescent="0.2">
      <c r="A33" t="s">
        <v>57</v>
      </c>
      <c r="B33" t="s">
        <v>12</v>
      </c>
      <c r="C33">
        <v>200</v>
      </c>
      <c r="D33" s="5">
        <v>11.238</v>
      </c>
      <c r="E33" s="5">
        <v>11.96</v>
      </c>
      <c r="F33" s="5">
        <v>12.444000000000001</v>
      </c>
      <c r="G33">
        <f t="shared" si="0"/>
        <v>11.880666666666668</v>
      </c>
      <c r="H33" s="5">
        <v>-0.88900000000000001</v>
      </c>
      <c r="I33">
        <f t="shared" si="1"/>
        <v>12.769666666666668</v>
      </c>
      <c r="J33">
        <v>29.71</v>
      </c>
      <c r="K33">
        <v>2</v>
      </c>
      <c r="L33" s="5">
        <v>10</v>
      </c>
      <c r="M33">
        <f t="shared" si="2"/>
        <v>5</v>
      </c>
      <c r="O33">
        <f t="shared" si="3"/>
        <v>37.938679666666673</v>
      </c>
    </row>
    <row r="34" spans="1:16" x14ac:dyDescent="0.2">
      <c r="A34" t="s">
        <v>57</v>
      </c>
      <c r="B34" t="s">
        <v>13</v>
      </c>
      <c r="C34">
        <v>200</v>
      </c>
      <c r="D34" s="5">
        <v>11.733000000000001</v>
      </c>
      <c r="E34" s="5">
        <v>10.444000000000001</v>
      </c>
      <c r="F34" s="5">
        <v>10.111000000000001</v>
      </c>
      <c r="G34">
        <f t="shared" si="0"/>
        <v>10.762666666666666</v>
      </c>
      <c r="H34" s="5">
        <v>-1.022</v>
      </c>
      <c r="I34">
        <f t="shared" si="1"/>
        <v>11.784666666666666</v>
      </c>
      <c r="J34">
        <v>29.71</v>
      </c>
      <c r="K34">
        <v>2</v>
      </c>
      <c r="L34" s="5">
        <v>10</v>
      </c>
      <c r="M34">
        <f t="shared" si="2"/>
        <v>5</v>
      </c>
      <c r="O34">
        <f t="shared" si="3"/>
        <v>35.012244666666668</v>
      </c>
    </row>
    <row r="35" spans="1:16" x14ac:dyDescent="0.2">
      <c r="A35" t="s">
        <v>58</v>
      </c>
      <c r="B35" t="s">
        <v>14</v>
      </c>
      <c r="C35">
        <v>200</v>
      </c>
      <c r="D35" s="5">
        <v>12.555999999999999</v>
      </c>
      <c r="E35" s="5">
        <v>11.548</v>
      </c>
      <c r="F35" s="5">
        <v>12.523999999999999</v>
      </c>
      <c r="G35">
        <f t="shared" si="0"/>
        <v>12.209333333333333</v>
      </c>
      <c r="H35" s="5">
        <v>-0.111</v>
      </c>
      <c r="I35">
        <f t="shared" si="1"/>
        <v>12.320333333333334</v>
      </c>
      <c r="J35">
        <v>29.71</v>
      </c>
      <c r="K35">
        <v>2</v>
      </c>
      <c r="L35" s="5">
        <v>10</v>
      </c>
      <c r="M35">
        <f t="shared" si="2"/>
        <v>5</v>
      </c>
      <c r="O35">
        <f t="shared" si="3"/>
        <v>36.603710333333339</v>
      </c>
      <c r="P35">
        <f>AVERAGE(O35:O39)</f>
        <v>32.181475866666673</v>
      </c>
    </row>
    <row r="36" spans="1:16" x14ac:dyDescent="0.2">
      <c r="A36" t="s">
        <v>58</v>
      </c>
      <c r="B36" t="s">
        <v>15</v>
      </c>
      <c r="C36">
        <v>200</v>
      </c>
      <c r="D36" s="5">
        <v>9.9209999999999994</v>
      </c>
      <c r="E36" s="5">
        <v>10.603</v>
      </c>
      <c r="F36" s="5">
        <v>9.9049999999999994</v>
      </c>
      <c r="G36">
        <f t="shared" si="0"/>
        <v>10.143000000000001</v>
      </c>
      <c r="H36" s="5">
        <v>1.4</v>
      </c>
      <c r="I36">
        <f t="shared" si="1"/>
        <v>8.7430000000000003</v>
      </c>
      <c r="J36">
        <v>29.71</v>
      </c>
      <c r="K36">
        <v>2</v>
      </c>
      <c r="L36" s="5">
        <v>10</v>
      </c>
      <c r="M36">
        <f t="shared" si="2"/>
        <v>5</v>
      </c>
      <c r="O36">
        <f t="shared" si="3"/>
        <v>25.975453000000005</v>
      </c>
    </row>
    <row r="37" spans="1:16" x14ac:dyDescent="0.2">
      <c r="A37" t="s">
        <v>58</v>
      </c>
      <c r="B37" t="s">
        <v>16</v>
      </c>
      <c r="C37">
        <v>200</v>
      </c>
      <c r="D37" s="5">
        <v>13.156000000000001</v>
      </c>
      <c r="E37" s="5">
        <v>10.013999999999999</v>
      </c>
      <c r="F37" s="5">
        <v>9.6790000000000003</v>
      </c>
      <c r="G37">
        <f t="shared" si="0"/>
        <v>10.949666666666667</v>
      </c>
      <c r="H37" s="5">
        <v>0</v>
      </c>
      <c r="I37">
        <f t="shared" si="1"/>
        <v>10.949666666666667</v>
      </c>
      <c r="J37">
        <v>29.71</v>
      </c>
      <c r="K37">
        <v>2</v>
      </c>
      <c r="L37" s="5">
        <v>10</v>
      </c>
      <c r="M37">
        <f t="shared" si="2"/>
        <v>5</v>
      </c>
      <c r="O37">
        <f t="shared" si="3"/>
        <v>32.53145966666667</v>
      </c>
    </row>
    <row r="38" spans="1:16" x14ac:dyDescent="0.2">
      <c r="A38" t="s">
        <v>58</v>
      </c>
      <c r="B38" s="2" t="s">
        <v>17</v>
      </c>
      <c r="C38">
        <v>200</v>
      </c>
      <c r="D38" s="5">
        <v>14.532999999999999</v>
      </c>
      <c r="E38" s="5">
        <v>11.467000000000001</v>
      </c>
      <c r="F38" s="5">
        <v>12.978</v>
      </c>
      <c r="G38">
        <f t="shared" si="0"/>
        <v>12.992666666666667</v>
      </c>
      <c r="H38" s="5">
        <v>0.6</v>
      </c>
      <c r="I38">
        <f t="shared" si="1"/>
        <v>12.392666666666667</v>
      </c>
      <c r="J38">
        <v>29.71</v>
      </c>
      <c r="K38">
        <v>2</v>
      </c>
      <c r="L38" s="5">
        <v>10</v>
      </c>
      <c r="M38">
        <f t="shared" si="2"/>
        <v>5</v>
      </c>
      <c r="O38">
        <f t="shared" si="3"/>
        <v>36.818612666666667</v>
      </c>
    </row>
    <row r="39" spans="1:16" x14ac:dyDescent="0.2">
      <c r="A39" t="s">
        <v>58</v>
      </c>
      <c r="B39" t="s">
        <v>18</v>
      </c>
      <c r="C39">
        <v>200</v>
      </c>
      <c r="D39" s="5">
        <v>8.5470000000000006</v>
      </c>
      <c r="E39" s="5">
        <v>8.5470000000000006</v>
      </c>
      <c r="F39" s="5">
        <v>8.2279999999999998</v>
      </c>
      <c r="G39">
        <f t="shared" si="0"/>
        <v>8.440666666666667</v>
      </c>
      <c r="H39" s="5">
        <v>-1.3129999999999999</v>
      </c>
      <c r="I39">
        <f t="shared" si="1"/>
        <v>9.7536666666666676</v>
      </c>
      <c r="J39">
        <v>29.71</v>
      </c>
      <c r="K39">
        <v>2</v>
      </c>
      <c r="L39" s="5">
        <v>10</v>
      </c>
      <c r="M39">
        <f t="shared" si="2"/>
        <v>5</v>
      </c>
      <c r="O39">
        <f t="shared" si="3"/>
        <v>28.978143666666671</v>
      </c>
    </row>
    <row r="40" spans="1:16" x14ac:dyDescent="0.2">
      <c r="A40" t="s">
        <v>58</v>
      </c>
      <c r="B40" t="s">
        <v>19</v>
      </c>
      <c r="C40">
        <v>200</v>
      </c>
      <c r="D40" s="5">
        <v>8.9369999999999994</v>
      </c>
      <c r="E40" s="5">
        <v>8.7940000000000005</v>
      </c>
      <c r="F40" s="5">
        <v>9.3409999999999993</v>
      </c>
      <c r="G40">
        <f t="shared" si="0"/>
        <v>9.0240000000000009</v>
      </c>
      <c r="H40" s="5">
        <v>-0.79400000000000004</v>
      </c>
      <c r="I40">
        <f t="shared" si="1"/>
        <v>9.8180000000000014</v>
      </c>
      <c r="J40">
        <v>29.71</v>
      </c>
      <c r="K40">
        <v>2</v>
      </c>
      <c r="L40" s="5">
        <v>10</v>
      </c>
      <c r="M40">
        <f t="shared" si="2"/>
        <v>5</v>
      </c>
      <c r="O40">
        <f t="shared" si="3"/>
        <v>29.169278000000002</v>
      </c>
      <c r="P40">
        <f>AVERAGE(O40:O44)</f>
        <v>33.351257600000004</v>
      </c>
    </row>
    <row r="41" spans="1:16" x14ac:dyDescent="0.2">
      <c r="A41" t="s">
        <v>58</v>
      </c>
      <c r="B41" t="s">
        <v>20</v>
      </c>
      <c r="C41">
        <v>200</v>
      </c>
      <c r="D41" s="5">
        <v>17.178000000000001</v>
      </c>
      <c r="E41" s="5">
        <v>17.556000000000001</v>
      </c>
      <c r="F41" s="5">
        <v>15.444000000000001</v>
      </c>
      <c r="G41">
        <f t="shared" si="0"/>
        <v>16.726000000000003</v>
      </c>
      <c r="H41" s="5">
        <v>0.68899999999999995</v>
      </c>
      <c r="I41">
        <f t="shared" si="1"/>
        <v>16.037000000000003</v>
      </c>
      <c r="J41">
        <v>29.71</v>
      </c>
      <c r="K41">
        <v>2</v>
      </c>
      <c r="L41" s="5">
        <v>10</v>
      </c>
      <c r="M41">
        <f t="shared" si="2"/>
        <v>5</v>
      </c>
      <c r="O41">
        <f t="shared" si="3"/>
        <v>47.645927000000015</v>
      </c>
    </row>
    <row r="42" spans="1:16" x14ac:dyDescent="0.2">
      <c r="A42" t="s">
        <v>58</v>
      </c>
      <c r="B42" t="s">
        <v>21</v>
      </c>
      <c r="C42">
        <v>200</v>
      </c>
      <c r="D42" s="5">
        <v>12.356</v>
      </c>
      <c r="E42" s="5">
        <v>12.111000000000001</v>
      </c>
      <c r="F42" s="5">
        <v>8.0440000000000005</v>
      </c>
      <c r="G42">
        <f t="shared" si="0"/>
        <v>10.836999999999998</v>
      </c>
      <c r="H42" s="5">
        <v>2.1110000000000002</v>
      </c>
      <c r="I42">
        <f t="shared" si="1"/>
        <v>8.7259999999999973</v>
      </c>
      <c r="J42">
        <v>29.71</v>
      </c>
      <c r="K42">
        <v>2</v>
      </c>
      <c r="L42" s="5">
        <v>10</v>
      </c>
      <c r="M42">
        <f t="shared" si="2"/>
        <v>5</v>
      </c>
      <c r="O42">
        <f t="shared" si="3"/>
        <v>25.924945999999995</v>
      </c>
    </row>
    <row r="43" spans="1:16" x14ac:dyDescent="0.2">
      <c r="A43" t="s">
        <v>58</v>
      </c>
      <c r="B43" t="s">
        <v>22</v>
      </c>
      <c r="C43">
        <v>200</v>
      </c>
      <c r="D43" s="5">
        <v>11.324999999999999</v>
      </c>
      <c r="E43" s="5">
        <v>10.683</v>
      </c>
      <c r="F43" s="5">
        <v>10.976000000000001</v>
      </c>
      <c r="G43">
        <f t="shared" si="0"/>
        <v>10.994666666666667</v>
      </c>
      <c r="H43" s="5">
        <v>-0.81699999999999995</v>
      </c>
      <c r="I43">
        <f t="shared" si="1"/>
        <v>11.811666666666667</v>
      </c>
      <c r="J43">
        <v>29.71</v>
      </c>
      <c r="K43">
        <v>2</v>
      </c>
      <c r="L43" s="5">
        <v>10</v>
      </c>
      <c r="M43">
        <f t="shared" si="2"/>
        <v>5</v>
      </c>
      <c r="O43">
        <f t="shared" si="3"/>
        <v>35.092461666666665</v>
      </c>
    </row>
    <row r="44" spans="1:16" x14ac:dyDescent="0.2">
      <c r="A44" t="s">
        <v>58</v>
      </c>
      <c r="B44" t="s">
        <v>23</v>
      </c>
      <c r="C44">
        <v>200</v>
      </c>
      <c r="D44" s="5">
        <v>11.651</v>
      </c>
      <c r="E44" s="5">
        <v>9.3889999999999993</v>
      </c>
      <c r="F44" s="5">
        <v>12.762</v>
      </c>
      <c r="G44" s="7">
        <f t="shared" si="0"/>
        <v>11.267333333333333</v>
      </c>
      <c r="H44" s="5">
        <v>1.532</v>
      </c>
      <c r="I44">
        <f t="shared" si="1"/>
        <v>9.7353333333333332</v>
      </c>
      <c r="J44">
        <v>29.71</v>
      </c>
      <c r="K44">
        <v>2</v>
      </c>
      <c r="L44" s="5">
        <v>10</v>
      </c>
      <c r="M44">
        <f t="shared" si="2"/>
        <v>5</v>
      </c>
      <c r="O44">
        <f t="shared" si="3"/>
        <v>28.923675333333335</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AB5A8-712E-4E28-82D5-87638560C229}">
  <dimension ref="A1:AB43"/>
  <sheetViews>
    <sheetView topLeftCell="A19" workbookViewId="0">
      <selection activeCell="N31" sqref="N31"/>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0</v>
      </c>
      <c r="D4" s="5">
        <v>0</v>
      </c>
      <c r="E4" s="5">
        <v>0</v>
      </c>
      <c r="F4">
        <f>AVERAGE(C4:E4)</f>
        <v>0</v>
      </c>
      <c r="G4" s="5">
        <v>0</v>
      </c>
      <c r="H4">
        <f>F4-G4</f>
        <v>0</v>
      </c>
      <c r="I4">
        <v>64.959999999999994</v>
      </c>
      <c r="J4">
        <v>2</v>
      </c>
      <c r="K4" s="6">
        <v>5</v>
      </c>
      <c r="L4">
        <f>50/K4</f>
        <v>10</v>
      </c>
      <c r="N4">
        <f>(H4*I4)/(J4*L4)</f>
        <v>0</v>
      </c>
    </row>
    <row r="5" spans="1:14" x14ac:dyDescent="0.2">
      <c r="B5" s="7">
        <v>200</v>
      </c>
      <c r="C5" s="5">
        <v>0</v>
      </c>
      <c r="D5" s="5">
        <v>0</v>
      </c>
      <c r="E5" s="5">
        <v>0</v>
      </c>
      <c r="F5">
        <f>AVERAGE(C5:E5)</f>
        <v>0</v>
      </c>
      <c r="G5" s="5">
        <v>0</v>
      </c>
      <c r="H5">
        <f>F5-G5</f>
        <v>0</v>
      </c>
      <c r="I5">
        <v>64.959999999999994</v>
      </c>
      <c r="J5">
        <v>2</v>
      </c>
      <c r="K5" s="6">
        <v>10</v>
      </c>
      <c r="L5">
        <f>50/K5</f>
        <v>5</v>
      </c>
      <c r="N5">
        <f>(H5*I5)/(J5*L5)</f>
        <v>0</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0</v>
      </c>
      <c r="D12" s="5">
        <v>0</v>
      </c>
      <c r="E12" s="5">
        <v>0</v>
      </c>
      <c r="F12">
        <f>AVERAGE(C12:E12)</f>
        <v>0</v>
      </c>
      <c r="G12" s="5">
        <v>0</v>
      </c>
      <c r="H12">
        <f>F12-G12</f>
        <v>0</v>
      </c>
      <c r="I12">
        <v>64.959999999999994</v>
      </c>
      <c r="J12">
        <v>2</v>
      </c>
      <c r="K12" s="6">
        <v>10</v>
      </c>
      <c r="L12">
        <f>50/K12</f>
        <v>5</v>
      </c>
      <c r="N12">
        <f>(H12*I12)/(J12*L12)</f>
        <v>0</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-12.593</v>
      </c>
      <c r="E20" s="6">
        <v>-12.537000000000001</v>
      </c>
      <c r="F20" s="6">
        <v>-11.007</v>
      </c>
      <c r="G20">
        <f t="shared" ref="G20:G42" si="0">AVERAGE(D20:F20)</f>
        <v>-12.045666666666667</v>
      </c>
      <c r="H20" s="6">
        <v>-1.137</v>
      </c>
      <c r="I20">
        <f t="shared" ref="I20:I43" si="1">G20-H20</f>
        <v>-10.908666666666667</v>
      </c>
      <c r="J20">
        <v>64.959999999999994</v>
      </c>
      <c r="K20">
        <v>2</v>
      </c>
      <c r="L20" s="6">
        <v>10</v>
      </c>
      <c r="M20">
        <f t="shared" ref="M20:M43" si="2">50/L20</f>
        <v>5</v>
      </c>
      <c r="O20">
        <f t="shared" ref="O20:O43" si="3">(I20*J20)/(K20*M20)</f>
        <v>-70.86269866666666</v>
      </c>
      <c r="P20">
        <f>AVERAGE(O20:O26)</f>
        <v>-78.142549333333335</v>
      </c>
      <c r="Q20">
        <f t="shared" ref="Q20:Q43" si="4">ABS(O20)</f>
        <v>70.86269866666666</v>
      </c>
      <c r="R20" t="s">
        <v>75</v>
      </c>
      <c r="S20">
        <f>AVERAGE(O39:O43)</f>
        <v>-83.217224533333336</v>
      </c>
      <c r="T20">
        <f>AVERAGE(O27:O33)</f>
        <v>-92.013313777777782</v>
      </c>
      <c r="V20" t="s">
        <v>75</v>
      </c>
      <c r="W20">
        <f>STDEVA(O39:O43)</f>
        <v>11.731552850246377</v>
      </c>
      <c r="X20">
        <f>STDEVA(O27:O33)</f>
        <v>10.795284429777995</v>
      </c>
      <c r="Z20" t="s">
        <v>75</v>
      </c>
      <c r="AA20">
        <f>W20/SQRT(W25)</f>
        <v>5.2465099309564618</v>
      </c>
      <c r="AB20">
        <f>X20/SQRT(X25)</f>
        <v>4.4071564135280248</v>
      </c>
    </row>
    <row r="21" spans="1:28" x14ac:dyDescent="0.2">
      <c r="A21" t="s">
        <v>57</v>
      </c>
      <c r="B21" t="s">
        <v>1</v>
      </c>
      <c r="C21">
        <v>200</v>
      </c>
      <c r="D21" s="6">
        <v>-17.648</v>
      </c>
      <c r="E21" s="6">
        <v>-17.785</v>
      </c>
      <c r="F21" s="6">
        <v>-16.751999999999999</v>
      </c>
      <c r="G21">
        <f t="shared" si="0"/>
        <v>-17.395</v>
      </c>
      <c r="H21" s="6">
        <v>-1.389</v>
      </c>
      <c r="I21">
        <f t="shared" si="1"/>
        <v>-16.006</v>
      </c>
      <c r="J21">
        <v>64.959999999999994</v>
      </c>
      <c r="K21">
        <v>2</v>
      </c>
      <c r="L21" s="6">
        <v>10</v>
      </c>
      <c r="M21">
        <f t="shared" si="2"/>
        <v>5</v>
      </c>
      <c r="O21">
        <f t="shared" si="3"/>
        <v>-103.974976</v>
      </c>
      <c r="Q21">
        <f t="shared" si="4"/>
        <v>103.974976</v>
      </c>
      <c r="R21" t="s">
        <v>76</v>
      </c>
      <c r="S21">
        <f>AVERAGE(O34:O38)</f>
        <v>-87.96363519999997</v>
      </c>
      <c r="T21">
        <f>AVERAGE(O20:O26)</f>
        <v>-78.142549333333335</v>
      </c>
      <c r="V21" t="s">
        <v>76</v>
      </c>
      <c r="W21">
        <f>STDEVA(O34:O38)</f>
        <v>25.946609486258005</v>
      </c>
      <c r="X21">
        <f>STDEVA(O20:O26)</f>
        <v>33.797048689112117</v>
      </c>
      <c r="Z21" t="s">
        <v>76</v>
      </c>
      <c r="AA21">
        <f>W21/SQRT(W26)</f>
        <v>11.603676519382759</v>
      </c>
      <c r="AB21">
        <f>X21/SQRT(X26)</f>
        <v>12.774083697047455</v>
      </c>
    </row>
    <row r="22" spans="1:28" x14ac:dyDescent="0.2">
      <c r="A22" t="s">
        <v>57</v>
      </c>
      <c r="B22" t="s">
        <v>2</v>
      </c>
      <c r="C22">
        <v>200</v>
      </c>
      <c r="D22" s="6">
        <v>-7.9779999999999998</v>
      </c>
      <c r="E22" s="6">
        <v>-7.9589999999999996</v>
      </c>
      <c r="F22" s="6">
        <v>-4.6369999999999996</v>
      </c>
      <c r="G22">
        <f t="shared" si="0"/>
        <v>-6.8579999999999997</v>
      </c>
      <c r="H22" s="6">
        <v>-0.83299999999999996</v>
      </c>
      <c r="I22">
        <f t="shared" si="1"/>
        <v>-6.0249999999999995</v>
      </c>
      <c r="J22">
        <v>64.959999999999994</v>
      </c>
      <c r="K22">
        <v>2</v>
      </c>
      <c r="L22" s="6">
        <v>10</v>
      </c>
      <c r="M22">
        <f t="shared" si="2"/>
        <v>5</v>
      </c>
      <c r="O22">
        <f t="shared" si="3"/>
        <v>-39.13839999999999</v>
      </c>
      <c r="Q22">
        <f t="shared" si="4"/>
        <v>39.13839999999999</v>
      </c>
    </row>
    <row r="23" spans="1:28" x14ac:dyDescent="0.2">
      <c r="A23" t="s">
        <v>57</v>
      </c>
      <c r="B23" t="s">
        <v>3</v>
      </c>
      <c r="C23">
        <v>200</v>
      </c>
      <c r="D23" s="6">
        <v>-9.1329999999999991</v>
      </c>
      <c r="E23" s="6">
        <v>-9.9559999999999995</v>
      </c>
      <c r="F23" s="6">
        <v>-12.87</v>
      </c>
      <c r="G23">
        <f>AVERAGE(D23:F23)</f>
        <v>-10.652999999999999</v>
      </c>
      <c r="H23" s="6">
        <v>-1.085</v>
      </c>
      <c r="I23">
        <f t="shared" si="1"/>
        <v>-9.5679999999999978</v>
      </c>
      <c r="J23">
        <v>64.959999999999994</v>
      </c>
      <c r="K23">
        <v>2</v>
      </c>
      <c r="L23" s="6">
        <v>10</v>
      </c>
      <c r="M23">
        <f t="shared" si="2"/>
        <v>5</v>
      </c>
      <c r="O23">
        <f t="shared" si="3"/>
        <v>-62.15372799999998</v>
      </c>
      <c r="Q23">
        <f t="shared" si="4"/>
        <v>62.15372799999998</v>
      </c>
      <c r="R23" s="67" t="s">
        <v>78</v>
      </c>
      <c r="S23" s="67"/>
      <c r="T23" s="67"/>
      <c r="V23" s="66" t="s">
        <v>80</v>
      </c>
      <c r="W23" s="66"/>
      <c r="X23" s="66"/>
    </row>
    <row r="24" spans="1:28" x14ac:dyDescent="0.2">
      <c r="A24" t="s">
        <v>57</v>
      </c>
      <c r="B24" t="s">
        <v>4</v>
      </c>
      <c r="C24">
        <v>200</v>
      </c>
      <c r="D24" s="6">
        <v>-17.963000000000001</v>
      </c>
      <c r="E24" s="6">
        <v>-18.658999999999999</v>
      </c>
      <c r="F24" s="6">
        <v>-17.148</v>
      </c>
      <c r="G24">
        <f>AVERAGE(D24:F24)</f>
        <v>-17.923333333333332</v>
      </c>
      <c r="H24" s="6">
        <v>-1.5589999999999999</v>
      </c>
      <c r="I24">
        <f t="shared" si="1"/>
        <v>-16.364333333333331</v>
      </c>
      <c r="J24">
        <v>64.959999999999994</v>
      </c>
      <c r="K24">
        <v>2</v>
      </c>
      <c r="L24" s="6">
        <v>10</v>
      </c>
      <c r="M24">
        <f t="shared" si="2"/>
        <v>5</v>
      </c>
      <c r="O24">
        <f t="shared" si="3"/>
        <v>-106.30270933333331</v>
      </c>
      <c r="Q24">
        <f t="shared" si="4"/>
        <v>106.30270933333331</v>
      </c>
      <c r="S24" t="s">
        <v>58</v>
      </c>
      <c r="T24" t="s">
        <v>57</v>
      </c>
      <c r="W24" t="s">
        <v>58</v>
      </c>
      <c r="X24" t="s">
        <v>57</v>
      </c>
    </row>
    <row r="25" spans="1:28" x14ac:dyDescent="0.2">
      <c r="A25" t="s">
        <v>57</v>
      </c>
      <c r="B25" t="s">
        <v>5</v>
      </c>
      <c r="C25">
        <v>200</v>
      </c>
      <c r="D25" s="6">
        <v>-7.0670000000000002</v>
      </c>
      <c r="E25" s="6">
        <v>-6.2</v>
      </c>
      <c r="F25" s="6">
        <v>-8.0670000000000002</v>
      </c>
      <c r="G25">
        <f t="shared" si="0"/>
        <v>-7.1113333333333335</v>
      </c>
      <c r="H25" s="6">
        <v>-0.91100000000000003</v>
      </c>
      <c r="I25">
        <f t="shared" si="1"/>
        <v>-6.200333333333333</v>
      </c>
      <c r="J25">
        <v>64.959999999999994</v>
      </c>
      <c r="K25">
        <v>2</v>
      </c>
      <c r="L25" s="6">
        <v>10</v>
      </c>
      <c r="M25">
        <f t="shared" si="2"/>
        <v>5</v>
      </c>
      <c r="O25">
        <f t="shared" si="3"/>
        <v>-40.277365333333329</v>
      </c>
      <c r="Q25">
        <f t="shared" si="4"/>
        <v>40.277365333333329</v>
      </c>
      <c r="R25" t="s">
        <v>75</v>
      </c>
      <c r="S25">
        <f>ABS(S20)</f>
        <v>83.217224533333336</v>
      </c>
      <c r="T25">
        <f>ABS(T20)</f>
        <v>92.013313777777782</v>
      </c>
      <c r="V25" t="s">
        <v>75</v>
      </c>
      <c r="W25">
        <f>COUNT(O39:O43)</f>
        <v>5</v>
      </c>
      <c r="X25">
        <f>COUNT(O27:O33)</f>
        <v>6</v>
      </c>
    </row>
    <row r="26" spans="1:28" x14ac:dyDescent="0.2">
      <c r="A26" t="s">
        <v>57</v>
      </c>
      <c r="B26" t="s">
        <v>6</v>
      </c>
      <c r="C26">
        <v>200</v>
      </c>
      <c r="D26" s="6">
        <v>-24.777999999999999</v>
      </c>
      <c r="E26" s="6">
        <v>-26.689</v>
      </c>
      <c r="F26" s="6">
        <v>-11.532999999999999</v>
      </c>
      <c r="G26">
        <f t="shared" si="0"/>
        <v>-21</v>
      </c>
      <c r="H26" s="6">
        <v>-1.867</v>
      </c>
      <c r="I26">
        <f t="shared" si="1"/>
        <v>-19.132999999999999</v>
      </c>
      <c r="J26">
        <v>64.959999999999994</v>
      </c>
      <c r="K26">
        <v>2</v>
      </c>
      <c r="L26" s="6">
        <v>10</v>
      </c>
      <c r="M26">
        <f t="shared" si="2"/>
        <v>5</v>
      </c>
      <c r="O26">
        <f t="shared" si="3"/>
        <v>-124.28796799999998</v>
      </c>
      <c r="Q26">
        <f t="shared" si="4"/>
        <v>124.28796799999998</v>
      </c>
      <c r="R26" t="s">
        <v>76</v>
      </c>
      <c r="S26">
        <f>ABS(S21)</f>
        <v>87.96363519999997</v>
      </c>
      <c r="T26">
        <f>ABS(T21)</f>
        <v>78.142549333333335</v>
      </c>
      <c r="V26" t="s">
        <v>76</v>
      </c>
      <c r="W26">
        <f>COUNT(O34:O38)</f>
        <v>5</v>
      </c>
      <c r="X26">
        <f>COUNT(O20:O26)</f>
        <v>7</v>
      </c>
    </row>
    <row r="27" spans="1:28" x14ac:dyDescent="0.2">
      <c r="A27" t="s">
        <v>57</v>
      </c>
      <c r="B27" t="s">
        <v>7</v>
      </c>
      <c r="C27">
        <v>200</v>
      </c>
      <c r="D27" s="6">
        <v>-12.936999999999999</v>
      </c>
      <c r="E27" s="6">
        <v>-14.444000000000001</v>
      </c>
      <c r="F27" s="6">
        <v>-14.704000000000001</v>
      </c>
      <c r="G27">
        <f t="shared" si="0"/>
        <v>-14.028333333333334</v>
      </c>
      <c r="H27" s="6">
        <v>-0.78100000000000003</v>
      </c>
      <c r="I27">
        <f t="shared" si="1"/>
        <v>-13.247333333333334</v>
      </c>
      <c r="J27">
        <v>64.959999999999994</v>
      </c>
      <c r="K27">
        <v>2</v>
      </c>
      <c r="L27" s="6">
        <v>10</v>
      </c>
      <c r="M27">
        <f t="shared" si="2"/>
        <v>5</v>
      </c>
      <c r="O27">
        <f t="shared" si="3"/>
        <v>-86.054677333333331</v>
      </c>
      <c r="P27">
        <f>AVERAGE(O27:O33)</f>
        <v>-92.013313777777782</v>
      </c>
      <c r="Q27">
        <f t="shared" si="4"/>
        <v>86.054677333333331</v>
      </c>
    </row>
    <row r="28" spans="1:28" x14ac:dyDescent="0.2">
      <c r="A28" t="s">
        <v>57</v>
      </c>
      <c r="B28" t="s">
        <v>8</v>
      </c>
      <c r="C28">
        <v>200</v>
      </c>
      <c r="D28" s="6">
        <v>-17.378</v>
      </c>
      <c r="E28" s="6">
        <v>-17.359000000000002</v>
      </c>
      <c r="F28" s="6">
        <v>-18.847999999999999</v>
      </c>
      <c r="G28">
        <f t="shared" si="0"/>
        <v>-17.861666666666668</v>
      </c>
      <c r="H28" s="6">
        <v>-1.952</v>
      </c>
      <c r="I28">
        <f t="shared" si="1"/>
        <v>-15.909666666666668</v>
      </c>
      <c r="J28">
        <v>64.959999999999994</v>
      </c>
      <c r="K28">
        <v>2</v>
      </c>
      <c r="L28" s="6">
        <v>10</v>
      </c>
      <c r="M28">
        <f t="shared" si="2"/>
        <v>5</v>
      </c>
      <c r="O28">
        <f t="shared" si="3"/>
        <v>-103.34919466666668</v>
      </c>
      <c r="Q28">
        <f t="shared" si="4"/>
        <v>103.34919466666668</v>
      </c>
    </row>
    <row r="29" spans="1:28" x14ac:dyDescent="0.2">
      <c r="A29" t="s">
        <v>57</v>
      </c>
      <c r="B29" t="s">
        <v>9</v>
      </c>
      <c r="C29">
        <v>200</v>
      </c>
      <c r="D29" s="6"/>
      <c r="E29" s="6"/>
      <c r="F29" s="6"/>
      <c r="G29" t="e">
        <f t="shared" si="0"/>
        <v>#DIV/0!</v>
      </c>
      <c r="H29" s="6"/>
      <c r="I29" t="e">
        <f t="shared" si="1"/>
        <v>#DIV/0!</v>
      </c>
      <c r="J29">
        <v>64.959999999999994</v>
      </c>
      <c r="K29">
        <v>2</v>
      </c>
      <c r="L29" s="6">
        <v>10</v>
      </c>
      <c r="M29">
        <f t="shared" si="2"/>
        <v>5</v>
      </c>
    </row>
    <row r="30" spans="1:28" x14ac:dyDescent="0.2">
      <c r="A30" t="s">
        <v>57</v>
      </c>
      <c r="B30" t="s">
        <v>10</v>
      </c>
      <c r="C30">
        <v>200</v>
      </c>
      <c r="D30" s="6">
        <v>-14.53</v>
      </c>
      <c r="E30" s="6">
        <v>-14.278</v>
      </c>
      <c r="F30" s="6">
        <v>-14.343999999999999</v>
      </c>
      <c r="G30">
        <f t="shared" si="0"/>
        <v>-14.384</v>
      </c>
      <c r="H30" s="6">
        <v>-1.0740000000000001</v>
      </c>
      <c r="I30">
        <f t="shared" si="1"/>
        <v>-13.31</v>
      </c>
      <c r="J30">
        <v>64.959999999999994</v>
      </c>
      <c r="K30">
        <v>2</v>
      </c>
      <c r="L30" s="6">
        <v>10</v>
      </c>
      <c r="M30">
        <f t="shared" si="2"/>
        <v>5</v>
      </c>
      <c r="O30">
        <f t="shared" si="3"/>
        <v>-86.461759999999998</v>
      </c>
      <c r="Q30">
        <f t="shared" si="4"/>
        <v>86.461759999999998</v>
      </c>
    </row>
    <row r="31" spans="1:28" x14ac:dyDescent="0.2">
      <c r="A31" t="s">
        <v>57</v>
      </c>
      <c r="B31" t="s">
        <v>11</v>
      </c>
      <c r="C31">
        <v>200</v>
      </c>
      <c r="D31" s="6">
        <v>-13.555999999999999</v>
      </c>
      <c r="E31" s="6">
        <v>-13.478</v>
      </c>
      <c r="F31" s="6">
        <v>-13.385</v>
      </c>
      <c r="G31">
        <f t="shared" si="0"/>
        <v>-13.472999999999999</v>
      </c>
      <c r="H31" s="6">
        <v>-0.94799999999999995</v>
      </c>
      <c r="I31">
        <f t="shared" si="1"/>
        <v>-12.524999999999999</v>
      </c>
      <c r="J31">
        <v>64.959999999999994</v>
      </c>
      <c r="K31">
        <v>2</v>
      </c>
      <c r="L31" s="6">
        <v>10</v>
      </c>
      <c r="M31">
        <f t="shared" si="2"/>
        <v>5</v>
      </c>
      <c r="O31">
        <f t="shared" si="3"/>
        <v>-81.36239999999998</v>
      </c>
      <c r="Q31">
        <f t="shared" si="4"/>
        <v>81.36239999999998</v>
      </c>
    </row>
    <row r="32" spans="1:28" x14ac:dyDescent="0.2">
      <c r="A32" t="s">
        <v>57</v>
      </c>
      <c r="B32" t="s">
        <v>12</v>
      </c>
      <c r="C32">
        <v>200</v>
      </c>
      <c r="D32" s="6">
        <v>-18.780999999999999</v>
      </c>
      <c r="E32" s="6">
        <v>-18.681000000000001</v>
      </c>
      <c r="F32" s="6">
        <v>-16.541</v>
      </c>
      <c r="G32">
        <f>AVERAGE(D32:F32)</f>
        <v>-18.001000000000001</v>
      </c>
      <c r="H32" s="6">
        <v>-1.4039999999999999</v>
      </c>
      <c r="I32">
        <f t="shared" si="1"/>
        <v>-16.597000000000001</v>
      </c>
      <c r="J32">
        <v>64.959999999999994</v>
      </c>
      <c r="K32">
        <v>2</v>
      </c>
      <c r="L32" s="6">
        <v>10</v>
      </c>
      <c r="M32">
        <f t="shared" si="2"/>
        <v>5</v>
      </c>
      <c r="O32">
        <f t="shared" si="3"/>
        <v>-107.81411199999999</v>
      </c>
      <c r="Q32">
        <f t="shared" si="4"/>
        <v>107.81411199999999</v>
      </c>
    </row>
    <row r="33" spans="1:17" x14ac:dyDescent="0.2">
      <c r="A33" t="s">
        <v>57</v>
      </c>
      <c r="B33" t="s">
        <v>13</v>
      </c>
      <c r="C33">
        <v>200</v>
      </c>
      <c r="D33" s="6">
        <v>-14.519</v>
      </c>
      <c r="E33" s="6">
        <v>-15.048</v>
      </c>
      <c r="F33" s="6">
        <v>-14.273999999999999</v>
      </c>
      <c r="G33">
        <f t="shared" si="0"/>
        <v>-14.613666666666667</v>
      </c>
      <c r="H33" s="6">
        <v>-1.2150000000000001</v>
      </c>
      <c r="I33">
        <f t="shared" si="1"/>
        <v>-13.398666666666667</v>
      </c>
      <c r="J33">
        <v>64.959999999999994</v>
      </c>
      <c r="K33">
        <v>2</v>
      </c>
      <c r="L33" s="6">
        <v>10</v>
      </c>
      <c r="M33">
        <f t="shared" si="2"/>
        <v>5</v>
      </c>
      <c r="O33">
        <f t="shared" si="3"/>
        <v>-87.037738666666669</v>
      </c>
      <c r="Q33">
        <f t="shared" si="4"/>
        <v>87.037738666666669</v>
      </c>
    </row>
    <row r="34" spans="1:17" x14ac:dyDescent="0.2">
      <c r="A34" t="s">
        <v>58</v>
      </c>
      <c r="B34" t="s">
        <v>14</v>
      </c>
      <c r="C34">
        <v>200</v>
      </c>
      <c r="D34" s="6">
        <v>-12.422000000000001</v>
      </c>
      <c r="E34" s="6">
        <v>-11.778</v>
      </c>
      <c r="F34" s="6">
        <v>-10.821999999999999</v>
      </c>
      <c r="G34">
        <f t="shared" si="0"/>
        <v>-11.674000000000001</v>
      </c>
      <c r="H34" s="6">
        <v>-1.089</v>
      </c>
      <c r="I34">
        <f t="shared" si="1"/>
        <v>-10.585000000000001</v>
      </c>
      <c r="J34">
        <v>64.959999999999994</v>
      </c>
      <c r="K34">
        <v>2</v>
      </c>
      <c r="L34" s="6">
        <v>10</v>
      </c>
      <c r="M34">
        <f t="shared" si="2"/>
        <v>5</v>
      </c>
      <c r="O34">
        <f t="shared" si="3"/>
        <v>-68.760159999999999</v>
      </c>
      <c r="P34">
        <f>AVERAGE(O34:O38)</f>
        <v>-87.96363519999997</v>
      </c>
      <c r="Q34">
        <f t="shared" si="4"/>
        <v>68.760159999999999</v>
      </c>
    </row>
    <row r="35" spans="1:17" x14ac:dyDescent="0.2">
      <c r="A35" t="s">
        <v>58</v>
      </c>
      <c r="B35" t="s">
        <v>15</v>
      </c>
      <c r="C35">
        <v>200</v>
      </c>
      <c r="D35" s="6">
        <v>-12.137</v>
      </c>
      <c r="E35" s="6">
        <v>-12.074</v>
      </c>
      <c r="F35" s="6">
        <v>-11.9</v>
      </c>
      <c r="G35">
        <f t="shared" si="0"/>
        <v>-12.036999999999999</v>
      </c>
      <c r="H35" s="6">
        <v>-0.86299999999999999</v>
      </c>
      <c r="I35">
        <f t="shared" si="1"/>
        <v>-11.173999999999999</v>
      </c>
      <c r="J35">
        <v>64.959999999999994</v>
      </c>
      <c r="K35">
        <v>2</v>
      </c>
      <c r="L35" s="6">
        <v>10</v>
      </c>
      <c r="M35">
        <f t="shared" si="2"/>
        <v>5</v>
      </c>
      <c r="O35">
        <f t="shared" si="3"/>
        <v>-72.586303999999984</v>
      </c>
      <c r="Q35">
        <f t="shared" si="4"/>
        <v>72.586303999999984</v>
      </c>
    </row>
    <row r="36" spans="1:17" x14ac:dyDescent="0.2">
      <c r="A36" t="s">
        <v>58</v>
      </c>
      <c r="B36" t="s">
        <v>16</v>
      </c>
      <c r="C36">
        <v>200</v>
      </c>
      <c r="D36" s="6">
        <v>-22.13</v>
      </c>
      <c r="E36" s="6">
        <v>-18.593</v>
      </c>
      <c r="F36" s="6">
        <v>-20.556000000000001</v>
      </c>
      <c r="G36">
        <f t="shared" si="0"/>
        <v>-20.426333333333332</v>
      </c>
      <c r="H36" s="6">
        <v>-1.5780000000000001</v>
      </c>
      <c r="I36">
        <f t="shared" si="1"/>
        <v>-18.848333333333333</v>
      </c>
      <c r="J36">
        <v>64.959999999999994</v>
      </c>
      <c r="K36">
        <v>2</v>
      </c>
      <c r="L36" s="6">
        <v>10</v>
      </c>
      <c r="M36">
        <f t="shared" si="2"/>
        <v>5</v>
      </c>
      <c r="O36">
        <f t="shared" si="3"/>
        <v>-122.43877333333333</v>
      </c>
      <c r="Q36">
        <f t="shared" si="4"/>
        <v>122.43877333333333</v>
      </c>
    </row>
    <row r="37" spans="1:17" x14ac:dyDescent="0.2">
      <c r="A37" t="s">
        <v>58</v>
      </c>
      <c r="B37" s="2" t="s">
        <v>17</v>
      </c>
      <c r="C37">
        <v>200</v>
      </c>
      <c r="D37" s="6">
        <v>-18.933</v>
      </c>
      <c r="E37" s="6">
        <v>-17.963000000000001</v>
      </c>
      <c r="F37" s="6">
        <v>-17.443999999999999</v>
      </c>
      <c r="G37">
        <f t="shared" si="0"/>
        <v>-18.113333333333333</v>
      </c>
      <c r="H37" s="6">
        <v>-1.3</v>
      </c>
      <c r="I37">
        <f t="shared" si="1"/>
        <v>-16.813333333333333</v>
      </c>
      <c r="J37">
        <v>64.959999999999994</v>
      </c>
      <c r="K37">
        <v>2</v>
      </c>
      <c r="L37" s="6">
        <v>10</v>
      </c>
      <c r="M37">
        <f t="shared" si="2"/>
        <v>5</v>
      </c>
      <c r="O37">
        <f t="shared" si="3"/>
        <v>-109.21941333333332</v>
      </c>
      <c r="Q37">
        <f t="shared" si="4"/>
        <v>109.21941333333332</v>
      </c>
    </row>
    <row r="38" spans="1:17" x14ac:dyDescent="0.2">
      <c r="A38" t="s">
        <v>58</v>
      </c>
      <c r="B38" t="s">
        <v>18</v>
      </c>
      <c r="C38">
        <v>200</v>
      </c>
      <c r="D38" s="6">
        <v>-13.122</v>
      </c>
      <c r="E38" s="6">
        <v>-11.863</v>
      </c>
      <c r="F38" s="6">
        <v>-10.281000000000001</v>
      </c>
      <c r="G38">
        <f t="shared" si="0"/>
        <v>-11.755333333333333</v>
      </c>
      <c r="H38" s="6">
        <v>-1.47</v>
      </c>
      <c r="I38">
        <f t="shared" si="1"/>
        <v>-10.285333333333332</v>
      </c>
      <c r="J38">
        <v>64.959999999999994</v>
      </c>
      <c r="K38">
        <v>2</v>
      </c>
      <c r="L38" s="6">
        <v>10</v>
      </c>
      <c r="M38">
        <f t="shared" si="2"/>
        <v>5</v>
      </c>
      <c r="O38">
        <f t="shared" si="3"/>
        <v>-66.813525333333317</v>
      </c>
      <c r="Q38">
        <f t="shared" si="4"/>
        <v>66.813525333333317</v>
      </c>
    </row>
    <row r="39" spans="1:17" x14ac:dyDescent="0.2">
      <c r="A39" t="s">
        <v>58</v>
      </c>
      <c r="B39" t="s">
        <v>19</v>
      </c>
      <c r="C39">
        <v>200</v>
      </c>
      <c r="D39" s="6">
        <v>-12.515000000000001</v>
      </c>
      <c r="E39" s="6">
        <v>-12.185</v>
      </c>
      <c r="F39" s="6">
        <v>-15.87</v>
      </c>
      <c r="G39">
        <f t="shared" si="0"/>
        <v>-13.523333333333333</v>
      </c>
      <c r="H39" s="6">
        <v>-1.2410000000000001</v>
      </c>
      <c r="I39">
        <f t="shared" si="1"/>
        <v>-12.282333333333334</v>
      </c>
      <c r="J39">
        <v>64.959999999999994</v>
      </c>
      <c r="K39">
        <v>2</v>
      </c>
      <c r="L39" s="6">
        <v>10</v>
      </c>
      <c r="M39">
        <f t="shared" si="2"/>
        <v>5</v>
      </c>
      <c r="O39">
        <f t="shared" si="3"/>
        <v>-79.786037333333326</v>
      </c>
      <c r="P39">
        <f>AVERAGE(O39:O43)</f>
        <v>-83.217224533333336</v>
      </c>
      <c r="Q39">
        <f t="shared" si="4"/>
        <v>79.786037333333326</v>
      </c>
    </row>
    <row r="40" spans="1:17" x14ac:dyDescent="0.2">
      <c r="A40" t="s">
        <v>58</v>
      </c>
      <c r="B40" t="s">
        <v>20</v>
      </c>
      <c r="C40">
        <v>200</v>
      </c>
      <c r="D40" s="6">
        <v>-16.622</v>
      </c>
      <c r="E40" s="6">
        <v>-18.411000000000001</v>
      </c>
      <c r="F40" s="6">
        <v>-16.295999999999999</v>
      </c>
      <c r="G40">
        <f t="shared" si="0"/>
        <v>-17.109666666666666</v>
      </c>
      <c r="H40" s="6">
        <v>-1.341</v>
      </c>
      <c r="I40">
        <f t="shared" si="1"/>
        <v>-15.768666666666666</v>
      </c>
      <c r="J40">
        <v>64.959999999999994</v>
      </c>
      <c r="K40">
        <v>2</v>
      </c>
      <c r="L40" s="6">
        <v>10</v>
      </c>
      <c r="M40">
        <f t="shared" si="2"/>
        <v>5</v>
      </c>
      <c r="O40">
        <f t="shared" si="3"/>
        <v>-102.43325866666666</v>
      </c>
      <c r="Q40">
        <f t="shared" si="4"/>
        <v>102.43325866666666</v>
      </c>
    </row>
    <row r="41" spans="1:17" x14ac:dyDescent="0.2">
      <c r="A41" t="s">
        <v>58</v>
      </c>
      <c r="B41" t="s">
        <v>21</v>
      </c>
      <c r="C41">
        <v>200</v>
      </c>
      <c r="D41" s="6">
        <v>-12.733000000000001</v>
      </c>
      <c r="E41" s="6">
        <v>-13.77</v>
      </c>
      <c r="F41" s="6">
        <v>-14.241</v>
      </c>
      <c r="G41">
        <f>AVERAGE(D41:F41)</f>
        <v>-13.581333333333333</v>
      </c>
      <c r="H41" s="6">
        <v>-0.99299999999999999</v>
      </c>
      <c r="I41">
        <f t="shared" si="1"/>
        <v>-12.588333333333333</v>
      </c>
      <c r="J41">
        <v>64.959999999999994</v>
      </c>
      <c r="K41">
        <v>2</v>
      </c>
      <c r="L41" s="6">
        <v>10</v>
      </c>
      <c r="M41">
        <f t="shared" si="2"/>
        <v>5</v>
      </c>
      <c r="O41">
        <f t="shared" si="3"/>
        <v>-81.773813333333322</v>
      </c>
      <c r="Q41">
        <f t="shared" si="4"/>
        <v>81.773813333333322</v>
      </c>
    </row>
    <row r="42" spans="1:17" x14ac:dyDescent="0.2">
      <c r="A42" t="s">
        <v>58</v>
      </c>
      <c r="B42" t="s">
        <v>22</v>
      </c>
      <c r="C42">
        <v>200</v>
      </c>
      <c r="D42" s="6">
        <v>-8.7590000000000003</v>
      </c>
      <c r="E42" s="6">
        <v>-14.222</v>
      </c>
      <c r="F42" s="6">
        <v>-12.815</v>
      </c>
      <c r="G42">
        <f t="shared" si="0"/>
        <v>-11.932</v>
      </c>
      <c r="H42" s="6">
        <v>-1.1000000000000001</v>
      </c>
      <c r="I42">
        <f t="shared" si="1"/>
        <v>-10.832000000000001</v>
      </c>
      <c r="J42">
        <v>64.959999999999994</v>
      </c>
      <c r="K42">
        <v>2</v>
      </c>
      <c r="L42" s="6">
        <v>10</v>
      </c>
      <c r="M42">
        <f t="shared" si="2"/>
        <v>5</v>
      </c>
      <c r="O42">
        <f t="shared" si="3"/>
        <v>-70.364671999999999</v>
      </c>
      <c r="Q42">
        <f t="shared" si="4"/>
        <v>70.364671999999999</v>
      </c>
    </row>
    <row r="43" spans="1:17" x14ac:dyDescent="0.2">
      <c r="A43" t="s">
        <v>58</v>
      </c>
      <c r="B43" t="s">
        <v>23</v>
      </c>
      <c r="C43">
        <v>200</v>
      </c>
      <c r="D43" s="6">
        <v>-13.23</v>
      </c>
      <c r="E43" s="6">
        <v>-13.606999999999999</v>
      </c>
      <c r="F43" s="6">
        <v>-14.218999999999999</v>
      </c>
      <c r="G43">
        <f>AVERAGE(D43:F43)</f>
        <v>-13.685333333333332</v>
      </c>
      <c r="H43" s="6">
        <v>-1.1040000000000001</v>
      </c>
      <c r="I43">
        <f t="shared" si="1"/>
        <v>-12.581333333333333</v>
      </c>
      <c r="J43">
        <v>64.959999999999994</v>
      </c>
      <c r="K43">
        <v>2</v>
      </c>
      <c r="L43" s="6">
        <v>10</v>
      </c>
      <c r="M43">
        <f t="shared" si="2"/>
        <v>5</v>
      </c>
      <c r="O43">
        <f t="shared" si="3"/>
        <v>-81.728341333333319</v>
      </c>
      <c r="Q43">
        <f t="shared" si="4"/>
        <v>81.728341333333319</v>
      </c>
    </row>
  </sheetData>
  <mergeCells count="5">
    <mergeCell ref="C1:E1"/>
    <mergeCell ref="R18:T18"/>
    <mergeCell ref="V18:X18"/>
    <mergeCell ref="R23:T23"/>
    <mergeCell ref="V23:X23"/>
  </mergeCell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E3BE2-B30E-40D7-BE9C-65C98C39E993}">
  <dimension ref="A1:L66"/>
  <sheetViews>
    <sheetView topLeftCell="A5" workbookViewId="0">
      <selection activeCell="C5" sqref="C5"/>
    </sheetView>
  </sheetViews>
  <sheetFormatPr defaultRowHeight="15" x14ac:dyDescent="0.2"/>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14.818572666666668</v>
      </c>
      <c r="H2" s="36">
        <v>60.423626666666657</v>
      </c>
      <c r="I2" s="36">
        <v>34.905288666666671</v>
      </c>
      <c r="J2" s="36">
        <v>194.724096</v>
      </c>
      <c r="K2" s="36"/>
      <c r="L2" s="36">
        <v>70.86269866666666</v>
      </c>
    </row>
    <row r="3" spans="1:12" x14ac:dyDescent="0.2">
      <c r="A3" t="s">
        <v>1</v>
      </c>
      <c r="B3" t="s">
        <v>175</v>
      </c>
      <c r="C3" t="s">
        <v>57</v>
      </c>
      <c r="D3">
        <v>249</v>
      </c>
      <c r="E3" t="s">
        <v>153</v>
      </c>
      <c r="F3">
        <v>20.47</v>
      </c>
      <c r="G3" s="36">
        <v>42.034719333333328</v>
      </c>
      <c r="H3" s="36">
        <v>34.082346666666659</v>
      </c>
      <c r="I3" s="36">
        <v>48.518410666666668</v>
      </c>
      <c r="J3" s="36">
        <v>173.78099199999997</v>
      </c>
      <c r="K3" s="36"/>
      <c r="L3" s="36">
        <v>103.974976</v>
      </c>
    </row>
    <row r="4" spans="1:12" x14ac:dyDescent="0.2">
      <c r="A4" t="s">
        <v>2</v>
      </c>
      <c r="B4" t="s">
        <v>175</v>
      </c>
      <c r="C4" t="s">
        <v>57</v>
      </c>
      <c r="D4">
        <v>242</v>
      </c>
      <c r="E4" t="s">
        <v>154</v>
      </c>
      <c r="F4">
        <v>17.940000000000001</v>
      </c>
      <c r="G4" s="36">
        <v>13.627452666666667</v>
      </c>
      <c r="H4" s="36">
        <v>18.541749333333328</v>
      </c>
      <c r="I4" s="36">
        <v>21.521924000000002</v>
      </c>
      <c r="J4" s="36">
        <v>95.101439999999982</v>
      </c>
      <c r="K4" s="36"/>
      <c r="L4" s="36">
        <v>39.13839999999999</v>
      </c>
    </row>
    <row r="5" spans="1:12" x14ac:dyDescent="0.2">
      <c r="A5" t="s">
        <v>3</v>
      </c>
      <c r="B5" t="s">
        <v>175</v>
      </c>
      <c r="C5" t="s">
        <v>57</v>
      </c>
      <c r="D5">
        <v>242</v>
      </c>
      <c r="E5" t="s">
        <v>154</v>
      </c>
      <c r="F5">
        <v>19.23</v>
      </c>
      <c r="G5" s="36">
        <v>15.498267333333331</v>
      </c>
      <c r="H5" s="36">
        <v>30.22155733333333</v>
      </c>
      <c r="I5" s="36">
        <v>29.621860333333338</v>
      </c>
      <c r="J5" s="36">
        <v>74.522111999999993</v>
      </c>
      <c r="K5" s="36"/>
      <c r="L5" s="36">
        <v>62.15372799999998</v>
      </c>
    </row>
    <row r="6" spans="1:12" x14ac:dyDescent="0.2">
      <c r="A6" t="s">
        <v>4</v>
      </c>
      <c r="B6" t="s">
        <v>175</v>
      </c>
      <c r="C6" t="s">
        <v>57</v>
      </c>
      <c r="D6">
        <v>250</v>
      </c>
      <c r="E6" t="s">
        <v>154</v>
      </c>
      <c r="F6">
        <v>19.3</v>
      </c>
      <c r="G6" s="36">
        <v>26.069457333333332</v>
      </c>
      <c r="H6" s="36">
        <v>43.287178666666662</v>
      </c>
      <c r="I6" s="36">
        <v>44.468937666666662</v>
      </c>
      <c r="J6" s="36">
        <v>294.82312533333339</v>
      </c>
      <c r="K6" s="36"/>
      <c r="L6" s="36">
        <v>106.30270933333331</v>
      </c>
    </row>
    <row r="7" spans="1:12" x14ac:dyDescent="0.2">
      <c r="A7" t="s">
        <v>5</v>
      </c>
      <c r="B7" t="s">
        <v>175</v>
      </c>
      <c r="C7" t="s">
        <v>57</v>
      </c>
      <c r="D7">
        <v>250</v>
      </c>
      <c r="E7" t="s">
        <v>153</v>
      </c>
      <c r="F7">
        <v>14.04</v>
      </c>
      <c r="G7" s="36">
        <v>15.043089333333333</v>
      </c>
      <c r="H7" s="36">
        <v>7.0243413333333322</v>
      </c>
      <c r="I7" s="36">
        <v>18.005250333333333</v>
      </c>
      <c r="J7" s="36">
        <v>80.93149866666667</v>
      </c>
      <c r="K7" s="36"/>
      <c r="L7" s="36">
        <v>40.277365333333329</v>
      </c>
    </row>
    <row r="8" spans="1:12" x14ac:dyDescent="0.2">
      <c r="A8" t="s">
        <v>6</v>
      </c>
      <c r="B8" t="s">
        <v>175</v>
      </c>
      <c r="C8" t="s">
        <v>57</v>
      </c>
      <c r="D8">
        <v>250</v>
      </c>
      <c r="E8" t="s">
        <v>153</v>
      </c>
      <c r="F8">
        <v>14.05</v>
      </c>
      <c r="G8" s="36">
        <v>12.557808000000001</v>
      </c>
      <c r="H8" s="36">
        <v>19.589770666666663</v>
      </c>
      <c r="I8" s="36">
        <v>20.858400666666665</v>
      </c>
      <c r="J8" s="36">
        <v>409.89759999999995</v>
      </c>
      <c r="K8" s="36"/>
      <c r="L8" s="36">
        <v>124.28796799999998</v>
      </c>
    </row>
    <row r="9" spans="1:12" x14ac:dyDescent="0.2">
      <c r="A9" t="s">
        <v>7</v>
      </c>
      <c r="B9" t="s">
        <v>176</v>
      </c>
      <c r="C9" t="s">
        <v>57</v>
      </c>
      <c r="D9">
        <v>244</v>
      </c>
      <c r="E9" t="s">
        <v>153</v>
      </c>
      <c r="F9">
        <v>20.18</v>
      </c>
      <c r="G9" s="36">
        <v>27.650054666666666</v>
      </c>
      <c r="H9" s="36">
        <v>49.512511999999994</v>
      </c>
      <c r="I9" s="36">
        <v>34.771593666666668</v>
      </c>
      <c r="J9" s="36">
        <v>178.86519466666661</v>
      </c>
      <c r="K9" s="36"/>
      <c r="L9" s="36">
        <v>86.054677333333331</v>
      </c>
    </row>
    <row r="10" spans="1:12" x14ac:dyDescent="0.2">
      <c r="A10" t="s">
        <v>8</v>
      </c>
      <c r="B10" t="s">
        <v>176</v>
      </c>
      <c r="C10" t="s">
        <v>57</v>
      </c>
      <c r="D10">
        <v>247</v>
      </c>
      <c r="E10" t="s">
        <v>153</v>
      </c>
      <c r="F10">
        <v>17.170000000000002</v>
      </c>
      <c r="G10" s="36">
        <v>48.437461999999996</v>
      </c>
      <c r="H10" s="36">
        <v>62.591125333333331</v>
      </c>
      <c r="I10" s="36">
        <v>55.797360666666677</v>
      </c>
      <c r="J10" s="36">
        <v>285.01849599999991</v>
      </c>
      <c r="K10" s="36"/>
      <c r="L10" s="36">
        <v>103.34919466666668</v>
      </c>
    </row>
    <row r="11" spans="1:12" x14ac:dyDescent="0.2">
      <c r="A11" t="s">
        <v>9</v>
      </c>
      <c r="B11" t="s">
        <v>176</v>
      </c>
      <c r="C11" t="s">
        <v>57</v>
      </c>
      <c r="D11">
        <v>247</v>
      </c>
      <c r="E11" t="s">
        <v>153</v>
      </c>
      <c r="F11">
        <v>19.14</v>
      </c>
      <c r="G11" s="36"/>
      <c r="H11" s="36"/>
      <c r="I11" s="36"/>
      <c r="J11" s="36"/>
      <c r="K11" s="36"/>
      <c r="L11" s="36"/>
    </row>
    <row r="12" spans="1:12" x14ac:dyDescent="0.2">
      <c r="A12" t="s">
        <v>10</v>
      </c>
      <c r="B12" t="s">
        <v>176</v>
      </c>
      <c r="C12" t="s">
        <v>57</v>
      </c>
      <c r="D12">
        <v>246</v>
      </c>
      <c r="E12" t="s">
        <v>154</v>
      </c>
      <c r="F12">
        <v>23.46</v>
      </c>
      <c r="G12" s="36">
        <v>36.24313466666667</v>
      </c>
      <c r="H12" s="36">
        <v>50.525887999999995</v>
      </c>
      <c r="I12" s="36">
        <v>38.660632666666672</v>
      </c>
      <c r="J12" s="36">
        <v>217.48607999999999</v>
      </c>
      <c r="K12" s="36"/>
      <c r="L12" s="36">
        <v>86.461759999999998</v>
      </c>
    </row>
    <row r="13" spans="1:12" x14ac:dyDescent="0.2">
      <c r="A13" t="s">
        <v>11</v>
      </c>
      <c r="B13" t="s">
        <v>176</v>
      </c>
      <c r="C13" t="s">
        <v>57</v>
      </c>
      <c r="D13">
        <v>246</v>
      </c>
      <c r="E13" t="s">
        <v>154</v>
      </c>
      <c r="F13">
        <v>21.19</v>
      </c>
      <c r="G13" s="36">
        <v>38.088425333333333</v>
      </c>
      <c r="H13" s="36">
        <v>32.343584</v>
      </c>
      <c r="I13" s="36">
        <v>23.45208366666667</v>
      </c>
      <c r="J13" s="36">
        <v>168.14246399999999</v>
      </c>
      <c r="K13" s="36"/>
      <c r="L13" s="36">
        <v>81.36239999999998</v>
      </c>
    </row>
    <row r="14" spans="1:12" x14ac:dyDescent="0.2">
      <c r="A14" t="s">
        <v>12</v>
      </c>
      <c r="B14" t="s">
        <v>176</v>
      </c>
      <c r="C14" t="s">
        <v>57</v>
      </c>
      <c r="D14">
        <v>245</v>
      </c>
      <c r="E14" t="s">
        <v>154</v>
      </c>
      <c r="F14">
        <v>24.55</v>
      </c>
      <c r="G14" s="36">
        <v>41.743083999999996</v>
      </c>
      <c r="H14" s="36">
        <v>46.641280000000002</v>
      </c>
      <c r="I14" s="36">
        <v>37.938679666666673</v>
      </c>
      <c r="J14" s="36">
        <v>351.31234133333328</v>
      </c>
      <c r="K14" s="36"/>
      <c r="L14" s="36">
        <v>107.81411199999999</v>
      </c>
    </row>
    <row r="15" spans="1:12" x14ac:dyDescent="0.2">
      <c r="A15" t="s">
        <v>13</v>
      </c>
      <c r="B15" t="s">
        <v>176</v>
      </c>
      <c r="C15" t="s">
        <v>57</v>
      </c>
      <c r="D15">
        <v>245</v>
      </c>
      <c r="E15" t="s">
        <v>154</v>
      </c>
      <c r="F15">
        <v>23.62</v>
      </c>
      <c r="G15" s="36">
        <v>35.079901999999997</v>
      </c>
      <c r="H15" s="36">
        <v>37.107317333333334</v>
      </c>
      <c r="I15" s="36">
        <v>35.012244666666668</v>
      </c>
      <c r="J15" s="36">
        <v>289.20191999999997</v>
      </c>
      <c r="K15" s="36"/>
      <c r="L15" s="36">
        <v>87.037738666666669</v>
      </c>
    </row>
    <row r="16" spans="1:12" x14ac:dyDescent="0.2">
      <c r="A16" t="s">
        <v>14</v>
      </c>
      <c r="B16" t="s">
        <v>175</v>
      </c>
      <c r="C16" t="s">
        <v>58</v>
      </c>
      <c r="D16">
        <v>250</v>
      </c>
      <c r="E16" t="s">
        <v>154</v>
      </c>
      <c r="F16">
        <v>26.99</v>
      </c>
      <c r="G16" s="36">
        <v>27.459569999999996</v>
      </c>
      <c r="H16" s="36">
        <v>52.879605333333338</v>
      </c>
      <c r="I16" s="36">
        <v>36.603710333333339</v>
      </c>
      <c r="J16" s="36">
        <v>130.07590399999998</v>
      </c>
      <c r="K16" s="36"/>
      <c r="L16" s="36">
        <v>68.760159999999999</v>
      </c>
    </row>
    <row r="17" spans="1:12" x14ac:dyDescent="0.2">
      <c r="A17" t="s">
        <v>15</v>
      </c>
      <c r="B17" t="s">
        <v>175</v>
      </c>
      <c r="C17" t="s">
        <v>58</v>
      </c>
      <c r="D17">
        <v>250</v>
      </c>
      <c r="E17" t="s">
        <v>154</v>
      </c>
      <c r="F17">
        <v>18.8</v>
      </c>
      <c r="G17" s="36">
        <v>32.504813999999996</v>
      </c>
      <c r="H17" s="36">
        <v>33.51069866666667</v>
      </c>
      <c r="I17" s="36">
        <v>25.975453000000005</v>
      </c>
      <c r="J17" s="36">
        <v>189.52729600000001</v>
      </c>
      <c r="K17" s="36"/>
      <c r="L17" s="36">
        <v>72.586303999999984</v>
      </c>
    </row>
    <row r="18" spans="1:12" x14ac:dyDescent="0.2">
      <c r="A18" t="s">
        <v>16</v>
      </c>
      <c r="B18" t="s">
        <v>175</v>
      </c>
      <c r="C18" t="s">
        <v>58</v>
      </c>
      <c r="D18">
        <v>250</v>
      </c>
      <c r="E18" t="s">
        <v>154</v>
      </c>
      <c r="F18">
        <v>18.55</v>
      </c>
      <c r="G18" s="36">
        <v>18.002455333333337</v>
      </c>
      <c r="H18" s="36">
        <v>50.480415999999998</v>
      </c>
      <c r="I18" s="36">
        <v>32.53145966666667</v>
      </c>
      <c r="J18" s="36">
        <v>234.33237333333327</v>
      </c>
      <c r="K18" s="36"/>
      <c r="L18" s="36">
        <v>122.43877333333333</v>
      </c>
    </row>
    <row r="19" spans="1:12" x14ac:dyDescent="0.2">
      <c r="A19" s="2" t="s">
        <v>17</v>
      </c>
      <c r="B19" t="s">
        <v>175</v>
      </c>
      <c r="C19" t="s">
        <v>58</v>
      </c>
      <c r="D19">
        <v>250</v>
      </c>
      <c r="E19" t="s">
        <v>153</v>
      </c>
      <c r="F19" t="s">
        <v>155</v>
      </c>
      <c r="G19" s="36">
        <v>45.082946666666658</v>
      </c>
      <c r="H19" s="36">
        <v>38.729151999999992</v>
      </c>
      <c r="I19" s="36">
        <v>36.818612666666667</v>
      </c>
      <c r="J19" s="36">
        <v>167.97789866666668</v>
      </c>
      <c r="K19" s="36"/>
      <c r="L19" s="36">
        <v>109.21941333333332</v>
      </c>
    </row>
    <row r="20" spans="1:12" x14ac:dyDescent="0.2">
      <c r="A20" t="s">
        <v>18</v>
      </c>
      <c r="B20" t="s">
        <v>175</v>
      </c>
      <c r="C20" t="s">
        <v>58</v>
      </c>
      <c r="D20">
        <v>250</v>
      </c>
      <c r="E20" t="s">
        <v>153</v>
      </c>
      <c r="F20">
        <v>14.8</v>
      </c>
      <c r="G20" s="36">
        <v>32.663157333333331</v>
      </c>
      <c r="H20" s="36">
        <v>22.950368000000001</v>
      </c>
      <c r="I20" s="36">
        <v>28.978143666666671</v>
      </c>
      <c r="J20" s="36">
        <v>252.50385066666664</v>
      </c>
      <c r="K20" s="36"/>
      <c r="L20" s="36">
        <v>66.813525333333317</v>
      </c>
    </row>
    <row r="21" spans="1:12" x14ac:dyDescent="0.2">
      <c r="A21" t="s">
        <v>19</v>
      </c>
      <c r="B21" t="s">
        <v>176</v>
      </c>
      <c r="C21" t="s">
        <v>58</v>
      </c>
      <c r="D21">
        <v>247</v>
      </c>
      <c r="E21" t="s">
        <v>154</v>
      </c>
      <c r="F21">
        <v>22.05</v>
      </c>
      <c r="G21" s="36">
        <v>38.693911333333332</v>
      </c>
      <c r="H21" s="36">
        <v>33.681759999999997</v>
      </c>
      <c r="I21" s="36">
        <v>29.169278000000002</v>
      </c>
      <c r="J21" s="36">
        <v>136.78843733333332</v>
      </c>
      <c r="K21" s="36"/>
      <c r="L21" s="36">
        <v>79.786037333333326</v>
      </c>
    </row>
    <row r="22" spans="1:12" x14ac:dyDescent="0.2">
      <c r="A22" t="s">
        <v>20</v>
      </c>
      <c r="B22" t="s">
        <v>176</v>
      </c>
      <c r="C22" t="s">
        <v>58</v>
      </c>
      <c r="D22">
        <v>247</v>
      </c>
      <c r="E22" t="s">
        <v>154</v>
      </c>
      <c r="F22">
        <v>19.8</v>
      </c>
      <c r="G22" s="36">
        <v>43.366693999999995</v>
      </c>
      <c r="H22" s="36">
        <v>61.534442666666664</v>
      </c>
      <c r="I22" s="36">
        <v>47.645927000000015</v>
      </c>
      <c r="J22" s="36">
        <v>283.59803733333331</v>
      </c>
      <c r="K22" s="36"/>
      <c r="L22" s="36">
        <v>102.43325866666666</v>
      </c>
    </row>
    <row r="23" spans="1:12" x14ac:dyDescent="0.2">
      <c r="A23" t="s">
        <v>21</v>
      </c>
      <c r="B23" t="s">
        <v>176</v>
      </c>
      <c r="C23" t="s">
        <v>58</v>
      </c>
      <c r="D23">
        <v>245</v>
      </c>
      <c r="E23" t="s">
        <v>153</v>
      </c>
      <c r="F23">
        <v>26.52</v>
      </c>
      <c r="G23" s="36">
        <v>29.171568666666666</v>
      </c>
      <c r="H23" s="36">
        <v>30.663285333333327</v>
      </c>
      <c r="I23" s="36">
        <v>25.924945999999995</v>
      </c>
      <c r="J23" s="36">
        <v>151.14892799999998</v>
      </c>
      <c r="K23" s="36"/>
      <c r="L23" s="36">
        <v>81.773813333333322</v>
      </c>
    </row>
    <row r="24" spans="1:12" x14ac:dyDescent="0.2">
      <c r="A24" t="s">
        <v>22</v>
      </c>
      <c r="B24" t="s">
        <v>176</v>
      </c>
      <c r="C24" t="s">
        <v>58</v>
      </c>
      <c r="D24">
        <v>246</v>
      </c>
      <c r="E24" t="s">
        <v>153</v>
      </c>
      <c r="F24">
        <v>17.89</v>
      </c>
      <c r="G24" s="36">
        <v>34.607235333333328</v>
      </c>
      <c r="H24" s="36">
        <v>27.374144000000001</v>
      </c>
      <c r="I24" s="36">
        <v>35.092461666666665</v>
      </c>
      <c r="J24" s="36">
        <v>165.8212266666666</v>
      </c>
      <c r="K24" s="36"/>
      <c r="L24" s="36">
        <v>70.364671999999999</v>
      </c>
    </row>
    <row r="25" spans="1:12" x14ac:dyDescent="0.2">
      <c r="A25" t="s">
        <v>23</v>
      </c>
      <c r="B25" t="s">
        <v>176</v>
      </c>
      <c r="C25" t="s">
        <v>58</v>
      </c>
      <c r="D25">
        <v>246</v>
      </c>
      <c r="E25" t="s">
        <v>153</v>
      </c>
      <c r="F25">
        <v>18.37</v>
      </c>
      <c r="G25" s="36">
        <v>38.206119333333334</v>
      </c>
      <c r="H25" s="36">
        <v>49.581802666666661</v>
      </c>
      <c r="I25" s="36">
        <v>28.923675333333335</v>
      </c>
      <c r="J25" s="36">
        <v>272.39893333333328</v>
      </c>
      <c r="K25" s="36"/>
      <c r="L25" s="36">
        <v>81.728341333333319</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36.809105733333332</v>
      </c>
      <c r="E31">
        <f>AVERAGE(G9:G15)</f>
        <v>37.873677111111107</v>
      </c>
      <c r="F31" t="s">
        <v>75</v>
      </c>
      <c r="G31">
        <f>(STDEVA(G21:G25))/(SQRT(COUNT(G21:G25)))</f>
        <v>2.3631156206013681</v>
      </c>
      <c r="H31">
        <f>(STDEVA(G9:G15))/(SQRT(COUNT(G9:G15)))</f>
        <v>2.8378294614640129</v>
      </c>
    </row>
    <row r="32" spans="1:12" x14ac:dyDescent="0.2">
      <c r="C32" t="s">
        <v>76</v>
      </c>
      <c r="D32" s="36">
        <f>AVERAGE(G16:G20)</f>
        <v>31.142588666666665</v>
      </c>
      <c r="E32">
        <f>AVERAGE(G2:G8)</f>
        <v>19.94990952380952</v>
      </c>
      <c r="F32" t="s">
        <v>76</v>
      </c>
      <c r="G32">
        <f>(STDEVA(G16:G20))/(SQRT(COUNT(G16:G20)))</f>
        <v>4.3859383181582681</v>
      </c>
      <c r="H32">
        <f>(STDEVA(G2:G8))/(SQRT(COUNT(G2:G8)))</f>
        <v>4.0533024039775603</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40.567086933333329</v>
      </c>
      <c r="E38">
        <f>AVERAGE(H9:H15)</f>
        <v>46.453617777777772</v>
      </c>
      <c r="F38" t="s">
        <v>75</v>
      </c>
      <c r="G38">
        <f>(STDEVA(H21:H25))/(SQRT(COUNT(H21:H25)))</f>
        <v>6.4824449961191073</v>
      </c>
      <c r="H38">
        <f>(STDEVA(H9:H15))/(SQRT(COUNT(H9:H15)))</f>
        <v>4.3697481660795114</v>
      </c>
    </row>
    <row r="39" spans="3:8" x14ac:dyDescent="0.2">
      <c r="C39" t="s">
        <v>76</v>
      </c>
      <c r="D39">
        <f>AVERAGE(H16:H20)</f>
        <v>39.710048</v>
      </c>
      <c r="E39">
        <f>AVERAGE(H2:H8)</f>
        <v>30.452938666666657</v>
      </c>
      <c r="F39" t="s">
        <v>76</v>
      </c>
      <c r="G39">
        <f>(STDEVA(H16:H20))/(SQRT(COUNT(H16:H20)))</f>
        <v>5.5214084708219788</v>
      </c>
      <c r="H39">
        <f>(STDEVA(H2:H8))/(SQRT(COUNT(H3:H9)))</f>
        <v>6.6992714931959956</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33.351257600000004</v>
      </c>
      <c r="E45">
        <f>AVERAGE(I9:I15)</f>
        <v>37.605432500000013</v>
      </c>
      <c r="F45" t="s">
        <v>75</v>
      </c>
      <c r="G45">
        <f>(STDEVA(I21:I25))/(SQRT(COUNT(I21:I25)))</f>
        <v>3.8704774055682378</v>
      </c>
      <c r="H45">
        <f>(STDEVA(I9:I15))/(SQRT(COUNT(I9:I15)))</f>
        <v>4.2710002745541749</v>
      </c>
    </row>
    <row r="46" spans="3:8" x14ac:dyDescent="0.2">
      <c r="C46" t="s">
        <v>76</v>
      </c>
      <c r="D46">
        <f>AVERAGE(I16:I20)</f>
        <v>32.181475866666673</v>
      </c>
      <c r="E46">
        <f>AVERAGE(I2:I8)</f>
        <v>31.128581761904762</v>
      </c>
      <c r="F46" t="s">
        <v>76</v>
      </c>
      <c r="G46">
        <f>(STDEVA(I16:I20))/(SQRT(COUNT(I16:I20)))</f>
        <v>2.1208222585296785</v>
      </c>
      <c r="H46">
        <f>(STDEVA(I2:I8))/(SQRT(COUNT(I2:I8)))</f>
        <v>4.5431562617327019</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201.95111253333329</v>
      </c>
      <c r="E52">
        <f>AVERAGE(J9:J15)</f>
        <v>248.33774933333333</v>
      </c>
      <c r="F52" t="s">
        <v>75</v>
      </c>
      <c r="G52">
        <f>(STDEVA(J21:J25))/(SQRT(COUNT(J21:J25)))</f>
        <v>31.433676709926612</v>
      </c>
      <c r="H52">
        <f>(STDEVA(J9:J15))/(SQRT(COUNT(J9:J15)))</f>
        <v>29.342045691081871</v>
      </c>
    </row>
    <row r="53" spans="3:8" x14ac:dyDescent="0.2">
      <c r="C53" t="s">
        <v>76</v>
      </c>
      <c r="D53">
        <f>AVERAGE(J16:J20)</f>
        <v>194.88346453333332</v>
      </c>
      <c r="E53">
        <f>AVERAGE(J2:J8)</f>
        <v>189.11155199999999</v>
      </c>
      <c r="F53" t="s">
        <v>76</v>
      </c>
      <c r="G53">
        <f>(STDEVA(J16:J20))/(SQRT(COUNT(J16:J20)))</f>
        <v>22.168607558786601</v>
      </c>
      <c r="H53">
        <f>(STDEVA(J2:J8))/(SQRT(COUNT(J2:J8)))</f>
        <v>47.273144320332555</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83.217224533333336</v>
      </c>
      <c r="E59">
        <f>AVERAGE(L9:L15)</f>
        <v>92.013313777777782</v>
      </c>
      <c r="F59" t="s">
        <v>75</v>
      </c>
      <c r="G59">
        <f>(STDEVA(L21:L25))/(SQRT(COUNT(L21:L25)))</f>
        <v>5.2465099309564618</v>
      </c>
      <c r="H59">
        <f>(STDEVA(L9:L15))/(SQRT(COUNT(L9:L15)))</f>
        <v>4.4071564135280248</v>
      </c>
    </row>
    <row r="60" spans="3:8" x14ac:dyDescent="0.2">
      <c r="C60" t="s">
        <v>76</v>
      </c>
      <c r="D60">
        <f>AVERAGE(L16:L20)</f>
        <v>87.96363519999997</v>
      </c>
      <c r="E60">
        <f>AVERAGE(L2:L8)</f>
        <v>78.142549333333335</v>
      </c>
      <c r="F60" t="s">
        <v>76</v>
      </c>
      <c r="G60">
        <f>(STDEVA(L16:L20))/(SQRT(COUNT(L16:L20)))</f>
        <v>11.603676519382759</v>
      </c>
      <c r="H60">
        <f>(STDEVA(L2:L8))/(SQRT(COUNT(L2:L8)))</f>
        <v>12.774083697047455</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t="e">
        <f>AVERAGE(K21:K25)</f>
        <v>#DIV/0!</v>
      </c>
      <c r="E65" s="36" t="e">
        <f>AVERAGE(K9:K15)</f>
        <v>#DIV/0!</v>
      </c>
      <c r="F65" t="s">
        <v>75</v>
      </c>
      <c r="G65" t="e">
        <f>(STDEVA(K21:K25))/(SQRT(COUNT(K21:K25)))</f>
        <v>#DIV/0!</v>
      </c>
      <c r="H65" t="e">
        <f>(STDEVA(K9:K15))/(SQRT(COUNT(K9:K15)))</f>
        <v>#DIV/0!</v>
      </c>
    </row>
    <row r="66" spans="3:8" x14ac:dyDescent="0.2">
      <c r="C66" t="s">
        <v>76</v>
      </c>
      <c r="D66" s="36" t="e">
        <f>AVERAGE(K16:K20)</f>
        <v>#DIV/0!</v>
      </c>
      <c r="E66" s="36" t="e">
        <f>AVERAGE(K2:K8)</f>
        <v>#DIV/0!</v>
      </c>
      <c r="F66" t="s">
        <v>76</v>
      </c>
      <c r="G66" t="e">
        <f>(STDEVA(K16:K20))/(SQRT(COUNT(K16:K20)))</f>
        <v>#DIV/0!</v>
      </c>
      <c r="H66" t="e">
        <f>(STDEVA(K2:K8))/(SQRT(COUNT(K2:K8)))</f>
        <v>#DIV/0!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585F-EFC8-4E56-A34A-B5E05E19105A}">
  <dimension ref="A1:AC52"/>
  <sheetViews>
    <sheetView topLeftCell="A19" zoomScale="85" zoomScaleNormal="85" workbookViewId="0">
      <selection activeCell="AC48" sqref="AC48"/>
    </sheetView>
  </sheetViews>
  <sheetFormatPr defaultRowHeight="15" x14ac:dyDescent="0.2"/>
  <cols>
    <col min="2" max="2" width="19.234375" customWidth="1"/>
  </cols>
  <sheetData>
    <row r="1" spans="1:14" x14ac:dyDescent="0.2">
      <c r="A1" t="s">
        <v>133</v>
      </c>
    </row>
    <row r="2" spans="1:14" x14ac:dyDescent="0.2">
      <c r="A2" t="s">
        <v>62</v>
      </c>
      <c r="C2" s="65" t="s">
        <v>72</v>
      </c>
      <c r="D2" s="65"/>
      <c r="E2" s="65"/>
      <c r="I2" s="7"/>
    </row>
    <row r="3" spans="1:14" x14ac:dyDescent="0.2">
      <c r="A3" t="s">
        <v>116</v>
      </c>
      <c r="B3" s="3" t="s">
        <v>70</v>
      </c>
      <c r="C3" s="4">
        <v>1</v>
      </c>
      <c r="D3" s="4">
        <v>2</v>
      </c>
      <c r="E3" s="4">
        <v>3</v>
      </c>
      <c r="F3" s="3" t="s">
        <v>63</v>
      </c>
      <c r="G3" s="4" t="s">
        <v>64</v>
      </c>
      <c r="H3" s="3" t="s">
        <v>61</v>
      </c>
      <c r="I3" s="9" t="s">
        <v>65</v>
      </c>
      <c r="J3" s="3" t="s">
        <v>66</v>
      </c>
      <c r="K3" s="3" t="s">
        <v>67</v>
      </c>
      <c r="L3" s="3" t="s">
        <v>106</v>
      </c>
      <c r="N3" s="3" t="s">
        <v>107</v>
      </c>
    </row>
    <row r="4" spans="1:14" x14ac:dyDescent="0.2">
      <c r="B4" s="30">
        <v>20</v>
      </c>
      <c r="C4" s="5">
        <v>22.538</v>
      </c>
      <c r="D4" s="5">
        <v>24.623000000000001</v>
      </c>
      <c r="E4" s="5">
        <v>24.823</v>
      </c>
      <c r="F4">
        <f t="shared" ref="F4:F8" si="0">AVERAGE(C4:E4)</f>
        <v>23.994666666666671</v>
      </c>
      <c r="G4" s="5">
        <v>0.32300000000000001</v>
      </c>
      <c r="H4">
        <f t="shared" ref="H4:H8" si="1">F4-G4</f>
        <v>23.67166666666667</v>
      </c>
      <c r="I4" s="7">
        <v>64.959999999999994</v>
      </c>
      <c r="J4">
        <v>2</v>
      </c>
      <c r="K4" s="5">
        <v>1</v>
      </c>
      <c r="L4">
        <f>50/K4</f>
        <v>50</v>
      </c>
      <c r="N4">
        <f>(H4*I4)/(J4*L4)</f>
        <v>15.377114666666669</v>
      </c>
    </row>
    <row r="5" spans="1:14" x14ac:dyDescent="0.2">
      <c r="B5" s="7">
        <v>100</v>
      </c>
      <c r="C5" s="6">
        <v>5.915</v>
      </c>
      <c r="D5" s="6">
        <v>5.5540000000000003</v>
      </c>
      <c r="E5" s="6">
        <v>6.2850000000000001</v>
      </c>
      <c r="F5">
        <f t="shared" si="0"/>
        <v>5.9180000000000001</v>
      </c>
      <c r="G5" s="6">
        <v>0.223</v>
      </c>
      <c r="H5">
        <f t="shared" si="1"/>
        <v>5.6950000000000003</v>
      </c>
      <c r="I5" s="7">
        <v>64.959999999999994</v>
      </c>
      <c r="J5">
        <v>2</v>
      </c>
      <c r="K5" s="6">
        <v>5</v>
      </c>
      <c r="L5">
        <f t="shared" ref="L5:L8" si="2">50/K5</f>
        <v>10</v>
      </c>
      <c r="N5">
        <f>(H5*I5)/(J5*L5)</f>
        <v>18.49736</v>
      </c>
    </row>
    <row r="6" spans="1:14" x14ac:dyDescent="0.2">
      <c r="B6" s="7">
        <v>200</v>
      </c>
      <c r="C6" s="8">
        <v>2.5979999999999999</v>
      </c>
      <c r="D6" s="8">
        <v>5.2949999999999999</v>
      </c>
      <c r="E6" s="8">
        <v>2.387</v>
      </c>
      <c r="F6" s="7">
        <f t="shared" si="0"/>
        <v>3.4266666666666663</v>
      </c>
      <c r="G6" s="8">
        <v>0.30299999999999999</v>
      </c>
      <c r="H6" s="7">
        <f t="shared" si="1"/>
        <v>3.1236666666666664</v>
      </c>
      <c r="I6" s="7">
        <v>64.959999999999994</v>
      </c>
      <c r="J6" s="7">
        <v>2</v>
      </c>
      <c r="K6" s="8">
        <v>10</v>
      </c>
      <c r="L6" s="7">
        <f t="shared" si="2"/>
        <v>5</v>
      </c>
      <c r="M6" s="7"/>
      <c r="N6" s="7">
        <f t="shared" ref="N6:N8" si="3">(H6*I6)/(J6*L6)</f>
        <v>20.291338666666665</v>
      </c>
    </row>
    <row r="7" spans="1:14" x14ac:dyDescent="0.2">
      <c r="B7" s="7">
        <v>400</v>
      </c>
      <c r="C7" s="6">
        <v>1.647</v>
      </c>
      <c r="D7" s="6">
        <v>1.845</v>
      </c>
      <c r="E7" s="6">
        <v>1.704</v>
      </c>
      <c r="F7">
        <f t="shared" si="0"/>
        <v>1.732</v>
      </c>
      <c r="G7" s="6">
        <v>0.17599999999999999</v>
      </c>
      <c r="H7">
        <f t="shared" si="1"/>
        <v>1.556</v>
      </c>
      <c r="I7" s="7">
        <v>64.959999999999994</v>
      </c>
      <c r="J7">
        <v>2</v>
      </c>
      <c r="K7" s="6">
        <v>20</v>
      </c>
      <c r="L7">
        <f t="shared" si="2"/>
        <v>2.5</v>
      </c>
      <c r="N7" s="7">
        <f t="shared" si="3"/>
        <v>20.215551999999999</v>
      </c>
    </row>
    <row r="8" spans="1:14" x14ac:dyDescent="0.2">
      <c r="B8" s="7">
        <v>800</v>
      </c>
      <c r="C8" s="6">
        <v>0.93600000000000005</v>
      </c>
      <c r="D8" s="6">
        <v>0.98899999999999999</v>
      </c>
      <c r="E8" s="6">
        <v>0.96299999999999997</v>
      </c>
      <c r="F8">
        <f t="shared" si="0"/>
        <v>0.96266666666666667</v>
      </c>
      <c r="G8" s="6">
        <v>0.19800000000000001</v>
      </c>
      <c r="H8">
        <f t="shared" si="1"/>
        <v>0.76466666666666661</v>
      </c>
      <c r="I8" s="7">
        <v>64.959999999999994</v>
      </c>
      <c r="J8">
        <v>2</v>
      </c>
      <c r="K8" s="6">
        <v>40</v>
      </c>
      <c r="L8">
        <f t="shared" si="2"/>
        <v>1.25</v>
      </c>
      <c r="N8">
        <f t="shared" si="3"/>
        <v>19.869098666666662</v>
      </c>
    </row>
    <row r="10" spans="1:14" x14ac:dyDescent="0.2">
      <c r="A10" t="s">
        <v>62</v>
      </c>
      <c r="C10" s="65" t="s">
        <v>72</v>
      </c>
      <c r="D10" s="65"/>
      <c r="E10" s="65"/>
      <c r="I10" s="7"/>
    </row>
    <row r="11" spans="1:14" x14ac:dyDescent="0.2">
      <c r="A11" t="s">
        <v>132</v>
      </c>
      <c r="B11" s="3" t="s">
        <v>70</v>
      </c>
      <c r="C11" s="4">
        <v>1</v>
      </c>
      <c r="D11" s="4">
        <v>2</v>
      </c>
      <c r="E11" s="4">
        <v>3</v>
      </c>
      <c r="F11" s="3" t="s">
        <v>63</v>
      </c>
      <c r="G11" s="4" t="s">
        <v>64</v>
      </c>
      <c r="H11" s="3" t="s">
        <v>61</v>
      </c>
      <c r="I11" s="9" t="s">
        <v>65</v>
      </c>
      <c r="J11" s="3" t="s">
        <v>66</v>
      </c>
      <c r="K11" s="3" t="s">
        <v>67</v>
      </c>
      <c r="L11" s="3" t="s">
        <v>106</v>
      </c>
      <c r="N11" s="3" t="s">
        <v>107</v>
      </c>
    </row>
    <row r="12" spans="1:14" x14ac:dyDescent="0.2">
      <c r="B12" s="30">
        <v>20</v>
      </c>
      <c r="C12" s="5">
        <v>22.4</v>
      </c>
      <c r="D12" s="5">
        <v>22.669</v>
      </c>
      <c r="E12" s="5">
        <v>23.422999999999998</v>
      </c>
      <c r="F12">
        <f t="shared" ref="F12:F16" si="4">AVERAGE(C12:E12)</f>
        <v>22.830666666666669</v>
      </c>
      <c r="G12" s="5">
        <v>1.411</v>
      </c>
      <c r="H12">
        <f t="shared" ref="H12:H16" si="5">F12-G12</f>
        <v>21.419666666666668</v>
      </c>
      <c r="I12" s="7">
        <v>64.959999999999994</v>
      </c>
      <c r="J12">
        <v>2</v>
      </c>
      <c r="K12" s="5">
        <v>1</v>
      </c>
      <c r="L12">
        <f>50/K12</f>
        <v>50</v>
      </c>
      <c r="N12">
        <f>(H12*I12)/(J12*L12)</f>
        <v>13.914215466666667</v>
      </c>
    </row>
    <row r="13" spans="1:14" x14ac:dyDescent="0.2">
      <c r="B13" s="7">
        <v>100</v>
      </c>
      <c r="C13" s="6">
        <v>5.7919999999999998</v>
      </c>
      <c r="D13" s="6">
        <v>5.9850000000000003</v>
      </c>
      <c r="E13" s="6">
        <v>5.7</v>
      </c>
      <c r="F13">
        <f t="shared" si="4"/>
        <v>5.8256666666666668</v>
      </c>
      <c r="G13" s="6">
        <v>0.42299999999999999</v>
      </c>
      <c r="H13">
        <f t="shared" si="5"/>
        <v>5.4026666666666667</v>
      </c>
      <c r="I13" s="7">
        <v>64.959999999999994</v>
      </c>
      <c r="J13">
        <v>2</v>
      </c>
      <c r="K13" s="6">
        <v>5</v>
      </c>
      <c r="L13">
        <f t="shared" ref="L13:L16" si="6">50/K13</f>
        <v>10</v>
      </c>
      <c r="N13">
        <f>(H13*I13)/(J13*L13)</f>
        <v>17.547861333333334</v>
      </c>
    </row>
    <row r="14" spans="1:14" x14ac:dyDescent="0.2">
      <c r="B14" s="7">
        <v>200</v>
      </c>
      <c r="C14" s="8">
        <v>2.6739999999999999</v>
      </c>
      <c r="D14" s="8">
        <v>2.536</v>
      </c>
      <c r="E14" s="8">
        <v>2.6960000000000002</v>
      </c>
      <c r="F14" s="7">
        <f t="shared" si="4"/>
        <v>2.6353333333333335</v>
      </c>
      <c r="G14" s="8">
        <v>0.30299999999999999</v>
      </c>
      <c r="H14" s="7">
        <f t="shared" si="5"/>
        <v>2.3323333333333336</v>
      </c>
      <c r="I14" s="7">
        <v>64.959999999999994</v>
      </c>
      <c r="J14" s="7">
        <v>2</v>
      </c>
      <c r="K14" s="8">
        <v>10</v>
      </c>
      <c r="L14" s="7">
        <f t="shared" si="6"/>
        <v>5</v>
      </c>
      <c r="M14" s="7"/>
      <c r="N14" s="7">
        <f t="shared" ref="N14:N16" si="7">(H14*I14)/(J14*L14)</f>
        <v>15.150837333333333</v>
      </c>
    </row>
    <row r="15" spans="1:14" x14ac:dyDescent="0.2">
      <c r="B15" s="7">
        <v>400</v>
      </c>
      <c r="C15" s="6">
        <v>1.8919999999999999</v>
      </c>
      <c r="D15" s="6">
        <v>1.829</v>
      </c>
      <c r="E15" s="6">
        <v>1.9079999999999999</v>
      </c>
      <c r="F15">
        <f t="shared" si="4"/>
        <v>1.8763333333333332</v>
      </c>
      <c r="G15" s="6">
        <v>9.7000000000000003E-2</v>
      </c>
      <c r="H15">
        <f t="shared" si="5"/>
        <v>1.7793333333333332</v>
      </c>
      <c r="I15" s="7">
        <v>64.959999999999994</v>
      </c>
      <c r="J15">
        <v>2</v>
      </c>
      <c r="K15" s="6">
        <v>20</v>
      </c>
      <c r="L15">
        <f t="shared" si="6"/>
        <v>2.5</v>
      </c>
      <c r="N15" s="7">
        <f t="shared" si="7"/>
        <v>23.117098666666664</v>
      </c>
    </row>
    <row r="16" spans="1:14" x14ac:dyDescent="0.2">
      <c r="B16" s="7">
        <v>800</v>
      </c>
      <c r="C16" s="6">
        <v>1.228</v>
      </c>
      <c r="D16" s="6">
        <v>0.93400000000000005</v>
      </c>
      <c r="E16" s="6">
        <v>1.4279999999999999</v>
      </c>
      <c r="F16">
        <f t="shared" si="4"/>
        <v>1.1966666666666665</v>
      </c>
      <c r="G16" s="6">
        <v>0.13900000000000001</v>
      </c>
      <c r="H16">
        <f t="shared" si="5"/>
        <v>1.0576666666666665</v>
      </c>
      <c r="I16" s="7">
        <v>64.959999999999994</v>
      </c>
      <c r="J16">
        <v>2</v>
      </c>
      <c r="K16" s="6">
        <v>40</v>
      </c>
      <c r="L16">
        <f t="shared" si="6"/>
        <v>1.25</v>
      </c>
      <c r="N16">
        <f t="shared" si="7"/>
        <v>27.482410666666659</v>
      </c>
    </row>
    <row r="17" spans="1:29" x14ac:dyDescent="0.2">
      <c r="A17" t="s">
        <v>135</v>
      </c>
    </row>
    <row r="18" spans="1:29" x14ac:dyDescent="0.2">
      <c r="A18" t="s">
        <v>62</v>
      </c>
      <c r="C18" s="65" t="s">
        <v>72</v>
      </c>
      <c r="D18" s="65"/>
      <c r="E18" s="65"/>
      <c r="I18" s="7"/>
    </row>
    <row r="19" spans="1:29" x14ac:dyDescent="0.2">
      <c r="A19" t="s">
        <v>134</v>
      </c>
      <c r="B19" s="3" t="s">
        <v>70</v>
      </c>
      <c r="C19" s="4">
        <v>1</v>
      </c>
      <c r="D19" s="4">
        <v>2</v>
      </c>
      <c r="E19" s="4">
        <v>3</v>
      </c>
      <c r="F19" s="3" t="s">
        <v>63</v>
      </c>
      <c r="G19" s="4" t="s">
        <v>64</v>
      </c>
      <c r="H19" s="3" t="s">
        <v>61</v>
      </c>
      <c r="I19" s="9" t="s">
        <v>65</v>
      </c>
      <c r="J19" s="3" t="s">
        <v>66</v>
      </c>
      <c r="K19" s="3" t="s">
        <v>67</v>
      </c>
      <c r="L19" s="3" t="s">
        <v>106</v>
      </c>
      <c r="N19" s="3" t="s">
        <v>107</v>
      </c>
    </row>
    <row r="20" spans="1:29" x14ac:dyDescent="0.2">
      <c r="B20" s="30">
        <v>20</v>
      </c>
      <c r="C20" s="5">
        <v>20.3</v>
      </c>
      <c r="D20" s="5">
        <v>19.271000000000001</v>
      </c>
      <c r="E20" s="5">
        <v>18.971</v>
      </c>
      <c r="F20">
        <f t="shared" ref="F20:F21" si="8">AVERAGE(C20:E20)</f>
        <v>19.513999999999999</v>
      </c>
      <c r="G20" s="5">
        <v>0.58599999999999997</v>
      </c>
      <c r="H20">
        <f t="shared" ref="H20:H21" si="9">F20-G20</f>
        <v>18.928000000000001</v>
      </c>
      <c r="I20" s="7">
        <v>64.959999999999994</v>
      </c>
      <c r="J20">
        <v>2</v>
      </c>
      <c r="K20" s="5">
        <v>1</v>
      </c>
      <c r="L20">
        <f>50/K20</f>
        <v>50</v>
      </c>
      <c r="N20">
        <f>(H20*I20)/(J20*L20)</f>
        <v>12.295628799999999</v>
      </c>
    </row>
    <row r="21" spans="1:29" x14ac:dyDescent="0.2">
      <c r="B21" s="7">
        <v>40</v>
      </c>
      <c r="C21" s="5">
        <v>10.867000000000001</v>
      </c>
      <c r="D21" s="5">
        <v>10.14</v>
      </c>
      <c r="E21" s="5">
        <v>10.573</v>
      </c>
      <c r="F21">
        <f t="shared" si="8"/>
        <v>10.526666666666667</v>
      </c>
      <c r="G21" s="5">
        <v>0.78</v>
      </c>
      <c r="H21">
        <f t="shared" si="9"/>
        <v>9.7466666666666679</v>
      </c>
      <c r="I21" s="7">
        <v>64.959999999999994</v>
      </c>
      <c r="J21">
        <v>2</v>
      </c>
      <c r="K21" s="5">
        <v>2</v>
      </c>
      <c r="L21">
        <f>50/K21</f>
        <v>25</v>
      </c>
      <c r="N21">
        <f>(H21*I21)/(J21*L21)</f>
        <v>12.662869333333333</v>
      </c>
    </row>
    <row r="22" spans="1:29" x14ac:dyDescent="0.2">
      <c r="B22" s="7">
        <v>100</v>
      </c>
      <c r="C22" s="6">
        <v>5.2290000000000001</v>
      </c>
      <c r="D22" s="6">
        <v>4.1289999999999996</v>
      </c>
      <c r="E22" s="6">
        <v>5.1710000000000003</v>
      </c>
      <c r="F22">
        <f>AVERAGE(C22:E22)</f>
        <v>4.843</v>
      </c>
      <c r="G22" s="6">
        <v>0.28599999999999998</v>
      </c>
      <c r="H22">
        <f>F22-G22</f>
        <v>4.5570000000000004</v>
      </c>
      <c r="I22" s="7">
        <v>64.959999999999994</v>
      </c>
      <c r="J22">
        <v>2</v>
      </c>
      <c r="K22" s="6">
        <v>5</v>
      </c>
      <c r="L22">
        <f t="shared" ref="L22:L25" si="10">50/K22</f>
        <v>10</v>
      </c>
      <c r="N22">
        <f>(H22*I22)/(J22*L22)</f>
        <v>14.801136</v>
      </c>
    </row>
    <row r="23" spans="1:29" x14ac:dyDescent="0.2">
      <c r="B23" s="7">
        <v>200</v>
      </c>
      <c r="C23" s="8">
        <v>2.58</v>
      </c>
      <c r="D23" s="8">
        <v>2.4870000000000001</v>
      </c>
      <c r="E23" s="8">
        <v>2.87</v>
      </c>
      <c r="F23" s="7">
        <f>AVERAGE(C23:E23)</f>
        <v>2.6456666666666666</v>
      </c>
      <c r="G23" s="8">
        <v>2.9000000000000001E-2</v>
      </c>
      <c r="H23" s="7">
        <f>F23-G23</f>
        <v>2.6166666666666667</v>
      </c>
      <c r="I23" s="7">
        <v>64.959999999999994</v>
      </c>
      <c r="J23" s="7">
        <v>2</v>
      </c>
      <c r="K23" s="8">
        <v>10</v>
      </c>
      <c r="L23" s="7">
        <f t="shared" si="10"/>
        <v>5</v>
      </c>
      <c r="M23" s="7"/>
      <c r="N23" s="7">
        <f t="shared" ref="N23:N25" si="11">(H23*I23)/(J23*L23)</f>
        <v>16.997866666666663</v>
      </c>
    </row>
    <row r="24" spans="1:29" x14ac:dyDescent="0.2">
      <c r="B24" s="7">
        <v>400</v>
      </c>
      <c r="C24" s="6">
        <v>1.4139999999999999</v>
      </c>
      <c r="D24" s="6">
        <v>1.7709999999999999</v>
      </c>
      <c r="E24" s="6">
        <v>1.7430000000000001</v>
      </c>
      <c r="F24">
        <f>AVERAGE(C24:E24)</f>
        <v>1.6426666666666667</v>
      </c>
      <c r="G24" s="6">
        <v>2.9000000000000001E-2</v>
      </c>
      <c r="H24">
        <f>F24-G24</f>
        <v>1.6136666666666668</v>
      </c>
      <c r="I24" s="7">
        <v>64.959999999999994</v>
      </c>
      <c r="J24">
        <v>2</v>
      </c>
      <c r="K24" s="6">
        <v>20</v>
      </c>
      <c r="L24">
        <f t="shared" si="10"/>
        <v>2.5</v>
      </c>
      <c r="N24" s="7">
        <f t="shared" si="11"/>
        <v>20.964757333333331</v>
      </c>
    </row>
    <row r="25" spans="1:29" x14ac:dyDescent="0.2">
      <c r="B25" s="7">
        <v>800</v>
      </c>
      <c r="C25" s="6">
        <v>1.157</v>
      </c>
      <c r="D25" s="6">
        <v>1.1859999999999999</v>
      </c>
      <c r="E25" s="6">
        <v>1.286</v>
      </c>
      <c r="F25">
        <f>AVERAGE(C25:E25)</f>
        <v>1.2096666666666667</v>
      </c>
      <c r="G25" s="6">
        <v>0.14299999999999999</v>
      </c>
      <c r="H25">
        <f>F25-G25</f>
        <v>1.0666666666666667</v>
      </c>
      <c r="I25" s="7">
        <v>64.959999999999994</v>
      </c>
      <c r="J25">
        <v>2</v>
      </c>
      <c r="K25" s="6">
        <v>40</v>
      </c>
      <c r="L25">
        <f t="shared" si="10"/>
        <v>1.25</v>
      </c>
      <c r="N25">
        <f t="shared" si="11"/>
        <v>27.716266666666662</v>
      </c>
    </row>
    <row r="27" spans="1:29" x14ac:dyDescent="0.2">
      <c r="A27" t="s">
        <v>140</v>
      </c>
    </row>
    <row r="28" spans="1:29" x14ac:dyDescent="0.2">
      <c r="A28" t="s">
        <v>56</v>
      </c>
      <c r="B28" t="s">
        <v>62</v>
      </c>
      <c r="C28" s="3" t="s">
        <v>70</v>
      </c>
      <c r="D28" s="20">
        <v>1</v>
      </c>
      <c r="E28" s="20">
        <v>2</v>
      </c>
      <c r="F28" s="20">
        <v>3</v>
      </c>
      <c r="G28" s="3" t="s">
        <v>63</v>
      </c>
      <c r="H28" s="4" t="s">
        <v>64</v>
      </c>
      <c r="I28" s="3" t="s">
        <v>61</v>
      </c>
      <c r="J28" s="9" t="s">
        <v>65</v>
      </c>
      <c r="K28" s="3" t="s">
        <v>66</v>
      </c>
      <c r="L28" s="3" t="s">
        <v>67</v>
      </c>
      <c r="M28" s="3" t="s">
        <v>68</v>
      </c>
      <c r="O28" s="3" t="s">
        <v>107</v>
      </c>
      <c r="S28" s="66" t="s">
        <v>77</v>
      </c>
      <c r="T28" s="66"/>
      <c r="U28" s="66"/>
      <c r="W28" s="66" t="s">
        <v>74</v>
      </c>
      <c r="X28" s="66"/>
      <c r="Y28" s="66"/>
      <c r="AA28" s="66" t="s">
        <v>79</v>
      </c>
      <c r="AB28" s="66"/>
      <c r="AC28" s="66"/>
    </row>
    <row r="29" spans="1:29" x14ac:dyDescent="0.2">
      <c r="A29" t="s">
        <v>57</v>
      </c>
      <c r="B29" t="s">
        <v>0</v>
      </c>
      <c r="C29" s="7">
        <v>20</v>
      </c>
      <c r="D29" s="21">
        <v>23.238</v>
      </c>
      <c r="E29" s="21">
        <v>20.484999999999999</v>
      </c>
      <c r="F29" s="21">
        <v>19.108000000000001</v>
      </c>
      <c r="G29">
        <f>AVERAGE(D29:F29)</f>
        <v>20.943666666666669</v>
      </c>
      <c r="H29" s="21">
        <v>0.73799999999999999</v>
      </c>
      <c r="I29">
        <f>G29-H29</f>
        <v>20.205666666666669</v>
      </c>
      <c r="J29" s="7">
        <v>64.959999999999994</v>
      </c>
      <c r="K29">
        <v>2</v>
      </c>
      <c r="L29" s="5">
        <v>1</v>
      </c>
      <c r="M29">
        <f>50/L29</f>
        <v>50</v>
      </c>
      <c r="O29">
        <f>(I29*J29)/(K29*M29)</f>
        <v>13.125601066666668</v>
      </c>
      <c r="T29" s="3" t="s">
        <v>58</v>
      </c>
      <c r="U29" t="s">
        <v>57</v>
      </c>
      <c r="X29" s="3" t="s">
        <v>58</v>
      </c>
      <c r="Y29" t="s">
        <v>57</v>
      </c>
      <c r="AB29" s="3" t="s">
        <v>58</v>
      </c>
      <c r="AC29" t="s">
        <v>57</v>
      </c>
    </row>
    <row r="30" spans="1:29" x14ac:dyDescent="0.2">
      <c r="A30" t="s">
        <v>57</v>
      </c>
      <c r="B30" t="s">
        <v>1</v>
      </c>
      <c r="C30" s="7">
        <v>20</v>
      </c>
      <c r="D30" s="21">
        <v>19.969000000000001</v>
      </c>
      <c r="E30" s="21">
        <v>20.068999999999999</v>
      </c>
      <c r="F30" s="21">
        <v>21.338000000000001</v>
      </c>
      <c r="G30">
        <f t="shared" ref="G30:G52" si="12">AVERAGE(D30:F30)</f>
        <v>20.458666666666666</v>
      </c>
      <c r="H30" s="21">
        <v>0.44600000000000001</v>
      </c>
      <c r="I30">
        <f t="shared" ref="I30:I52" si="13">G30-H30</f>
        <v>20.012666666666664</v>
      </c>
      <c r="J30" s="7">
        <v>64.959999999999994</v>
      </c>
      <c r="K30">
        <v>2</v>
      </c>
      <c r="L30" s="5">
        <v>1</v>
      </c>
      <c r="M30">
        <f t="shared" ref="M30:M52" si="14">50/L30</f>
        <v>50</v>
      </c>
      <c r="O30">
        <f t="shared" ref="O30:O52" si="15">(I30*J30)/(K30*M30)</f>
        <v>13.000228266666664</v>
      </c>
      <c r="S30" t="s">
        <v>75</v>
      </c>
      <c r="T30">
        <f>AVERAGE(O48:O52)</f>
        <v>14.12802048</v>
      </c>
      <c r="U30">
        <f>AVERAGE(O36:O42)</f>
        <v>14.498515199999998</v>
      </c>
      <c r="W30" t="s">
        <v>75</v>
      </c>
      <c r="X30">
        <f>STDEVA(O48:O52)</f>
        <v>2.6632756897398031</v>
      </c>
      <c r="Y30">
        <f>STDEVA(O36:O42)</f>
        <v>0.91901000751885698</v>
      </c>
      <c r="AA30" t="s">
        <v>75</v>
      </c>
      <c r="AB30">
        <f>X30/SQRT(X35)</f>
        <v>1.1910530970161677</v>
      </c>
      <c r="AC30">
        <f>Y30/SQRT(Y35)</f>
        <v>0.34735313318207073</v>
      </c>
    </row>
    <row r="31" spans="1:29" x14ac:dyDescent="0.2">
      <c r="A31" t="s">
        <v>57</v>
      </c>
      <c r="B31" t="s">
        <v>2</v>
      </c>
      <c r="C31" s="7">
        <v>20</v>
      </c>
      <c r="D31" s="5">
        <v>20.3</v>
      </c>
      <c r="E31" s="5">
        <v>19.271000000000001</v>
      </c>
      <c r="F31" s="5">
        <v>18.971</v>
      </c>
      <c r="G31">
        <f t="shared" si="12"/>
        <v>19.513999999999999</v>
      </c>
      <c r="H31" s="5">
        <v>0.58599999999999997</v>
      </c>
      <c r="I31">
        <f t="shared" si="13"/>
        <v>18.928000000000001</v>
      </c>
      <c r="J31" s="7">
        <v>64.959999999999994</v>
      </c>
      <c r="K31" s="7">
        <v>2</v>
      </c>
      <c r="L31" s="5">
        <v>1</v>
      </c>
      <c r="M31" s="7">
        <f t="shared" si="14"/>
        <v>50</v>
      </c>
      <c r="N31" s="7"/>
      <c r="O31">
        <f t="shared" si="15"/>
        <v>12.295628799999999</v>
      </c>
      <c r="S31" t="s">
        <v>76</v>
      </c>
      <c r="T31">
        <f>AVERAGE(O43:O47)</f>
        <v>11.275410346666668</v>
      </c>
      <c r="U31">
        <f>AVERAGE(O29:O35)</f>
        <v>12.205365333333333</v>
      </c>
      <c r="W31" t="s">
        <v>76</v>
      </c>
      <c r="X31">
        <f>STDEVA(O43:O47)</f>
        <v>1.8260206867177664</v>
      </c>
      <c r="Y31">
        <f>STDEVA(O29:O35)</f>
        <v>1.2576478721933555</v>
      </c>
      <c r="AA31" t="s">
        <v>76</v>
      </c>
      <c r="AB31">
        <f>X31/SQRT(X36)</f>
        <v>0.81662127676435459</v>
      </c>
      <c r="AC31">
        <f>Y31/SQRT(Y36)</f>
        <v>0.47534621524473752</v>
      </c>
    </row>
    <row r="32" spans="1:29" x14ac:dyDescent="0.2">
      <c r="A32" t="s">
        <v>57</v>
      </c>
      <c r="B32" t="s">
        <v>3</v>
      </c>
      <c r="C32" s="7">
        <v>20</v>
      </c>
      <c r="D32" s="21">
        <v>21.684999999999999</v>
      </c>
      <c r="E32" s="21">
        <v>17.654</v>
      </c>
      <c r="F32" s="21">
        <v>23.024000000000001</v>
      </c>
      <c r="G32">
        <f t="shared" si="12"/>
        <v>20.787666666666667</v>
      </c>
      <c r="H32" s="21">
        <v>0.82299999999999995</v>
      </c>
      <c r="I32">
        <f t="shared" si="13"/>
        <v>19.964666666666666</v>
      </c>
      <c r="J32" s="7">
        <v>64.959999999999994</v>
      </c>
      <c r="K32">
        <v>2</v>
      </c>
      <c r="L32" s="5">
        <v>1</v>
      </c>
      <c r="M32">
        <f t="shared" si="14"/>
        <v>50</v>
      </c>
      <c r="O32">
        <f t="shared" si="15"/>
        <v>12.969047466666666</v>
      </c>
    </row>
    <row r="33" spans="1:25" x14ac:dyDescent="0.2">
      <c r="A33" t="s">
        <v>57</v>
      </c>
      <c r="B33" t="s">
        <v>4</v>
      </c>
      <c r="C33" s="7">
        <v>20</v>
      </c>
      <c r="D33" s="21">
        <v>21.315000000000001</v>
      </c>
      <c r="E33" s="21">
        <v>19.831</v>
      </c>
      <c r="F33" s="21">
        <v>20.053999999999998</v>
      </c>
      <c r="G33">
        <f t="shared" si="12"/>
        <v>20.400000000000002</v>
      </c>
      <c r="H33" s="21">
        <v>1.37</v>
      </c>
      <c r="I33">
        <f t="shared" si="13"/>
        <v>19.03</v>
      </c>
      <c r="J33" s="7">
        <v>64.959999999999994</v>
      </c>
      <c r="K33">
        <v>2</v>
      </c>
      <c r="L33" s="5">
        <v>1</v>
      </c>
      <c r="M33">
        <f t="shared" si="14"/>
        <v>50</v>
      </c>
      <c r="O33">
        <f t="shared" si="15"/>
        <v>12.361887999999999</v>
      </c>
      <c r="S33" s="67" t="s">
        <v>78</v>
      </c>
      <c r="T33" s="67"/>
      <c r="U33" s="67"/>
      <c r="W33" s="66" t="s">
        <v>80</v>
      </c>
      <c r="X33" s="66"/>
      <c r="Y33" s="66"/>
    </row>
    <row r="34" spans="1:25" x14ac:dyDescent="0.2">
      <c r="A34" t="s">
        <v>57</v>
      </c>
      <c r="B34" t="s">
        <v>5</v>
      </c>
      <c r="C34" s="7">
        <v>20</v>
      </c>
      <c r="D34" s="21">
        <v>14.708</v>
      </c>
      <c r="E34" s="21">
        <v>13.977</v>
      </c>
      <c r="F34" s="21">
        <v>16.323</v>
      </c>
      <c r="G34">
        <f t="shared" si="12"/>
        <v>15.002666666666668</v>
      </c>
      <c r="H34" s="21">
        <v>0.4</v>
      </c>
      <c r="I34">
        <f t="shared" si="13"/>
        <v>14.602666666666668</v>
      </c>
      <c r="J34" s="7">
        <v>64.959999999999994</v>
      </c>
      <c r="K34">
        <v>2</v>
      </c>
      <c r="L34" s="5">
        <v>1</v>
      </c>
      <c r="M34">
        <f t="shared" si="14"/>
        <v>50</v>
      </c>
      <c r="O34">
        <f t="shared" si="15"/>
        <v>9.4858922666666654</v>
      </c>
      <c r="T34" t="s">
        <v>58</v>
      </c>
      <c r="U34" t="s">
        <v>57</v>
      </c>
      <c r="X34" t="s">
        <v>58</v>
      </c>
      <c r="Y34" t="s">
        <v>57</v>
      </c>
    </row>
    <row r="35" spans="1:25" x14ac:dyDescent="0.2">
      <c r="A35" t="s">
        <v>57</v>
      </c>
      <c r="B35" t="s">
        <v>6</v>
      </c>
      <c r="C35" s="7">
        <v>20</v>
      </c>
      <c r="D35" s="21">
        <v>19.577000000000002</v>
      </c>
      <c r="E35" s="21">
        <v>18.161999999999999</v>
      </c>
      <c r="F35" s="21">
        <v>19.2</v>
      </c>
      <c r="G35">
        <f t="shared" si="12"/>
        <v>18.97966666666667</v>
      </c>
      <c r="H35" s="21">
        <v>0.2</v>
      </c>
      <c r="I35">
        <f t="shared" si="13"/>
        <v>18.779666666666671</v>
      </c>
      <c r="J35" s="7">
        <v>64.959999999999994</v>
      </c>
      <c r="K35">
        <v>2</v>
      </c>
      <c r="L35" s="5">
        <v>1</v>
      </c>
      <c r="M35">
        <f t="shared" si="14"/>
        <v>50</v>
      </c>
      <c r="O35">
        <f t="shared" si="15"/>
        <v>12.199271466666669</v>
      </c>
      <c r="S35" t="s">
        <v>75</v>
      </c>
      <c r="T35">
        <f>ABS(T30)</f>
        <v>14.12802048</v>
      </c>
      <c r="U35">
        <f>ABS(U30)</f>
        <v>14.498515199999998</v>
      </c>
      <c r="W35" t="s">
        <v>75</v>
      </c>
      <c r="X35">
        <f>COUNT(O48:O52)</f>
        <v>5</v>
      </c>
      <c r="Y35">
        <f>COUNT(O36:O42)</f>
        <v>7</v>
      </c>
    </row>
    <row r="36" spans="1:25" x14ac:dyDescent="0.2">
      <c r="A36" t="s">
        <v>57</v>
      </c>
      <c r="B36" t="s">
        <v>7</v>
      </c>
      <c r="C36" s="7">
        <v>20</v>
      </c>
      <c r="D36" s="21">
        <v>23.245999999999999</v>
      </c>
      <c r="E36" s="21">
        <v>23.9</v>
      </c>
      <c r="F36" s="21">
        <v>25.792000000000002</v>
      </c>
      <c r="G36">
        <f t="shared" si="12"/>
        <v>24.312666666666669</v>
      </c>
      <c r="H36" s="21">
        <v>0.23799999999999999</v>
      </c>
      <c r="I36">
        <f t="shared" si="13"/>
        <v>24.074666666666669</v>
      </c>
      <c r="J36" s="7">
        <v>64.959999999999994</v>
      </c>
      <c r="K36">
        <v>2</v>
      </c>
      <c r="L36" s="5">
        <v>1</v>
      </c>
      <c r="M36">
        <f t="shared" si="14"/>
        <v>50</v>
      </c>
      <c r="O36">
        <f t="shared" si="15"/>
        <v>15.638903466666665</v>
      </c>
      <c r="S36" t="s">
        <v>76</v>
      </c>
      <c r="T36">
        <f>ABS(T31)</f>
        <v>11.275410346666668</v>
      </c>
      <c r="U36">
        <f>ABS(U31)</f>
        <v>12.205365333333333</v>
      </c>
      <c r="W36" t="s">
        <v>76</v>
      </c>
      <c r="X36">
        <f>COUNT(O43:O47)</f>
        <v>5</v>
      </c>
      <c r="Y36">
        <f>COUNT(O29:O35)</f>
        <v>7</v>
      </c>
    </row>
    <row r="37" spans="1:25" x14ac:dyDescent="0.2">
      <c r="A37" t="s">
        <v>57</v>
      </c>
      <c r="B37" t="s">
        <v>8</v>
      </c>
      <c r="C37" s="7">
        <v>20</v>
      </c>
      <c r="D37" s="21">
        <v>24.792000000000002</v>
      </c>
      <c r="E37" s="21">
        <v>24.1</v>
      </c>
      <c r="F37" s="21">
        <v>25.222999999999999</v>
      </c>
      <c r="G37">
        <f t="shared" si="12"/>
        <v>24.705000000000002</v>
      </c>
      <c r="H37" s="21">
        <v>0.40799999999999997</v>
      </c>
      <c r="I37">
        <f t="shared" si="13"/>
        <v>24.297000000000001</v>
      </c>
      <c r="J37" s="7">
        <v>64.959999999999994</v>
      </c>
      <c r="K37">
        <v>2</v>
      </c>
      <c r="L37" s="5">
        <v>1</v>
      </c>
      <c r="M37">
        <f t="shared" si="14"/>
        <v>50</v>
      </c>
      <c r="O37">
        <f t="shared" si="15"/>
        <v>15.783331199999997</v>
      </c>
    </row>
    <row r="38" spans="1:25" x14ac:dyDescent="0.2">
      <c r="A38" t="s">
        <v>57</v>
      </c>
      <c r="B38" t="s">
        <v>9</v>
      </c>
      <c r="C38" s="7">
        <v>20</v>
      </c>
      <c r="D38" s="21">
        <v>22.523</v>
      </c>
      <c r="E38" s="21">
        <v>21.984999999999999</v>
      </c>
      <c r="F38" s="21">
        <v>28.207999999999998</v>
      </c>
      <c r="G38">
        <f t="shared" si="12"/>
        <v>24.238666666666663</v>
      </c>
      <c r="H38" s="21">
        <v>1.423</v>
      </c>
      <c r="I38">
        <f t="shared" si="13"/>
        <v>22.815666666666665</v>
      </c>
      <c r="J38" s="7">
        <v>64.959999999999994</v>
      </c>
      <c r="K38">
        <v>2</v>
      </c>
      <c r="L38" s="5">
        <v>1</v>
      </c>
      <c r="M38">
        <f t="shared" si="14"/>
        <v>50</v>
      </c>
      <c r="O38">
        <f t="shared" si="15"/>
        <v>14.821057066666665</v>
      </c>
    </row>
    <row r="39" spans="1:25" x14ac:dyDescent="0.2">
      <c r="A39" t="s">
        <v>57</v>
      </c>
      <c r="B39" t="s">
        <v>10</v>
      </c>
      <c r="C39" s="7">
        <v>20</v>
      </c>
      <c r="D39" s="21">
        <v>20.654</v>
      </c>
      <c r="E39" s="21">
        <v>22.530999999999999</v>
      </c>
      <c r="F39" s="21">
        <v>22.268999999999998</v>
      </c>
      <c r="G39">
        <f t="shared" si="12"/>
        <v>21.818000000000001</v>
      </c>
      <c r="H39" s="21">
        <v>1</v>
      </c>
      <c r="I39">
        <f t="shared" si="13"/>
        <v>20.818000000000001</v>
      </c>
      <c r="J39" s="7">
        <v>64.959999999999994</v>
      </c>
      <c r="K39">
        <v>2</v>
      </c>
      <c r="L39" s="5">
        <v>1</v>
      </c>
      <c r="M39">
        <f t="shared" si="14"/>
        <v>50</v>
      </c>
      <c r="O39">
        <f t="shared" si="15"/>
        <v>13.523372799999999</v>
      </c>
    </row>
    <row r="40" spans="1:25" x14ac:dyDescent="0.2">
      <c r="A40" t="s">
        <v>57</v>
      </c>
      <c r="B40" t="s">
        <v>11</v>
      </c>
      <c r="C40" s="7">
        <v>20</v>
      </c>
      <c r="D40" s="21">
        <v>23.992000000000001</v>
      </c>
      <c r="E40" s="21">
        <v>21.577000000000002</v>
      </c>
      <c r="F40" s="21">
        <v>21.745999999999999</v>
      </c>
      <c r="G40">
        <f t="shared" si="12"/>
        <v>22.438333333333333</v>
      </c>
      <c r="H40" s="21">
        <v>1.1619999999999999</v>
      </c>
      <c r="I40">
        <f t="shared" si="13"/>
        <v>21.276333333333334</v>
      </c>
      <c r="J40" s="7">
        <v>64.959999999999994</v>
      </c>
      <c r="K40">
        <v>2</v>
      </c>
      <c r="L40" s="5">
        <v>1</v>
      </c>
      <c r="M40">
        <f t="shared" si="14"/>
        <v>50</v>
      </c>
      <c r="O40">
        <f t="shared" si="15"/>
        <v>13.821106133333332</v>
      </c>
    </row>
    <row r="41" spans="1:25" x14ac:dyDescent="0.2">
      <c r="A41" t="s">
        <v>57</v>
      </c>
      <c r="B41" t="s">
        <v>12</v>
      </c>
      <c r="C41" s="7">
        <v>20</v>
      </c>
      <c r="D41" s="21">
        <v>24.469000000000001</v>
      </c>
      <c r="E41" s="21">
        <v>22.207999999999998</v>
      </c>
      <c r="F41" s="21">
        <v>22.385000000000002</v>
      </c>
      <c r="G41">
        <f t="shared" si="12"/>
        <v>23.020666666666667</v>
      </c>
      <c r="H41" s="21">
        <v>1.488</v>
      </c>
      <c r="I41">
        <f t="shared" si="13"/>
        <v>21.532666666666668</v>
      </c>
      <c r="J41" s="7">
        <v>64.959999999999994</v>
      </c>
      <c r="K41">
        <v>2</v>
      </c>
      <c r="L41" s="5">
        <v>1</v>
      </c>
      <c r="M41">
        <f t="shared" si="14"/>
        <v>50</v>
      </c>
      <c r="O41">
        <f t="shared" si="15"/>
        <v>13.987620266666665</v>
      </c>
    </row>
    <row r="42" spans="1:25" x14ac:dyDescent="0.2">
      <c r="A42" t="s">
        <v>57</v>
      </c>
      <c r="B42" t="s">
        <v>13</v>
      </c>
      <c r="C42" s="7">
        <v>20</v>
      </c>
      <c r="D42" s="5">
        <v>22.4</v>
      </c>
      <c r="E42" s="5">
        <v>22.669</v>
      </c>
      <c r="F42" s="5">
        <v>23.422999999999998</v>
      </c>
      <c r="G42">
        <f t="shared" si="12"/>
        <v>22.830666666666669</v>
      </c>
      <c r="H42" s="5">
        <v>1.411</v>
      </c>
      <c r="I42">
        <f t="shared" si="13"/>
        <v>21.419666666666668</v>
      </c>
      <c r="J42" s="7">
        <v>64.959999999999994</v>
      </c>
      <c r="K42">
        <v>2</v>
      </c>
      <c r="L42" s="5">
        <v>1</v>
      </c>
      <c r="M42">
        <f t="shared" si="14"/>
        <v>50</v>
      </c>
      <c r="O42">
        <f t="shared" si="15"/>
        <v>13.914215466666667</v>
      </c>
    </row>
    <row r="43" spans="1:25" x14ac:dyDescent="0.2">
      <c r="A43" t="s">
        <v>58</v>
      </c>
      <c r="B43" t="s">
        <v>14</v>
      </c>
      <c r="C43" s="7">
        <v>20</v>
      </c>
      <c r="D43" s="21">
        <v>16.385000000000002</v>
      </c>
      <c r="E43" s="21">
        <v>15.438000000000001</v>
      </c>
      <c r="F43" s="21">
        <v>10.808</v>
      </c>
      <c r="G43">
        <f t="shared" si="12"/>
        <v>14.210333333333333</v>
      </c>
      <c r="H43" s="21">
        <v>0.379</v>
      </c>
      <c r="I43">
        <f t="shared" si="13"/>
        <v>13.831333333333333</v>
      </c>
      <c r="J43" s="7">
        <v>64.959999999999994</v>
      </c>
      <c r="K43">
        <v>2</v>
      </c>
      <c r="L43" s="5">
        <v>1</v>
      </c>
      <c r="M43">
        <f t="shared" si="14"/>
        <v>50</v>
      </c>
      <c r="O43">
        <f t="shared" si="15"/>
        <v>8.984834133333333</v>
      </c>
    </row>
    <row r="44" spans="1:25" x14ac:dyDescent="0.2">
      <c r="A44" t="s">
        <v>58</v>
      </c>
      <c r="B44" t="s">
        <v>15</v>
      </c>
      <c r="C44" s="7">
        <v>20</v>
      </c>
      <c r="D44" s="21">
        <v>20.530999999999999</v>
      </c>
      <c r="E44" s="21">
        <v>20.669</v>
      </c>
      <c r="F44" s="21">
        <v>25.792000000000002</v>
      </c>
      <c r="G44">
        <f t="shared" si="12"/>
        <v>22.330666666666669</v>
      </c>
      <c r="H44" s="21">
        <v>1.1459999999999999</v>
      </c>
      <c r="I44">
        <f t="shared" si="13"/>
        <v>21.184666666666669</v>
      </c>
      <c r="J44" s="7">
        <v>64.959999999999994</v>
      </c>
      <c r="K44">
        <v>2</v>
      </c>
      <c r="L44" s="5">
        <v>1</v>
      </c>
      <c r="M44">
        <f t="shared" si="14"/>
        <v>50</v>
      </c>
      <c r="O44">
        <f t="shared" si="15"/>
        <v>13.761559466666668</v>
      </c>
    </row>
    <row r="45" spans="1:25" x14ac:dyDescent="0.2">
      <c r="A45" t="s">
        <v>58</v>
      </c>
      <c r="B45" t="s">
        <v>16</v>
      </c>
      <c r="C45" s="7">
        <v>20</v>
      </c>
      <c r="D45" s="21">
        <v>17.108000000000001</v>
      </c>
      <c r="E45" s="21">
        <v>18.745999999999999</v>
      </c>
      <c r="F45" s="21">
        <v>18.8</v>
      </c>
      <c r="G45">
        <f t="shared" si="12"/>
        <v>18.218</v>
      </c>
      <c r="H45" s="21">
        <v>0.36199999999999999</v>
      </c>
      <c r="I45">
        <f t="shared" si="13"/>
        <v>17.856000000000002</v>
      </c>
      <c r="J45" s="7">
        <v>64.959999999999994</v>
      </c>
      <c r="K45">
        <v>2</v>
      </c>
      <c r="L45" s="5">
        <v>1</v>
      </c>
      <c r="M45">
        <f t="shared" si="14"/>
        <v>50</v>
      </c>
      <c r="O45">
        <f t="shared" si="15"/>
        <v>11.599257600000001</v>
      </c>
    </row>
    <row r="46" spans="1:25" x14ac:dyDescent="0.2">
      <c r="A46" t="s">
        <v>58</v>
      </c>
      <c r="B46" s="2" t="s">
        <v>17</v>
      </c>
      <c r="C46" s="7">
        <v>20</v>
      </c>
      <c r="D46" s="21">
        <v>17.161999999999999</v>
      </c>
      <c r="E46" s="21">
        <v>16.268999999999998</v>
      </c>
      <c r="F46" s="21">
        <v>18.715</v>
      </c>
      <c r="G46">
        <f t="shared" si="12"/>
        <v>17.382000000000001</v>
      </c>
      <c r="H46" s="21">
        <v>1.831</v>
      </c>
      <c r="I46">
        <f t="shared" si="13"/>
        <v>15.551000000000002</v>
      </c>
      <c r="J46" s="7">
        <v>64.959999999999994</v>
      </c>
      <c r="K46">
        <v>2</v>
      </c>
      <c r="L46" s="5">
        <v>1</v>
      </c>
      <c r="M46">
        <f t="shared" si="14"/>
        <v>50</v>
      </c>
      <c r="O46">
        <f t="shared" si="15"/>
        <v>10.1019296</v>
      </c>
    </row>
    <row r="47" spans="1:25" x14ac:dyDescent="0.2">
      <c r="A47" t="s">
        <v>58</v>
      </c>
      <c r="B47" t="s">
        <v>18</v>
      </c>
      <c r="C47" s="7">
        <v>20</v>
      </c>
      <c r="D47" s="21">
        <v>17.992000000000001</v>
      </c>
      <c r="E47" s="21">
        <v>15.608000000000001</v>
      </c>
      <c r="F47" s="21">
        <v>22.762</v>
      </c>
      <c r="G47">
        <f t="shared" si="12"/>
        <v>18.787333333333333</v>
      </c>
      <c r="H47" s="21">
        <v>0.42299999999999999</v>
      </c>
      <c r="I47">
        <f t="shared" si="13"/>
        <v>18.364333333333335</v>
      </c>
      <c r="J47" s="7">
        <v>64.959999999999994</v>
      </c>
      <c r="K47">
        <v>2</v>
      </c>
      <c r="L47" s="5">
        <v>1</v>
      </c>
      <c r="M47">
        <f t="shared" si="14"/>
        <v>50</v>
      </c>
      <c r="O47">
        <f t="shared" si="15"/>
        <v>11.929470933333333</v>
      </c>
    </row>
    <row r="48" spans="1:25" x14ac:dyDescent="0.2">
      <c r="A48" t="s">
        <v>58</v>
      </c>
      <c r="B48" t="s">
        <v>19</v>
      </c>
      <c r="C48" s="7">
        <v>20</v>
      </c>
      <c r="D48" s="21">
        <v>19.507999999999999</v>
      </c>
      <c r="E48" s="21">
        <v>20.8</v>
      </c>
      <c r="F48" s="21">
        <v>20.553999999999998</v>
      </c>
      <c r="G48">
        <f t="shared" si="12"/>
        <v>20.287333333333333</v>
      </c>
      <c r="H48" s="21">
        <v>1.415</v>
      </c>
      <c r="I48">
        <f t="shared" si="13"/>
        <v>18.872333333333334</v>
      </c>
      <c r="J48" s="7">
        <v>64.959999999999994</v>
      </c>
      <c r="K48">
        <v>2</v>
      </c>
      <c r="L48" s="5">
        <v>1</v>
      </c>
      <c r="M48">
        <f t="shared" si="14"/>
        <v>50</v>
      </c>
      <c r="O48">
        <f t="shared" si="15"/>
        <v>12.259467733333333</v>
      </c>
    </row>
    <row r="49" spans="1:15" x14ac:dyDescent="0.2">
      <c r="A49" t="s">
        <v>58</v>
      </c>
      <c r="B49" t="s">
        <v>20</v>
      </c>
      <c r="C49" s="7">
        <v>20</v>
      </c>
      <c r="D49" s="21">
        <v>23.023</v>
      </c>
      <c r="E49" s="21">
        <v>22.8</v>
      </c>
      <c r="F49" s="21">
        <v>22.785</v>
      </c>
      <c r="G49">
        <f>AVERAGE(D49:F49)</f>
        <v>22.869333333333334</v>
      </c>
      <c r="H49" s="21">
        <v>1.0720000000000001</v>
      </c>
      <c r="I49">
        <f t="shared" si="13"/>
        <v>21.797333333333334</v>
      </c>
      <c r="J49" s="7">
        <v>64.959999999999994</v>
      </c>
      <c r="K49">
        <v>2</v>
      </c>
      <c r="L49" s="5">
        <v>1</v>
      </c>
      <c r="M49">
        <f t="shared" si="14"/>
        <v>50</v>
      </c>
      <c r="O49">
        <f t="shared" si="15"/>
        <v>14.159547733333332</v>
      </c>
    </row>
    <row r="50" spans="1:15" x14ac:dyDescent="0.2">
      <c r="A50" t="s">
        <v>58</v>
      </c>
      <c r="B50" t="s">
        <v>21</v>
      </c>
      <c r="C50" s="7">
        <v>20</v>
      </c>
      <c r="D50" s="21">
        <v>28.053999999999998</v>
      </c>
      <c r="E50" s="21">
        <v>28.577000000000002</v>
      </c>
      <c r="F50" s="21">
        <v>28.315000000000001</v>
      </c>
      <c r="G50">
        <f t="shared" si="12"/>
        <v>28.315333333333331</v>
      </c>
      <c r="H50" s="21">
        <v>0.877</v>
      </c>
      <c r="I50">
        <f t="shared" si="13"/>
        <v>27.438333333333333</v>
      </c>
      <c r="J50" s="7">
        <v>64.959999999999994</v>
      </c>
      <c r="K50">
        <v>2</v>
      </c>
      <c r="L50" s="5">
        <v>1</v>
      </c>
      <c r="M50">
        <f t="shared" si="14"/>
        <v>50</v>
      </c>
      <c r="O50">
        <f t="shared" si="15"/>
        <v>17.82394133333333</v>
      </c>
    </row>
    <row r="51" spans="1:15" x14ac:dyDescent="0.2">
      <c r="A51" t="s">
        <v>58</v>
      </c>
      <c r="B51" t="s">
        <v>22</v>
      </c>
      <c r="C51" s="7">
        <v>20</v>
      </c>
      <c r="D51" s="5">
        <v>22.538</v>
      </c>
      <c r="E51" s="5">
        <v>24.623000000000001</v>
      </c>
      <c r="F51" s="5">
        <v>24.823</v>
      </c>
      <c r="G51">
        <f t="shared" si="12"/>
        <v>23.994666666666671</v>
      </c>
      <c r="H51" s="5">
        <v>0.32300000000000001</v>
      </c>
      <c r="I51">
        <f t="shared" si="13"/>
        <v>23.67166666666667</v>
      </c>
      <c r="J51" s="7">
        <v>64.959999999999994</v>
      </c>
      <c r="K51">
        <v>2</v>
      </c>
      <c r="L51" s="5">
        <v>1</v>
      </c>
      <c r="M51">
        <f t="shared" si="14"/>
        <v>50</v>
      </c>
      <c r="O51">
        <f t="shared" si="15"/>
        <v>15.377114666666669</v>
      </c>
    </row>
    <row r="52" spans="1:15" x14ac:dyDescent="0.2">
      <c r="A52" t="s">
        <v>58</v>
      </c>
      <c r="B52" t="s">
        <v>23</v>
      </c>
      <c r="C52" s="7">
        <v>20</v>
      </c>
      <c r="D52" s="21">
        <v>18.231000000000002</v>
      </c>
      <c r="E52" s="21">
        <v>17.646000000000001</v>
      </c>
      <c r="F52" s="21">
        <v>18.222999999999999</v>
      </c>
      <c r="G52">
        <f t="shared" si="12"/>
        <v>18.033333333333335</v>
      </c>
      <c r="H52" s="21">
        <v>1.069</v>
      </c>
      <c r="I52">
        <f t="shared" si="13"/>
        <v>16.964333333333336</v>
      </c>
      <c r="J52" s="7">
        <v>64.959999999999994</v>
      </c>
      <c r="K52">
        <v>2</v>
      </c>
      <c r="L52" s="5">
        <v>1</v>
      </c>
      <c r="M52">
        <f t="shared" si="14"/>
        <v>50</v>
      </c>
      <c r="O52">
        <f t="shared" si="15"/>
        <v>11.020030933333334</v>
      </c>
    </row>
  </sheetData>
  <mergeCells count="8">
    <mergeCell ref="AA28:AC28"/>
    <mergeCell ref="S33:U33"/>
    <mergeCell ref="W33:Y33"/>
    <mergeCell ref="C2:E2"/>
    <mergeCell ref="C10:E10"/>
    <mergeCell ref="C18:E18"/>
    <mergeCell ref="S28:U28"/>
    <mergeCell ref="W28:Y2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8B37-A834-44BE-9493-96C3E118302C}">
  <dimension ref="A1:AB51"/>
  <sheetViews>
    <sheetView topLeftCell="A20" zoomScale="85" zoomScaleNormal="85" workbookViewId="0">
      <selection activeCell="AA43" sqref="AA43"/>
    </sheetView>
  </sheetViews>
  <sheetFormatPr defaultRowHeight="15" x14ac:dyDescent="0.2"/>
  <cols>
    <col min="1" max="1" width="11.8359375" customWidth="1"/>
    <col min="2" max="2" width="16.8125" customWidth="1"/>
  </cols>
  <sheetData>
    <row r="1" spans="1:14" x14ac:dyDescent="0.2">
      <c r="A1" t="s">
        <v>135</v>
      </c>
    </row>
    <row r="2" spans="1:14" x14ac:dyDescent="0.2">
      <c r="A2" t="s">
        <v>62</v>
      </c>
      <c r="C2" s="65" t="s">
        <v>72</v>
      </c>
      <c r="D2" s="65"/>
      <c r="E2" s="65"/>
      <c r="I2" s="7"/>
    </row>
    <row r="3" spans="1:14" x14ac:dyDescent="0.2">
      <c r="A3" t="s">
        <v>134</v>
      </c>
      <c r="B3" s="3" t="s">
        <v>70</v>
      </c>
      <c r="C3" s="4">
        <v>1</v>
      </c>
      <c r="D3" s="4">
        <v>2</v>
      </c>
      <c r="E3" s="4">
        <v>3</v>
      </c>
      <c r="F3" s="3" t="s">
        <v>63</v>
      </c>
      <c r="G3" s="4" t="s">
        <v>64</v>
      </c>
      <c r="H3" s="3" t="s">
        <v>61</v>
      </c>
      <c r="I3" s="9" t="s">
        <v>65</v>
      </c>
      <c r="J3" s="3" t="s">
        <v>66</v>
      </c>
      <c r="K3" s="3" t="s">
        <v>67</v>
      </c>
      <c r="L3" s="3" t="s">
        <v>68</v>
      </c>
      <c r="N3" s="3" t="s">
        <v>107</v>
      </c>
    </row>
    <row r="4" spans="1:14" x14ac:dyDescent="0.2">
      <c r="B4">
        <v>20</v>
      </c>
      <c r="C4" s="5">
        <v>-152.48599999999999</v>
      </c>
      <c r="D4" s="5">
        <v>-143.03299999999999</v>
      </c>
      <c r="E4" s="5">
        <v>-148.12700000000001</v>
      </c>
      <c r="F4">
        <f>AVERAGE(C4:E4)</f>
        <v>-147.88200000000001</v>
      </c>
      <c r="G4" s="5">
        <v>-3.4</v>
      </c>
      <c r="H4">
        <f>F4-G4</f>
        <v>-144.482</v>
      </c>
      <c r="I4">
        <v>64.959999999999994</v>
      </c>
      <c r="J4">
        <v>2</v>
      </c>
      <c r="K4" s="5">
        <v>1</v>
      </c>
      <c r="L4">
        <f>50/K4</f>
        <v>50</v>
      </c>
      <c r="N4">
        <f>(H4*I4)/(J4*L4)</f>
        <v>-93.855507199999991</v>
      </c>
    </row>
    <row r="5" spans="1:14" x14ac:dyDescent="0.2">
      <c r="B5">
        <v>100</v>
      </c>
      <c r="C5" s="6">
        <v>-75.820999999999998</v>
      </c>
      <c r="D5" s="6">
        <v>-76.129000000000005</v>
      </c>
      <c r="E5" s="6">
        <v>-69.164000000000001</v>
      </c>
      <c r="F5">
        <f>AVERAGE(C5:E5)</f>
        <v>-73.704666666666654</v>
      </c>
      <c r="G5" s="6">
        <v>-1.2</v>
      </c>
      <c r="H5">
        <f>F5-G5</f>
        <v>-72.504666666666651</v>
      </c>
      <c r="I5">
        <v>64.959999999999994</v>
      </c>
      <c r="J5">
        <v>2</v>
      </c>
      <c r="K5" s="6">
        <v>5</v>
      </c>
      <c r="L5">
        <f>50/K5</f>
        <v>10</v>
      </c>
      <c r="N5">
        <f>(H5*I5)/(J5*L5)</f>
        <v>-235.49515733333328</v>
      </c>
    </row>
    <row r="6" spans="1:14" x14ac:dyDescent="0.2">
      <c r="B6" s="7">
        <v>200</v>
      </c>
      <c r="C6" s="8">
        <v>-54.383000000000003</v>
      </c>
      <c r="D6" s="8">
        <v>-52.439</v>
      </c>
      <c r="E6" s="8">
        <v>-48.561</v>
      </c>
      <c r="F6" s="7">
        <f>AVERAGE(C6:E6)</f>
        <v>-51.794333333333334</v>
      </c>
      <c r="G6" s="8">
        <v>-1.8460000000000001</v>
      </c>
      <c r="H6" s="7">
        <f>F6-G6</f>
        <v>-49.948333333333338</v>
      </c>
      <c r="I6" s="7">
        <v>64.959999999999994</v>
      </c>
      <c r="J6" s="7">
        <v>2</v>
      </c>
      <c r="K6" s="8">
        <v>10</v>
      </c>
      <c r="L6" s="7">
        <f>50/K6</f>
        <v>5</v>
      </c>
      <c r="M6" s="7"/>
      <c r="N6" s="7">
        <f>(H6*I6)/(J6*L6)</f>
        <v>-324.46437333333336</v>
      </c>
    </row>
    <row r="7" spans="1:14" x14ac:dyDescent="0.2">
      <c r="B7" s="7">
        <v>400</v>
      </c>
      <c r="C7" s="6">
        <v>-29.219000000000001</v>
      </c>
      <c r="D7" s="6">
        <v>-25.422999999999998</v>
      </c>
      <c r="E7" s="6">
        <v>-26.602</v>
      </c>
      <c r="F7">
        <f>AVERAGE(C7:E7)</f>
        <v>-27.081333333333333</v>
      </c>
      <c r="G7" s="6">
        <v>-0.35199999999999998</v>
      </c>
      <c r="H7">
        <f>F7-G7</f>
        <v>-26.729333333333333</v>
      </c>
      <c r="I7">
        <v>64.959999999999994</v>
      </c>
      <c r="J7">
        <v>2</v>
      </c>
      <c r="K7" s="6">
        <v>20</v>
      </c>
      <c r="L7">
        <f>50/K7</f>
        <v>2.5</v>
      </c>
      <c r="N7">
        <f>(H7*I7)/(J7*L7)</f>
        <v>-347.26749866666665</v>
      </c>
    </row>
    <row r="8" spans="1:14" x14ac:dyDescent="0.2">
      <c r="B8" s="30">
        <v>800</v>
      </c>
      <c r="C8" s="6">
        <v>-14.529</v>
      </c>
      <c r="D8" s="6">
        <v>-14.611000000000001</v>
      </c>
      <c r="E8" s="6">
        <v>-13.506</v>
      </c>
      <c r="F8">
        <f>AVERAGE(C8:E8)</f>
        <v>-14.215333333333334</v>
      </c>
      <c r="G8" s="6">
        <v>-0.97899999999999998</v>
      </c>
      <c r="H8">
        <f>F8-G8</f>
        <v>-13.236333333333334</v>
      </c>
      <c r="I8">
        <v>64.959999999999994</v>
      </c>
      <c r="J8">
        <v>2</v>
      </c>
      <c r="K8" s="6">
        <v>40</v>
      </c>
      <c r="L8">
        <f>50/K8</f>
        <v>1.25</v>
      </c>
      <c r="N8">
        <f>(H8*I8)/(J8*L8)</f>
        <v>-343.93288533333333</v>
      </c>
    </row>
    <row r="10" spans="1:14" x14ac:dyDescent="0.2">
      <c r="A10" t="s">
        <v>132</v>
      </c>
      <c r="B10" s="3" t="s">
        <v>70</v>
      </c>
      <c r="C10" s="4">
        <v>1</v>
      </c>
      <c r="D10" s="4">
        <v>2</v>
      </c>
      <c r="E10" s="4">
        <v>3</v>
      </c>
      <c r="F10" s="3" t="s">
        <v>63</v>
      </c>
      <c r="G10" s="4" t="s">
        <v>64</v>
      </c>
      <c r="H10" s="3" t="s">
        <v>61</v>
      </c>
      <c r="I10" s="9" t="s">
        <v>65</v>
      </c>
      <c r="J10" s="3" t="s">
        <v>66</v>
      </c>
      <c r="K10" s="3" t="s">
        <v>67</v>
      </c>
      <c r="L10" s="3" t="s">
        <v>68</v>
      </c>
      <c r="N10" s="3" t="s">
        <v>107</v>
      </c>
    </row>
    <row r="11" spans="1:14" x14ac:dyDescent="0.2">
      <c r="B11">
        <v>20</v>
      </c>
      <c r="C11" s="5">
        <v>-193.20699999999999</v>
      </c>
      <c r="D11" s="5">
        <v>-197.59800000000001</v>
      </c>
      <c r="E11" s="5">
        <v>-224.75800000000001</v>
      </c>
      <c r="F11">
        <f>AVERAGE(C11:E11)</f>
        <v>-205.18766666666667</v>
      </c>
      <c r="G11" s="5">
        <v>-6.5289999999999999</v>
      </c>
      <c r="H11">
        <f>F11-G11</f>
        <v>-198.65866666666668</v>
      </c>
      <c r="I11">
        <v>64.959999999999994</v>
      </c>
      <c r="J11">
        <v>2</v>
      </c>
      <c r="K11" s="5">
        <v>1</v>
      </c>
      <c r="L11">
        <f>50/K11</f>
        <v>50</v>
      </c>
      <c r="N11">
        <f>(H11*I11)/(J11*L11)</f>
        <v>-129.04866986666667</v>
      </c>
    </row>
    <row r="12" spans="1:14" x14ac:dyDescent="0.2">
      <c r="B12">
        <v>100</v>
      </c>
      <c r="C12" s="6">
        <v>-70.951999999999998</v>
      </c>
      <c r="D12" s="6">
        <v>-70.813000000000002</v>
      </c>
      <c r="E12" s="6">
        <v>-59.963000000000001</v>
      </c>
      <c r="F12">
        <f>AVERAGE(C12:E12)</f>
        <v>-67.242666666666665</v>
      </c>
      <c r="G12" s="6">
        <v>-1.2</v>
      </c>
      <c r="H12">
        <f>F12-G12</f>
        <v>-66.042666666666662</v>
      </c>
      <c r="I12">
        <v>64.959999999999994</v>
      </c>
      <c r="J12">
        <v>2</v>
      </c>
      <c r="K12" s="6">
        <v>5</v>
      </c>
      <c r="L12">
        <f>50/K12</f>
        <v>10</v>
      </c>
      <c r="N12">
        <f>(H12*I12)/(J12*L12)</f>
        <v>-214.50658133333332</v>
      </c>
    </row>
    <row r="13" spans="1:14" x14ac:dyDescent="0.2">
      <c r="B13" s="7">
        <v>200</v>
      </c>
      <c r="C13" s="8">
        <v>-41.609000000000002</v>
      </c>
      <c r="D13" s="8">
        <v>-36</v>
      </c>
      <c r="E13" s="8">
        <v>-37.695999999999998</v>
      </c>
      <c r="F13" s="7">
        <f>AVERAGE(C13:E13)</f>
        <v>-38.435000000000002</v>
      </c>
      <c r="G13" s="8">
        <v>-1.304</v>
      </c>
      <c r="H13" s="7">
        <f>F13-G13</f>
        <v>-37.131</v>
      </c>
      <c r="I13" s="7">
        <v>64.959999999999994</v>
      </c>
      <c r="J13" s="7">
        <v>2</v>
      </c>
      <c r="K13" s="8">
        <v>10</v>
      </c>
      <c r="L13" s="7">
        <f>50/K13</f>
        <v>5</v>
      </c>
      <c r="M13" s="7"/>
      <c r="N13" s="7">
        <f>(H13*I13)/(J13*L13)</f>
        <v>-241.20297599999998</v>
      </c>
    </row>
    <row r="14" spans="1:14" x14ac:dyDescent="0.2">
      <c r="B14" s="7">
        <v>400</v>
      </c>
      <c r="C14" s="6">
        <v>-24.547999999999998</v>
      </c>
      <c r="D14" s="6">
        <v>-23.9</v>
      </c>
      <c r="E14" s="6">
        <v>-23.626000000000001</v>
      </c>
      <c r="F14">
        <f>AVERAGE(C14:E14)</f>
        <v>-24.024666666666665</v>
      </c>
      <c r="G14" s="6">
        <v>-1.0429999999999999</v>
      </c>
      <c r="H14">
        <f>F14-G14</f>
        <v>-22.981666666666666</v>
      </c>
      <c r="I14">
        <v>64.959999999999994</v>
      </c>
      <c r="J14">
        <v>2</v>
      </c>
      <c r="K14" s="6">
        <v>20</v>
      </c>
      <c r="L14">
        <f>50/K14</f>
        <v>2.5</v>
      </c>
      <c r="N14">
        <f>(H14*I14)/(J14*L14)</f>
        <v>-298.57781333333327</v>
      </c>
    </row>
    <row r="15" spans="1:14" x14ac:dyDescent="0.2">
      <c r="B15" s="30">
        <v>800</v>
      </c>
      <c r="C15" s="6">
        <v>-12.87</v>
      </c>
      <c r="D15" s="6">
        <v>-13.638999999999999</v>
      </c>
      <c r="E15" s="6">
        <v>-14.57</v>
      </c>
      <c r="F15">
        <f>AVERAGE(C15:E15)</f>
        <v>-13.693</v>
      </c>
      <c r="G15" s="6">
        <v>-0.91700000000000004</v>
      </c>
      <c r="H15">
        <f>F15-G15</f>
        <v>-12.776</v>
      </c>
      <c r="I15">
        <v>64.959999999999994</v>
      </c>
      <c r="J15">
        <v>2</v>
      </c>
      <c r="K15" s="6">
        <v>40</v>
      </c>
      <c r="L15">
        <f>50/K15</f>
        <v>1.25</v>
      </c>
      <c r="N15">
        <f>(H15*I15)/(J15*L15)</f>
        <v>-331.97158400000001</v>
      </c>
    </row>
    <row r="17" spans="1:28" x14ac:dyDescent="0.2">
      <c r="A17" t="s">
        <v>116</v>
      </c>
      <c r="B17" s="3" t="s">
        <v>70</v>
      </c>
      <c r="C17" s="4">
        <v>1</v>
      </c>
      <c r="D17" s="4">
        <v>2</v>
      </c>
      <c r="E17" s="4">
        <v>3</v>
      </c>
      <c r="F17" s="3" t="s">
        <v>63</v>
      </c>
      <c r="G17" s="4" t="s">
        <v>64</v>
      </c>
      <c r="H17" s="3" t="s">
        <v>61</v>
      </c>
      <c r="I17" s="9" t="s">
        <v>65</v>
      </c>
      <c r="J17" s="3" t="s">
        <v>66</v>
      </c>
      <c r="K17" s="3" t="s">
        <v>67</v>
      </c>
      <c r="L17" s="3" t="s">
        <v>68</v>
      </c>
      <c r="N17" s="3" t="s">
        <v>107</v>
      </c>
    </row>
    <row r="18" spans="1:28" x14ac:dyDescent="0.2">
      <c r="B18">
        <v>20</v>
      </c>
      <c r="C18" s="5">
        <v>-100.304</v>
      </c>
      <c r="D18" s="5">
        <v>-116.27</v>
      </c>
      <c r="E18" s="5">
        <v>-100.017</v>
      </c>
      <c r="F18">
        <f>AVERAGE(C18:E18)</f>
        <v>-105.53033333333333</v>
      </c>
      <c r="G18" s="5">
        <v>-1.486</v>
      </c>
      <c r="H18">
        <f>F18-G18</f>
        <v>-104.04433333333333</v>
      </c>
      <c r="I18">
        <v>64.959999999999994</v>
      </c>
      <c r="J18">
        <v>2</v>
      </c>
      <c r="K18" s="5">
        <v>1</v>
      </c>
      <c r="L18">
        <f>50/K18</f>
        <v>50</v>
      </c>
      <c r="N18">
        <f>(H18*I18)/(J18*L18)</f>
        <v>-67.587198933333326</v>
      </c>
    </row>
    <row r="19" spans="1:28" x14ac:dyDescent="0.2">
      <c r="B19">
        <v>100</v>
      </c>
      <c r="C19" s="6">
        <v>-50.347999999999999</v>
      </c>
      <c r="D19" s="6">
        <v>-67.096000000000004</v>
      </c>
      <c r="E19" s="6">
        <v>-71.575000000000003</v>
      </c>
      <c r="F19">
        <f>AVERAGE(C19:E19)</f>
        <v>-63.006333333333338</v>
      </c>
      <c r="G19" s="6">
        <v>-1.4239999999999999</v>
      </c>
      <c r="H19">
        <f>F19-G19</f>
        <v>-61.582333333333338</v>
      </c>
      <c r="I19">
        <v>64.959999999999994</v>
      </c>
      <c r="J19">
        <v>2</v>
      </c>
      <c r="K19" s="6">
        <v>5</v>
      </c>
      <c r="L19">
        <f>50/K19</f>
        <v>10</v>
      </c>
      <c r="N19">
        <f>(H19*I19)/(J19*L19)</f>
        <v>-200.01941866666667</v>
      </c>
    </row>
    <row r="20" spans="1:28" x14ac:dyDescent="0.2">
      <c r="B20" s="7">
        <v>200</v>
      </c>
      <c r="C20" s="8">
        <v>-42.167999999999999</v>
      </c>
      <c r="D20" s="8">
        <v>-43.901000000000003</v>
      </c>
      <c r="E20" s="8">
        <v>-51.372999999999998</v>
      </c>
      <c r="F20" s="7">
        <f>AVERAGE(C20:E20)</f>
        <v>-45.814</v>
      </c>
      <c r="G20" s="8">
        <v>-0.80100000000000005</v>
      </c>
      <c r="H20" s="7">
        <f>F20-G20</f>
        <v>-45.012999999999998</v>
      </c>
      <c r="I20" s="7">
        <v>64.959999999999994</v>
      </c>
      <c r="J20" s="7">
        <v>2</v>
      </c>
      <c r="K20" s="8">
        <v>10</v>
      </c>
      <c r="L20" s="7">
        <f>50/K20</f>
        <v>5</v>
      </c>
      <c r="M20" s="7"/>
      <c r="N20" s="7">
        <f>(H20*I20)/(J20*L20)</f>
        <v>-292.40444799999995</v>
      </c>
    </row>
    <row r="21" spans="1:28" x14ac:dyDescent="0.2">
      <c r="B21" s="7">
        <v>400</v>
      </c>
      <c r="C21" s="6">
        <v>-29.693000000000001</v>
      </c>
      <c r="D21" s="6">
        <v>-32.18</v>
      </c>
      <c r="E21" s="6">
        <v>-31.398</v>
      </c>
      <c r="F21">
        <f>AVERAGE(C21:E21)</f>
        <v>-31.090333333333334</v>
      </c>
      <c r="G21" s="6">
        <v>-0.88500000000000001</v>
      </c>
      <c r="H21">
        <f>F21-G21</f>
        <v>-30.205333333333332</v>
      </c>
      <c r="I21">
        <v>64.959999999999994</v>
      </c>
      <c r="J21">
        <v>2</v>
      </c>
      <c r="K21" s="6">
        <v>20</v>
      </c>
      <c r="L21">
        <f>50/K21</f>
        <v>2.5</v>
      </c>
      <c r="N21">
        <f>(H21*I21)/(J21*L21)</f>
        <v>-392.42769066666659</v>
      </c>
    </row>
    <row r="22" spans="1:28" x14ac:dyDescent="0.2">
      <c r="B22" s="30">
        <v>800</v>
      </c>
      <c r="C22" s="6">
        <v>-16.925999999999998</v>
      </c>
      <c r="D22" s="6">
        <v>-17.321999999999999</v>
      </c>
      <c r="E22" s="6">
        <v>-18.417000000000002</v>
      </c>
      <c r="F22">
        <f>AVERAGE(C22:E22)</f>
        <v>-17.555</v>
      </c>
      <c r="G22" s="6">
        <v>-0.94799999999999995</v>
      </c>
      <c r="H22">
        <f>F22-G22</f>
        <v>-16.606999999999999</v>
      </c>
      <c r="I22">
        <v>64.959999999999994</v>
      </c>
      <c r="J22">
        <v>2</v>
      </c>
      <c r="K22" s="6">
        <v>40</v>
      </c>
      <c r="L22">
        <f>50/K22</f>
        <v>1.25</v>
      </c>
      <c r="N22">
        <f>(H22*I22)/(J22*L22)</f>
        <v>-431.51628799999997</v>
      </c>
    </row>
    <row r="25" spans="1:28" x14ac:dyDescent="0.2">
      <c r="A25" t="s">
        <v>141</v>
      </c>
    </row>
    <row r="26" spans="1:28" x14ac:dyDescent="0.2">
      <c r="B26" t="s">
        <v>62</v>
      </c>
      <c r="D26" t="s">
        <v>129</v>
      </c>
    </row>
    <row r="27" spans="1:28" x14ac:dyDescent="0.2">
      <c r="A27" t="s">
        <v>56</v>
      </c>
      <c r="C27" s="3" t="s">
        <v>70</v>
      </c>
      <c r="D27" s="24">
        <v>1</v>
      </c>
      <c r="E27" s="24">
        <v>2</v>
      </c>
      <c r="F27" s="24">
        <v>3</v>
      </c>
      <c r="G27" s="3" t="s">
        <v>63</v>
      </c>
      <c r="H27" s="24" t="s">
        <v>64</v>
      </c>
      <c r="I27" s="3" t="s">
        <v>61</v>
      </c>
      <c r="J27" s="9" t="s">
        <v>65</v>
      </c>
      <c r="K27" s="3" t="s">
        <v>66</v>
      </c>
      <c r="L27" s="3" t="s">
        <v>67</v>
      </c>
      <c r="M27" s="3" t="s">
        <v>68</v>
      </c>
      <c r="O27" s="3" t="s">
        <v>107</v>
      </c>
      <c r="P27" s="3" t="s">
        <v>77</v>
      </c>
      <c r="R27" s="66" t="s">
        <v>77</v>
      </c>
      <c r="S27" s="66"/>
      <c r="T27" s="66"/>
      <c r="V27" s="66" t="s">
        <v>74</v>
      </c>
      <c r="W27" s="66"/>
      <c r="X27" s="66"/>
      <c r="Z27" s="66" t="s">
        <v>79</v>
      </c>
      <c r="AA27" s="66"/>
      <c r="AB27" s="66"/>
    </row>
    <row r="28" spans="1:28" x14ac:dyDescent="0.2">
      <c r="A28" t="s">
        <v>57</v>
      </c>
      <c r="B28" t="s">
        <v>0</v>
      </c>
      <c r="C28" s="7" t="s">
        <v>131</v>
      </c>
      <c r="D28" s="25">
        <v>-16.055</v>
      </c>
      <c r="E28" s="25">
        <v>-18.832999999999998</v>
      </c>
      <c r="F28" s="25">
        <v>-17.556000000000001</v>
      </c>
      <c r="G28">
        <f>AVERAGE(D28:F28)</f>
        <v>-17.481333333333335</v>
      </c>
      <c r="H28" s="25">
        <v>-0.76</v>
      </c>
      <c r="I28">
        <f t="shared" ref="I28:I51" si="0">G28-H28</f>
        <v>-16.721333333333334</v>
      </c>
      <c r="J28">
        <v>64.959999999999994</v>
      </c>
      <c r="K28">
        <v>2</v>
      </c>
      <c r="L28" s="6">
        <v>40</v>
      </c>
      <c r="M28">
        <f>50/L28</f>
        <v>1.25</v>
      </c>
      <c r="O28">
        <f>(I28*J28)/(K28*M28)</f>
        <v>-434.48712533333327</v>
      </c>
      <c r="P28">
        <f>AVERAGE(O28:O34)</f>
        <v>-384.65228799999994</v>
      </c>
      <c r="S28" s="3" t="s">
        <v>58</v>
      </c>
      <c r="T28" t="s">
        <v>57</v>
      </c>
      <c r="W28" s="3" t="s">
        <v>58</v>
      </c>
      <c r="X28" t="s">
        <v>57</v>
      </c>
      <c r="AA28" s="3" t="s">
        <v>58</v>
      </c>
      <c r="AB28" t="s">
        <v>57</v>
      </c>
    </row>
    <row r="29" spans="1:28" x14ac:dyDescent="0.2">
      <c r="A29" t="s">
        <v>57</v>
      </c>
      <c r="B29" t="s">
        <v>1</v>
      </c>
      <c r="C29" s="7" t="s">
        <v>131</v>
      </c>
      <c r="D29" s="25">
        <v>-10.59</v>
      </c>
      <c r="E29" s="25">
        <v>-12.055999999999999</v>
      </c>
      <c r="F29" s="25">
        <v>-12.102</v>
      </c>
      <c r="G29">
        <f t="shared" ref="G29:G51" si="1">AVERAGE(D29:F29)</f>
        <v>-11.582666666666668</v>
      </c>
      <c r="H29" s="25">
        <v>-0.62</v>
      </c>
      <c r="I29">
        <f t="shared" si="0"/>
        <v>-10.962666666666669</v>
      </c>
      <c r="J29">
        <v>64.959999999999994</v>
      </c>
      <c r="K29">
        <v>2</v>
      </c>
      <c r="L29" s="6">
        <v>40</v>
      </c>
      <c r="M29">
        <f t="shared" ref="M29:M51" si="2">50/L29</f>
        <v>1.25</v>
      </c>
      <c r="O29">
        <f>(I29*J29)/(K29*M29)</f>
        <v>-284.85393066666671</v>
      </c>
      <c r="R29" t="s">
        <v>75</v>
      </c>
      <c r="S29">
        <f>AVERAGE(O47:O51)</f>
        <v>-328.51224746666662</v>
      </c>
      <c r="T29">
        <f>AVERAGE(O35:O41)</f>
        <v>-382.03285333333326</v>
      </c>
      <c r="V29" t="s">
        <v>75</v>
      </c>
      <c r="W29">
        <f>STDEVA(O47:O51)</f>
        <v>66.722716843963511</v>
      </c>
      <c r="X29">
        <f>STDEVA(O35:O41)</f>
        <v>51.840359833873052</v>
      </c>
      <c r="Z29" t="s">
        <v>75</v>
      </c>
      <c r="AA29">
        <f>W29/SQRT(W34)</f>
        <v>29.839306101314527</v>
      </c>
      <c r="AB29">
        <f>X29/SQRT(X34)</f>
        <v>19.593814285218539</v>
      </c>
    </row>
    <row r="30" spans="1:28" x14ac:dyDescent="0.2">
      <c r="A30" t="s">
        <v>57</v>
      </c>
      <c r="B30" t="s">
        <v>2</v>
      </c>
      <c r="C30" s="7" t="s">
        <v>131</v>
      </c>
      <c r="D30" s="6">
        <v>-14.529</v>
      </c>
      <c r="E30" s="6">
        <v>-14.611000000000001</v>
      </c>
      <c r="F30" s="6">
        <v>-13.506</v>
      </c>
      <c r="G30">
        <f>AVERAGE(D30:F30)</f>
        <v>-14.215333333333334</v>
      </c>
      <c r="H30" s="6">
        <v>-0.97899999999999998</v>
      </c>
      <c r="I30">
        <f t="shared" si="0"/>
        <v>-13.236333333333334</v>
      </c>
      <c r="J30">
        <v>64.959999999999994</v>
      </c>
      <c r="K30" s="7">
        <v>2</v>
      </c>
      <c r="L30" s="6">
        <v>40</v>
      </c>
      <c r="M30">
        <f t="shared" si="2"/>
        <v>1.25</v>
      </c>
      <c r="N30" s="7"/>
      <c r="O30" s="7">
        <f t="shared" ref="O30:O51" si="3">(I30*J30)/(K30*M30)</f>
        <v>-343.93288533333333</v>
      </c>
      <c r="R30" t="s">
        <v>76</v>
      </c>
      <c r="S30">
        <f>AVERAGE(O42:O46)</f>
        <v>-389.7166933333333</v>
      </c>
      <c r="T30">
        <f>AVERAGE(O28:O34)</f>
        <v>-384.65228799999994</v>
      </c>
      <c r="V30" t="s">
        <v>76</v>
      </c>
      <c r="W30">
        <f>STDEVA(O42:O46)</f>
        <v>58.75687088662557</v>
      </c>
      <c r="X30">
        <f>STDEVA(O28:O34)</f>
        <v>77.846840584166159</v>
      </c>
      <c r="Z30" t="s">
        <v>76</v>
      </c>
      <c r="AA30">
        <f>W30/SQRT(W35)</f>
        <v>26.276871489534621</v>
      </c>
      <c r="AB30">
        <f>X30/SQRT(X35)</f>
        <v>29.423340076827685</v>
      </c>
    </row>
    <row r="31" spans="1:28" x14ac:dyDescent="0.2">
      <c r="A31" t="s">
        <v>57</v>
      </c>
      <c r="B31" t="s">
        <v>3</v>
      </c>
      <c r="C31" s="7" t="s">
        <v>131</v>
      </c>
      <c r="D31" s="25">
        <v>-12.712999999999999</v>
      </c>
      <c r="E31" s="25">
        <v>-11.576000000000001</v>
      </c>
      <c r="F31" s="25">
        <v>-11.991</v>
      </c>
      <c r="G31">
        <f t="shared" si="1"/>
        <v>-12.093333333333334</v>
      </c>
      <c r="H31" s="25">
        <v>-0.79400000000000004</v>
      </c>
      <c r="I31">
        <f t="shared" si="0"/>
        <v>-11.299333333333333</v>
      </c>
      <c r="J31">
        <v>64.959999999999994</v>
      </c>
      <c r="K31" s="7">
        <v>2</v>
      </c>
      <c r="L31" s="6">
        <v>40</v>
      </c>
      <c r="M31">
        <f t="shared" si="2"/>
        <v>1.25</v>
      </c>
      <c r="O31" s="7">
        <f t="shared" si="3"/>
        <v>-293.60187733333333</v>
      </c>
    </row>
    <row r="32" spans="1:28" x14ac:dyDescent="0.2">
      <c r="A32" t="s">
        <v>57</v>
      </c>
      <c r="B32" t="s">
        <v>4</v>
      </c>
      <c r="C32" s="7" t="s">
        <v>131</v>
      </c>
      <c r="D32" s="25">
        <v>-17.154</v>
      </c>
      <c r="E32" s="25">
        <v>-18.97</v>
      </c>
      <c r="F32" s="25">
        <v>-18.135000000000002</v>
      </c>
      <c r="G32">
        <f t="shared" si="1"/>
        <v>-18.086333333333332</v>
      </c>
      <c r="H32" s="25">
        <f>-0.361</f>
        <v>-0.36099999999999999</v>
      </c>
      <c r="I32">
        <f t="shared" si="0"/>
        <v>-17.725333333333332</v>
      </c>
      <c r="J32">
        <v>64.959999999999994</v>
      </c>
      <c r="K32" s="7">
        <v>2</v>
      </c>
      <c r="L32" s="6">
        <v>40</v>
      </c>
      <c r="M32">
        <f t="shared" si="2"/>
        <v>1.25</v>
      </c>
      <c r="O32" s="7">
        <f t="shared" si="3"/>
        <v>-460.57506133333328</v>
      </c>
      <c r="R32" s="67" t="s">
        <v>78</v>
      </c>
      <c r="S32" s="67"/>
      <c r="T32" s="67"/>
      <c r="V32" s="66" t="s">
        <v>80</v>
      </c>
      <c r="W32" s="66"/>
      <c r="X32" s="66"/>
    </row>
    <row r="33" spans="1:24" x14ac:dyDescent="0.2">
      <c r="A33" t="s">
        <v>57</v>
      </c>
      <c r="B33" t="s">
        <v>5</v>
      </c>
      <c r="C33" s="7" t="s">
        <v>131</v>
      </c>
      <c r="D33" s="25">
        <v>-15.247999999999999</v>
      </c>
      <c r="E33" s="25">
        <v>-17.495000000000001</v>
      </c>
      <c r="F33" s="25">
        <v>-16.475000000000001</v>
      </c>
      <c r="G33">
        <f t="shared" si="1"/>
        <v>-16.406000000000002</v>
      </c>
      <c r="H33" s="25">
        <v>-0.95599999999999996</v>
      </c>
      <c r="I33">
        <f t="shared" si="0"/>
        <v>-15.450000000000003</v>
      </c>
      <c r="J33">
        <v>64.959999999999994</v>
      </c>
      <c r="K33" s="7">
        <v>2</v>
      </c>
      <c r="L33" s="6">
        <v>40</v>
      </c>
      <c r="M33">
        <f t="shared" si="2"/>
        <v>1.25</v>
      </c>
      <c r="O33" s="7">
        <f t="shared" si="3"/>
        <v>-401.45280000000002</v>
      </c>
      <c r="S33" t="s">
        <v>58</v>
      </c>
      <c r="T33" t="s">
        <v>57</v>
      </c>
      <c r="W33" t="s">
        <v>58</v>
      </c>
      <c r="X33" t="s">
        <v>57</v>
      </c>
    </row>
    <row r="34" spans="1:24" x14ac:dyDescent="0.2">
      <c r="A34" t="s">
        <v>57</v>
      </c>
      <c r="B34" t="s">
        <v>6</v>
      </c>
      <c r="C34" s="7" t="s">
        <v>131</v>
      </c>
      <c r="D34" s="25">
        <v>-18.315999999999999</v>
      </c>
      <c r="E34" s="25">
        <v>-17.323</v>
      </c>
      <c r="F34" s="25">
        <v>-19.995999999999999</v>
      </c>
      <c r="G34">
        <f t="shared" si="1"/>
        <v>-18.544999999999998</v>
      </c>
      <c r="H34" s="25">
        <v>-0.316</v>
      </c>
      <c r="I34">
        <f t="shared" si="0"/>
        <v>-18.228999999999999</v>
      </c>
      <c r="J34">
        <v>64.959999999999994</v>
      </c>
      <c r="K34" s="7">
        <v>2</v>
      </c>
      <c r="L34" s="6">
        <v>40</v>
      </c>
      <c r="M34">
        <f t="shared" si="2"/>
        <v>1.25</v>
      </c>
      <c r="O34" s="7">
        <f t="shared" si="3"/>
        <v>-473.66233599999998</v>
      </c>
      <c r="R34" t="s">
        <v>75</v>
      </c>
      <c r="S34">
        <f>ABS(S29)</f>
        <v>328.51224746666662</v>
      </c>
      <c r="T34">
        <f>ABS(T29)</f>
        <v>382.03285333333326</v>
      </c>
      <c r="V34" t="s">
        <v>75</v>
      </c>
      <c r="W34">
        <v>5</v>
      </c>
      <c r="X34">
        <v>7</v>
      </c>
    </row>
    <row r="35" spans="1:24" x14ac:dyDescent="0.2">
      <c r="A35" t="s">
        <v>57</v>
      </c>
      <c r="B35" t="s">
        <v>7</v>
      </c>
      <c r="C35" s="7" t="s">
        <v>131</v>
      </c>
      <c r="D35" s="25">
        <v>-16.962</v>
      </c>
      <c r="E35" s="25">
        <v>-16.838000000000001</v>
      </c>
      <c r="F35" s="25">
        <v>-17.199000000000002</v>
      </c>
      <c r="G35">
        <f t="shared" si="1"/>
        <v>-16.999666666666666</v>
      </c>
      <c r="H35" s="25">
        <v>-0.58599999999999997</v>
      </c>
      <c r="I35">
        <f t="shared" si="0"/>
        <v>-16.413666666666668</v>
      </c>
      <c r="J35">
        <v>64.959999999999994</v>
      </c>
      <c r="K35" s="7">
        <v>2</v>
      </c>
      <c r="L35" s="6">
        <v>40</v>
      </c>
      <c r="M35">
        <f t="shared" si="2"/>
        <v>1.25</v>
      </c>
      <c r="O35" s="7">
        <f t="shared" si="3"/>
        <v>-426.4927146666667</v>
      </c>
      <c r="P35">
        <f>AVERAGE(O35:O41)</f>
        <v>-382.03285333333326</v>
      </c>
      <c r="R35" t="s">
        <v>76</v>
      </c>
      <c r="S35">
        <f>ABS(S30)</f>
        <v>389.7166933333333</v>
      </c>
      <c r="T35">
        <f>ABS(T30)</f>
        <v>384.65228799999994</v>
      </c>
      <c r="V35" t="s">
        <v>76</v>
      </c>
      <c r="W35">
        <v>5</v>
      </c>
      <c r="X35">
        <v>7</v>
      </c>
    </row>
    <row r="36" spans="1:24" x14ac:dyDescent="0.2">
      <c r="A36" t="s">
        <v>57</v>
      </c>
      <c r="B36" t="s">
        <v>8</v>
      </c>
      <c r="C36" s="7" t="s">
        <v>131</v>
      </c>
      <c r="D36" s="25">
        <v>-13.387</v>
      </c>
      <c r="E36" s="25">
        <v>-16.882999999999999</v>
      </c>
      <c r="F36" s="25">
        <v>-11.91</v>
      </c>
      <c r="G36">
        <f t="shared" si="1"/>
        <v>-14.06</v>
      </c>
      <c r="H36" s="25">
        <v>-0.76700000000000002</v>
      </c>
      <c r="I36">
        <f t="shared" si="0"/>
        <v>-13.293000000000001</v>
      </c>
      <c r="J36">
        <v>64.959999999999994</v>
      </c>
      <c r="K36" s="7">
        <v>2</v>
      </c>
      <c r="L36" s="6">
        <v>40</v>
      </c>
      <c r="M36">
        <f t="shared" si="2"/>
        <v>1.25</v>
      </c>
      <c r="O36" s="7">
        <f t="shared" si="3"/>
        <v>-345.40531199999998</v>
      </c>
    </row>
    <row r="37" spans="1:24" x14ac:dyDescent="0.2">
      <c r="A37" t="s">
        <v>57</v>
      </c>
      <c r="B37" t="s">
        <v>9</v>
      </c>
      <c r="C37" s="7" t="s">
        <v>131</v>
      </c>
      <c r="D37" s="25">
        <v>-11.26</v>
      </c>
      <c r="E37" s="25">
        <v>-13.353</v>
      </c>
      <c r="F37" s="25">
        <v>-13.417</v>
      </c>
      <c r="G37">
        <f t="shared" si="1"/>
        <v>-12.676666666666668</v>
      </c>
      <c r="H37" s="25">
        <v>-0.61399999999999999</v>
      </c>
      <c r="I37">
        <f t="shared" si="0"/>
        <v>-12.062666666666667</v>
      </c>
      <c r="J37">
        <v>64.959999999999994</v>
      </c>
      <c r="K37" s="7">
        <v>2</v>
      </c>
      <c r="L37" s="6">
        <v>40</v>
      </c>
      <c r="M37">
        <f t="shared" si="2"/>
        <v>1.25</v>
      </c>
      <c r="O37" s="7">
        <f t="shared" si="3"/>
        <v>-313.43633066666666</v>
      </c>
    </row>
    <row r="38" spans="1:24" x14ac:dyDescent="0.2">
      <c r="A38" t="s">
        <v>57</v>
      </c>
      <c r="B38" t="s">
        <v>10</v>
      </c>
      <c r="C38" s="7" t="s">
        <v>131</v>
      </c>
      <c r="D38" s="25">
        <v>-17.236000000000001</v>
      </c>
      <c r="E38" s="25">
        <v>-15.853</v>
      </c>
      <c r="F38" s="25">
        <v>-17.446000000000002</v>
      </c>
      <c r="G38">
        <f>AVERAGE(D38:F38)</f>
        <v>-16.844999999999999</v>
      </c>
      <c r="H38" s="25">
        <v>-0.78900000000000003</v>
      </c>
      <c r="I38">
        <f t="shared" si="0"/>
        <v>-16.055999999999997</v>
      </c>
      <c r="J38">
        <v>64.959999999999994</v>
      </c>
      <c r="K38" s="7">
        <v>2</v>
      </c>
      <c r="L38" s="6">
        <v>40</v>
      </c>
      <c r="M38">
        <f t="shared" si="2"/>
        <v>1.25</v>
      </c>
      <c r="O38" s="7">
        <f t="shared" si="3"/>
        <v>-417.19910399999992</v>
      </c>
    </row>
    <row r="39" spans="1:24" x14ac:dyDescent="0.2">
      <c r="A39" t="s">
        <v>57</v>
      </c>
      <c r="B39" t="s">
        <v>11</v>
      </c>
      <c r="C39" s="7" t="s">
        <v>131</v>
      </c>
      <c r="D39" s="25">
        <v>-18.451000000000001</v>
      </c>
      <c r="E39" s="25">
        <v>-17.853000000000002</v>
      </c>
      <c r="F39" s="25">
        <v>-18.305</v>
      </c>
      <c r="G39">
        <f>AVERAGE(D39:F39)</f>
        <v>-18.202999999999999</v>
      </c>
      <c r="H39" s="25">
        <v>-0.99199999999999999</v>
      </c>
      <c r="I39">
        <f t="shared" si="0"/>
        <v>-17.210999999999999</v>
      </c>
      <c r="J39">
        <v>64.959999999999994</v>
      </c>
      <c r="K39" s="7">
        <v>2</v>
      </c>
      <c r="L39" s="6">
        <v>40</v>
      </c>
      <c r="M39">
        <f t="shared" si="2"/>
        <v>1.25</v>
      </c>
      <c r="O39" s="7">
        <f t="shared" si="3"/>
        <v>-447.21062399999994</v>
      </c>
    </row>
    <row r="40" spans="1:24" x14ac:dyDescent="0.2">
      <c r="A40" t="s">
        <v>57</v>
      </c>
      <c r="B40" t="s">
        <v>12</v>
      </c>
      <c r="C40" s="7" t="s">
        <v>131</v>
      </c>
      <c r="D40" s="25">
        <v>-15.942</v>
      </c>
      <c r="E40" s="25">
        <v>-16</v>
      </c>
      <c r="F40" s="25">
        <v>-16.253</v>
      </c>
      <c r="G40">
        <f t="shared" si="1"/>
        <v>-16.065000000000001</v>
      </c>
      <c r="H40" s="25">
        <v>-0.95899999999999996</v>
      </c>
      <c r="I40">
        <f t="shared" si="0"/>
        <v>-15.106000000000002</v>
      </c>
      <c r="J40">
        <v>64.959999999999994</v>
      </c>
      <c r="K40" s="7">
        <v>2</v>
      </c>
      <c r="L40" s="6">
        <v>40</v>
      </c>
      <c r="M40">
        <f t="shared" si="2"/>
        <v>1.25</v>
      </c>
      <c r="O40" s="7">
        <f t="shared" si="3"/>
        <v>-392.51430399999998</v>
      </c>
    </row>
    <row r="41" spans="1:24" x14ac:dyDescent="0.2">
      <c r="A41" t="s">
        <v>57</v>
      </c>
      <c r="B41" t="s">
        <v>13</v>
      </c>
      <c r="C41" s="7" t="s">
        <v>131</v>
      </c>
      <c r="D41" s="6">
        <v>-12.87</v>
      </c>
      <c r="E41" s="6">
        <v>-13.638999999999999</v>
      </c>
      <c r="F41" s="6">
        <v>-14.57</v>
      </c>
      <c r="G41">
        <f>AVERAGE(D41:F41)</f>
        <v>-13.693</v>
      </c>
      <c r="H41" s="6">
        <v>-0.91700000000000004</v>
      </c>
      <c r="I41">
        <f t="shared" si="0"/>
        <v>-12.776</v>
      </c>
      <c r="J41">
        <v>64.959999999999994</v>
      </c>
      <c r="K41" s="7">
        <v>2</v>
      </c>
      <c r="L41" s="6">
        <v>40</v>
      </c>
      <c r="M41">
        <f t="shared" si="2"/>
        <v>1.25</v>
      </c>
      <c r="O41" s="7">
        <f t="shared" si="3"/>
        <v>-331.97158400000001</v>
      </c>
    </row>
    <row r="42" spans="1:24" x14ac:dyDescent="0.2">
      <c r="A42" t="s">
        <v>58</v>
      </c>
      <c r="B42" t="s">
        <v>14</v>
      </c>
      <c r="C42" s="7" t="s">
        <v>131</v>
      </c>
      <c r="D42" s="25">
        <v>-14.923</v>
      </c>
      <c r="E42" s="25">
        <v>-12.125999999999999</v>
      </c>
      <c r="F42" s="25">
        <v>-14.68</v>
      </c>
      <c r="G42">
        <f t="shared" si="1"/>
        <v>-13.909666666666666</v>
      </c>
      <c r="H42" s="25">
        <v>-0.749</v>
      </c>
      <c r="I42">
        <f t="shared" si="0"/>
        <v>-13.160666666666666</v>
      </c>
      <c r="J42">
        <v>64.959999999999994</v>
      </c>
      <c r="K42" s="7">
        <v>2</v>
      </c>
      <c r="L42" s="6">
        <v>40</v>
      </c>
      <c r="M42">
        <f t="shared" si="2"/>
        <v>1.25</v>
      </c>
      <c r="O42" s="7">
        <f t="shared" si="3"/>
        <v>-341.96676266666657</v>
      </c>
      <c r="P42">
        <f>AVERAGE(O42:O46)</f>
        <v>-389.7166933333333</v>
      </c>
    </row>
    <row r="43" spans="1:24" x14ac:dyDescent="0.2">
      <c r="A43" t="s">
        <v>58</v>
      </c>
      <c r="B43" t="s">
        <v>15</v>
      </c>
      <c r="C43" s="7" t="s">
        <v>131</v>
      </c>
      <c r="D43" s="25">
        <v>-15.507999999999999</v>
      </c>
      <c r="E43" s="25">
        <v>-14.842000000000001</v>
      </c>
      <c r="F43" s="25">
        <v>-14.865</v>
      </c>
      <c r="G43">
        <f t="shared" si="1"/>
        <v>-15.071666666666667</v>
      </c>
      <c r="H43" s="25">
        <v>-0.67700000000000005</v>
      </c>
      <c r="I43">
        <f t="shared" si="0"/>
        <v>-14.394666666666668</v>
      </c>
      <c r="J43">
        <v>64.959999999999994</v>
      </c>
      <c r="K43" s="7">
        <v>2</v>
      </c>
      <c r="L43" s="6">
        <v>40</v>
      </c>
      <c r="M43">
        <f t="shared" si="2"/>
        <v>1.25</v>
      </c>
      <c r="O43" s="7">
        <f t="shared" si="3"/>
        <v>-374.03101866666668</v>
      </c>
    </row>
    <row r="44" spans="1:24" x14ac:dyDescent="0.2">
      <c r="A44" t="s">
        <v>58</v>
      </c>
      <c r="B44" t="s">
        <v>16</v>
      </c>
      <c r="C44" s="7" t="s">
        <v>131</v>
      </c>
      <c r="D44" s="25">
        <v>-14.143000000000001</v>
      </c>
      <c r="E44" s="25">
        <v>-14.041</v>
      </c>
      <c r="F44" s="25">
        <v>-15.484999999999999</v>
      </c>
      <c r="G44">
        <f t="shared" si="1"/>
        <v>-14.556333333333333</v>
      </c>
      <c r="H44" s="25">
        <v>-0.60899999999999999</v>
      </c>
      <c r="I44">
        <f t="shared" si="0"/>
        <v>-13.947333333333333</v>
      </c>
      <c r="J44">
        <v>64.959999999999994</v>
      </c>
      <c r="K44" s="7">
        <v>2</v>
      </c>
      <c r="L44" s="6">
        <v>40</v>
      </c>
      <c r="M44">
        <f t="shared" si="2"/>
        <v>1.25</v>
      </c>
      <c r="O44" s="7">
        <f t="shared" si="3"/>
        <v>-362.40750933333328</v>
      </c>
    </row>
    <row r="45" spans="1:24" x14ac:dyDescent="0.2">
      <c r="A45" t="s">
        <v>58</v>
      </c>
      <c r="B45" s="2" t="s">
        <v>17</v>
      </c>
      <c r="C45" s="7" t="s">
        <v>131</v>
      </c>
      <c r="D45" s="25">
        <v>-15.519</v>
      </c>
      <c r="E45" s="25">
        <v>-14.853</v>
      </c>
      <c r="F45" s="25">
        <v>-15.519</v>
      </c>
      <c r="G45">
        <f t="shared" si="1"/>
        <v>-15.296999999999999</v>
      </c>
      <c r="H45" s="25">
        <v>-0.73299999999999998</v>
      </c>
      <c r="I45">
        <f t="shared" si="0"/>
        <v>-14.563999999999998</v>
      </c>
      <c r="J45">
        <v>64.959999999999994</v>
      </c>
      <c r="K45" s="7">
        <v>2</v>
      </c>
      <c r="L45" s="6">
        <v>40</v>
      </c>
      <c r="M45">
        <f t="shared" si="2"/>
        <v>1.25</v>
      </c>
      <c r="O45" s="7">
        <f t="shared" si="3"/>
        <v>-378.43097599999993</v>
      </c>
    </row>
    <row r="46" spans="1:24" x14ac:dyDescent="0.2">
      <c r="A46" t="s">
        <v>58</v>
      </c>
      <c r="B46" t="s">
        <v>18</v>
      </c>
      <c r="C46" s="7" t="s">
        <v>131</v>
      </c>
      <c r="D46" s="25">
        <v>-20.571000000000002</v>
      </c>
      <c r="E46" s="25">
        <v>-19.094000000000001</v>
      </c>
      <c r="F46" s="25">
        <v>-19.579000000000001</v>
      </c>
      <c r="G46">
        <f t="shared" si="1"/>
        <v>-19.748000000000001</v>
      </c>
      <c r="H46" s="25">
        <v>-0.82299999999999995</v>
      </c>
      <c r="I46">
        <f t="shared" si="0"/>
        <v>-18.925000000000001</v>
      </c>
      <c r="J46">
        <v>64.959999999999994</v>
      </c>
      <c r="K46" s="7">
        <v>2</v>
      </c>
      <c r="L46" s="6">
        <v>40</v>
      </c>
      <c r="M46">
        <f t="shared" si="2"/>
        <v>1.25</v>
      </c>
      <c r="O46" s="7">
        <f t="shared" si="3"/>
        <v>-491.74719999999996</v>
      </c>
    </row>
    <row r="47" spans="1:24" x14ac:dyDescent="0.2">
      <c r="A47" t="s">
        <v>58</v>
      </c>
      <c r="B47" t="s">
        <v>19</v>
      </c>
      <c r="C47" s="7" t="s">
        <v>131</v>
      </c>
      <c r="D47" s="25">
        <v>-10.574999999999999</v>
      </c>
      <c r="E47" s="25">
        <v>-10.686999999999999</v>
      </c>
      <c r="F47" s="25">
        <v>-10.61</v>
      </c>
      <c r="G47">
        <f t="shared" si="1"/>
        <v>-10.624000000000001</v>
      </c>
      <c r="H47" s="25">
        <v>-0.81699999999999995</v>
      </c>
      <c r="I47">
        <f t="shared" si="0"/>
        <v>-9.8070000000000004</v>
      </c>
      <c r="J47">
        <v>64.959999999999994</v>
      </c>
      <c r="K47" s="7">
        <v>2</v>
      </c>
      <c r="L47" s="6">
        <v>40</v>
      </c>
      <c r="M47">
        <f t="shared" si="2"/>
        <v>1.25</v>
      </c>
      <c r="O47" s="7">
        <f t="shared" si="3"/>
        <v>-254.82508799999999</v>
      </c>
      <c r="P47">
        <f>AVERAGE(O47:O51)</f>
        <v>-328.51224746666662</v>
      </c>
    </row>
    <row r="48" spans="1:24" x14ac:dyDescent="0.2">
      <c r="A48" t="s">
        <v>58</v>
      </c>
      <c r="B48" t="s">
        <v>20</v>
      </c>
      <c r="C48" s="7" t="s">
        <v>131</v>
      </c>
      <c r="D48" s="25">
        <v>-11.797000000000001</v>
      </c>
      <c r="E48" s="25">
        <v>-11.507</v>
      </c>
      <c r="F48" s="25">
        <v>-12.784000000000001</v>
      </c>
      <c r="G48">
        <f t="shared" si="1"/>
        <v>-12.029333333333334</v>
      </c>
      <c r="H48" s="25">
        <v>-0.88</v>
      </c>
      <c r="I48">
        <f t="shared" si="0"/>
        <v>-11.149333333333333</v>
      </c>
      <c r="J48">
        <v>64.959999999999994</v>
      </c>
      <c r="K48" s="7">
        <v>2</v>
      </c>
      <c r="L48" s="6">
        <v>40</v>
      </c>
      <c r="M48">
        <f t="shared" si="2"/>
        <v>1.25</v>
      </c>
      <c r="O48" s="7">
        <f>(I48*J48)/(K48*M48)</f>
        <v>-289.70427733333332</v>
      </c>
    </row>
    <row r="49" spans="1:15" x14ac:dyDescent="0.2">
      <c r="A49" t="s">
        <v>58</v>
      </c>
      <c r="B49" t="s">
        <v>21</v>
      </c>
      <c r="C49" s="7" t="s">
        <v>131</v>
      </c>
      <c r="D49" s="25">
        <v>-12.361000000000001</v>
      </c>
      <c r="E49" s="25">
        <v>-15.010999999999999</v>
      </c>
      <c r="F49" s="25">
        <v>-12.202999999999999</v>
      </c>
      <c r="G49">
        <f t="shared" si="1"/>
        <v>-13.191666666666668</v>
      </c>
      <c r="H49" s="25">
        <v>-0.76700000000000002</v>
      </c>
      <c r="I49">
        <f t="shared" si="0"/>
        <v>-12.424666666666669</v>
      </c>
      <c r="J49">
        <v>64.959999999999994</v>
      </c>
      <c r="K49" s="7">
        <v>2</v>
      </c>
      <c r="L49" s="6">
        <v>40</v>
      </c>
      <c r="M49">
        <f t="shared" si="2"/>
        <v>1.25</v>
      </c>
      <c r="O49" s="7">
        <f t="shared" si="3"/>
        <v>-322.84253866666666</v>
      </c>
    </row>
    <row r="50" spans="1:15" x14ac:dyDescent="0.2">
      <c r="A50" t="s">
        <v>58</v>
      </c>
      <c r="B50" t="s">
        <v>22</v>
      </c>
      <c r="C50" s="7" t="s">
        <v>131</v>
      </c>
      <c r="D50" s="6">
        <v>-16.925999999999998</v>
      </c>
      <c r="E50" s="6">
        <v>-17.321999999999999</v>
      </c>
      <c r="F50" s="6">
        <v>-18.417000000000002</v>
      </c>
      <c r="G50">
        <f>AVERAGE(D50:F50)</f>
        <v>-17.555</v>
      </c>
      <c r="H50" s="6">
        <v>-0.94799999999999995</v>
      </c>
      <c r="I50">
        <f t="shared" si="0"/>
        <v>-16.606999999999999</v>
      </c>
      <c r="J50">
        <v>64.959999999999994</v>
      </c>
      <c r="K50" s="7">
        <v>2</v>
      </c>
      <c r="L50" s="6">
        <v>40</v>
      </c>
      <c r="M50">
        <f t="shared" si="2"/>
        <v>1.25</v>
      </c>
      <c r="O50" s="7">
        <f t="shared" si="3"/>
        <v>-431.51628799999997</v>
      </c>
    </row>
    <row r="51" spans="1:15" x14ac:dyDescent="0.2">
      <c r="A51" t="s">
        <v>58</v>
      </c>
      <c r="B51" t="s">
        <v>23</v>
      </c>
      <c r="C51" s="7" t="s">
        <v>131</v>
      </c>
      <c r="D51" s="25">
        <v>-14.346</v>
      </c>
      <c r="E51" s="25">
        <v>-14.211</v>
      </c>
      <c r="F51" s="25">
        <v>-13.726000000000001</v>
      </c>
      <c r="G51">
        <f t="shared" si="1"/>
        <v>-14.094333333333333</v>
      </c>
      <c r="H51" s="25">
        <v>-0.86799999999999999</v>
      </c>
      <c r="I51">
        <f t="shared" si="0"/>
        <v>-13.226333333333333</v>
      </c>
      <c r="J51">
        <v>64.959999999999994</v>
      </c>
      <c r="K51" s="7">
        <v>2</v>
      </c>
      <c r="L51" s="6">
        <v>40</v>
      </c>
      <c r="M51">
        <f t="shared" si="2"/>
        <v>1.25</v>
      </c>
      <c r="O51" s="7">
        <f t="shared" si="3"/>
        <v>-343.67304533333328</v>
      </c>
    </row>
  </sheetData>
  <mergeCells count="6">
    <mergeCell ref="C2:E2"/>
    <mergeCell ref="R27:T27"/>
    <mergeCell ref="V27:X27"/>
    <mergeCell ref="Z27:AB27"/>
    <mergeCell ref="R32:T32"/>
    <mergeCell ref="V32:X32"/>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810-252D-478B-ABA4-CEDE153888E0}">
  <dimension ref="A1:AB51"/>
  <sheetViews>
    <sheetView topLeftCell="E22" zoomScale="145" zoomScaleNormal="145" workbookViewId="0">
      <selection activeCell="U34" sqref="U34"/>
    </sheetView>
  </sheetViews>
  <sheetFormatPr defaultRowHeight="15" x14ac:dyDescent="0.2"/>
  <cols>
    <col min="1" max="1" width="11.703125" customWidth="1"/>
    <col min="2" max="2" width="16.94921875" customWidth="1"/>
  </cols>
  <sheetData>
    <row r="1" spans="1:14" x14ac:dyDescent="0.2">
      <c r="A1" t="s">
        <v>135</v>
      </c>
    </row>
    <row r="2" spans="1:14" x14ac:dyDescent="0.2">
      <c r="A2" t="s">
        <v>62</v>
      </c>
      <c r="C2" s="65" t="s">
        <v>72</v>
      </c>
      <c r="D2" s="65"/>
      <c r="E2" s="65"/>
      <c r="I2" s="7"/>
    </row>
    <row r="3" spans="1:14" x14ac:dyDescent="0.2">
      <c r="A3" t="s">
        <v>134</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29.405000000000001</v>
      </c>
      <c r="D4" s="5">
        <v>35.968000000000004</v>
      </c>
      <c r="E4" s="5">
        <v>40.936</v>
      </c>
      <c r="F4">
        <f t="shared" ref="F4:F8" si="0">AVERAGE(C4:E4)</f>
        <v>35.43633333333333</v>
      </c>
      <c r="G4" s="5">
        <v>2.4319999999999999</v>
      </c>
      <c r="H4">
        <f t="shared" ref="H4:H8" si="1">F4-G4</f>
        <v>33.004333333333328</v>
      </c>
      <c r="I4">
        <v>29.71</v>
      </c>
      <c r="J4">
        <v>2</v>
      </c>
      <c r="K4" s="5">
        <v>1</v>
      </c>
      <c r="L4">
        <f>50/K4</f>
        <v>50</v>
      </c>
      <c r="N4">
        <f>(H4*I4)/(J4*L4)</f>
        <v>9.805587433333331</v>
      </c>
    </row>
    <row r="5" spans="1:14" x14ac:dyDescent="0.2">
      <c r="B5" s="30">
        <v>100</v>
      </c>
      <c r="C5" s="6">
        <v>16.327000000000002</v>
      </c>
      <c r="D5" s="6">
        <v>18.844999999999999</v>
      </c>
      <c r="E5" s="6">
        <v>21.523</v>
      </c>
      <c r="F5">
        <f t="shared" si="0"/>
        <v>18.89833333333333</v>
      </c>
      <c r="G5" s="6">
        <v>1.877</v>
      </c>
      <c r="H5">
        <f t="shared" si="1"/>
        <v>17.021333333333331</v>
      </c>
      <c r="I5">
        <v>29.71</v>
      </c>
      <c r="J5">
        <v>2</v>
      </c>
      <c r="K5" s="6">
        <v>5</v>
      </c>
      <c r="L5">
        <f t="shared" ref="L5:L8" si="2">50/K5</f>
        <v>10</v>
      </c>
      <c r="N5">
        <f>(H5*I5)/(J5*L5)</f>
        <v>25.285190666666665</v>
      </c>
    </row>
    <row r="6" spans="1:14" x14ac:dyDescent="0.2">
      <c r="B6" s="7">
        <v>200</v>
      </c>
      <c r="C6" s="8">
        <v>8.2880000000000003</v>
      </c>
      <c r="D6" s="8">
        <v>9.5760000000000005</v>
      </c>
      <c r="E6" s="8">
        <v>11.191000000000001</v>
      </c>
      <c r="F6" s="7">
        <f t="shared" si="0"/>
        <v>9.6850000000000005</v>
      </c>
      <c r="G6" s="8">
        <v>0.19400000000000001</v>
      </c>
      <c r="H6" s="7">
        <f t="shared" si="1"/>
        <v>9.4909999999999997</v>
      </c>
      <c r="I6">
        <v>29.71</v>
      </c>
      <c r="J6" s="7">
        <v>2</v>
      </c>
      <c r="K6" s="8">
        <v>10</v>
      </c>
      <c r="L6" s="7">
        <f t="shared" si="2"/>
        <v>5</v>
      </c>
      <c r="M6" s="7"/>
      <c r="N6" s="7">
        <f t="shared" ref="N6:N8" si="3">(H6*I6)/(J6*L6)</f>
        <v>28.197760999999996</v>
      </c>
    </row>
    <row r="7" spans="1:14" x14ac:dyDescent="0.2">
      <c r="B7" s="7">
        <v>400</v>
      </c>
      <c r="C7" s="6">
        <v>5.8390000000000004</v>
      </c>
      <c r="D7" s="6">
        <v>5.891</v>
      </c>
      <c r="E7" s="6">
        <v>6.6479999999999997</v>
      </c>
      <c r="F7">
        <f t="shared" si="0"/>
        <v>6.1260000000000003</v>
      </c>
      <c r="G7" s="6">
        <v>-4.9000000000000002E-2</v>
      </c>
      <c r="H7">
        <f t="shared" si="1"/>
        <v>6.1750000000000007</v>
      </c>
      <c r="I7">
        <v>29.71</v>
      </c>
      <c r="J7">
        <v>2</v>
      </c>
      <c r="K7" s="6">
        <v>20</v>
      </c>
      <c r="L7">
        <f t="shared" si="2"/>
        <v>2.5</v>
      </c>
      <c r="N7" s="7">
        <f t="shared" si="3"/>
        <v>36.691850000000002</v>
      </c>
    </row>
    <row r="8" spans="1:14" x14ac:dyDescent="0.2">
      <c r="B8" s="7">
        <v>800</v>
      </c>
      <c r="C8" s="6">
        <v>3.633</v>
      </c>
      <c r="D8" s="6">
        <v>3.4329999999999998</v>
      </c>
      <c r="E8" s="6">
        <v>3.7480000000000002</v>
      </c>
      <c r="F8">
        <f t="shared" si="0"/>
        <v>3.6046666666666667</v>
      </c>
      <c r="G8" s="6">
        <v>0.85699999999999998</v>
      </c>
      <c r="H8">
        <f t="shared" si="1"/>
        <v>2.7476666666666665</v>
      </c>
      <c r="I8">
        <v>29.71</v>
      </c>
      <c r="J8">
        <v>2</v>
      </c>
      <c r="K8" s="6">
        <v>40</v>
      </c>
      <c r="L8">
        <f t="shared" si="2"/>
        <v>1.25</v>
      </c>
      <c r="N8">
        <f t="shared" si="3"/>
        <v>32.653270666666664</v>
      </c>
    </row>
    <row r="10" spans="1:14" x14ac:dyDescent="0.2">
      <c r="A10" t="s">
        <v>132</v>
      </c>
      <c r="B10" s="3"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46.884999999999998</v>
      </c>
      <c r="D11" s="5">
        <v>40.414000000000001</v>
      </c>
      <c r="E11" s="5">
        <v>44.667999999999999</v>
      </c>
      <c r="F11">
        <f t="shared" ref="F11:F15" si="4">AVERAGE(C11:E11)</f>
        <v>43.989000000000004</v>
      </c>
      <c r="G11" s="5">
        <v>-1.0509999999999999</v>
      </c>
      <c r="H11">
        <f t="shared" ref="H11:H15" si="5">F11-G11</f>
        <v>45.040000000000006</v>
      </c>
      <c r="I11">
        <v>29.71</v>
      </c>
      <c r="J11">
        <v>2</v>
      </c>
      <c r="K11" s="5">
        <v>1</v>
      </c>
      <c r="L11">
        <f>50/K11</f>
        <v>50</v>
      </c>
      <c r="N11">
        <f>(H11*I11)/(J11*L11)</f>
        <v>13.381384000000002</v>
      </c>
    </row>
    <row r="12" spans="1:14" x14ac:dyDescent="0.2">
      <c r="B12" s="30">
        <v>100</v>
      </c>
      <c r="C12" s="6">
        <v>21.763999999999999</v>
      </c>
      <c r="D12" s="6">
        <v>21.562999999999999</v>
      </c>
      <c r="E12" s="6">
        <v>21.405999999999999</v>
      </c>
      <c r="F12">
        <f t="shared" si="4"/>
        <v>21.577666666666669</v>
      </c>
      <c r="G12" s="6">
        <v>-2.4369999999999998</v>
      </c>
      <c r="H12">
        <f t="shared" si="5"/>
        <v>24.01466666666667</v>
      </c>
      <c r="I12">
        <v>29.71</v>
      </c>
      <c r="J12">
        <v>2</v>
      </c>
      <c r="K12" s="6">
        <v>5</v>
      </c>
      <c r="L12">
        <f t="shared" ref="L12:L15" si="6">50/K12</f>
        <v>10</v>
      </c>
      <c r="N12">
        <f>(H12*I12)/(J12*L12)</f>
        <v>35.673787333333344</v>
      </c>
    </row>
    <row r="13" spans="1:14" x14ac:dyDescent="0.2">
      <c r="B13" s="7">
        <v>200</v>
      </c>
      <c r="C13" s="8">
        <v>12.015000000000001</v>
      </c>
      <c r="D13" s="8">
        <v>12.455</v>
      </c>
      <c r="E13" s="8">
        <v>11.896000000000001</v>
      </c>
      <c r="F13" s="7">
        <f t="shared" si="4"/>
        <v>12.122</v>
      </c>
      <c r="G13" s="8">
        <v>1.1850000000000001</v>
      </c>
      <c r="H13" s="7">
        <f t="shared" si="5"/>
        <v>10.936999999999999</v>
      </c>
      <c r="I13">
        <v>29.71</v>
      </c>
      <c r="J13" s="7">
        <v>2</v>
      </c>
      <c r="K13" s="8">
        <v>10</v>
      </c>
      <c r="L13" s="7">
        <f t="shared" si="6"/>
        <v>5</v>
      </c>
      <c r="M13" s="7"/>
      <c r="N13" s="7">
        <f t="shared" ref="N13:N15" si="7">(H13*I13)/(J13*L13)</f>
        <v>32.493826999999996</v>
      </c>
    </row>
    <row r="14" spans="1:14" x14ac:dyDescent="0.2">
      <c r="B14" s="7">
        <v>400</v>
      </c>
      <c r="C14" s="6">
        <v>6.7009999999999996</v>
      </c>
      <c r="D14" s="6">
        <v>7.3040000000000003</v>
      </c>
      <c r="E14" s="6">
        <v>7.14</v>
      </c>
      <c r="F14">
        <f t="shared" si="4"/>
        <v>7.0483333333333329</v>
      </c>
      <c r="G14" s="6">
        <v>1.252</v>
      </c>
      <c r="H14">
        <f t="shared" si="5"/>
        <v>5.7963333333333331</v>
      </c>
      <c r="I14">
        <v>29.71</v>
      </c>
      <c r="J14">
        <v>2</v>
      </c>
      <c r="K14" s="6">
        <v>20</v>
      </c>
      <c r="L14">
        <f t="shared" si="6"/>
        <v>2.5</v>
      </c>
      <c r="N14" s="7">
        <f t="shared" si="7"/>
        <v>34.441812666666664</v>
      </c>
    </row>
    <row r="15" spans="1:14" x14ac:dyDescent="0.2">
      <c r="B15" s="7">
        <v>800</v>
      </c>
      <c r="C15" s="6">
        <v>3.8620000000000001</v>
      </c>
      <c r="D15" s="6">
        <v>3.9129999999999998</v>
      </c>
      <c r="E15" s="6">
        <v>3.9729999999999999</v>
      </c>
      <c r="F15">
        <f t="shared" si="4"/>
        <v>3.9160000000000004</v>
      </c>
      <c r="G15" s="6">
        <v>0.66800000000000004</v>
      </c>
      <c r="H15">
        <f t="shared" si="5"/>
        <v>3.2480000000000002</v>
      </c>
      <c r="I15">
        <v>29.71</v>
      </c>
      <c r="J15">
        <v>2</v>
      </c>
      <c r="K15" s="6">
        <v>40</v>
      </c>
      <c r="L15">
        <f t="shared" si="6"/>
        <v>1.25</v>
      </c>
      <c r="N15">
        <f t="shared" si="7"/>
        <v>38.599232000000008</v>
      </c>
    </row>
    <row r="17" spans="1:28" x14ac:dyDescent="0.2">
      <c r="A17" t="s">
        <v>116</v>
      </c>
      <c r="B17" s="3" t="s">
        <v>70</v>
      </c>
      <c r="C17" s="4">
        <v>1</v>
      </c>
      <c r="D17" s="4">
        <v>2</v>
      </c>
      <c r="E17" s="4">
        <v>3</v>
      </c>
      <c r="F17" s="3" t="s">
        <v>63</v>
      </c>
      <c r="G17" s="4" t="s">
        <v>64</v>
      </c>
      <c r="H17" s="3" t="s">
        <v>61</v>
      </c>
      <c r="I17" s="9" t="s">
        <v>65</v>
      </c>
      <c r="J17" s="3" t="s">
        <v>66</v>
      </c>
      <c r="K17" s="3" t="s">
        <v>67</v>
      </c>
      <c r="L17" s="3" t="s">
        <v>68</v>
      </c>
      <c r="N17" s="3" t="s">
        <v>107</v>
      </c>
    </row>
    <row r="18" spans="1:28" x14ac:dyDescent="0.2">
      <c r="B18" s="7">
        <v>20</v>
      </c>
      <c r="C18" s="5">
        <v>36.595999999999997</v>
      </c>
      <c r="D18" s="5">
        <v>37.564999999999998</v>
      </c>
      <c r="E18" s="5">
        <v>32.81</v>
      </c>
      <c r="F18">
        <f t="shared" ref="F18:F22" si="8">AVERAGE(C18:E18)</f>
        <v>35.657000000000004</v>
      </c>
      <c r="G18" s="5">
        <v>0.99099999999999999</v>
      </c>
      <c r="H18">
        <f t="shared" ref="H18:H22" si="9">F18-G18</f>
        <v>34.666000000000004</v>
      </c>
      <c r="I18">
        <v>29.71</v>
      </c>
      <c r="J18">
        <v>2</v>
      </c>
      <c r="K18" s="5">
        <v>1</v>
      </c>
      <c r="L18">
        <f>50/K18</f>
        <v>50</v>
      </c>
      <c r="N18">
        <f>(H18*I18)/(J18*L18)</f>
        <v>10.2992686</v>
      </c>
    </row>
    <row r="19" spans="1:28" x14ac:dyDescent="0.2">
      <c r="B19" s="30">
        <v>100</v>
      </c>
      <c r="C19" s="6">
        <v>23.716999999999999</v>
      </c>
      <c r="D19" s="6">
        <v>23.53</v>
      </c>
      <c r="E19" s="6">
        <v>29.768999999999998</v>
      </c>
      <c r="F19">
        <f t="shared" si="8"/>
        <v>25.671999999999997</v>
      </c>
      <c r="G19" s="6">
        <v>-0.13500000000000001</v>
      </c>
      <c r="H19">
        <f t="shared" si="9"/>
        <v>25.806999999999999</v>
      </c>
      <c r="I19">
        <v>29.71</v>
      </c>
      <c r="J19">
        <v>2</v>
      </c>
      <c r="K19" s="6">
        <v>5</v>
      </c>
      <c r="L19">
        <f t="shared" ref="L19:L22" si="10">50/K19</f>
        <v>10</v>
      </c>
      <c r="N19">
        <f>(H19*I19)/(J19*L19)</f>
        <v>38.336298499999998</v>
      </c>
    </row>
    <row r="20" spans="1:28" x14ac:dyDescent="0.2">
      <c r="B20" s="7">
        <v>200</v>
      </c>
      <c r="C20" s="8">
        <v>13.266999999999999</v>
      </c>
      <c r="D20" s="8">
        <v>15.010999999999999</v>
      </c>
      <c r="E20" s="8">
        <v>14.43</v>
      </c>
      <c r="F20" s="7">
        <f t="shared" si="8"/>
        <v>14.235999999999999</v>
      </c>
      <c r="G20" s="8">
        <v>-0.40300000000000002</v>
      </c>
      <c r="H20" s="7">
        <f t="shared" si="9"/>
        <v>14.638999999999999</v>
      </c>
      <c r="I20">
        <v>29.71</v>
      </c>
      <c r="J20" s="7">
        <v>2</v>
      </c>
      <c r="K20" s="8">
        <v>10</v>
      </c>
      <c r="L20" s="7">
        <f t="shared" si="10"/>
        <v>5</v>
      </c>
      <c r="M20" s="7"/>
      <c r="N20" s="7">
        <f t="shared" ref="N20:N22" si="11">(H20*I20)/(J20*L20)</f>
        <v>43.492469</v>
      </c>
    </row>
    <row r="21" spans="1:28" x14ac:dyDescent="0.2">
      <c r="B21" s="7">
        <v>400</v>
      </c>
      <c r="C21" s="6">
        <v>9.0980000000000008</v>
      </c>
      <c r="D21" s="6">
        <v>8.468</v>
      </c>
      <c r="E21" s="6">
        <v>9.3719999999999999</v>
      </c>
      <c r="F21">
        <f t="shared" si="8"/>
        <v>8.9793333333333347</v>
      </c>
      <c r="G21" s="6">
        <v>-1.115</v>
      </c>
      <c r="H21">
        <f t="shared" si="9"/>
        <v>10.094333333333335</v>
      </c>
      <c r="I21">
        <v>29.71</v>
      </c>
      <c r="J21">
        <v>2</v>
      </c>
      <c r="K21" s="6">
        <v>20</v>
      </c>
      <c r="L21">
        <f t="shared" si="10"/>
        <v>2.5</v>
      </c>
      <c r="N21" s="7">
        <f t="shared" si="11"/>
        <v>59.980528666666679</v>
      </c>
    </row>
    <row r="22" spans="1:28" x14ac:dyDescent="0.2">
      <c r="B22" s="7">
        <v>800</v>
      </c>
      <c r="C22" s="6">
        <v>5.3070000000000004</v>
      </c>
      <c r="D22" s="6">
        <v>5.8810000000000002</v>
      </c>
      <c r="E22" s="6">
        <v>6.4020000000000001</v>
      </c>
      <c r="F22">
        <f t="shared" si="8"/>
        <v>5.8633333333333333</v>
      </c>
      <c r="G22" s="6">
        <v>1.081</v>
      </c>
      <c r="H22">
        <f t="shared" si="9"/>
        <v>4.7823333333333338</v>
      </c>
      <c r="I22">
        <v>29.71</v>
      </c>
      <c r="J22">
        <v>2</v>
      </c>
      <c r="K22" s="6">
        <v>40</v>
      </c>
      <c r="L22">
        <f t="shared" si="10"/>
        <v>1.25</v>
      </c>
      <c r="N22">
        <f t="shared" si="11"/>
        <v>56.833249333333342</v>
      </c>
    </row>
    <row r="25" spans="1:28" x14ac:dyDescent="0.2">
      <c r="A25" t="s">
        <v>141</v>
      </c>
    </row>
    <row r="26" spans="1:28" x14ac:dyDescent="0.2">
      <c r="B26" t="s">
        <v>62</v>
      </c>
      <c r="D26" s="65" t="s">
        <v>72</v>
      </c>
      <c r="E26" s="65"/>
      <c r="F26" s="65"/>
      <c r="J26" s="7"/>
    </row>
    <row r="27" spans="1:28" x14ac:dyDescent="0.2">
      <c r="A27" t="s">
        <v>56</v>
      </c>
      <c r="C27" s="3" t="s">
        <v>70</v>
      </c>
      <c r="D27" s="4">
        <v>1</v>
      </c>
      <c r="E27" s="4">
        <v>2</v>
      </c>
      <c r="F27" s="4">
        <v>3</v>
      </c>
      <c r="G27" s="3" t="s">
        <v>63</v>
      </c>
      <c r="H27" s="4" t="s">
        <v>64</v>
      </c>
      <c r="I27" s="3" t="s">
        <v>61</v>
      </c>
      <c r="J27" s="9" t="s">
        <v>65</v>
      </c>
      <c r="K27" s="3" t="s">
        <v>66</v>
      </c>
      <c r="L27" s="3" t="s">
        <v>67</v>
      </c>
      <c r="M27" s="3" t="s">
        <v>68</v>
      </c>
      <c r="O27" s="3" t="s">
        <v>107</v>
      </c>
      <c r="P27" s="3" t="s">
        <v>77</v>
      </c>
      <c r="R27" s="66" t="s">
        <v>77</v>
      </c>
      <c r="S27" s="66"/>
      <c r="T27" s="66"/>
      <c r="V27" s="66" t="s">
        <v>74</v>
      </c>
      <c r="W27" s="66"/>
      <c r="X27" s="66"/>
      <c r="Z27" s="66" t="s">
        <v>79</v>
      </c>
      <c r="AA27" s="66"/>
      <c r="AB27" s="66"/>
    </row>
    <row r="28" spans="1:28" x14ac:dyDescent="0.2">
      <c r="A28" t="s">
        <v>57</v>
      </c>
      <c r="B28" t="s">
        <v>0</v>
      </c>
      <c r="C28" s="7" t="s">
        <v>142</v>
      </c>
      <c r="D28" s="5">
        <v>20.526</v>
      </c>
      <c r="E28" s="5">
        <v>23.199000000000002</v>
      </c>
      <c r="F28" s="5">
        <v>25.59</v>
      </c>
      <c r="G28">
        <f t="shared" ref="G28:G51" si="12">AVERAGE(D28:F28)</f>
        <v>23.105</v>
      </c>
      <c r="H28" s="5">
        <v>-0.34200000000000003</v>
      </c>
      <c r="I28">
        <f t="shared" ref="I28:I51" si="13">G28-H28</f>
        <v>23.446999999999999</v>
      </c>
      <c r="J28">
        <v>29.71</v>
      </c>
      <c r="K28">
        <v>2</v>
      </c>
      <c r="L28" s="5">
        <v>5</v>
      </c>
      <c r="M28">
        <f>50/L28</f>
        <v>10</v>
      </c>
      <c r="O28">
        <f>(I28*J28)/(K28*M28)</f>
        <v>34.830518499999997</v>
      </c>
      <c r="P28">
        <f>AVERAGE(O28:O34)</f>
        <v>29.956168571428574</v>
      </c>
      <c r="S28" s="3" t="s">
        <v>58</v>
      </c>
      <c r="T28" t="s">
        <v>57</v>
      </c>
      <c r="W28" s="3" t="s">
        <v>58</v>
      </c>
      <c r="X28" t="s">
        <v>57</v>
      </c>
      <c r="AA28" s="3" t="s">
        <v>58</v>
      </c>
      <c r="AB28" t="s">
        <v>57</v>
      </c>
    </row>
    <row r="29" spans="1:28" x14ac:dyDescent="0.2">
      <c r="A29" t="s">
        <v>57</v>
      </c>
      <c r="B29" t="s">
        <v>1</v>
      </c>
      <c r="C29" s="7" t="s">
        <v>142</v>
      </c>
      <c r="D29" s="5">
        <v>21.654</v>
      </c>
      <c r="E29" s="5">
        <v>20.728999999999999</v>
      </c>
      <c r="F29" s="5">
        <v>23.356999999999999</v>
      </c>
      <c r="G29">
        <f t="shared" si="12"/>
        <v>21.91333333333333</v>
      </c>
      <c r="H29" s="5">
        <v>1.387</v>
      </c>
      <c r="I29">
        <f t="shared" si="13"/>
        <v>20.52633333333333</v>
      </c>
      <c r="J29">
        <v>29.71</v>
      </c>
      <c r="K29">
        <v>2</v>
      </c>
      <c r="L29" s="5">
        <v>5</v>
      </c>
      <c r="M29">
        <f t="shared" ref="M29:M51" si="14">50/L29</f>
        <v>10</v>
      </c>
      <c r="O29">
        <f t="shared" ref="O29:O51" si="15">(I29*J29)/(K29*M29)</f>
        <v>30.491868166666659</v>
      </c>
      <c r="R29" t="s">
        <v>75</v>
      </c>
      <c r="S29">
        <f>AVERAGE(O47:O51)</f>
        <v>33.178345399999998</v>
      </c>
      <c r="T29">
        <f>AVERAGE(O35:O41)</f>
        <v>33.466688023809532</v>
      </c>
      <c r="V29" t="s">
        <v>75</v>
      </c>
      <c r="W29">
        <f>STDEVA(O47:O51)</f>
        <v>4.5610814002743414</v>
      </c>
      <c r="X29">
        <f>STDEVA(O35:O41)</f>
        <v>3.5373369575216507</v>
      </c>
      <c r="Z29" t="s">
        <v>75</v>
      </c>
      <c r="AA29">
        <f>W29/SQRT(W34)</f>
        <v>2.0397776123846709</v>
      </c>
      <c r="AB29">
        <f>X29/SQRT(X34)</f>
        <v>1.3369876990057339</v>
      </c>
    </row>
    <row r="30" spans="1:28" x14ac:dyDescent="0.2">
      <c r="A30" t="s">
        <v>57</v>
      </c>
      <c r="B30" t="s">
        <v>2</v>
      </c>
      <c r="C30" s="7" t="s">
        <v>142</v>
      </c>
      <c r="D30" s="6">
        <v>16.327000000000002</v>
      </c>
      <c r="E30" s="6">
        <v>18.844999999999999</v>
      </c>
      <c r="F30" s="6">
        <v>21.523</v>
      </c>
      <c r="G30">
        <f t="shared" si="12"/>
        <v>18.89833333333333</v>
      </c>
      <c r="H30" s="6">
        <v>1.877</v>
      </c>
      <c r="I30">
        <f t="shared" si="13"/>
        <v>17.021333333333331</v>
      </c>
      <c r="J30">
        <v>29.71</v>
      </c>
      <c r="K30">
        <v>2</v>
      </c>
      <c r="L30" s="5">
        <v>5</v>
      </c>
      <c r="M30">
        <f t="shared" si="14"/>
        <v>10</v>
      </c>
      <c r="O30">
        <f t="shared" si="15"/>
        <v>25.285190666666665</v>
      </c>
      <c r="R30" t="s">
        <v>76</v>
      </c>
      <c r="S30">
        <f>AVERAGE(O42:O46)</f>
        <v>30.112768566666666</v>
      </c>
      <c r="T30">
        <f>AVERAGE(O28:O34)</f>
        <v>29.956168571428574</v>
      </c>
      <c r="V30" t="s">
        <v>76</v>
      </c>
      <c r="W30">
        <f>STDEVA(O42:O46)</f>
        <v>4.1107800032321595</v>
      </c>
      <c r="X30">
        <f>STDEVA(O28:O34)</f>
        <v>4.8392418137318822</v>
      </c>
      <c r="Z30" t="s">
        <v>76</v>
      </c>
      <c r="AA30">
        <f>W30/SQRT(W35)</f>
        <v>1.8383967055547827</v>
      </c>
      <c r="AB30">
        <f>X30/SQRT(X35)</f>
        <v>1.8290614818913877</v>
      </c>
    </row>
    <row r="31" spans="1:28" x14ac:dyDescent="0.2">
      <c r="A31" t="s">
        <v>57</v>
      </c>
      <c r="B31" t="s">
        <v>3</v>
      </c>
      <c r="C31" s="7" t="s">
        <v>142</v>
      </c>
      <c r="D31" s="5">
        <v>18.992000000000001</v>
      </c>
      <c r="E31" s="5">
        <v>19.477</v>
      </c>
      <c r="F31" s="5">
        <v>19.646999999999998</v>
      </c>
      <c r="G31">
        <f t="shared" si="12"/>
        <v>19.372</v>
      </c>
      <c r="H31" s="5">
        <v>0.35399999999999998</v>
      </c>
      <c r="I31">
        <f t="shared" si="13"/>
        <v>19.018000000000001</v>
      </c>
      <c r="J31">
        <v>29.71</v>
      </c>
      <c r="K31">
        <v>2</v>
      </c>
      <c r="L31" s="5">
        <v>5</v>
      </c>
      <c r="M31">
        <f t="shared" si="14"/>
        <v>10</v>
      </c>
      <c r="O31">
        <f t="shared" si="15"/>
        <v>28.251239000000005</v>
      </c>
    </row>
    <row r="32" spans="1:28" x14ac:dyDescent="0.2">
      <c r="A32" t="s">
        <v>57</v>
      </c>
      <c r="B32" t="s">
        <v>4</v>
      </c>
      <c r="C32" s="7" t="s">
        <v>142</v>
      </c>
      <c r="D32" s="5">
        <v>23.187999999999999</v>
      </c>
      <c r="E32" s="5">
        <v>23.47</v>
      </c>
      <c r="F32" s="5">
        <v>29.582999999999998</v>
      </c>
      <c r="G32">
        <f t="shared" si="12"/>
        <v>25.413666666666668</v>
      </c>
      <c r="H32" s="5">
        <v>0.372</v>
      </c>
      <c r="I32">
        <f t="shared" si="13"/>
        <v>25.041666666666668</v>
      </c>
      <c r="J32">
        <v>29.71</v>
      </c>
      <c r="K32">
        <v>2</v>
      </c>
      <c r="L32" s="5">
        <v>5</v>
      </c>
      <c r="M32">
        <f t="shared" si="14"/>
        <v>10</v>
      </c>
      <c r="O32">
        <f t="shared" si="15"/>
        <v>37.199395833333334</v>
      </c>
      <c r="R32" s="67" t="s">
        <v>78</v>
      </c>
      <c r="S32" s="67"/>
      <c r="T32" s="67"/>
      <c r="V32" s="66" t="s">
        <v>80</v>
      </c>
      <c r="W32" s="66"/>
      <c r="X32" s="66"/>
    </row>
    <row r="33" spans="1:24" x14ac:dyDescent="0.2">
      <c r="A33" t="s">
        <v>57</v>
      </c>
      <c r="B33" t="s">
        <v>5</v>
      </c>
      <c r="C33" s="7" t="s">
        <v>142</v>
      </c>
      <c r="D33" s="5">
        <v>14.266999999999999</v>
      </c>
      <c r="E33" s="5">
        <v>14.920999999999999</v>
      </c>
      <c r="F33" s="5">
        <v>16.556000000000001</v>
      </c>
      <c r="G33">
        <f t="shared" si="12"/>
        <v>15.247999999999999</v>
      </c>
      <c r="H33" s="5">
        <v>-0.69899999999999995</v>
      </c>
      <c r="I33">
        <f t="shared" si="13"/>
        <v>15.946999999999999</v>
      </c>
      <c r="J33">
        <v>29.71</v>
      </c>
      <c r="K33">
        <v>2</v>
      </c>
      <c r="L33" s="5">
        <v>5</v>
      </c>
      <c r="M33">
        <f t="shared" si="14"/>
        <v>10</v>
      </c>
      <c r="O33">
        <f t="shared" si="15"/>
        <v>23.689268500000001</v>
      </c>
      <c r="S33" t="s">
        <v>58</v>
      </c>
      <c r="T33" t="s">
        <v>57</v>
      </c>
      <c r="W33" t="s">
        <v>58</v>
      </c>
      <c r="X33" t="s">
        <v>57</v>
      </c>
    </row>
    <row r="34" spans="1:24" x14ac:dyDescent="0.2">
      <c r="A34" t="s">
        <v>57</v>
      </c>
      <c r="B34" t="s">
        <v>6</v>
      </c>
      <c r="C34" s="7" t="s">
        <v>142</v>
      </c>
      <c r="D34" s="5">
        <v>20.312000000000001</v>
      </c>
      <c r="E34" s="5">
        <v>21.44</v>
      </c>
      <c r="F34" s="5">
        <v>22.623999999999999</v>
      </c>
      <c r="G34">
        <f t="shared" si="12"/>
        <v>21.458666666666669</v>
      </c>
      <c r="H34" s="5">
        <v>1.3</v>
      </c>
      <c r="I34">
        <f t="shared" si="13"/>
        <v>20.158666666666669</v>
      </c>
      <c r="J34">
        <v>29.71</v>
      </c>
      <c r="K34">
        <v>2</v>
      </c>
      <c r="L34" s="5">
        <v>5</v>
      </c>
      <c r="M34">
        <f t="shared" si="14"/>
        <v>10</v>
      </c>
      <c r="O34">
        <f t="shared" si="15"/>
        <v>29.945699333333341</v>
      </c>
      <c r="R34" t="s">
        <v>75</v>
      </c>
      <c r="S34">
        <f>ABS(S29)</f>
        <v>33.178345399999998</v>
      </c>
      <c r="T34">
        <f>ABS(T29)</f>
        <v>33.466688023809532</v>
      </c>
      <c r="V34" t="s">
        <v>75</v>
      </c>
      <c r="W34">
        <f>COUNT(O47:O51)</f>
        <v>5</v>
      </c>
      <c r="X34">
        <f>COUNT(O36:O42)</f>
        <v>7</v>
      </c>
    </row>
    <row r="35" spans="1:24" x14ac:dyDescent="0.2">
      <c r="A35" t="s">
        <v>57</v>
      </c>
      <c r="B35" t="s">
        <v>7</v>
      </c>
      <c r="C35" s="7" t="s">
        <v>142</v>
      </c>
      <c r="D35" s="5">
        <v>22.128</v>
      </c>
      <c r="E35" s="5">
        <v>21.609000000000002</v>
      </c>
      <c r="F35" s="5">
        <v>27.271000000000001</v>
      </c>
      <c r="G35">
        <f t="shared" si="12"/>
        <v>23.669333333333338</v>
      </c>
      <c r="H35" s="5">
        <v>0.73299999999999998</v>
      </c>
      <c r="I35">
        <f t="shared" si="13"/>
        <v>22.936333333333337</v>
      </c>
      <c r="J35">
        <v>29.71</v>
      </c>
      <c r="K35">
        <v>2</v>
      </c>
      <c r="L35" s="5">
        <v>5</v>
      </c>
      <c r="M35">
        <f t="shared" si="14"/>
        <v>10</v>
      </c>
      <c r="O35">
        <f t="shared" si="15"/>
        <v>34.071923166666679</v>
      </c>
      <c r="P35">
        <f>AVERAGE(O35:O41)</f>
        <v>33.466688023809532</v>
      </c>
      <c r="R35" t="s">
        <v>76</v>
      </c>
      <c r="S35">
        <f>ABS(S30)</f>
        <v>30.112768566666666</v>
      </c>
      <c r="T35">
        <f>ABS(T30)</f>
        <v>29.956168571428574</v>
      </c>
      <c r="V35" t="s">
        <v>76</v>
      </c>
      <c r="W35">
        <f>COUNT(O43:O47)</f>
        <v>5</v>
      </c>
      <c r="X35">
        <f>COUNT(O29:O35)</f>
        <v>7</v>
      </c>
    </row>
    <row r="36" spans="1:24" x14ac:dyDescent="0.2">
      <c r="A36" t="s">
        <v>57</v>
      </c>
      <c r="B36" t="s">
        <v>8</v>
      </c>
      <c r="C36" s="7" t="s">
        <v>142</v>
      </c>
      <c r="D36" s="5">
        <v>19.195</v>
      </c>
      <c r="E36" s="5">
        <v>16.872</v>
      </c>
      <c r="F36" s="5">
        <v>20.38</v>
      </c>
      <c r="G36">
        <f t="shared" si="12"/>
        <v>18.815666666666669</v>
      </c>
      <c r="H36" s="5">
        <v>4.7E-2</v>
      </c>
      <c r="I36">
        <f t="shared" si="13"/>
        <v>18.768666666666668</v>
      </c>
      <c r="J36">
        <v>29.71</v>
      </c>
      <c r="K36">
        <v>2</v>
      </c>
      <c r="L36" s="5">
        <v>5</v>
      </c>
      <c r="M36">
        <f t="shared" si="14"/>
        <v>10</v>
      </c>
      <c r="O36">
        <f t="shared" si="15"/>
        <v>27.880854333333339</v>
      </c>
    </row>
    <row r="37" spans="1:24" x14ac:dyDescent="0.2">
      <c r="A37" t="s">
        <v>57</v>
      </c>
      <c r="B37" t="s">
        <v>9</v>
      </c>
      <c r="C37" s="7" t="s">
        <v>142</v>
      </c>
      <c r="D37" s="5">
        <v>20.199000000000002</v>
      </c>
      <c r="E37" s="5">
        <v>24.236999999999998</v>
      </c>
      <c r="F37" s="5">
        <v>19.399999999999999</v>
      </c>
      <c r="G37">
        <f t="shared" si="12"/>
        <v>21.278666666666666</v>
      </c>
      <c r="H37" s="5">
        <v>-0.16200000000000001</v>
      </c>
      <c r="I37">
        <f t="shared" si="13"/>
        <v>21.440666666666665</v>
      </c>
      <c r="J37">
        <v>29.71</v>
      </c>
      <c r="K37">
        <v>2</v>
      </c>
      <c r="L37" s="5">
        <v>5</v>
      </c>
      <c r="M37">
        <f t="shared" si="14"/>
        <v>10</v>
      </c>
      <c r="O37">
        <f t="shared" si="15"/>
        <v>31.850110333333333</v>
      </c>
    </row>
    <row r="38" spans="1:24" x14ac:dyDescent="0.2">
      <c r="A38" t="s">
        <v>57</v>
      </c>
      <c r="B38" t="s">
        <v>10</v>
      </c>
      <c r="C38" s="7" t="s">
        <v>142</v>
      </c>
      <c r="D38" s="5">
        <v>22.263000000000002</v>
      </c>
      <c r="E38" s="5">
        <v>25.635000000000002</v>
      </c>
      <c r="F38" s="5">
        <v>28.263000000000002</v>
      </c>
      <c r="G38">
        <f t="shared" si="12"/>
        <v>25.387</v>
      </c>
      <c r="H38" s="5">
        <v>-0.66300000000000003</v>
      </c>
      <c r="I38">
        <f t="shared" si="13"/>
        <v>26.05</v>
      </c>
      <c r="J38">
        <v>29.71</v>
      </c>
      <c r="K38">
        <v>2</v>
      </c>
      <c r="L38" s="5">
        <v>5</v>
      </c>
      <c r="M38">
        <f t="shared" si="14"/>
        <v>10</v>
      </c>
      <c r="O38">
        <f t="shared" si="15"/>
        <v>38.697275000000005</v>
      </c>
    </row>
    <row r="39" spans="1:24" x14ac:dyDescent="0.2">
      <c r="A39" t="s">
        <v>57</v>
      </c>
      <c r="B39" t="s">
        <v>11</v>
      </c>
      <c r="C39" s="7" t="s">
        <v>142</v>
      </c>
      <c r="D39" s="5">
        <v>23.568999999999999</v>
      </c>
      <c r="E39" s="5">
        <v>25.414000000000001</v>
      </c>
      <c r="F39" s="5">
        <v>20.207000000000001</v>
      </c>
      <c r="G39">
        <f t="shared" si="12"/>
        <v>23.063333333333333</v>
      </c>
      <c r="H39" s="5">
        <v>-0.55500000000000005</v>
      </c>
      <c r="I39">
        <f t="shared" si="13"/>
        <v>23.618333333333332</v>
      </c>
      <c r="J39">
        <v>29.71</v>
      </c>
      <c r="K39">
        <v>2</v>
      </c>
      <c r="L39" s="5">
        <v>5</v>
      </c>
      <c r="M39">
        <f t="shared" si="14"/>
        <v>10</v>
      </c>
      <c r="O39">
        <f t="shared" si="15"/>
        <v>35.085034166666667</v>
      </c>
    </row>
    <row r="40" spans="1:24" x14ac:dyDescent="0.2">
      <c r="A40" t="s">
        <v>57</v>
      </c>
      <c r="B40" t="s">
        <v>12</v>
      </c>
      <c r="C40" s="7" t="s">
        <v>142</v>
      </c>
      <c r="D40" s="5">
        <v>20.25</v>
      </c>
      <c r="E40" s="5">
        <v>20.998999999999999</v>
      </c>
      <c r="F40" s="5">
        <v>24.645</v>
      </c>
      <c r="G40">
        <f t="shared" si="12"/>
        <v>21.964666666666663</v>
      </c>
      <c r="H40" s="5">
        <v>1.091</v>
      </c>
      <c r="I40">
        <f t="shared" si="13"/>
        <v>20.873666666666661</v>
      </c>
      <c r="J40">
        <v>29.71</v>
      </c>
      <c r="K40">
        <v>2</v>
      </c>
      <c r="L40" s="5">
        <v>5</v>
      </c>
      <c r="M40">
        <f t="shared" si="14"/>
        <v>10</v>
      </c>
      <c r="O40">
        <f t="shared" si="15"/>
        <v>31.007831833333324</v>
      </c>
    </row>
    <row r="41" spans="1:24" x14ac:dyDescent="0.2">
      <c r="A41" t="s">
        <v>57</v>
      </c>
      <c r="B41" t="s">
        <v>13</v>
      </c>
      <c r="C41" s="7" t="s">
        <v>142</v>
      </c>
      <c r="D41" s="6">
        <v>21.763999999999999</v>
      </c>
      <c r="E41" s="6">
        <v>21.562999999999999</v>
      </c>
      <c r="F41" s="6">
        <v>21.405999999999999</v>
      </c>
      <c r="G41">
        <f t="shared" si="12"/>
        <v>21.577666666666669</v>
      </c>
      <c r="H41" s="6">
        <v>-2.4369999999999998</v>
      </c>
      <c r="I41">
        <f t="shared" si="13"/>
        <v>24.01466666666667</v>
      </c>
      <c r="J41">
        <v>29.71</v>
      </c>
      <c r="K41">
        <v>2</v>
      </c>
      <c r="L41" s="5">
        <v>5</v>
      </c>
      <c r="M41">
        <f t="shared" si="14"/>
        <v>10</v>
      </c>
      <c r="O41">
        <f t="shared" si="15"/>
        <v>35.673787333333344</v>
      </c>
    </row>
    <row r="42" spans="1:24" x14ac:dyDescent="0.2">
      <c r="A42" t="s">
        <v>58</v>
      </c>
      <c r="B42" t="s">
        <v>14</v>
      </c>
      <c r="C42" s="7" t="s">
        <v>142</v>
      </c>
      <c r="D42" s="5">
        <v>18.867999999999999</v>
      </c>
      <c r="E42" s="5">
        <v>19.41</v>
      </c>
      <c r="F42" s="5">
        <v>17.018999999999998</v>
      </c>
      <c r="G42" s="13">
        <f t="shared" si="12"/>
        <v>18.432333333333332</v>
      </c>
      <c r="H42" s="5">
        <v>1.028</v>
      </c>
      <c r="I42">
        <f t="shared" si="13"/>
        <v>17.404333333333334</v>
      </c>
      <c r="J42">
        <v>29.71</v>
      </c>
      <c r="K42">
        <v>2</v>
      </c>
      <c r="L42" s="5">
        <v>5</v>
      </c>
      <c r="M42">
        <f t="shared" si="14"/>
        <v>10</v>
      </c>
      <c r="O42">
        <f t="shared" si="15"/>
        <v>25.854137166666668</v>
      </c>
      <c r="P42">
        <f>AVERAGE(O42:O46)</f>
        <v>30.112768566666666</v>
      </c>
    </row>
    <row r="43" spans="1:24" x14ac:dyDescent="0.2">
      <c r="A43" t="s">
        <v>58</v>
      </c>
      <c r="B43" t="s">
        <v>15</v>
      </c>
      <c r="C43" s="7" t="s">
        <v>142</v>
      </c>
      <c r="D43" s="5">
        <v>22.004000000000001</v>
      </c>
      <c r="E43" s="5">
        <v>21.361000000000001</v>
      </c>
      <c r="F43" s="5">
        <v>15.659000000000001</v>
      </c>
      <c r="G43" s="13">
        <f t="shared" si="12"/>
        <v>19.674666666666667</v>
      </c>
      <c r="H43" s="5">
        <v>1.3109999999999999</v>
      </c>
      <c r="I43">
        <f t="shared" si="13"/>
        <v>18.363666666666667</v>
      </c>
      <c r="J43">
        <v>29.71</v>
      </c>
      <c r="K43">
        <v>2</v>
      </c>
      <c r="L43" s="5">
        <v>5</v>
      </c>
      <c r="M43">
        <f t="shared" si="14"/>
        <v>10</v>
      </c>
      <c r="O43">
        <f t="shared" si="15"/>
        <v>27.279226833333336</v>
      </c>
    </row>
    <row r="44" spans="1:24" x14ac:dyDescent="0.2">
      <c r="A44" t="s">
        <v>58</v>
      </c>
      <c r="B44" t="s">
        <v>16</v>
      </c>
      <c r="C44" s="7" t="s">
        <v>142</v>
      </c>
      <c r="D44" s="5">
        <v>20.459</v>
      </c>
      <c r="E44" s="5">
        <v>18.405999999999999</v>
      </c>
      <c r="F44" s="5">
        <v>18.756</v>
      </c>
      <c r="G44" s="13">
        <f t="shared" si="12"/>
        <v>19.206999999999997</v>
      </c>
      <c r="H44" s="5">
        <v>-0.999</v>
      </c>
      <c r="I44">
        <f t="shared" si="13"/>
        <v>20.205999999999996</v>
      </c>
      <c r="J44">
        <v>29.71</v>
      </c>
      <c r="K44">
        <v>2</v>
      </c>
      <c r="L44" s="5">
        <v>5</v>
      </c>
      <c r="M44">
        <f t="shared" si="14"/>
        <v>10</v>
      </c>
      <c r="O44">
        <f t="shared" si="15"/>
        <v>30.016012999999994</v>
      </c>
    </row>
    <row r="45" spans="1:24" x14ac:dyDescent="0.2">
      <c r="A45" t="s">
        <v>58</v>
      </c>
      <c r="B45" s="2" t="s">
        <v>17</v>
      </c>
      <c r="C45" s="7" t="s">
        <v>142</v>
      </c>
      <c r="D45" s="5">
        <v>20.097999999999999</v>
      </c>
      <c r="E45" s="5">
        <v>20.492000000000001</v>
      </c>
      <c r="F45" s="5">
        <v>17.718</v>
      </c>
      <c r="G45" s="13">
        <f t="shared" si="12"/>
        <v>19.436000000000003</v>
      </c>
      <c r="H45" s="5">
        <v>-1.3759999999999999</v>
      </c>
      <c r="I45">
        <f t="shared" si="13"/>
        <v>20.812000000000005</v>
      </c>
      <c r="J45">
        <v>29.71</v>
      </c>
      <c r="K45">
        <v>2</v>
      </c>
      <c r="L45" s="5">
        <v>5</v>
      </c>
      <c r="M45">
        <f t="shared" si="14"/>
        <v>10</v>
      </c>
      <c r="O45">
        <f t="shared" si="15"/>
        <v>30.916226000000005</v>
      </c>
    </row>
    <row r="46" spans="1:24" x14ac:dyDescent="0.2">
      <c r="A46" t="s">
        <v>58</v>
      </c>
      <c r="B46" t="s">
        <v>18</v>
      </c>
      <c r="C46" s="7" t="s">
        <v>142</v>
      </c>
      <c r="D46" s="5">
        <v>24.553000000000001</v>
      </c>
      <c r="E46" s="5">
        <v>19.510999999999999</v>
      </c>
      <c r="F46" s="5">
        <v>27.766999999999999</v>
      </c>
      <c r="G46" s="13">
        <f t="shared" si="12"/>
        <v>23.943666666666669</v>
      </c>
      <c r="H46" s="5">
        <v>-0.626</v>
      </c>
      <c r="I46">
        <f t="shared" si="13"/>
        <v>24.56966666666667</v>
      </c>
      <c r="J46">
        <v>29.71</v>
      </c>
      <c r="K46">
        <v>2</v>
      </c>
      <c r="L46" s="5">
        <v>5</v>
      </c>
      <c r="M46">
        <f t="shared" si="14"/>
        <v>10</v>
      </c>
      <c r="O46">
        <f t="shared" si="15"/>
        <v>36.498239833333336</v>
      </c>
    </row>
    <row r="47" spans="1:24" x14ac:dyDescent="0.2">
      <c r="A47" t="s">
        <v>58</v>
      </c>
      <c r="B47" t="s">
        <v>19</v>
      </c>
      <c r="C47" s="7" t="s">
        <v>142</v>
      </c>
      <c r="D47" s="5">
        <v>19.251999999999999</v>
      </c>
      <c r="E47" s="5">
        <v>18.664999999999999</v>
      </c>
      <c r="F47" s="5">
        <v>21.09</v>
      </c>
      <c r="G47" s="13">
        <f t="shared" si="12"/>
        <v>19.669</v>
      </c>
      <c r="H47" s="5">
        <v>1.083</v>
      </c>
      <c r="I47">
        <f t="shared" si="13"/>
        <v>18.586000000000002</v>
      </c>
      <c r="J47">
        <v>29.71</v>
      </c>
      <c r="K47">
        <v>2</v>
      </c>
      <c r="L47" s="5">
        <v>5</v>
      </c>
      <c r="M47">
        <f t="shared" si="14"/>
        <v>10</v>
      </c>
      <c r="O47">
        <f t="shared" si="15"/>
        <v>27.609503000000007</v>
      </c>
      <c r="P47">
        <f>AVERAGE(O47:O51)</f>
        <v>33.178345399999998</v>
      </c>
    </row>
    <row r="48" spans="1:24" x14ac:dyDescent="0.2">
      <c r="A48" t="s">
        <v>58</v>
      </c>
      <c r="B48" t="s">
        <v>20</v>
      </c>
      <c r="C48" s="7" t="s">
        <v>142</v>
      </c>
      <c r="D48" s="5">
        <v>21.102</v>
      </c>
      <c r="E48" s="5">
        <v>20.289000000000001</v>
      </c>
      <c r="F48" s="5">
        <v>18.867999999999999</v>
      </c>
      <c r="G48" s="13">
        <f t="shared" si="12"/>
        <v>20.086333333333332</v>
      </c>
      <c r="H48" s="5">
        <v>-0.92800000000000005</v>
      </c>
      <c r="I48">
        <f t="shared" si="13"/>
        <v>21.014333333333333</v>
      </c>
      <c r="J48">
        <v>29.71</v>
      </c>
      <c r="K48">
        <v>2</v>
      </c>
      <c r="L48" s="5">
        <v>5</v>
      </c>
      <c r="M48">
        <f t="shared" si="14"/>
        <v>10</v>
      </c>
      <c r="O48">
        <f t="shared" si="15"/>
        <v>31.216792166666671</v>
      </c>
    </row>
    <row r="49" spans="1:15" x14ac:dyDescent="0.2">
      <c r="A49" t="s">
        <v>58</v>
      </c>
      <c r="B49" t="s">
        <v>21</v>
      </c>
      <c r="C49" s="7" t="s">
        <v>142</v>
      </c>
      <c r="D49" s="5">
        <v>27.914000000000001</v>
      </c>
      <c r="E49" s="5">
        <v>23.300999999999998</v>
      </c>
      <c r="F49" s="5">
        <v>27.654</v>
      </c>
      <c r="G49" s="13">
        <f t="shared" si="12"/>
        <v>26.289666666666665</v>
      </c>
      <c r="H49" s="5">
        <v>1.085</v>
      </c>
      <c r="I49">
        <f t="shared" si="13"/>
        <v>25.204666666666665</v>
      </c>
      <c r="J49">
        <v>29.71</v>
      </c>
      <c r="K49">
        <v>2</v>
      </c>
      <c r="L49" s="5">
        <v>5</v>
      </c>
      <c r="M49">
        <f t="shared" si="14"/>
        <v>10</v>
      </c>
      <c r="O49">
        <f t="shared" si="15"/>
        <v>37.441532333333335</v>
      </c>
    </row>
    <row r="50" spans="1:15" x14ac:dyDescent="0.2">
      <c r="A50" t="s">
        <v>58</v>
      </c>
      <c r="B50" t="s">
        <v>22</v>
      </c>
      <c r="C50" s="7" t="s">
        <v>142</v>
      </c>
      <c r="D50" s="6">
        <v>23.716999999999999</v>
      </c>
      <c r="E50" s="6">
        <v>23.53</v>
      </c>
      <c r="F50" s="6">
        <v>29.768999999999998</v>
      </c>
      <c r="G50">
        <f t="shared" si="12"/>
        <v>25.671999999999997</v>
      </c>
      <c r="H50" s="6">
        <v>-0.13500000000000001</v>
      </c>
      <c r="I50">
        <f t="shared" si="13"/>
        <v>25.806999999999999</v>
      </c>
      <c r="J50">
        <v>29.71</v>
      </c>
      <c r="K50">
        <v>2</v>
      </c>
      <c r="L50" s="5">
        <v>5</v>
      </c>
      <c r="M50">
        <f t="shared" si="14"/>
        <v>10</v>
      </c>
      <c r="O50">
        <f t="shared" si="15"/>
        <v>38.336298499999998</v>
      </c>
    </row>
    <row r="51" spans="1:15" x14ac:dyDescent="0.2">
      <c r="A51" t="s">
        <v>58</v>
      </c>
      <c r="B51" t="s">
        <v>23</v>
      </c>
      <c r="C51" s="7" t="s">
        <v>142</v>
      </c>
      <c r="D51" s="5">
        <v>19.565000000000001</v>
      </c>
      <c r="E51" s="5">
        <v>18.699000000000002</v>
      </c>
      <c r="F51" s="5">
        <v>23.707000000000001</v>
      </c>
      <c r="G51" s="13">
        <f t="shared" si="12"/>
        <v>20.657</v>
      </c>
      <c r="H51" s="5">
        <v>-0.40500000000000003</v>
      </c>
      <c r="I51">
        <f t="shared" si="13"/>
        <v>21.062000000000001</v>
      </c>
      <c r="J51">
        <v>29.71</v>
      </c>
      <c r="K51">
        <v>2</v>
      </c>
      <c r="L51" s="5">
        <v>5</v>
      </c>
      <c r="M51">
        <f t="shared" si="14"/>
        <v>10</v>
      </c>
      <c r="O51">
        <f t="shared" si="15"/>
        <v>31.287601000000002</v>
      </c>
    </row>
  </sheetData>
  <mergeCells count="7">
    <mergeCell ref="Z27:AB27"/>
    <mergeCell ref="R32:T32"/>
    <mergeCell ref="V32:X32"/>
    <mergeCell ref="C2:E2"/>
    <mergeCell ref="D26:F26"/>
    <mergeCell ref="R27:T27"/>
    <mergeCell ref="V27:X2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FC1E0-4719-4CFA-8D88-3360753CAAD5}">
  <dimension ref="A1:AB43"/>
  <sheetViews>
    <sheetView topLeftCell="F15" zoomScale="190" zoomScaleNormal="190" workbookViewId="0">
      <selection activeCell="D39" sqref="D39"/>
    </sheetView>
  </sheetViews>
  <sheetFormatPr defaultRowHeight="15" x14ac:dyDescent="0.2"/>
  <cols>
    <col min="1" max="1" width="11.43359375" bestFit="1" customWidth="1"/>
    <col min="2" max="2" width="14.796875" bestFit="1" customWidth="1"/>
  </cols>
  <sheetData>
    <row r="1" spans="1:21" x14ac:dyDescent="0.2">
      <c r="A1" t="s">
        <v>178</v>
      </c>
      <c r="C1" s="65" t="s">
        <v>72</v>
      </c>
      <c r="D1" s="65"/>
      <c r="E1" s="65"/>
      <c r="I1" s="7"/>
    </row>
    <row r="2" spans="1:21" x14ac:dyDescent="0.2">
      <c r="A2" t="s">
        <v>88</v>
      </c>
      <c r="B2" s="3" t="s">
        <v>70</v>
      </c>
      <c r="C2" s="4">
        <v>1</v>
      </c>
      <c r="D2" s="4">
        <v>2</v>
      </c>
      <c r="E2" s="4">
        <v>3</v>
      </c>
      <c r="F2" s="3" t="s">
        <v>63</v>
      </c>
      <c r="G2" s="4" t="s">
        <v>64</v>
      </c>
      <c r="H2" s="3" t="s">
        <v>61</v>
      </c>
      <c r="I2" s="9" t="s">
        <v>65</v>
      </c>
      <c r="J2" s="3" t="s">
        <v>66</v>
      </c>
      <c r="K2" s="3" t="s">
        <v>67</v>
      </c>
      <c r="L2" s="3" t="s">
        <v>68</v>
      </c>
      <c r="N2" s="3" t="s">
        <v>107</v>
      </c>
    </row>
    <row r="3" spans="1:21" x14ac:dyDescent="0.2">
      <c r="B3" s="7">
        <v>20</v>
      </c>
      <c r="C3" s="5">
        <v>0</v>
      </c>
      <c r="D3" s="5">
        <v>0</v>
      </c>
      <c r="E3" s="5">
        <v>0</v>
      </c>
      <c r="F3">
        <f>AVERAGE(C3:E3)</f>
        <v>0</v>
      </c>
      <c r="G3" s="5">
        <v>0</v>
      </c>
      <c r="H3">
        <f t="shared" ref="H3:H7" si="0">F3-G3</f>
        <v>0</v>
      </c>
      <c r="I3" s="7">
        <v>64.959999999999994</v>
      </c>
      <c r="J3">
        <v>2</v>
      </c>
      <c r="K3" s="5">
        <v>1</v>
      </c>
      <c r="L3">
        <f>50/K3</f>
        <v>50</v>
      </c>
      <c r="N3">
        <f>(H3*I3)/(J3*L3)</f>
        <v>0</v>
      </c>
    </row>
    <row r="4" spans="1:21" x14ac:dyDescent="0.2">
      <c r="B4" s="7">
        <v>100</v>
      </c>
      <c r="C4" s="5">
        <v>-26.556999999999999</v>
      </c>
      <c r="D4" s="5">
        <v>-28.2</v>
      </c>
      <c r="E4" s="5">
        <v>-27.13</v>
      </c>
      <c r="F4">
        <f t="shared" ref="F4:F7" si="1">AVERAGE(C4:E4)</f>
        <v>-27.295666666666666</v>
      </c>
      <c r="G4" s="5">
        <v>-2.3479999999999999</v>
      </c>
      <c r="H4">
        <f t="shared" si="0"/>
        <v>-24.947666666666667</v>
      </c>
      <c r="I4" s="7">
        <v>64.959999999999994</v>
      </c>
      <c r="J4">
        <v>2</v>
      </c>
      <c r="K4" s="6">
        <v>5</v>
      </c>
      <c r="L4">
        <f t="shared" ref="L4:L7" si="2">50/K4</f>
        <v>10</v>
      </c>
      <c r="N4">
        <f>(H4*I4)/(J4*L4)</f>
        <v>-81.030021333333323</v>
      </c>
    </row>
    <row r="5" spans="1:21" x14ac:dyDescent="0.2">
      <c r="B5" s="54">
        <v>200</v>
      </c>
      <c r="C5" s="5">
        <v>-14.374000000000001</v>
      </c>
      <c r="D5" s="5">
        <v>-13.539</v>
      </c>
      <c r="E5" s="5">
        <v>-14.009</v>
      </c>
      <c r="F5" s="7">
        <f t="shared" si="1"/>
        <v>-13.973999999999998</v>
      </c>
      <c r="G5" s="5">
        <v>-1.226</v>
      </c>
      <c r="H5" s="7">
        <f t="shared" si="0"/>
        <v>-12.747999999999998</v>
      </c>
      <c r="I5" s="7">
        <v>64.959999999999994</v>
      </c>
      <c r="J5" s="7">
        <v>2</v>
      </c>
      <c r="K5" s="8">
        <v>10</v>
      </c>
      <c r="L5" s="7">
        <f t="shared" si="2"/>
        <v>5</v>
      </c>
      <c r="M5" s="7"/>
      <c r="N5" s="7">
        <f t="shared" ref="N5:N7" si="3">(H5*I5)/(J5*L5)</f>
        <v>-82.811007999999987</v>
      </c>
    </row>
    <row r="6" spans="1:21" x14ac:dyDescent="0.2">
      <c r="B6" s="7">
        <v>400</v>
      </c>
      <c r="C6" s="5">
        <v>-7.3040000000000003</v>
      </c>
      <c r="D6" s="5">
        <v>-7.4870000000000001</v>
      </c>
      <c r="E6" s="5">
        <v>-7.0960000000000001</v>
      </c>
      <c r="F6">
        <f t="shared" si="1"/>
        <v>-7.2956666666666665</v>
      </c>
      <c r="G6" s="5">
        <v>-1.0229999999999999</v>
      </c>
      <c r="H6">
        <f t="shared" si="0"/>
        <v>-6.2726666666666668</v>
      </c>
      <c r="I6" s="7">
        <v>64.959999999999994</v>
      </c>
      <c r="J6">
        <v>2</v>
      </c>
      <c r="K6" s="6">
        <v>20</v>
      </c>
      <c r="L6">
        <f t="shared" si="2"/>
        <v>2.5</v>
      </c>
      <c r="N6" s="7">
        <f>(H6*I6)/(J6*L6)</f>
        <v>-81.49448533333333</v>
      </c>
    </row>
    <row r="7" spans="1:21" x14ac:dyDescent="0.2">
      <c r="B7" s="7">
        <v>800</v>
      </c>
      <c r="C7" s="5">
        <v>-3.4430000000000001</v>
      </c>
      <c r="D7" s="5">
        <v>-3.9390000000000001</v>
      </c>
      <c r="E7" s="5">
        <v>-5.9740000000000002</v>
      </c>
      <c r="F7">
        <f t="shared" si="1"/>
        <v>-4.452</v>
      </c>
      <c r="G7" s="5">
        <v>-1.1739999999999999</v>
      </c>
      <c r="H7">
        <f t="shared" si="0"/>
        <v>-3.278</v>
      </c>
      <c r="I7" s="7">
        <v>64.959999999999994</v>
      </c>
      <c r="J7">
        <v>2</v>
      </c>
      <c r="K7" s="6">
        <v>40</v>
      </c>
      <c r="L7">
        <f t="shared" si="2"/>
        <v>1.25</v>
      </c>
      <c r="N7" s="7">
        <f t="shared" si="3"/>
        <v>-85.175551999999996</v>
      </c>
    </row>
    <row r="8" spans="1:21" x14ac:dyDescent="0.2">
      <c r="B8" s="7"/>
    </row>
    <row r="9" spans="1:21" x14ac:dyDescent="0.2">
      <c r="A9" t="s">
        <v>169</v>
      </c>
      <c r="B9" s="11" t="s">
        <v>70</v>
      </c>
      <c r="C9" s="4">
        <v>1</v>
      </c>
      <c r="D9" s="4">
        <v>2</v>
      </c>
      <c r="E9" s="4">
        <v>3</v>
      </c>
      <c r="F9" s="3" t="s">
        <v>63</v>
      </c>
      <c r="G9" s="4" t="s">
        <v>64</v>
      </c>
      <c r="H9" s="3" t="s">
        <v>61</v>
      </c>
      <c r="I9" s="9" t="s">
        <v>65</v>
      </c>
      <c r="J9" s="3" t="s">
        <v>66</v>
      </c>
      <c r="K9" s="3" t="s">
        <v>67</v>
      </c>
      <c r="L9" s="3" t="s">
        <v>68</v>
      </c>
      <c r="N9" s="3" t="s">
        <v>107</v>
      </c>
      <c r="R9" t="s">
        <v>136</v>
      </c>
      <c r="S9" t="s">
        <v>137</v>
      </c>
      <c r="T9" t="s">
        <v>138</v>
      </c>
      <c r="U9" t="s">
        <v>139</v>
      </c>
    </row>
    <row r="10" spans="1:21" x14ac:dyDescent="0.2">
      <c r="B10" s="19">
        <v>20</v>
      </c>
      <c r="C10" s="5">
        <v>0</v>
      </c>
      <c r="D10" s="5">
        <v>0</v>
      </c>
      <c r="E10" s="5">
        <v>0</v>
      </c>
      <c r="F10">
        <f>AVERAGE(C10:E10)</f>
        <v>0</v>
      </c>
      <c r="G10" s="5">
        <v>0</v>
      </c>
      <c r="H10">
        <f>F10-G10</f>
        <v>0</v>
      </c>
      <c r="I10" s="7">
        <v>64.959999999999994</v>
      </c>
      <c r="J10">
        <v>2</v>
      </c>
      <c r="K10" s="5">
        <v>1</v>
      </c>
      <c r="L10">
        <f>50/K10</f>
        <v>50</v>
      </c>
      <c r="N10">
        <f>(H10*I10)/(J10*L10)</f>
        <v>0</v>
      </c>
      <c r="R10">
        <v>50</v>
      </c>
      <c r="S10">
        <f>(T10*U10)/R10</f>
        <v>10</v>
      </c>
      <c r="T10">
        <v>5</v>
      </c>
      <c r="U10">
        <v>100</v>
      </c>
    </row>
    <row r="11" spans="1:21" x14ac:dyDescent="0.2">
      <c r="B11" s="7">
        <v>100</v>
      </c>
      <c r="C11" s="5">
        <v>-26.425999999999998</v>
      </c>
      <c r="D11" s="5">
        <v>-30.312999999999999</v>
      </c>
      <c r="E11" s="5">
        <v>-32.609000000000002</v>
      </c>
      <c r="F11">
        <f>AVERAGE(C11:E11)</f>
        <v>-29.782666666666668</v>
      </c>
      <c r="G11" s="5">
        <v>-2.87</v>
      </c>
      <c r="H11">
        <f>F11-G11</f>
        <v>-26.912666666666667</v>
      </c>
      <c r="I11" s="7">
        <v>64.959999999999994</v>
      </c>
      <c r="J11">
        <v>2</v>
      </c>
      <c r="K11" s="6">
        <v>5</v>
      </c>
      <c r="L11">
        <f t="shared" ref="L11:L14" si="4">50/K11</f>
        <v>10</v>
      </c>
      <c r="N11">
        <f>(H11*I11)/(J11*L11)</f>
        <v>-87.41234133333333</v>
      </c>
    </row>
    <row r="12" spans="1:21" x14ac:dyDescent="0.2">
      <c r="B12" s="54">
        <v>200</v>
      </c>
      <c r="C12" s="5">
        <v>-16.643000000000001</v>
      </c>
      <c r="D12" s="5">
        <v>-17.635000000000002</v>
      </c>
      <c r="E12" s="5">
        <v>-17.974</v>
      </c>
      <c r="F12" s="7">
        <f t="shared" ref="F12:F13" si="5">AVERAGE(C12:E12)</f>
        <v>-17.417333333333335</v>
      </c>
      <c r="G12" s="5">
        <v>-1.4350000000000001</v>
      </c>
      <c r="H12" s="7">
        <f t="shared" ref="H12:H14" si="6">F12-G12</f>
        <v>-15.982333333333335</v>
      </c>
      <c r="I12" s="7">
        <v>64.959999999999994</v>
      </c>
      <c r="J12" s="7">
        <v>2</v>
      </c>
      <c r="K12" s="8">
        <v>10</v>
      </c>
      <c r="L12" s="7">
        <f t="shared" si="4"/>
        <v>5</v>
      </c>
      <c r="M12" s="7"/>
      <c r="N12" s="7">
        <f t="shared" ref="N12" si="7">(H12*I12)/(J12*L12)</f>
        <v>-103.82123733333333</v>
      </c>
    </row>
    <row r="13" spans="1:21" x14ac:dyDescent="0.2">
      <c r="B13" s="7">
        <v>400</v>
      </c>
      <c r="C13" s="5">
        <v>-8.4779999999999998</v>
      </c>
      <c r="D13" s="5">
        <v>-10.435</v>
      </c>
      <c r="E13" s="5">
        <v>-8.8699999999999992</v>
      </c>
      <c r="F13">
        <f t="shared" si="5"/>
        <v>-9.261000000000001</v>
      </c>
      <c r="G13" s="5">
        <v>-1.5649999999999999</v>
      </c>
      <c r="H13">
        <f t="shared" si="6"/>
        <v>-7.6960000000000015</v>
      </c>
      <c r="I13" s="7">
        <v>64.959999999999994</v>
      </c>
      <c r="J13">
        <v>2</v>
      </c>
      <c r="K13" s="6">
        <v>20</v>
      </c>
      <c r="L13">
        <f t="shared" si="4"/>
        <v>2.5</v>
      </c>
      <c r="N13" s="7">
        <f>(H13*I13)/(J13*L13)</f>
        <v>-99.986432000000008</v>
      </c>
    </row>
    <row r="14" spans="1:21" x14ac:dyDescent="0.2">
      <c r="B14" s="7">
        <v>800</v>
      </c>
      <c r="C14" s="5">
        <v>-4.617</v>
      </c>
      <c r="D14" s="5">
        <v>-5.3739999999999997</v>
      </c>
      <c r="E14" s="5">
        <v>-5.3479999999999999</v>
      </c>
      <c r="F14">
        <f>AVERAGE(C14:E14)</f>
        <v>-5.1129999999999995</v>
      </c>
      <c r="G14" s="5">
        <v>-0.54800000000000004</v>
      </c>
      <c r="H14">
        <f t="shared" si="6"/>
        <v>-4.5649999999999995</v>
      </c>
      <c r="I14" s="7">
        <v>64.959999999999994</v>
      </c>
      <c r="J14">
        <v>2</v>
      </c>
      <c r="K14" s="6">
        <v>40</v>
      </c>
      <c r="L14">
        <f t="shared" si="4"/>
        <v>1.25</v>
      </c>
      <c r="N14" s="7">
        <f t="shared" ref="N14" si="8">(H14*I14)/(J14*L14)</f>
        <v>-118.61695999999998</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s="7">
        <v>200</v>
      </c>
      <c r="D20" s="8">
        <v>-14.228999999999999</v>
      </c>
      <c r="E20" s="8">
        <v>-15.477</v>
      </c>
      <c r="F20" s="8">
        <v>-13.736000000000001</v>
      </c>
      <c r="G20" s="7">
        <f t="shared" ref="G20:G43" si="9">AVERAGE(D20:F20)</f>
        <v>-14.480666666666666</v>
      </c>
      <c r="H20" s="8">
        <v>-1.4610000000000001</v>
      </c>
      <c r="I20" s="7">
        <f>G20-H20</f>
        <v>-13.019666666666666</v>
      </c>
      <c r="J20" s="7">
        <v>64.959999999999994</v>
      </c>
      <c r="K20" s="7">
        <v>2</v>
      </c>
      <c r="L20" s="8">
        <v>10</v>
      </c>
      <c r="M20" s="7">
        <f t="shared" ref="M20:M43" si="10">50/L20</f>
        <v>5</v>
      </c>
      <c r="N20" s="7"/>
      <c r="O20" s="7">
        <f t="shared" ref="O20:O43" si="11">(I20*J20)/(K20*M20)</f>
        <v>-84.575754666666654</v>
      </c>
      <c r="P20">
        <f>AVERAGE(O20:O26)</f>
        <v>-82.538175999999993</v>
      </c>
      <c r="Q20">
        <f>ABS(O20)</f>
        <v>84.575754666666654</v>
      </c>
      <c r="R20" t="s">
        <v>75</v>
      </c>
      <c r="S20">
        <f>AVERAGE(O39:O43)</f>
        <v>-75.754186666666669</v>
      </c>
      <c r="T20">
        <f>AVERAGE(O27:O33)</f>
        <v>-74.634709333333333</v>
      </c>
      <c r="V20" t="s">
        <v>75</v>
      </c>
      <c r="W20">
        <f>STDEVA(O39:O43)</f>
        <v>11.087447827759513</v>
      </c>
      <c r="X20">
        <f>STDEVA(O27:O33)</f>
        <v>14.650829883686667</v>
      </c>
      <c r="Z20" t="s">
        <v>75</v>
      </c>
      <c r="AA20">
        <f>W20/SQRT(W25)</f>
        <v>4.9584574079705304</v>
      </c>
      <c r="AB20">
        <f>X20/SQRT(X25)</f>
        <v>5.5374931961354683</v>
      </c>
    </row>
    <row r="21" spans="1:28" x14ac:dyDescent="0.2">
      <c r="A21" t="s">
        <v>57</v>
      </c>
      <c r="B21" t="s">
        <v>1</v>
      </c>
      <c r="C21" s="7">
        <v>200</v>
      </c>
      <c r="D21" s="8">
        <v>-9.8629999999999995</v>
      </c>
      <c r="E21" s="8">
        <v>-10.7</v>
      </c>
      <c r="F21" s="8">
        <v>-11.464</v>
      </c>
      <c r="G21" s="7">
        <f t="shared" si="9"/>
        <v>-10.675666666666666</v>
      </c>
      <c r="H21" s="8">
        <v>-1.081</v>
      </c>
      <c r="I21" s="7">
        <f t="shared" ref="I21:I43" si="12">G21-H21</f>
        <v>-9.5946666666666669</v>
      </c>
      <c r="J21" s="7">
        <v>64.959999999999994</v>
      </c>
      <c r="K21" s="7">
        <v>2</v>
      </c>
      <c r="L21" s="8">
        <v>10</v>
      </c>
      <c r="M21" s="7">
        <f t="shared" si="10"/>
        <v>5</v>
      </c>
      <c r="O21" s="7">
        <f t="shared" si="11"/>
        <v>-62.326954666666666</v>
      </c>
      <c r="Q21">
        <f t="shared" ref="Q21:Q43" si="13">ABS(O21)</f>
        <v>62.326954666666666</v>
      </c>
      <c r="R21" t="s">
        <v>76</v>
      </c>
      <c r="S21">
        <f>AVERAGE(O34:O38)</f>
        <v>-80.196151466666649</v>
      </c>
      <c r="T21">
        <f>AVERAGE(O20:O26)</f>
        <v>-82.538175999999993</v>
      </c>
      <c r="V21" t="s">
        <v>76</v>
      </c>
      <c r="W21">
        <f>STDEVA(O34:O38)</f>
        <v>13.485769411831978</v>
      </c>
      <c r="X21">
        <f>STDEVA(O20:O26)</f>
        <v>12.497468150382648</v>
      </c>
      <c r="Z21" t="s">
        <v>76</v>
      </c>
      <c r="AA21">
        <f>W21/SQRT(W26)</f>
        <v>6.0310194267487311</v>
      </c>
      <c r="AB21">
        <f>X21/SQRT(X26)</f>
        <v>4.7235989634089792</v>
      </c>
    </row>
    <row r="22" spans="1:28" x14ac:dyDescent="0.2">
      <c r="A22" t="s">
        <v>57</v>
      </c>
      <c r="B22" t="s">
        <v>2</v>
      </c>
      <c r="C22" s="7">
        <v>200</v>
      </c>
      <c r="D22" s="8">
        <v>-12.808999999999999</v>
      </c>
      <c r="E22" s="8">
        <v>-12.83</v>
      </c>
      <c r="F22" s="8">
        <v>-14.228999999999999</v>
      </c>
      <c r="G22">
        <f t="shared" si="9"/>
        <v>-13.289333333333332</v>
      </c>
      <c r="H22" s="8">
        <v>-1.2</v>
      </c>
      <c r="I22" s="7">
        <f t="shared" si="12"/>
        <v>-12.089333333333332</v>
      </c>
      <c r="J22" s="7">
        <v>64.959999999999994</v>
      </c>
      <c r="K22" s="7">
        <v>2</v>
      </c>
      <c r="L22" s="8">
        <v>10</v>
      </c>
      <c r="M22" s="7">
        <f t="shared" si="10"/>
        <v>5</v>
      </c>
      <c r="O22" s="7">
        <f t="shared" si="11"/>
        <v>-78.532309333333316</v>
      </c>
      <c r="Q22">
        <f t="shared" si="13"/>
        <v>78.532309333333316</v>
      </c>
    </row>
    <row r="23" spans="1:28" x14ac:dyDescent="0.2">
      <c r="A23" t="s">
        <v>57</v>
      </c>
      <c r="B23" t="s">
        <v>3</v>
      </c>
      <c r="C23" s="7">
        <v>200</v>
      </c>
      <c r="D23" s="8">
        <v>-12.619</v>
      </c>
      <c r="E23" s="8">
        <v>-12.887</v>
      </c>
      <c r="F23" s="8">
        <v>-14.065</v>
      </c>
      <c r="G23" s="7">
        <f t="shared" si="9"/>
        <v>-13.190333333333333</v>
      </c>
      <c r="H23" s="8">
        <v>-1.0289999999999999</v>
      </c>
      <c r="I23" s="7">
        <f t="shared" si="12"/>
        <v>-12.161333333333333</v>
      </c>
      <c r="J23" s="7">
        <v>64.959999999999994</v>
      </c>
      <c r="K23">
        <v>2</v>
      </c>
      <c r="L23" s="8">
        <v>10</v>
      </c>
      <c r="M23">
        <f t="shared" si="10"/>
        <v>5</v>
      </c>
      <c r="O23" s="7">
        <f t="shared" si="11"/>
        <v>-79.000021333333322</v>
      </c>
      <c r="Q23">
        <f t="shared" si="13"/>
        <v>79.000021333333322</v>
      </c>
      <c r="R23" s="67" t="s">
        <v>78</v>
      </c>
      <c r="S23" s="67"/>
      <c r="T23" s="67"/>
      <c r="V23" s="66" t="s">
        <v>80</v>
      </c>
      <c r="W23" s="66"/>
      <c r="X23" s="66"/>
    </row>
    <row r="24" spans="1:28" x14ac:dyDescent="0.2">
      <c r="A24" t="s">
        <v>57</v>
      </c>
      <c r="B24" t="s">
        <v>4</v>
      </c>
      <c r="C24" s="7">
        <v>200</v>
      </c>
      <c r="D24" s="8">
        <v>-15.313000000000001</v>
      </c>
      <c r="E24" s="8">
        <v>-14.4</v>
      </c>
      <c r="F24" s="8">
        <v>-15.510999999999999</v>
      </c>
      <c r="G24" s="7">
        <f t="shared" si="9"/>
        <v>-15.074666666666667</v>
      </c>
      <c r="H24" s="8">
        <v>-1.401</v>
      </c>
      <c r="I24" s="7">
        <f t="shared" si="12"/>
        <v>-13.673666666666668</v>
      </c>
      <c r="J24" s="7">
        <v>64.959999999999994</v>
      </c>
      <c r="K24" s="7">
        <v>2</v>
      </c>
      <c r="L24" s="8">
        <v>10</v>
      </c>
      <c r="M24" s="7">
        <f t="shared" si="10"/>
        <v>5</v>
      </c>
      <c r="O24" s="7">
        <f t="shared" si="11"/>
        <v>-88.824138666666656</v>
      </c>
      <c r="Q24">
        <f t="shared" si="13"/>
        <v>88.824138666666656</v>
      </c>
      <c r="S24" t="s">
        <v>58</v>
      </c>
      <c r="T24" t="s">
        <v>57</v>
      </c>
      <c r="W24" t="s">
        <v>58</v>
      </c>
      <c r="X24" t="s">
        <v>57</v>
      </c>
    </row>
    <row r="25" spans="1:28" x14ac:dyDescent="0.2">
      <c r="A25" t="s">
        <v>57</v>
      </c>
      <c r="B25" t="s">
        <v>5</v>
      </c>
      <c r="C25" s="7">
        <v>200</v>
      </c>
      <c r="D25" s="8">
        <v>-13.893000000000001</v>
      </c>
      <c r="E25" s="8">
        <v>-12.294</v>
      </c>
      <c r="F25" s="8">
        <v>-14.958</v>
      </c>
      <c r="G25" s="7">
        <f>AVERAGE(D25:F25)</f>
        <v>-13.715000000000002</v>
      </c>
      <c r="H25" s="8">
        <v>-1.294</v>
      </c>
      <c r="I25" s="7">
        <f t="shared" si="12"/>
        <v>-12.421000000000001</v>
      </c>
      <c r="J25" s="7">
        <v>64.959999999999994</v>
      </c>
      <c r="K25" s="7">
        <v>2</v>
      </c>
      <c r="L25" s="8">
        <v>10</v>
      </c>
      <c r="M25" s="7">
        <f t="shared" si="10"/>
        <v>5</v>
      </c>
      <c r="O25" s="7">
        <f t="shared" si="11"/>
        <v>-80.686815999999993</v>
      </c>
      <c r="Q25">
        <f t="shared" si="13"/>
        <v>80.686815999999993</v>
      </c>
      <c r="R25" t="s">
        <v>75</v>
      </c>
      <c r="S25">
        <f>ABS(S20)</f>
        <v>75.754186666666669</v>
      </c>
      <c r="T25">
        <f>ABS(T20)</f>
        <v>74.634709333333333</v>
      </c>
      <c r="V25" t="s">
        <v>75</v>
      </c>
      <c r="W25">
        <f>COUNT(O39:O43)</f>
        <v>5</v>
      </c>
      <c r="X25">
        <f>COUNT(O27:O33)</f>
        <v>7</v>
      </c>
    </row>
    <row r="26" spans="1:28" x14ac:dyDescent="0.2">
      <c r="A26" t="s">
        <v>57</v>
      </c>
      <c r="B26" t="s">
        <v>6</v>
      </c>
      <c r="C26" s="7">
        <v>200</v>
      </c>
      <c r="D26" s="5">
        <v>-16.643000000000001</v>
      </c>
      <c r="E26" s="5">
        <v>-17.635000000000002</v>
      </c>
      <c r="F26" s="5">
        <v>-17.974</v>
      </c>
      <c r="G26" s="7">
        <f t="shared" ref="G26" si="14">AVERAGE(D26:F26)</f>
        <v>-17.417333333333335</v>
      </c>
      <c r="H26" s="5">
        <v>-1.4350000000000001</v>
      </c>
      <c r="I26" s="7">
        <f t="shared" si="12"/>
        <v>-15.982333333333335</v>
      </c>
      <c r="J26" s="7">
        <v>64.959999999999994</v>
      </c>
      <c r="K26" s="7">
        <v>2</v>
      </c>
      <c r="L26" s="8">
        <v>10</v>
      </c>
      <c r="M26" s="7">
        <f t="shared" si="10"/>
        <v>5</v>
      </c>
      <c r="O26" s="7">
        <f t="shared" si="11"/>
        <v>-103.82123733333333</v>
      </c>
      <c r="Q26">
        <f t="shared" si="13"/>
        <v>103.82123733333333</v>
      </c>
      <c r="R26" t="s">
        <v>76</v>
      </c>
      <c r="S26">
        <f>ABS(S21)</f>
        <v>80.196151466666649</v>
      </c>
      <c r="T26">
        <f>ABS(T21)</f>
        <v>82.538175999999993</v>
      </c>
      <c r="V26" t="s">
        <v>76</v>
      </c>
      <c r="W26">
        <f>COUNT(O34:O38)</f>
        <v>5</v>
      </c>
      <c r="X26">
        <f>COUNT(O20:O26)</f>
        <v>7</v>
      </c>
    </row>
    <row r="27" spans="1:28" x14ac:dyDescent="0.2">
      <c r="A27" t="s">
        <v>57</v>
      </c>
      <c r="B27" t="s">
        <v>7</v>
      </c>
      <c r="C27" s="7">
        <v>200</v>
      </c>
      <c r="D27" s="5">
        <v>-14.374000000000001</v>
      </c>
      <c r="E27" s="5">
        <v>-13.539</v>
      </c>
      <c r="F27" s="5">
        <v>-14.009</v>
      </c>
      <c r="G27" s="7">
        <f t="shared" si="9"/>
        <v>-13.973999999999998</v>
      </c>
      <c r="H27" s="5">
        <v>-1.226</v>
      </c>
      <c r="I27" s="7">
        <f t="shared" si="12"/>
        <v>-12.747999999999998</v>
      </c>
      <c r="J27" s="7">
        <v>64.959999999999994</v>
      </c>
      <c r="K27" s="7">
        <v>2</v>
      </c>
      <c r="L27" s="8">
        <v>10</v>
      </c>
      <c r="M27" s="7">
        <f t="shared" si="10"/>
        <v>5</v>
      </c>
      <c r="O27" s="7">
        <f t="shared" si="11"/>
        <v>-82.811007999999987</v>
      </c>
      <c r="P27">
        <f>AVERAGE(O27:O33)</f>
        <v>-74.634709333333333</v>
      </c>
      <c r="Q27">
        <f t="shared" si="13"/>
        <v>82.811007999999987</v>
      </c>
    </row>
    <row r="28" spans="1:28" x14ac:dyDescent="0.2">
      <c r="A28" t="s">
        <v>57</v>
      </c>
      <c r="B28" t="s">
        <v>8</v>
      </c>
      <c r="C28" s="7">
        <v>200</v>
      </c>
      <c r="D28" s="8">
        <v>-11.214</v>
      </c>
      <c r="E28" s="8">
        <v>-11.164999999999999</v>
      </c>
      <c r="F28" s="8">
        <v>-9.1300000000000008</v>
      </c>
      <c r="G28" s="7">
        <f t="shared" si="9"/>
        <v>-10.503</v>
      </c>
      <c r="H28" s="8">
        <v>-1.1479999999999999</v>
      </c>
      <c r="I28" s="7">
        <f t="shared" si="12"/>
        <v>-9.3550000000000004</v>
      </c>
      <c r="J28" s="7">
        <v>64.959999999999994</v>
      </c>
      <c r="K28" s="7">
        <v>2</v>
      </c>
      <c r="L28" s="8">
        <v>10</v>
      </c>
      <c r="M28" s="7">
        <f t="shared" si="10"/>
        <v>5</v>
      </c>
      <c r="O28" s="7">
        <f t="shared" si="11"/>
        <v>-60.770079999999993</v>
      </c>
      <c r="Q28">
        <f t="shared" si="13"/>
        <v>60.770079999999993</v>
      </c>
    </row>
    <row r="29" spans="1:28" x14ac:dyDescent="0.2">
      <c r="A29" t="s">
        <v>57</v>
      </c>
      <c r="B29" t="s">
        <v>9</v>
      </c>
      <c r="C29" s="7">
        <v>200</v>
      </c>
      <c r="D29" s="8">
        <v>-13.034000000000001</v>
      </c>
      <c r="E29" s="8">
        <v>-12.363</v>
      </c>
      <c r="F29" s="8">
        <v>-11.708</v>
      </c>
      <c r="G29" s="7">
        <f t="shared" si="9"/>
        <v>-12.368333333333332</v>
      </c>
      <c r="H29" s="8">
        <v>-1.0960000000000001</v>
      </c>
      <c r="I29" s="7">
        <f t="shared" si="12"/>
        <v>-11.272333333333332</v>
      </c>
      <c r="J29" s="7">
        <v>64.959999999999994</v>
      </c>
      <c r="K29" s="7">
        <v>2</v>
      </c>
      <c r="L29" s="8">
        <v>10</v>
      </c>
      <c r="M29" s="7">
        <f t="shared" si="10"/>
        <v>5</v>
      </c>
      <c r="O29" s="7">
        <f t="shared" si="11"/>
        <v>-73.225077333333317</v>
      </c>
      <c r="Q29">
        <f t="shared" si="13"/>
        <v>73.225077333333317</v>
      </c>
    </row>
    <row r="30" spans="1:28" x14ac:dyDescent="0.2">
      <c r="A30" t="s">
        <v>57</v>
      </c>
      <c r="B30" t="s">
        <v>10</v>
      </c>
      <c r="C30" s="7">
        <v>200</v>
      </c>
      <c r="D30" s="8">
        <v>-15.103999999999999</v>
      </c>
      <c r="E30" s="8">
        <v>-13.122</v>
      </c>
      <c r="F30" s="8">
        <v>-14.426</v>
      </c>
      <c r="G30" s="7">
        <f t="shared" si="9"/>
        <v>-14.217333333333334</v>
      </c>
      <c r="H30" s="8">
        <v>-1.32</v>
      </c>
      <c r="I30" s="7">
        <f t="shared" si="12"/>
        <v>-12.897333333333334</v>
      </c>
      <c r="J30" s="7">
        <v>64.959999999999994</v>
      </c>
      <c r="K30" s="7">
        <v>2</v>
      </c>
      <c r="L30" s="8">
        <v>10</v>
      </c>
      <c r="M30" s="7">
        <f t="shared" si="10"/>
        <v>5</v>
      </c>
      <c r="O30" s="7">
        <f t="shared" si="11"/>
        <v>-83.781077333333329</v>
      </c>
      <c r="Q30">
        <f t="shared" si="13"/>
        <v>83.781077333333329</v>
      </c>
    </row>
    <row r="31" spans="1:28" x14ac:dyDescent="0.2">
      <c r="A31" t="s">
        <v>57</v>
      </c>
      <c r="B31" t="s">
        <v>11</v>
      </c>
      <c r="C31" s="7">
        <v>200</v>
      </c>
      <c r="D31" s="8">
        <v>-11.635</v>
      </c>
      <c r="E31" s="8">
        <v>-11.189</v>
      </c>
      <c r="F31" s="8">
        <v>-13.715</v>
      </c>
      <c r="G31" s="7">
        <f t="shared" si="9"/>
        <v>-12.179666666666668</v>
      </c>
      <c r="H31" s="8">
        <v>-1.006</v>
      </c>
      <c r="I31" s="7">
        <f t="shared" si="12"/>
        <v>-11.173666666666668</v>
      </c>
      <c r="J31" s="7">
        <v>64.959999999999994</v>
      </c>
      <c r="K31" s="7">
        <v>2</v>
      </c>
      <c r="L31" s="8">
        <v>10</v>
      </c>
      <c r="M31" s="7">
        <f t="shared" si="10"/>
        <v>5</v>
      </c>
      <c r="O31" s="7">
        <f t="shared" si="11"/>
        <v>-72.584138666666661</v>
      </c>
      <c r="Q31">
        <f t="shared" si="13"/>
        <v>72.584138666666661</v>
      </c>
    </row>
    <row r="32" spans="1:28" x14ac:dyDescent="0.2">
      <c r="A32" t="s">
        <v>57</v>
      </c>
      <c r="B32" t="s">
        <v>12</v>
      </c>
      <c r="C32" s="7">
        <v>200</v>
      </c>
      <c r="D32" s="8">
        <v>-18.097000000000001</v>
      </c>
      <c r="E32" s="8">
        <v>-15.343</v>
      </c>
      <c r="F32" s="8">
        <v>-14.839</v>
      </c>
      <c r="G32" s="7">
        <f t="shared" si="9"/>
        <v>-16.093</v>
      </c>
      <c r="H32" s="8">
        <v>-1.268</v>
      </c>
      <c r="I32" s="7">
        <f t="shared" si="12"/>
        <v>-14.824999999999999</v>
      </c>
      <c r="J32" s="7">
        <v>64.959999999999994</v>
      </c>
      <c r="K32" s="7">
        <v>2</v>
      </c>
      <c r="L32" s="8">
        <v>10</v>
      </c>
      <c r="M32" s="7">
        <f t="shared" si="10"/>
        <v>5</v>
      </c>
      <c r="O32" s="7">
        <f t="shared" si="11"/>
        <v>-96.303199999999975</v>
      </c>
      <c r="Q32">
        <f t="shared" si="13"/>
        <v>96.303199999999975</v>
      </c>
    </row>
    <row r="33" spans="1:17" x14ac:dyDescent="0.2">
      <c r="A33" t="s">
        <v>57</v>
      </c>
      <c r="B33" t="s">
        <v>13</v>
      </c>
      <c r="C33" s="7">
        <v>200</v>
      </c>
      <c r="D33" s="8">
        <v>-8.5570000000000004</v>
      </c>
      <c r="E33" s="8">
        <v>-9.7370000000000001</v>
      </c>
      <c r="F33" s="8">
        <v>-9.51</v>
      </c>
      <c r="G33" s="7">
        <f t="shared" si="9"/>
        <v>-9.2680000000000007</v>
      </c>
      <c r="H33" s="8">
        <v>-1.1140000000000001</v>
      </c>
      <c r="I33" s="7">
        <f t="shared" si="12"/>
        <v>-8.1539999999999999</v>
      </c>
      <c r="J33" s="7">
        <v>64.959999999999994</v>
      </c>
      <c r="K33" s="7">
        <v>2</v>
      </c>
      <c r="L33" s="8">
        <v>10</v>
      </c>
      <c r="M33" s="7">
        <f t="shared" si="10"/>
        <v>5</v>
      </c>
      <c r="O33" s="7">
        <f t="shared" si="11"/>
        <v>-52.968383999999993</v>
      </c>
      <c r="Q33">
        <f t="shared" si="13"/>
        <v>52.968383999999993</v>
      </c>
    </row>
    <row r="34" spans="1:17" x14ac:dyDescent="0.2">
      <c r="A34" t="s">
        <v>58</v>
      </c>
      <c r="B34" t="s">
        <v>14</v>
      </c>
      <c r="C34" s="7">
        <v>200</v>
      </c>
      <c r="D34" s="8">
        <v>-10.826000000000001</v>
      </c>
      <c r="E34" s="8">
        <v>-8.7390000000000008</v>
      </c>
      <c r="F34" s="8">
        <v>-11.478</v>
      </c>
      <c r="G34" s="7">
        <f t="shared" si="9"/>
        <v>-10.347666666666667</v>
      </c>
      <c r="H34" s="8">
        <v>-0.91300000000000003</v>
      </c>
      <c r="I34" s="7">
        <f t="shared" si="12"/>
        <v>-9.4346666666666668</v>
      </c>
      <c r="J34" s="7">
        <v>64.959999999999994</v>
      </c>
      <c r="K34" s="7">
        <v>2</v>
      </c>
      <c r="L34" s="8">
        <v>10</v>
      </c>
      <c r="M34" s="7">
        <f t="shared" si="10"/>
        <v>5</v>
      </c>
      <c r="O34" s="7">
        <f t="shared" si="11"/>
        <v>-61.287594666666664</v>
      </c>
      <c r="P34">
        <f>AVERAGE(O34:O38)</f>
        <v>-80.196151466666649</v>
      </c>
      <c r="Q34">
        <f t="shared" si="13"/>
        <v>61.287594666666664</v>
      </c>
    </row>
    <row r="35" spans="1:17" x14ac:dyDescent="0.2">
      <c r="A35" t="s">
        <v>58</v>
      </c>
      <c r="B35" t="s">
        <v>15</v>
      </c>
      <c r="C35" s="7">
        <v>200</v>
      </c>
      <c r="D35" s="8">
        <v>-15.939</v>
      </c>
      <c r="E35" s="8">
        <v>-17.713000000000001</v>
      </c>
      <c r="F35" s="8">
        <v>-12.417</v>
      </c>
      <c r="G35" s="7">
        <f>AVERAGE(D35:F35)</f>
        <v>-15.356333333333334</v>
      </c>
      <c r="H35" s="8">
        <v>-0.78300000000000003</v>
      </c>
      <c r="I35" s="7">
        <f t="shared" si="12"/>
        <v>-14.573333333333334</v>
      </c>
      <c r="J35" s="7">
        <v>64.959999999999994</v>
      </c>
      <c r="K35" s="7">
        <v>2</v>
      </c>
      <c r="L35" s="8">
        <v>10</v>
      </c>
      <c r="M35" s="7">
        <f t="shared" si="10"/>
        <v>5</v>
      </c>
      <c r="O35" s="7">
        <f t="shared" si="11"/>
        <v>-94.668373333333335</v>
      </c>
      <c r="Q35">
        <f t="shared" si="13"/>
        <v>94.668373333333335</v>
      </c>
    </row>
    <row r="36" spans="1:17" x14ac:dyDescent="0.2">
      <c r="A36" t="s">
        <v>58</v>
      </c>
      <c r="B36" t="s">
        <v>16</v>
      </c>
      <c r="C36" s="7">
        <v>200</v>
      </c>
      <c r="D36" s="8">
        <v>-16.109000000000002</v>
      </c>
      <c r="E36" s="8">
        <v>-17.007999999999999</v>
      </c>
      <c r="F36" s="8">
        <v>-12.042</v>
      </c>
      <c r="G36" s="7">
        <f t="shared" si="9"/>
        <v>-15.053000000000003</v>
      </c>
      <c r="H36" s="8">
        <v>-1.252</v>
      </c>
      <c r="I36" s="7">
        <f t="shared" si="12"/>
        <v>-13.801000000000002</v>
      </c>
      <c r="J36" s="7">
        <v>64.959999999999994</v>
      </c>
      <c r="K36" s="7">
        <v>2</v>
      </c>
      <c r="L36" s="8">
        <v>10</v>
      </c>
      <c r="M36" s="7">
        <f t="shared" si="10"/>
        <v>5</v>
      </c>
      <c r="O36" s="7">
        <f t="shared" si="11"/>
        <v>-89.651296000000002</v>
      </c>
      <c r="Q36">
        <f t="shared" si="13"/>
        <v>89.651296000000002</v>
      </c>
    </row>
    <row r="37" spans="1:17" x14ac:dyDescent="0.2">
      <c r="A37" t="s">
        <v>58</v>
      </c>
      <c r="B37" s="2" t="s">
        <v>17</v>
      </c>
      <c r="C37" s="7">
        <v>200</v>
      </c>
      <c r="D37" s="8">
        <v>-13.852</v>
      </c>
      <c r="E37" s="8">
        <v>-12.154</v>
      </c>
      <c r="F37" s="8">
        <v>-9.5640000000000001</v>
      </c>
      <c r="G37" s="7">
        <f t="shared" si="9"/>
        <v>-11.856666666666667</v>
      </c>
      <c r="H37" s="8">
        <v>-0.73</v>
      </c>
      <c r="I37" s="7">
        <f t="shared" si="12"/>
        <v>-11.126666666666667</v>
      </c>
      <c r="J37" s="7">
        <v>64.959999999999994</v>
      </c>
      <c r="K37" s="7">
        <v>2</v>
      </c>
      <c r="L37" s="8">
        <v>10</v>
      </c>
      <c r="M37" s="7">
        <f t="shared" si="10"/>
        <v>5</v>
      </c>
      <c r="O37" s="7">
        <f t="shared" si="11"/>
        <v>-72.27882666666666</v>
      </c>
      <c r="Q37">
        <f t="shared" si="13"/>
        <v>72.27882666666666</v>
      </c>
    </row>
    <row r="38" spans="1:17" x14ac:dyDescent="0.2">
      <c r="A38" t="s">
        <v>58</v>
      </c>
      <c r="B38" t="s">
        <v>18</v>
      </c>
      <c r="C38" s="7">
        <v>200</v>
      </c>
      <c r="D38" s="8">
        <v>-14.087</v>
      </c>
      <c r="E38" s="8">
        <v>-12.757</v>
      </c>
      <c r="F38" s="8">
        <v>-15.443</v>
      </c>
      <c r="G38" s="7">
        <f t="shared" si="9"/>
        <v>-14.095666666666666</v>
      </c>
      <c r="H38" s="8">
        <v>-1.304</v>
      </c>
      <c r="I38" s="7">
        <f t="shared" si="12"/>
        <v>-12.791666666666666</v>
      </c>
      <c r="J38" s="7">
        <v>64.959999999999994</v>
      </c>
      <c r="K38" s="7">
        <v>2</v>
      </c>
      <c r="L38" s="8">
        <v>10</v>
      </c>
      <c r="M38" s="7">
        <f t="shared" si="10"/>
        <v>5</v>
      </c>
      <c r="O38" s="7">
        <f t="shared" si="11"/>
        <v>-83.094666666666654</v>
      </c>
      <c r="Q38">
        <f t="shared" si="13"/>
        <v>83.094666666666654</v>
      </c>
    </row>
    <row r="39" spans="1:17" x14ac:dyDescent="0.2">
      <c r="A39" t="s">
        <v>58</v>
      </c>
      <c r="B39" t="s">
        <v>19</v>
      </c>
      <c r="C39" s="7">
        <v>200</v>
      </c>
      <c r="D39" s="8">
        <v>-11.367000000000001</v>
      </c>
      <c r="E39" s="8">
        <v>-11.04</v>
      </c>
      <c r="F39" s="8">
        <v>-10.105</v>
      </c>
      <c r="G39" s="7">
        <f t="shared" si="9"/>
        <v>-10.837333333333333</v>
      </c>
      <c r="H39" s="8">
        <v>-0.89400000000000002</v>
      </c>
      <c r="I39" s="7">
        <f t="shared" si="12"/>
        <v>-9.9433333333333334</v>
      </c>
      <c r="J39" s="7">
        <v>64.959999999999994</v>
      </c>
      <c r="K39" s="7">
        <v>2</v>
      </c>
      <c r="L39" s="8">
        <v>10</v>
      </c>
      <c r="M39" s="7">
        <f t="shared" si="10"/>
        <v>5</v>
      </c>
      <c r="O39" s="7">
        <f t="shared" si="11"/>
        <v>-64.591893333333331</v>
      </c>
      <c r="P39">
        <f>AVERAGE(O39:O43)</f>
        <v>-75.754186666666669</v>
      </c>
      <c r="Q39">
        <f t="shared" si="13"/>
        <v>64.591893333333331</v>
      </c>
    </row>
    <row r="40" spans="1:17" x14ac:dyDescent="0.2">
      <c r="A40" t="s">
        <v>58</v>
      </c>
      <c r="B40" t="s">
        <v>20</v>
      </c>
      <c r="C40" s="7">
        <v>200</v>
      </c>
      <c r="D40" s="8">
        <v>-12.872</v>
      </c>
      <c r="E40" s="8">
        <v>-11.56</v>
      </c>
      <c r="F40" s="8">
        <v>-9.7189999999999994</v>
      </c>
      <c r="G40" s="7">
        <f t="shared" si="9"/>
        <v>-11.383666666666668</v>
      </c>
      <c r="H40" s="8">
        <v>-1.2210000000000001</v>
      </c>
      <c r="I40" s="7">
        <f t="shared" si="12"/>
        <v>-10.162666666666668</v>
      </c>
      <c r="J40" s="7">
        <v>64.959999999999994</v>
      </c>
      <c r="K40" s="7">
        <v>2</v>
      </c>
      <c r="L40" s="8">
        <v>10</v>
      </c>
      <c r="M40" s="7">
        <f t="shared" si="10"/>
        <v>5</v>
      </c>
      <c r="O40" s="7">
        <f t="shared" si="11"/>
        <v>-66.016682666666668</v>
      </c>
      <c r="Q40">
        <f t="shared" si="13"/>
        <v>66.016682666666668</v>
      </c>
    </row>
    <row r="41" spans="1:17" x14ac:dyDescent="0.2">
      <c r="A41" t="s">
        <v>58</v>
      </c>
      <c r="B41" t="s">
        <v>21</v>
      </c>
      <c r="C41" s="7">
        <v>200</v>
      </c>
      <c r="D41" s="8">
        <v>-14.504</v>
      </c>
      <c r="E41" s="8">
        <v>-14.176</v>
      </c>
      <c r="F41" s="8">
        <v>-14.221</v>
      </c>
      <c r="G41">
        <f t="shared" si="9"/>
        <v>-14.300333333333333</v>
      </c>
      <c r="H41" s="8">
        <v>-1.357</v>
      </c>
      <c r="I41">
        <f t="shared" si="12"/>
        <v>-12.943333333333333</v>
      </c>
      <c r="J41" s="7">
        <v>64.959999999999994</v>
      </c>
      <c r="K41">
        <v>2</v>
      </c>
      <c r="L41" s="8">
        <v>10</v>
      </c>
      <c r="M41">
        <f t="shared" si="10"/>
        <v>5</v>
      </c>
      <c r="O41">
        <f>(I41*J41)/(K41*M41)</f>
        <v>-84.079893333333331</v>
      </c>
      <c r="Q41">
        <f t="shared" si="13"/>
        <v>84.079893333333331</v>
      </c>
    </row>
    <row r="42" spans="1:17" x14ac:dyDescent="0.2">
      <c r="A42" t="s">
        <v>58</v>
      </c>
      <c r="B42" t="s">
        <v>22</v>
      </c>
      <c r="C42" s="7">
        <v>200</v>
      </c>
      <c r="D42" s="8">
        <v>-14.46</v>
      </c>
      <c r="E42" s="8">
        <v>-14.378</v>
      </c>
      <c r="F42" s="8">
        <v>-16.196000000000002</v>
      </c>
      <c r="G42">
        <f t="shared" si="9"/>
        <v>-15.011333333333335</v>
      </c>
      <c r="H42" s="8">
        <v>-1.17</v>
      </c>
      <c r="I42" s="7">
        <f t="shared" si="12"/>
        <v>-13.841333333333335</v>
      </c>
      <c r="J42" s="7">
        <v>64.959999999999994</v>
      </c>
      <c r="K42" s="7">
        <v>2</v>
      </c>
      <c r="L42" s="8">
        <v>10</v>
      </c>
      <c r="M42" s="7">
        <f t="shared" si="10"/>
        <v>5</v>
      </c>
      <c r="O42" s="7">
        <f t="shared" si="11"/>
        <v>-89.913301333333337</v>
      </c>
      <c r="Q42">
        <f t="shared" si="13"/>
        <v>89.913301333333337</v>
      </c>
    </row>
    <row r="43" spans="1:17" x14ac:dyDescent="0.2">
      <c r="A43" t="s">
        <v>58</v>
      </c>
      <c r="B43" t="s">
        <v>23</v>
      </c>
      <c r="C43" s="7">
        <v>200</v>
      </c>
      <c r="D43" s="8">
        <v>-14.061</v>
      </c>
      <c r="E43" s="8">
        <v>-12.287000000000001</v>
      </c>
      <c r="F43" s="8">
        <v>-11.739000000000001</v>
      </c>
      <c r="G43" s="7">
        <f t="shared" si="9"/>
        <v>-12.695666666666668</v>
      </c>
      <c r="H43" s="8">
        <v>-1.278</v>
      </c>
      <c r="I43" s="7">
        <f t="shared" si="12"/>
        <v>-11.417666666666667</v>
      </c>
      <c r="J43" s="7">
        <v>64.959999999999994</v>
      </c>
      <c r="K43" s="7">
        <v>2</v>
      </c>
      <c r="L43" s="8">
        <v>10</v>
      </c>
      <c r="M43" s="7">
        <f t="shared" si="10"/>
        <v>5</v>
      </c>
      <c r="O43" s="7">
        <f t="shared" si="11"/>
        <v>-74.169162666666665</v>
      </c>
      <c r="Q43">
        <f t="shared" si="13"/>
        <v>74.169162666666665</v>
      </c>
    </row>
  </sheetData>
  <mergeCells count="5">
    <mergeCell ref="C1:E1"/>
    <mergeCell ref="R18:T18"/>
    <mergeCell ref="V18:X18"/>
    <mergeCell ref="R23:T23"/>
    <mergeCell ref="V23:X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0C0F-2A36-4947-843C-5A4FC21960E1}">
  <dimension ref="A1:L66"/>
  <sheetViews>
    <sheetView topLeftCell="A46" zoomScale="70" zoomScaleNormal="70" workbookViewId="0">
      <selection activeCell="G32" sqref="G32"/>
    </sheetView>
  </sheetViews>
  <sheetFormatPr defaultRowHeight="15" x14ac:dyDescent="0.2"/>
  <cols>
    <col min="1" max="1" width="15.6015625" customWidth="1"/>
    <col min="2" max="2" width="13.31640625" customWidth="1"/>
    <col min="5" max="5" width="13.5859375"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v>20.393203333333336</v>
      </c>
      <c r="H2">
        <v>39.417727999999997</v>
      </c>
      <c r="I2">
        <v>11.373582199999998</v>
      </c>
      <c r="J2">
        <v>677.50681600000007</v>
      </c>
      <c r="K2">
        <v>3.4537066666666663</v>
      </c>
    </row>
    <row r="3" spans="1:12" x14ac:dyDescent="0.2">
      <c r="A3" t="s">
        <v>1</v>
      </c>
      <c r="B3" t="s">
        <v>175</v>
      </c>
      <c r="C3" t="s">
        <v>57</v>
      </c>
      <c r="D3">
        <v>249</v>
      </c>
      <c r="E3" t="s">
        <v>153</v>
      </c>
      <c r="F3">
        <v>20.47</v>
      </c>
      <c r="G3">
        <v>31.284861333333328</v>
      </c>
      <c r="H3">
        <v>36.143743999999998</v>
      </c>
      <c r="I3">
        <v>13.369103866666666</v>
      </c>
      <c r="J3">
        <v>786.74355199999991</v>
      </c>
      <c r="K3">
        <v>4.8535946666666669</v>
      </c>
    </row>
    <row r="4" spans="1:12" x14ac:dyDescent="0.2">
      <c r="A4" t="s">
        <v>2</v>
      </c>
      <c r="B4" t="s">
        <v>175</v>
      </c>
      <c r="C4" t="s">
        <v>57</v>
      </c>
      <c r="D4">
        <v>242</v>
      </c>
      <c r="E4" t="s">
        <v>154</v>
      </c>
      <c r="F4">
        <v>17.940000000000001</v>
      </c>
      <c r="G4">
        <v>32.03592866666667</v>
      </c>
      <c r="H4">
        <v>29.846954666666662</v>
      </c>
      <c r="I4">
        <v>10.286394266666667</v>
      </c>
      <c r="J4">
        <v>545.59470933333318</v>
      </c>
      <c r="K4">
        <v>3.3833333333333333</v>
      </c>
    </row>
    <row r="5" spans="1:12" x14ac:dyDescent="0.2">
      <c r="A5" t="s">
        <v>3</v>
      </c>
      <c r="B5" t="s">
        <v>175</v>
      </c>
      <c r="C5" t="s">
        <v>57</v>
      </c>
      <c r="D5">
        <v>242</v>
      </c>
      <c r="E5" t="s">
        <v>154</v>
      </c>
      <c r="F5">
        <v>19.23</v>
      </c>
      <c r="G5">
        <v>36.974113666666668</v>
      </c>
      <c r="H5">
        <v>23.706069333333332</v>
      </c>
      <c r="I5">
        <v>9.2924957333333325</v>
      </c>
      <c r="J5">
        <v>693.0798933333333</v>
      </c>
      <c r="K5">
        <v>0.76306346666666669</v>
      </c>
    </row>
    <row r="6" spans="1:12" x14ac:dyDescent="0.2">
      <c r="A6" t="s">
        <v>4</v>
      </c>
      <c r="B6" t="s">
        <v>175</v>
      </c>
      <c r="C6" t="s">
        <v>57</v>
      </c>
      <c r="D6">
        <v>250</v>
      </c>
      <c r="E6" t="s">
        <v>154</v>
      </c>
      <c r="F6">
        <v>19.3</v>
      </c>
      <c r="G6">
        <v>50.150169666666663</v>
      </c>
      <c r="H6">
        <v>26.607615999999993</v>
      </c>
      <c r="I6">
        <v>15.171906666666668</v>
      </c>
      <c r="J6">
        <v>794.60804266666651</v>
      </c>
      <c r="K6">
        <v>4.5077909333333324</v>
      </c>
    </row>
    <row r="7" spans="1:12" x14ac:dyDescent="0.2">
      <c r="A7" t="s">
        <v>5</v>
      </c>
      <c r="B7" t="s">
        <v>175</v>
      </c>
      <c r="C7" t="s">
        <v>57</v>
      </c>
      <c r="D7">
        <v>250</v>
      </c>
      <c r="E7" t="s">
        <v>153</v>
      </c>
      <c r="F7">
        <v>14.04</v>
      </c>
      <c r="G7">
        <v>25.980832333333336</v>
      </c>
      <c r="H7">
        <v>36.031146666666665</v>
      </c>
      <c r="I7">
        <v>6.9493670666666674</v>
      </c>
      <c r="J7">
        <v>734.39445333333333</v>
      </c>
      <c r="K7">
        <v>2.6172383999999997</v>
      </c>
    </row>
    <row r="8" spans="1:12" x14ac:dyDescent="0.2">
      <c r="A8" t="s">
        <v>6</v>
      </c>
      <c r="B8" t="s">
        <v>175</v>
      </c>
      <c r="C8" t="s">
        <v>57</v>
      </c>
      <c r="D8">
        <v>250</v>
      </c>
      <c r="E8" t="s">
        <v>153</v>
      </c>
      <c r="F8">
        <v>14.05</v>
      </c>
      <c r="G8">
        <v>22.855560333333333</v>
      </c>
      <c r="H8">
        <v>29.699711999999995</v>
      </c>
      <c r="I8">
        <v>10.433755866666667</v>
      </c>
      <c r="J8">
        <v>666.76676266666652</v>
      </c>
      <c r="K8">
        <v>2.0512202666666663</v>
      </c>
    </row>
    <row r="9" spans="1:12" x14ac:dyDescent="0.2">
      <c r="A9" t="s">
        <v>7</v>
      </c>
      <c r="B9" t="s">
        <v>176</v>
      </c>
      <c r="C9" t="s">
        <v>57</v>
      </c>
      <c r="D9">
        <v>244</v>
      </c>
      <c r="E9" t="s">
        <v>153</v>
      </c>
      <c r="F9">
        <v>20.18</v>
      </c>
      <c r="G9">
        <v>35.345067999999991</v>
      </c>
      <c r="H9">
        <v>49.334954666666661</v>
      </c>
      <c r="I9">
        <v>12.075134333333335</v>
      </c>
      <c r="J9">
        <v>574.30702933333328</v>
      </c>
      <c r="K9">
        <v>4.3865322666666664</v>
      </c>
    </row>
    <row r="10" spans="1:12" x14ac:dyDescent="0.2">
      <c r="A10" t="s">
        <v>8</v>
      </c>
      <c r="B10" t="s">
        <v>176</v>
      </c>
      <c r="C10" t="s">
        <v>57</v>
      </c>
      <c r="D10">
        <v>247</v>
      </c>
      <c r="E10" t="s">
        <v>153</v>
      </c>
      <c r="F10">
        <v>17.170000000000002</v>
      </c>
      <c r="G10">
        <v>29.920508999999999</v>
      </c>
      <c r="H10">
        <v>33.995733333333334</v>
      </c>
      <c r="I10">
        <v>9.8001406000000024</v>
      </c>
      <c r="J10">
        <v>781.3648639999999</v>
      </c>
      <c r="K10">
        <v>3.7328181333333332</v>
      </c>
    </row>
    <row r="11" spans="1:12" x14ac:dyDescent="0.2">
      <c r="A11" t="s">
        <v>9</v>
      </c>
      <c r="B11" t="s">
        <v>176</v>
      </c>
      <c r="C11" t="s">
        <v>57</v>
      </c>
      <c r="D11">
        <v>247</v>
      </c>
      <c r="E11" t="s">
        <v>153</v>
      </c>
      <c r="F11">
        <v>19.14</v>
      </c>
      <c r="G11">
        <v>27.641782999999997</v>
      </c>
      <c r="H11">
        <v>36.706730666666665</v>
      </c>
      <c r="I11">
        <v>9.2738774666666668</v>
      </c>
      <c r="J11">
        <v>461.58843733333316</v>
      </c>
      <c r="K11">
        <v>3.4952810666666663</v>
      </c>
    </row>
    <row r="12" spans="1:12" x14ac:dyDescent="0.2">
      <c r="A12" t="s">
        <v>10</v>
      </c>
      <c r="B12" t="s">
        <v>176</v>
      </c>
      <c r="C12" t="s">
        <v>57</v>
      </c>
      <c r="D12">
        <v>246</v>
      </c>
      <c r="E12" t="s">
        <v>154</v>
      </c>
      <c r="F12">
        <v>23.46</v>
      </c>
      <c r="G12">
        <v>31.813066333333332</v>
      </c>
      <c r="H12">
        <v>34.671317333333334</v>
      </c>
      <c r="I12">
        <v>10.546653866666666</v>
      </c>
      <c r="J12">
        <v>720.38907733333326</v>
      </c>
      <c r="K12">
        <v>4.6385770666666666</v>
      </c>
    </row>
    <row r="13" spans="1:12" x14ac:dyDescent="0.2">
      <c r="A13" t="s">
        <v>11</v>
      </c>
      <c r="B13" t="s">
        <v>176</v>
      </c>
      <c r="C13" t="s">
        <v>57</v>
      </c>
      <c r="D13">
        <v>246</v>
      </c>
      <c r="E13" t="s">
        <v>154</v>
      </c>
      <c r="F13">
        <v>21.19</v>
      </c>
      <c r="G13">
        <v>45.04111566666667</v>
      </c>
      <c r="H13">
        <v>52.955391999999982</v>
      </c>
      <c r="I13">
        <v>14.3552778</v>
      </c>
      <c r="J13">
        <v>699.51526399999989</v>
      </c>
      <c r="K13">
        <v>5.3308341333333331</v>
      </c>
    </row>
    <row r="14" spans="1:12" x14ac:dyDescent="0.2">
      <c r="A14" t="s">
        <v>12</v>
      </c>
      <c r="B14" t="s">
        <v>176</v>
      </c>
      <c r="C14" t="s">
        <v>57</v>
      </c>
      <c r="D14">
        <v>245</v>
      </c>
      <c r="E14" t="s">
        <v>154</v>
      </c>
      <c r="F14">
        <v>24.55</v>
      </c>
      <c r="G14">
        <v>21.268582000000002</v>
      </c>
      <c r="H14">
        <v>35.797290666666662</v>
      </c>
      <c r="I14">
        <v>11.861420400000002</v>
      </c>
      <c r="J14">
        <v>643.93548799999985</v>
      </c>
      <c r="K14">
        <v>3.9495679999999997</v>
      </c>
    </row>
    <row r="15" spans="1:12" x14ac:dyDescent="0.2">
      <c r="A15" t="s">
        <v>13</v>
      </c>
      <c r="B15" t="s">
        <v>176</v>
      </c>
      <c r="C15" t="s">
        <v>57</v>
      </c>
      <c r="D15">
        <v>245</v>
      </c>
      <c r="E15" t="s">
        <v>154</v>
      </c>
      <c r="F15">
        <v>23.62</v>
      </c>
      <c r="G15">
        <v>36.040833333333339</v>
      </c>
      <c r="H15">
        <v>38.283093333333333</v>
      </c>
      <c r="I15">
        <v>18.408315999999999</v>
      </c>
      <c r="J15">
        <v>458.41838933333327</v>
      </c>
      <c r="K15">
        <v>4.9806997333333332</v>
      </c>
    </row>
    <row r="16" spans="1:12" x14ac:dyDescent="0.2">
      <c r="A16" t="s">
        <v>14</v>
      </c>
      <c r="B16" t="s">
        <v>175</v>
      </c>
      <c r="C16" t="s">
        <v>58</v>
      </c>
      <c r="D16">
        <v>250</v>
      </c>
      <c r="E16" t="s">
        <v>154</v>
      </c>
      <c r="F16">
        <v>26.99</v>
      </c>
      <c r="G16">
        <v>37.301199000000004</v>
      </c>
      <c r="H16">
        <v>34.238250666666666</v>
      </c>
      <c r="I16">
        <v>13.064873466666665</v>
      </c>
      <c r="J16">
        <v>605.93821866666656</v>
      </c>
      <c r="K16">
        <v>3.013277866666666</v>
      </c>
    </row>
    <row r="17" spans="1:11" x14ac:dyDescent="0.2">
      <c r="A17" t="s">
        <v>15</v>
      </c>
      <c r="B17" t="s">
        <v>175</v>
      </c>
      <c r="C17" t="s">
        <v>58</v>
      </c>
      <c r="D17">
        <v>250</v>
      </c>
      <c r="E17" t="s">
        <v>154</v>
      </c>
      <c r="F17">
        <v>18.8</v>
      </c>
      <c r="G17">
        <v>28.113740666666661</v>
      </c>
      <c r="H17">
        <v>47.810559999999995</v>
      </c>
      <c r="I17">
        <v>14.602266933333334</v>
      </c>
      <c r="J17">
        <v>831.47933866666665</v>
      </c>
      <c r="K17">
        <v>5.6859488000000002</v>
      </c>
    </row>
    <row r="18" spans="1:11" x14ac:dyDescent="0.2">
      <c r="A18" t="s">
        <v>16</v>
      </c>
      <c r="B18" t="s">
        <v>175</v>
      </c>
      <c r="C18" t="s">
        <v>58</v>
      </c>
      <c r="D18">
        <v>250</v>
      </c>
      <c r="E18" t="s">
        <v>154</v>
      </c>
      <c r="F18">
        <v>18.55</v>
      </c>
      <c r="G18">
        <v>32.201125666666663</v>
      </c>
      <c r="H18">
        <v>26.607615999999993</v>
      </c>
      <c r="I18">
        <v>12.0693904</v>
      </c>
      <c r="J18">
        <v>723.37723733333314</v>
      </c>
      <c r="K18">
        <v>2.5284597333333338</v>
      </c>
    </row>
    <row r="19" spans="1:11" x14ac:dyDescent="0.2">
      <c r="A19" s="2" t="s">
        <v>17</v>
      </c>
      <c r="B19" t="s">
        <v>175</v>
      </c>
      <c r="C19" t="s">
        <v>58</v>
      </c>
      <c r="D19">
        <v>250</v>
      </c>
      <c r="E19" t="s">
        <v>153</v>
      </c>
      <c r="F19" t="s">
        <v>155</v>
      </c>
      <c r="G19">
        <v>40.220151999999999</v>
      </c>
      <c r="H19">
        <v>26.209194666666669</v>
      </c>
      <c r="I19">
        <v>9.8195511333333307</v>
      </c>
      <c r="J19">
        <v>622.05696</v>
      </c>
      <c r="K19">
        <v>4.2864938666666665</v>
      </c>
    </row>
    <row r="20" spans="1:11" x14ac:dyDescent="0.2">
      <c r="A20" t="s">
        <v>18</v>
      </c>
      <c r="B20" t="s">
        <v>175</v>
      </c>
      <c r="C20" t="s">
        <v>58</v>
      </c>
      <c r="D20">
        <v>250</v>
      </c>
      <c r="E20" t="s">
        <v>153</v>
      </c>
      <c r="F20">
        <v>14.8</v>
      </c>
      <c r="G20">
        <v>23.591029666666667</v>
      </c>
      <c r="H20">
        <v>29.569791999999993</v>
      </c>
      <c r="I20">
        <v>11.119066533333335</v>
      </c>
      <c r="J20">
        <v>808.11106133333328</v>
      </c>
      <c r="K20">
        <v>3.5992170666666663</v>
      </c>
    </row>
    <row r="21" spans="1:11" x14ac:dyDescent="0.2">
      <c r="A21" t="s">
        <v>19</v>
      </c>
      <c r="B21" t="s">
        <v>176</v>
      </c>
      <c r="C21" t="s">
        <v>58</v>
      </c>
      <c r="D21">
        <v>247</v>
      </c>
      <c r="E21" t="s">
        <v>154</v>
      </c>
      <c r="F21">
        <v>22.05</v>
      </c>
      <c r="G21">
        <v>44.474860999999997</v>
      </c>
      <c r="H21">
        <v>41.842901333333337</v>
      </c>
      <c r="I21">
        <v>13.798512400000002</v>
      </c>
      <c r="J21">
        <v>678.10444800000005</v>
      </c>
      <c r="K21">
        <v>3.4108330666666662</v>
      </c>
    </row>
    <row r="22" spans="1:11" x14ac:dyDescent="0.2">
      <c r="A22" t="s">
        <v>20</v>
      </c>
      <c r="B22" t="s">
        <v>176</v>
      </c>
      <c r="C22" t="s">
        <v>58</v>
      </c>
      <c r="D22">
        <v>247</v>
      </c>
      <c r="E22" t="s">
        <v>154</v>
      </c>
      <c r="F22">
        <v>19.8</v>
      </c>
      <c r="G22">
        <v>33.66001133333333</v>
      </c>
      <c r="H22">
        <v>41.461802666666664</v>
      </c>
      <c r="I22">
        <v>13.428523866666668</v>
      </c>
      <c r="J22">
        <v>624.15300266666668</v>
      </c>
      <c r="K22">
        <v>3.8891551999999994</v>
      </c>
    </row>
    <row r="23" spans="1:11" x14ac:dyDescent="0.2">
      <c r="A23" t="s">
        <v>21</v>
      </c>
      <c r="B23" t="s">
        <v>176</v>
      </c>
      <c r="C23" t="s">
        <v>58</v>
      </c>
      <c r="D23">
        <v>245</v>
      </c>
      <c r="E23" t="s">
        <v>153</v>
      </c>
      <c r="F23">
        <v>26.52</v>
      </c>
      <c r="G23">
        <v>37.073846333333336</v>
      </c>
      <c r="H23">
        <v>49.023146666666662</v>
      </c>
      <c r="I23">
        <v>14.203360666666667</v>
      </c>
      <c r="J23">
        <v>435.56979199999989</v>
      </c>
      <c r="K23">
        <v>6.7807413333333315</v>
      </c>
    </row>
    <row r="24" spans="1:11" x14ac:dyDescent="0.2">
      <c r="A24" t="s">
        <v>22</v>
      </c>
      <c r="B24" t="s">
        <v>176</v>
      </c>
      <c r="C24" t="s">
        <v>58</v>
      </c>
      <c r="D24">
        <v>246</v>
      </c>
      <c r="E24" t="s">
        <v>153</v>
      </c>
      <c r="F24">
        <v>17.89</v>
      </c>
      <c r="G24">
        <v>32.89641833333333</v>
      </c>
      <c r="H24">
        <v>32.835114666666662</v>
      </c>
      <c r="I24">
        <v>13.235012733333333</v>
      </c>
      <c r="J24">
        <v>682.59101866666663</v>
      </c>
      <c r="K24">
        <v>5.1186314666666668</v>
      </c>
    </row>
    <row r="25" spans="1:11" x14ac:dyDescent="0.2">
      <c r="A25" t="s">
        <v>23</v>
      </c>
      <c r="B25" t="s">
        <v>176</v>
      </c>
      <c r="C25" t="s">
        <v>58</v>
      </c>
      <c r="D25">
        <v>246</v>
      </c>
      <c r="E25" t="s">
        <v>153</v>
      </c>
      <c r="F25">
        <v>18.37</v>
      </c>
      <c r="G25">
        <v>22.017049666666665</v>
      </c>
      <c r="H25">
        <v>37.416959999999996</v>
      </c>
      <c r="I25">
        <v>9.8290583333333341</v>
      </c>
      <c r="J25">
        <v>749.2832853333332</v>
      </c>
      <c r="K25">
        <v>3.209457066666666</v>
      </c>
    </row>
    <row r="28" spans="1:11" x14ac:dyDescent="0.2">
      <c r="B28" t="s">
        <v>160</v>
      </c>
    </row>
    <row r="29" spans="1:11" x14ac:dyDescent="0.2">
      <c r="B29" t="s">
        <v>77</v>
      </c>
      <c r="F29" t="s">
        <v>79</v>
      </c>
    </row>
    <row r="30" spans="1:11" x14ac:dyDescent="0.2">
      <c r="C30" s="3" t="s">
        <v>58</v>
      </c>
      <c r="D30" t="s">
        <v>57</v>
      </c>
      <c r="F30" t="s">
        <v>58</v>
      </c>
      <c r="G30" t="s">
        <v>57</v>
      </c>
    </row>
    <row r="31" spans="1:11" x14ac:dyDescent="0.2">
      <c r="B31" t="s">
        <v>75</v>
      </c>
      <c r="C31">
        <f>AVERAGE(G21:G25)</f>
        <v>34.024437333333331</v>
      </c>
      <c r="D31">
        <f>AVERAGE(G9:G15)</f>
        <v>32.438708190476184</v>
      </c>
      <c r="E31" t="s">
        <v>75</v>
      </c>
      <c r="F31">
        <f>(STDEVA(G21:G25))/(SQRT(COUNT(G21:G25)))</f>
        <v>3.6338192154643827</v>
      </c>
      <c r="G31">
        <f>(STDEVA(G9:G15))/(SQRT(COUNT(G9:G15)))</f>
        <v>2.8231942074017065</v>
      </c>
    </row>
    <row r="32" spans="1:11" x14ac:dyDescent="0.2">
      <c r="B32" t="s">
        <v>76</v>
      </c>
      <c r="C32">
        <f>AVERAGE(G16:G20)</f>
        <v>32.28544939999999</v>
      </c>
      <c r="D32">
        <f>AVERAGE(G2:G8)</f>
        <v>31.382095619047618</v>
      </c>
      <c r="E32" t="s">
        <v>76</v>
      </c>
      <c r="F32">
        <f>(STDEVA(G16:G20))/(SQRT(COUNT(G16:G20)))</f>
        <v>3.0093225828041184</v>
      </c>
      <c r="G32">
        <f>(STDEVA(G2:G8))/(SQRT(COUNT(G2:G8)))</f>
        <v>3.8003114665256081</v>
      </c>
    </row>
    <row r="35" spans="2:7" x14ac:dyDescent="0.2">
      <c r="B35" t="s">
        <v>146</v>
      </c>
    </row>
    <row r="36" spans="2:7" x14ac:dyDescent="0.2">
      <c r="B36" t="s">
        <v>77</v>
      </c>
      <c r="F36" t="s">
        <v>79</v>
      </c>
    </row>
    <row r="37" spans="2:7" x14ac:dyDescent="0.2">
      <c r="C37" s="3" t="s">
        <v>58</v>
      </c>
      <c r="D37" t="s">
        <v>57</v>
      </c>
      <c r="F37" t="s">
        <v>58</v>
      </c>
      <c r="G37" t="s">
        <v>57</v>
      </c>
    </row>
    <row r="38" spans="2:7" x14ac:dyDescent="0.2">
      <c r="B38" t="s">
        <v>75</v>
      </c>
      <c r="C38">
        <f>AVERAGE(H21:H25)</f>
        <v>40.515985066666666</v>
      </c>
      <c r="D38">
        <f>AVERAGE(H9:H15)</f>
        <v>40.249215999999997</v>
      </c>
      <c r="E38" t="s">
        <v>75</v>
      </c>
      <c r="F38">
        <f>(STDEVA(H21:H25))/(SQRT(COUNT(H21:H25)))</f>
        <v>2.6798022563722155</v>
      </c>
      <c r="G38">
        <f>(STDEVA(H9:H15))/(SQRT(COUNT(H9:H15)))</f>
        <v>2.888610782063624</v>
      </c>
    </row>
    <row r="39" spans="2:7" x14ac:dyDescent="0.2">
      <c r="B39" t="s">
        <v>76</v>
      </c>
      <c r="C39">
        <f>AVERAGE(H16:H20)</f>
        <v>32.887082666666664</v>
      </c>
      <c r="D39">
        <f>AVERAGE(H2:H8)</f>
        <v>31.636138666666664</v>
      </c>
      <c r="E39" t="s">
        <v>76</v>
      </c>
      <c r="F39">
        <f>(STDEVA(H16:H20))/(SQRT(COUNT(H16:H20)))</f>
        <v>3.9972874415546613</v>
      </c>
      <c r="G39">
        <f>(STDEVA(H2:H8))/(SQRT(COUNT(H3:H9)))</f>
        <v>2.1564449424683789</v>
      </c>
    </row>
    <row r="42" spans="2:7" x14ac:dyDescent="0.2">
      <c r="B42" t="s">
        <v>147</v>
      </c>
    </row>
    <row r="43" spans="2:7" x14ac:dyDescent="0.2">
      <c r="B43" t="s">
        <v>77</v>
      </c>
      <c r="F43" t="s">
        <v>79</v>
      </c>
    </row>
    <row r="44" spans="2:7" x14ac:dyDescent="0.2">
      <c r="C44" s="3" t="s">
        <v>58</v>
      </c>
      <c r="D44" t="s">
        <v>57</v>
      </c>
      <c r="F44" t="s">
        <v>58</v>
      </c>
      <c r="G44" t="s">
        <v>57</v>
      </c>
    </row>
    <row r="45" spans="2:7" x14ac:dyDescent="0.2">
      <c r="B45" t="s">
        <v>75</v>
      </c>
      <c r="C45">
        <f>AVERAGE(I21:I25)</f>
        <v>12.898893599999999</v>
      </c>
      <c r="D45">
        <f>AVERAGE(I9:I15)</f>
        <v>12.331545780952382</v>
      </c>
      <c r="E45" t="s">
        <v>75</v>
      </c>
      <c r="F45">
        <f>(STDEVA(I21:I25))/(SQRT(COUNT(I21:I25)))</f>
        <v>0.78512168384792635</v>
      </c>
      <c r="G45">
        <f>(STDEVA(I9:I15))/(SQRT(COUNT(I9:I15)))</f>
        <v>1.1977417157412964</v>
      </c>
    </row>
    <row r="46" spans="2:7" x14ac:dyDescent="0.2">
      <c r="B46" t="s">
        <v>76</v>
      </c>
      <c r="C46">
        <f>AVERAGE(I16:I20)</f>
        <v>12.135029693333333</v>
      </c>
      <c r="D46">
        <f>AVERAGE(I2:I8)</f>
        <v>10.982372238095239</v>
      </c>
      <c r="E46" t="s">
        <v>76</v>
      </c>
      <c r="F46">
        <f>(STDEVA(I16:I20))/(SQRT(COUNT(I16:I20)))</f>
        <v>0.8170006016636594</v>
      </c>
      <c r="G46">
        <f>(STDEVA(I2:I8))/(SQRT(COUNT(I2:I8)))</f>
        <v>1.0154509953139401</v>
      </c>
    </row>
    <row r="49" spans="2:7" x14ac:dyDescent="0.2">
      <c r="B49" t="s">
        <v>148</v>
      </c>
    </row>
    <row r="50" spans="2:7" x14ac:dyDescent="0.2">
      <c r="B50" t="s">
        <v>77</v>
      </c>
      <c r="F50" t="s">
        <v>79</v>
      </c>
    </row>
    <row r="51" spans="2:7" x14ac:dyDescent="0.2">
      <c r="C51" s="3" t="s">
        <v>58</v>
      </c>
      <c r="D51" t="s">
        <v>57</v>
      </c>
      <c r="F51" t="s">
        <v>58</v>
      </c>
      <c r="G51" t="s">
        <v>57</v>
      </c>
    </row>
    <row r="52" spans="2:7" x14ac:dyDescent="0.2">
      <c r="B52" t="s">
        <v>75</v>
      </c>
      <c r="C52">
        <f>AVERAGE(J21:J25)</f>
        <v>633.94030933333329</v>
      </c>
      <c r="D52">
        <f>AVERAGE(J9:J15)</f>
        <v>619.93122133333316</v>
      </c>
      <c r="E52" t="s">
        <v>75</v>
      </c>
      <c r="F52">
        <f>(STDEVA(J21:J25))/(SQRT(COUNT(J21:J25)))</f>
        <v>53.417234248051251</v>
      </c>
      <c r="G52">
        <f>(STDEVA(J9:J15))/(SQRT(COUNT(J9:J15)))</f>
        <v>47.884490361927412</v>
      </c>
    </row>
    <row r="53" spans="2:7" x14ac:dyDescent="0.2">
      <c r="B53" t="s">
        <v>76</v>
      </c>
      <c r="C53">
        <f>AVERAGE(J16:J20)</f>
        <v>718.19256319999988</v>
      </c>
      <c r="D53">
        <f>AVERAGE(J2:J8)</f>
        <v>699.81346133333318</v>
      </c>
      <c r="E53" t="s">
        <v>76</v>
      </c>
      <c r="F53">
        <f>(STDEVA(J16:J20))/(SQRT(COUNT(J16:J20)))</f>
        <v>46.254298566346485</v>
      </c>
      <c r="G53">
        <f>(STDEVA(J2:J8))/(SQRT(COUNT(J2:J8)))</f>
        <v>32.055433179780778</v>
      </c>
    </row>
    <row r="56" spans="2:7" x14ac:dyDescent="0.2">
      <c r="B56" t="s">
        <v>150</v>
      </c>
    </row>
    <row r="57" spans="2:7" x14ac:dyDescent="0.2">
      <c r="B57" t="s">
        <v>77</v>
      </c>
      <c r="F57" t="s">
        <v>79</v>
      </c>
    </row>
    <row r="58" spans="2:7" x14ac:dyDescent="0.2">
      <c r="C58" s="3" t="s">
        <v>58</v>
      </c>
      <c r="D58" t="s">
        <v>57</v>
      </c>
      <c r="F58" t="s">
        <v>58</v>
      </c>
      <c r="G58" t="s">
        <v>57</v>
      </c>
    </row>
    <row r="59" spans="2:7" x14ac:dyDescent="0.2">
      <c r="B59" t="s">
        <v>75</v>
      </c>
      <c r="C59" t="e">
        <f>AVERAGE(L21:L25)</f>
        <v>#DIV/0!</v>
      </c>
      <c r="D59" t="e">
        <f>AVERAGE(L9:L15)</f>
        <v>#DIV/0!</v>
      </c>
      <c r="E59" t="s">
        <v>75</v>
      </c>
      <c r="F59" t="e">
        <f>(STDEVA(L21:L25))/(SQRT(COUNT(L21:L25)))</f>
        <v>#DIV/0!</v>
      </c>
      <c r="G59" t="e">
        <f>(STDEVA(L9:L15))/(SQRT(COUNT(L9:L15)))</f>
        <v>#DIV/0!</v>
      </c>
    </row>
    <row r="60" spans="2:7" x14ac:dyDescent="0.2">
      <c r="B60" t="s">
        <v>76</v>
      </c>
      <c r="C60" t="e">
        <f>AVERAGE(L16:L20)</f>
        <v>#DIV/0!</v>
      </c>
      <c r="D60" t="e">
        <f>AVERAGE(L2:L8)</f>
        <v>#DIV/0!</v>
      </c>
      <c r="E60" t="s">
        <v>76</v>
      </c>
      <c r="F60" t="e">
        <f>(STDEVA(L16:L20))/(SQRT(COUNT(L16:L20)))</f>
        <v>#DIV/0!</v>
      </c>
      <c r="G60" t="e">
        <f>(STDEVA(L2:L8))/(SQRT(COUNT(L2:L8)))</f>
        <v>#DIV/0!</v>
      </c>
    </row>
    <row r="62" spans="2:7" x14ac:dyDescent="0.2">
      <c r="B62" t="s">
        <v>149</v>
      </c>
    </row>
    <row r="63" spans="2:7" x14ac:dyDescent="0.2">
      <c r="B63" t="s">
        <v>77</v>
      </c>
      <c r="F63" t="s">
        <v>79</v>
      </c>
    </row>
    <row r="64" spans="2:7" x14ac:dyDescent="0.2">
      <c r="C64" s="3" t="s">
        <v>58</v>
      </c>
      <c r="D64" t="s">
        <v>57</v>
      </c>
      <c r="F64" t="s">
        <v>58</v>
      </c>
      <c r="G64" t="s">
        <v>57</v>
      </c>
    </row>
    <row r="65" spans="2:7" x14ac:dyDescent="0.2">
      <c r="B65" t="s">
        <v>75</v>
      </c>
      <c r="C65" s="36">
        <f>AVERAGE(K21:K25)</f>
        <v>4.4817636266666661</v>
      </c>
      <c r="D65" s="36">
        <f>AVERAGE(K9:K15)</f>
        <v>4.3591872</v>
      </c>
      <c r="E65" t="s">
        <v>75</v>
      </c>
      <c r="F65">
        <f>(STDEVA(K21:K25))/(SQRT(COUNT(K21:K25)))</f>
        <v>0.66361661129351868</v>
      </c>
      <c r="G65">
        <f>(STDEVA(K9:K15))/(SQRT(COUNT(K9:K15)))</f>
        <v>0.2542796523098303</v>
      </c>
    </row>
    <row r="66" spans="2:7" x14ac:dyDescent="0.2">
      <c r="B66" t="s">
        <v>76</v>
      </c>
      <c r="C66" s="36">
        <f>AVERAGE(K16:K20)</f>
        <v>3.8226794666666661</v>
      </c>
      <c r="D66" s="36">
        <f>AVERAGE(K2:K8)</f>
        <v>3.0899925333333331</v>
      </c>
      <c r="E66" t="s">
        <v>76</v>
      </c>
      <c r="F66">
        <f>(STDEVA(K16:K20))/(SQRT(COUNT(K16:K20)))</f>
        <v>0.55077071085132745</v>
      </c>
      <c r="G66">
        <f>(STDEVA(K2:K8))/(SQRT(COUNT(K2:K8)))</f>
        <v>0.53576657935703209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0A3E-437B-42E4-AF9A-97D6318A5FEE}">
  <dimension ref="A1:L66"/>
  <sheetViews>
    <sheetView topLeftCell="A27" zoomScale="40" zoomScaleNormal="40" workbookViewId="0">
      <selection activeCell="Q65" sqref="Q65"/>
    </sheetView>
  </sheetViews>
  <sheetFormatPr defaultRowHeight="15" x14ac:dyDescent="0.2"/>
  <cols>
    <col min="1" max="1" width="20.3125" customWidth="1"/>
    <col min="2" max="2" width="14.125" customWidth="1"/>
    <col min="5" max="5" width="14.125"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v>40.69565466666667</v>
      </c>
      <c r="H2">
        <v>117.39138133333333</v>
      </c>
      <c r="I2">
        <v>34.830518499999997</v>
      </c>
      <c r="J2">
        <v>434.48712533333327</v>
      </c>
      <c r="K2">
        <v>13.125601066666668</v>
      </c>
      <c r="L2">
        <v>84.575754666666654</v>
      </c>
    </row>
    <row r="3" spans="1:12" x14ac:dyDescent="0.2">
      <c r="A3" t="s">
        <v>1</v>
      </c>
      <c r="B3" t="s">
        <v>175</v>
      </c>
      <c r="C3" t="s">
        <v>57</v>
      </c>
      <c r="D3">
        <v>249</v>
      </c>
      <c r="E3" t="s">
        <v>153</v>
      </c>
      <c r="F3">
        <v>20.47</v>
      </c>
      <c r="G3">
        <v>55.353520666666668</v>
      </c>
      <c r="H3">
        <v>121.52933333333331</v>
      </c>
      <c r="I3">
        <v>30.491868166666659</v>
      </c>
      <c r="J3">
        <v>284.85393066666671</v>
      </c>
      <c r="K3">
        <v>13.000228266666664</v>
      </c>
      <c r="L3">
        <v>62.326954666666666</v>
      </c>
    </row>
    <row r="4" spans="1:12" x14ac:dyDescent="0.2">
      <c r="A4" t="s">
        <v>2</v>
      </c>
      <c r="B4" t="s">
        <v>175</v>
      </c>
      <c r="C4" t="s">
        <v>57</v>
      </c>
      <c r="D4">
        <v>242</v>
      </c>
      <c r="E4" t="s">
        <v>154</v>
      </c>
      <c r="F4">
        <v>17.940000000000001</v>
      </c>
      <c r="G4">
        <v>53.838151333333329</v>
      </c>
      <c r="H4">
        <v>87.611551999999989</v>
      </c>
      <c r="I4">
        <v>25.285190666666665</v>
      </c>
      <c r="J4">
        <v>343.93288533333333</v>
      </c>
      <c r="K4">
        <v>12.295628799999999</v>
      </c>
      <c r="L4">
        <v>78.532309333333316</v>
      </c>
    </row>
    <row r="5" spans="1:12" x14ac:dyDescent="0.2">
      <c r="A5" t="s">
        <v>3</v>
      </c>
      <c r="B5" t="s">
        <v>175</v>
      </c>
      <c r="C5" t="s">
        <v>57</v>
      </c>
      <c r="D5">
        <v>242</v>
      </c>
      <c r="E5" t="s">
        <v>154</v>
      </c>
      <c r="F5">
        <v>19.23</v>
      </c>
      <c r="G5">
        <v>80.55043533333334</v>
      </c>
      <c r="H5">
        <v>140.28545066666666</v>
      </c>
      <c r="I5">
        <v>28.251239000000005</v>
      </c>
      <c r="J5">
        <v>293.60187733333333</v>
      </c>
      <c r="K5">
        <v>12.969047466666666</v>
      </c>
      <c r="L5">
        <v>79.000021333333322</v>
      </c>
    </row>
    <row r="6" spans="1:12" x14ac:dyDescent="0.2">
      <c r="A6" t="s">
        <v>4</v>
      </c>
      <c r="B6" t="s">
        <v>175</v>
      </c>
      <c r="C6" t="s">
        <v>57</v>
      </c>
      <c r="D6">
        <v>250</v>
      </c>
      <c r="E6" t="s">
        <v>154</v>
      </c>
      <c r="F6">
        <v>19.3</v>
      </c>
      <c r="G6">
        <v>82.631586666666678</v>
      </c>
      <c r="H6">
        <v>134.94790399999997</v>
      </c>
      <c r="I6">
        <v>37.199395833333334</v>
      </c>
      <c r="J6">
        <v>460.57506133333328</v>
      </c>
      <c r="K6">
        <v>12.361887999999999</v>
      </c>
      <c r="L6">
        <v>88.824138666666656</v>
      </c>
    </row>
    <row r="7" spans="1:12" x14ac:dyDescent="0.2">
      <c r="A7" t="s">
        <v>5</v>
      </c>
      <c r="B7" t="s">
        <v>175</v>
      </c>
      <c r="C7" t="s">
        <v>57</v>
      </c>
      <c r="D7">
        <v>250</v>
      </c>
      <c r="E7" t="s">
        <v>153</v>
      </c>
      <c r="F7">
        <v>14.04</v>
      </c>
      <c r="G7">
        <v>56.082845333333339</v>
      </c>
      <c r="H7">
        <v>78.066762666666676</v>
      </c>
      <c r="I7">
        <v>23.689268500000001</v>
      </c>
      <c r="J7">
        <v>401.45280000000002</v>
      </c>
      <c r="K7">
        <v>9.4858922666666654</v>
      </c>
      <c r="L7">
        <v>80.686815999999993</v>
      </c>
    </row>
    <row r="8" spans="1:12" x14ac:dyDescent="0.2">
      <c r="A8" t="s">
        <v>6</v>
      </c>
      <c r="B8" t="s">
        <v>175</v>
      </c>
      <c r="C8" t="s">
        <v>57</v>
      </c>
      <c r="D8">
        <v>250</v>
      </c>
      <c r="E8" t="s">
        <v>153</v>
      </c>
      <c r="F8">
        <v>14.05</v>
      </c>
      <c r="G8">
        <v>58.754357333333338</v>
      </c>
      <c r="H8">
        <v>129.29205333333331</v>
      </c>
      <c r="I8">
        <v>29.945699333333341</v>
      </c>
      <c r="J8">
        <v>473.66233599999998</v>
      </c>
      <c r="K8">
        <v>12.199271466666669</v>
      </c>
      <c r="L8">
        <v>103.82123733333333</v>
      </c>
    </row>
    <row r="9" spans="1:12" x14ac:dyDescent="0.2">
      <c r="A9" t="s">
        <v>7</v>
      </c>
      <c r="B9" t="s">
        <v>176</v>
      </c>
      <c r="C9" t="s">
        <v>57</v>
      </c>
      <c r="D9">
        <v>244</v>
      </c>
      <c r="E9" t="s">
        <v>153</v>
      </c>
      <c r="F9">
        <v>20.18</v>
      </c>
      <c r="G9">
        <v>76.676931999999994</v>
      </c>
      <c r="H9">
        <v>182.6307093333333</v>
      </c>
      <c r="I9">
        <v>34.071923166666679</v>
      </c>
      <c r="J9">
        <v>426.4927146666667</v>
      </c>
      <c r="K9">
        <v>15.638903466666665</v>
      </c>
      <c r="L9">
        <v>82.811007999999987</v>
      </c>
    </row>
    <row r="10" spans="1:12" x14ac:dyDescent="0.2">
      <c r="A10" t="s">
        <v>8</v>
      </c>
      <c r="B10" t="s">
        <v>176</v>
      </c>
      <c r="C10" t="s">
        <v>57</v>
      </c>
      <c r="D10">
        <v>247</v>
      </c>
      <c r="E10" t="s">
        <v>153</v>
      </c>
      <c r="F10">
        <v>17.170000000000002</v>
      </c>
      <c r="G10">
        <v>90.416879333333327</v>
      </c>
      <c r="H10">
        <v>123.04506666666666</v>
      </c>
      <c r="I10">
        <v>27.880854333333339</v>
      </c>
      <c r="J10">
        <v>345.40531199999998</v>
      </c>
      <c r="K10">
        <v>15.783331199999997</v>
      </c>
      <c r="L10">
        <v>60.770079999999993</v>
      </c>
    </row>
    <row r="11" spans="1:12" x14ac:dyDescent="0.2">
      <c r="A11" t="s">
        <v>9</v>
      </c>
      <c r="B11" t="s">
        <v>176</v>
      </c>
      <c r="C11" t="s">
        <v>57</v>
      </c>
      <c r="D11">
        <v>247</v>
      </c>
      <c r="E11" t="s">
        <v>153</v>
      </c>
      <c r="F11">
        <v>19.14</v>
      </c>
      <c r="G11">
        <v>85.120649333333333</v>
      </c>
      <c r="H11">
        <v>149.78909866666666</v>
      </c>
      <c r="I11">
        <v>31.850110333333333</v>
      </c>
      <c r="J11">
        <v>313.43633066666666</v>
      </c>
      <c r="K11">
        <v>14.821057066666665</v>
      </c>
      <c r="L11">
        <v>73.225077333333317</v>
      </c>
    </row>
    <row r="12" spans="1:12" x14ac:dyDescent="0.2">
      <c r="A12" t="s">
        <v>10</v>
      </c>
      <c r="B12" t="s">
        <v>176</v>
      </c>
      <c r="C12" t="s">
        <v>57</v>
      </c>
      <c r="D12">
        <v>246</v>
      </c>
      <c r="E12" t="s">
        <v>154</v>
      </c>
      <c r="F12">
        <v>23.46</v>
      </c>
      <c r="G12">
        <v>80.869012666666677</v>
      </c>
      <c r="H12">
        <v>157.30497066666663</v>
      </c>
      <c r="I12">
        <v>38.697275000000005</v>
      </c>
      <c r="J12">
        <v>417.19910399999992</v>
      </c>
      <c r="K12">
        <v>13.523372799999999</v>
      </c>
      <c r="L12">
        <v>83.781077333333329</v>
      </c>
    </row>
    <row r="13" spans="1:12" x14ac:dyDescent="0.2">
      <c r="A13" t="s">
        <v>11</v>
      </c>
      <c r="B13" t="s">
        <v>176</v>
      </c>
      <c r="C13" t="s">
        <v>57</v>
      </c>
      <c r="D13">
        <v>246</v>
      </c>
      <c r="E13" t="s">
        <v>154</v>
      </c>
      <c r="F13">
        <v>21.19</v>
      </c>
      <c r="G13">
        <v>66.069819333333342</v>
      </c>
      <c r="H13">
        <v>117.83743999999999</v>
      </c>
      <c r="I13">
        <v>35.085034166666667</v>
      </c>
      <c r="J13">
        <v>447.21062399999994</v>
      </c>
      <c r="K13">
        <v>13.821106133333332</v>
      </c>
      <c r="L13">
        <v>72.584138666666661</v>
      </c>
    </row>
    <row r="14" spans="1:12" x14ac:dyDescent="0.2">
      <c r="A14" t="s">
        <v>12</v>
      </c>
      <c r="B14" t="s">
        <v>176</v>
      </c>
      <c r="C14" t="s">
        <v>57</v>
      </c>
      <c r="D14">
        <v>245</v>
      </c>
      <c r="E14" t="s">
        <v>154</v>
      </c>
      <c r="F14">
        <v>24.55</v>
      </c>
      <c r="G14">
        <v>63.360021333333336</v>
      </c>
      <c r="H14">
        <v>179.08605866666664</v>
      </c>
      <c r="I14">
        <v>31.007831833333324</v>
      </c>
      <c r="J14">
        <v>392.51430399999998</v>
      </c>
      <c r="K14">
        <v>13.987620266666665</v>
      </c>
      <c r="L14">
        <v>96.303199999999975</v>
      </c>
    </row>
    <row r="15" spans="1:12" x14ac:dyDescent="0.2">
      <c r="A15" t="s">
        <v>13</v>
      </c>
      <c r="B15" t="s">
        <v>176</v>
      </c>
      <c r="C15" t="s">
        <v>57</v>
      </c>
      <c r="D15">
        <v>245</v>
      </c>
      <c r="E15" t="s">
        <v>154</v>
      </c>
      <c r="F15">
        <v>23.62</v>
      </c>
      <c r="G15">
        <v>71.727166666666648</v>
      </c>
      <c r="H15">
        <v>137.85161599999998</v>
      </c>
      <c r="I15">
        <v>35.673787333333344</v>
      </c>
      <c r="J15">
        <v>331.97158400000001</v>
      </c>
      <c r="K15">
        <v>13.914215466666667</v>
      </c>
      <c r="L15">
        <v>52.968383999999993</v>
      </c>
    </row>
    <row r="16" spans="1:12" x14ac:dyDescent="0.2">
      <c r="A16" t="s">
        <v>14</v>
      </c>
      <c r="B16" t="s">
        <v>175</v>
      </c>
      <c r="C16" t="s">
        <v>58</v>
      </c>
      <c r="D16">
        <v>250</v>
      </c>
      <c r="E16" t="s">
        <v>154</v>
      </c>
      <c r="F16">
        <v>26.99</v>
      </c>
      <c r="G16">
        <v>46.576100666666669</v>
      </c>
      <c r="H16">
        <v>123.98482133333331</v>
      </c>
      <c r="I16">
        <v>25.854137166666668</v>
      </c>
      <c r="J16">
        <v>341.96676266666657</v>
      </c>
      <c r="K16">
        <v>8.984834133333333</v>
      </c>
      <c r="L16">
        <v>61.287594666666664</v>
      </c>
    </row>
    <row r="17" spans="1:12" x14ac:dyDescent="0.2">
      <c r="A17" t="s">
        <v>15</v>
      </c>
      <c r="B17" t="s">
        <v>175</v>
      </c>
      <c r="C17" t="s">
        <v>58</v>
      </c>
      <c r="D17">
        <v>250</v>
      </c>
      <c r="E17" t="s">
        <v>154</v>
      </c>
      <c r="F17">
        <v>18.8</v>
      </c>
      <c r="G17">
        <v>86.853445333333326</v>
      </c>
      <c r="H17">
        <v>131.75403733333332</v>
      </c>
      <c r="I17">
        <v>27.279226833333336</v>
      </c>
      <c r="J17">
        <v>374.03101866666668</v>
      </c>
      <c r="K17">
        <v>13.761559466666668</v>
      </c>
      <c r="L17">
        <v>94.668373333333335</v>
      </c>
    </row>
    <row r="18" spans="1:12" x14ac:dyDescent="0.2">
      <c r="A18" t="s">
        <v>16</v>
      </c>
      <c r="B18" t="s">
        <v>175</v>
      </c>
      <c r="C18" t="s">
        <v>58</v>
      </c>
      <c r="D18">
        <v>250</v>
      </c>
      <c r="E18" t="s">
        <v>154</v>
      </c>
      <c r="F18">
        <v>18.55</v>
      </c>
      <c r="G18">
        <v>67.032168666666664</v>
      </c>
      <c r="H18">
        <v>112.47390933333334</v>
      </c>
      <c r="I18">
        <v>30.016012999999994</v>
      </c>
      <c r="J18">
        <v>362.40750933333328</v>
      </c>
      <c r="K18">
        <v>11.599257600000001</v>
      </c>
      <c r="L18">
        <v>89.651296000000002</v>
      </c>
    </row>
    <row r="19" spans="1:12" x14ac:dyDescent="0.2">
      <c r="A19" s="2" t="s">
        <v>17</v>
      </c>
      <c r="B19" t="s">
        <v>175</v>
      </c>
      <c r="C19" t="s">
        <v>58</v>
      </c>
      <c r="D19">
        <v>250</v>
      </c>
      <c r="E19" t="s">
        <v>153</v>
      </c>
      <c r="F19" t="s">
        <v>155</v>
      </c>
      <c r="G19">
        <v>45.877972</v>
      </c>
      <c r="H19">
        <v>92.028831999999994</v>
      </c>
      <c r="I19">
        <v>30.916226000000005</v>
      </c>
      <c r="J19">
        <v>378.43097599999993</v>
      </c>
      <c r="K19">
        <v>10.1019296</v>
      </c>
      <c r="L19">
        <v>72.27882666666666</v>
      </c>
    </row>
    <row r="20" spans="1:12" x14ac:dyDescent="0.2">
      <c r="A20" t="s">
        <v>18</v>
      </c>
      <c r="B20" t="s">
        <v>175</v>
      </c>
      <c r="C20" t="s">
        <v>58</v>
      </c>
      <c r="D20">
        <v>250</v>
      </c>
      <c r="E20" t="s">
        <v>153</v>
      </c>
      <c r="F20">
        <v>14.8</v>
      </c>
      <c r="G20">
        <v>46.420593333333329</v>
      </c>
      <c r="H20">
        <v>100.09036799999998</v>
      </c>
      <c r="I20">
        <v>36.498239833333336</v>
      </c>
      <c r="J20">
        <v>491.74719999999996</v>
      </c>
      <c r="K20">
        <v>11.929470933333333</v>
      </c>
      <c r="L20">
        <v>83.094666666666654</v>
      </c>
    </row>
    <row r="21" spans="1:12" x14ac:dyDescent="0.2">
      <c r="A21" t="s">
        <v>19</v>
      </c>
      <c r="B21" t="s">
        <v>176</v>
      </c>
      <c r="C21" t="s">
        <v>58</v>
      </c>
      <c r="D21">
        <v>247</v>
      </c>
      <c r="E21" t="s">
        <v>154</v>
      </c>
      <c r="F21">
        <v>22.05</v>
      </c>
      <c r="G21">
        <v>84.267485999999991</v>
      </c>
      <c r="H21">
        <v>103.71946666666663</v>
      </c>
      <c r="I21">
        <v>27.609503000000007</v>
      </c>
      <c r="J21">
        <v>254.82508799999999</v>
      </c>
      <c r="K21">
        <v>12.259467733333333</v>
      </c>
      <c r="L21">
        <v>64.591893333333331</v>
      </c>
    </row>
    <row r="22" spans="1:12" x14ac:dyDescent="0.2">
      <c r="A22" t="s">
        <v>20</v>
      </c>
      <c r="B22" t="s">
        <v>176</v>
      </c>
      <c r="C22" t="s">
        <v>58</v>
      </c>
      <c r="D22">
        <v>247</v>
      </c>
      <c r="E22" t="s">
        <v>154</v>
      </c>
      <c r="F22">
        <v>19.8</v>
      </c>
      <c r="G22">
        <v>87.968938666666673</v>
      </c>
      <c r="H22">
        <v>154.53767466666665</v>
      </c>
      <c r="I22">
        <v>31.216792166666671</v>
      </c>
      <c r="J22">
        <v>289.70427733333332</v>
      </c>
      <c r="K22">
        <v>14.159547733333332</v>
      </c>
      <c r="L22">
        <v>66.016682666666668</v>
      </c>
    </row>
    <row r="23" spans="1:12" x14ac:dyDescent="0.2">
      <c r="A23" t="s">
        <v>21</v>
      </c>
      <c r="B23" t="s">
        <v>176</v>
      </c>
      <c r="C23" t="s">
        <v>58</v>
      </c>
      <c r="D23">
        <v>245</v>
      </c>
      <c r="E23" t="s">
        <v>153</v>
      </c>
      <c r="F23">
        <v>26.52</v>
      </c>
      <c r="G23">
        <v>101.72779266666667</v>
      </c>
      <c r="H23">
        <v>147.50900266666662</v>
      </c>
      <c r="I23">
        <v>37.441532333333335</v>
      </c>
      <c r="J23">
        <v>322.84253866666666</v>
      </c>
      <c r="K23">
        <v>17.82394133333333</v>
      </c>
      <c r="L23">
        <v>84.079893333333331</v>
      </c>
    </row>
    <row r="24" spans="1:12" x14ac:dyDescent="0.2">
      <c r="A24" t="s">
        <v>22</v>
      </c>
      <c r="B24" t="s">
        <v>176</v>
      </c>
      <c r="C24" t="s">
        <v>58</v>
      </c>
      <c r="D24">
        <v>246</v>
      </c>
      <c r="E24" t="s">
        <v>153</v>
      </c>
      <c r="F24">
        <v>17.89</v>
      </c>
      <c r="G24">
        <v>60.629898666666669</v>
      </c>
      <c r="H24">
        <v>133.96484266666664</v>
      </c>
      <c r="I24">
        <v>38.336298499999998</v>
      </c>
      <c r="J24">
        <v>431.51628799999997</v>
      </c>
      <c r="K24">
        <v>15.377114666666669</v>
      </c>
      <c r="L24">
        <v>89.913301333333337</v>
      </c>
    </row>
    <row r="25" spans="1:12" x14ac:dyDescent="0.2">
      <c r="A25" t="s">
        <v>23</v>
      </c>
      <c r="B25" t="s">
        <v>176</v>
      </c>
      <c r="C25" t="s">
        <v>58</v>
      </c>
      <c r="D25">
        <v>246</v>
      </c>
      <c r="E25" t="s">
        <v>153</v>
      </c>
      <c r="F25">
        <v>18.37</v>
      </c>
      <c r="G25">
        <v>83.942291333333316</v>
      </c>
      <c r="H25">
        <v>118.92876799999999</v>
      </c>
      <c r="I25">
        <v>31.287601000000002</v>
      </c>
      <c r="J25">
        <v>343.67304533333328</v>
      </c>
      <c r="K25">
        <v>11.020030933333334</v>
      </c>
      <c r="L25">
        <v>74.169162666666665</v>
      </c>
    </row>
    <row r="28" spans="1:12" x14ac:dyDescent="0.2">
      <c r="B28" t="s">
        <v>160</v>
      </c>
    </row>
    <row r="29" spans="1:12" x14ac:dyDescent="0.2">
      <c r="B29" t="s">
        <v>77</v>
      </c>
      <c r="F29" t="s">
        <v>79</v>
      </c>
    </row>
    <row r="30" spans="1:12" x14ac:dyDescent="0.2">
      <c r="C30" s="3" t="s">
        <v>58</v>
      </c>
      <c r="D30" t="s">
        <v>57</v>
      </c>
      <c r="F30" t="s">
        <v>58</v>
      </c>
      <c r="G30" t="s">
        <v>57</v>
      </c>
    </row>
    <row r="31" spans="1:12" x14ac:dyDescent="0.2">
      <c r="B31" t="s">
        <v>75</v>
      </c>
      <c r="C31">
        <f>AVERAGE(G21:G25)</f>
        <v>83.707281466666672</v>
      </c>
      <c r="D31">
        <f>AVERAGE(G9:G15)</f>
        <v>76.320068666666657</v>
      </c>
      <c r="E31" t="s">
        <v>75</v>
      </c>
      <c r="F31">
        <f>(STDEVA(G21:G25))/(SQRT(COUNT(G21:G25)))</f>
        <v>6.6175342902548104</v>
      </c>
      <c r="G31">
        <f>(STDEVA(G9:G15))/(SQRT(COUNT(G9:G15)))</f>
        <v>3.7515575211710868</v>
      </c>
    </row>
    <row r="32" spans="1:12" x14ac:dyDescent="0.2">
      <c r="B32" t="s">
        <v>76</v>
      </c>
      <c r="C32">
        <f>AVERAGE(G16:G20)</f>
        <v>58.552055999999993</v>
      </c>
      <c r="D32">
        <f>AVERAGE(G2:G8)</f>
        <v>61.129507333333343</v>
      </c>
      <c r="E32" t="s">
        <v>76</v>
      </c>
      <c r="F32">
        <f>(STDEVA(G16:G20))/(SQRT(COUNT(G16:G20)))</f>
        <v>8.1366739115379811</v>
      </c>
      <c r="G32">
        <f>(STDEVA(G2:G8))/(SQRT(COUNT(G2:G8)))</f>
        <v>5.7210767884205156</v>
      </c>
    </row>
    <row r="35" spans="2:7" x14ac:dyDescent="0.2">
      <c r="B35" t="s">
        <v>146</v>
      </c>
    </row>
    <row r="36" spans="2:7" x14ac:dyDescent="0.2">
      <c r="B36" t="s">
        <v>77</v>
      </c>
      <c r="F36" t="s">
        <v>79</v>
      </c>
    </row>
    <row r="37" spans="2:7" x14ac:dyDescent="0.2">
      <c r="C37" s="3" t="s">
        <v>58</v>
      </c>
      <c r="D37" t="s">
        <v>57</v>
      </c>
      <c r="F37" t="s">
        <v>58</v>
      </c>
      <c r="G37" t="s">
        <v>57</v>
      </c>
    </row>
    <row r="38" spans="2:7" x14ac:dyDescent="0.2">
      <c r="B38" t="s">
        <v>75</v>
      </c>
      <c r="C38">
        <f>AVERAGE(H21:H25)</f>
        <v>131.73195093333328</v>
      </c>
      <c r="D38">
        <f>AVERAGE(H9:H15)</f>
        <v>149.64928</v>
      </c>
      <c r="E38" t="s">
        <v>75</v>
      </c>
      <c r="F38">
        <f>(STDEVA(H21:H25))/(SQRT(COUNT(H21:H25)))</f>
        <v>9.2806868547130072</v>
      </c>
      <c r="G38">
        <f>(STDEVA(H9:H15))/(SQRT(COUNT(H9:H15)))</f>
        <v>9.6014507523741823</v>
      </c>
    </row>
    <row r="39" spans="2:7" x14ac:dyDescent="0.2">
      <c r="B39" t="s">
        <v>76</v>
      </c>
      <c r="C39">
        <f>AVERAGE(H16:H20)</f>
        <v>112.0663936</v>
      </c>
      <c r="D39">
        <f>AVERAGE(H2:H8)</f>
        <v>115.58920533333333</v>
      </c>
      <c r="E39" t="s">
        <v>76</v>
      </c>
      <c r="F39">
        <f>(STDEVA(H16:H20))/(SQRT(COUNT(H16:H20)))</f>
        <v>7.3305776325058769</v>
      </c>
      <c r="G39">
        <f>(STDEVA(H2:H8))/(SQRT(COUNT(H3:H9)))</f>
        <v>8.9995337705256162</v>
      </c>
    </row>
    <row r="42" spans="2:7" x14ac:dyDescent="0.2">
      <c r="B42" t="s">
        <v>147</v>
      </c>
    </row>
    <row r="43" spans="2:7" x14ac:dyDescent="0.2">
      <c r="B43" t="s">
        <v>77</v>
      </c>
      <c r="F43" t="s">
        <v>79</v>
      </c>
    </row>
    <row r="44" spans="2:7" x14ac:dyDescent="0.2">
      <c r="C44" s="3" t="s">
        <v>58</v>
      </c>
      <c r="D44" t="s">
        <v>57</v>
      </c>
      <c r="F44" t="s">
        <v>58</v>
      </c>
      <c r="G44" t="s">
        <v>57</v>
      </c>
    </row>
    <row r="45" spans="2:7" x14ac:dyDescent="0.2">
      <c r="B45" t="s">
        <v>75</v>
      </c>
      <c r="C45">
        <f>AVERAGE(I21:I25)</f>
        <v>33.178345399999998</v>
      </c>
      <c r="D45">
        <f>AVERAGE(I9:I15)</f>
        <v>33.466688023809532</v>
      </c>
      <c r="E45" t="s">
        <v>75</v>
      </c>
      <c r="F45">
        <f>(STDEVA(I21:I25))/(SQRT(COUNT(I21:I25)))</f>
        <v>2.0397776123846709</v>
      </c>
      <c r="G45">
        <f>(STDEVA(I9:I15))/(SQRT(COUNT(I9:I15)))</f>
        <v>1.3369876990057339</v>
      </c>
    </row>
    <row r="46" spans="2:7" x14ac:dyDescent="0.2">
      <c r="B46" t="s">
        <v>76</v>
      </c>
      <c r="C46">
        <f>AVERAGE(I16:I20)</f>
        <v>30.112768566666666</v>
      </c>
      <c r="D46">
        <f>AVERAGE(I2:I8)</f>
        <v>29.956168571428574</v>
      </c>
      <c r="E46" t="s">
        <v>76</v>
      </c>
      <c r="F46">
        <f>(STDEVA(I16:I20))/(SQRT(COUNT(I16:I20)))</f>
        <v>1.8383967055547827</v>
      </c>
      <c r="G46">
        <f>(STDEVA(I2:I8))/(SQRT(COUNT(I2:I8)))</f>
        <v>1.8290614818913877</v>
      </c>
    </row>
    <row r="49" spans="2:7" x14ac:dyDescent="0.2">
      <c r="B49" t="s">
        <v>148</v>
      </c>
    </row>
    <row r="50" spans="2:7" x14ac:dyDescent="0.2">
      <c r="B50" t="s">
        <v>77</v>
      </c>
      <c r="F50" t="s">
        <v>79</v>
      </c>
    </row>
    <row r="51" spans="2:7" x14ac:dyDescent="0.2">
      <c r="C51" s="3" t="s">
        <v>58</v>
      </c>
      <c r="D51" t="s">
        <v>57</v>
      </c>
      <c r="F51" t="s">
        <v>58</v>
      </c>
      <c r="G51" t="s">
        <v>57</v>
      </c>
    </row>
    <row r="52" spans="2:7" x14ac:dyDescent="0.2">
      <c r="B52" t="s">
        <v>75</v>
      </c>
      <c r="C52">
        <f>AVERAGE(J21:J25)</f>
        <v>328.51224746666662</v>
      </c>
      <c r="D52">
        <f>AVERAGE(J9:J15)</f>
        <v>382.03285333333326</v>
      </c>
      <c r="E52" t="s">
        <v>75</v>
      </c>
      <c r="F52">
        <f>(STDEVA(J21:J25))/(SQRT(COUNT(J21:J25)))</f>
        <v>29.839306101314527</v>
      </c>
      <c r="G52">
        <f>(STDEVA(J9:J15))/(SQRT(COUNT(J9:J15)))</f>
        <v>19.593814285218539</v>
      </c>
    </row>
    <row r="53" spans="2:7" x14ac:dyDescent="0.2">
      <c r="B53" t="s">
        <v>76</v>
      </c>
      <c r="C53">
        <f>AVERAGE(J16:J20)</f>
        <v>389.7166933333333</v>
      </c>
      <c r="D53">
        <f>AVERAGE(J2:J8)</f>
        <v>384.65228799999994</v>
      </c>
      <c r="E53" t="s">
        <v>76</v>
      </c>
      <c r="F53">
        <f>(STDEVA(J16:J20))/(SQRT(COUNT(J16:J20)))</f>
        <v>26.276871489534621</v>
      </c>
      <c r="G53">
        <f>(STDEVA(J2:J8))/(SQRT(COUNT(J2:J8)))</f>
        <v>29.423340076827685</v>
      </c>
    </row>
    <row r="56" spans="2:7" x14ac:dyDescent="0.2">
      <c r="B56" t="s">
        <v>150</v>
      </c>
    </row>
    <row r="57" spans="2:7" x14ac:dyDescent="0.2">
      <c r="B57" t="s">
        <v>77</v>
      </c>
      <c r="F57" t="s">
        <v>79</v>
      </c>
    </row>
    <row r="58" spans="2:7" x14ac:dyDescent="0.2">
      <c r="C58" s="3" t="s">
        <v>58</v>
      </c>
      <c r="D58" t="s">
        <v>57</v>
      </c>
      <c r="F58" t="s">
        <v>58</v>
      </c>
      <c r="G58" t="s">
        <v>57</v>
      </c>
    </row>
    <row r="59" spans="2:7" x14ac:dyDescent="0.2">
      <c r="B59" t="s">
        <v>75</v>
      </c>
      <c r="C59">
        <f>AVERAGE(L21:L25)</f>
        <v>75.754186666666669</v>
      </c>
      <c r="D59">
        <f>AVERAGE(L9:L15)</f>
        <v>74.634709333333333</v>
      </c>
      <c r="E59" t="s">
        <v>75</v>
      </c>
      <c r="F59">
        <f>(STDEVA(L21:L25))/(SQRT(COUNT(L21:L25)))</f>
        <v>4.9584574079705304</v>
      </c>
      <c r="G59">
        <f>(STDEVA(L9:L15))/(SQRT(COUNT(L9:L15)))</f>
        <v>5.5374931961354683</v>
      </c>
    </row>
    <row r="60" spans="2:7" x14ac:dyDescent="0.2">
      <c r="B60" t="s">
        <v>76</v>
      </c>
      <c r="C60">
        <f>AVERAGE(L16:L20)</f>
        <v>80.196151466666649</v>
      </c>
      <c r="D60">
        <f>AVERAGE(L2:L8)</f>
        <v>82.538175999999993</v>
      </c>
      <c r="E60" t="s">
        <v>76</v>
      </c>
      <c r="F60">
        <f>(STDEVA(L16:L20))/(SQRT(COUNT(L16:L20)))</f>
        <v>6.0310194267487311</v>
      </c>
      <c r="G60">
        <f>(STDEVA(L2:L8))/(SQRT(COUNT(L2:L8)))</f>
        <v>4.7235989634089792</v>
      </c>
    </row>
    <row r="62" spans="2:7" x14ac:dyDescent="0.2">
      <c r="B62" t="s">
        <v>149</v>
      </c>
    </row>
    <row r="63" spans="2:7" x14ac:dyDescent="0.2">
      <c r="B63" t="s">
        <v>77</v>
      </c>
      <c r="F63" t="s">
        <v>79</v>
      </c>
    </row>
    <row r="64" spans="2:7" x14ac:dyDescent="0.2">
      <c r="C64" s="3" t="s">
        <v>58</v>
      </c>
      <c r="D64" t="s">
        <v>57</v>
      </c>
      <c r="F64" t="s">
        <v>58</v>
      </c>
      <c r="G64" t="s">
        <v>57</v>
      </c>
    </row>
    <row r="65" spans="2:7" x14ac:dyDescent="0.2">
      <c r="B65" t="s">
        <v>75</v>
      </c>
      <c r="C65" s="36">
        <f>AVERAGE(K21:K25)</f>
        <v>14.12802048</v>
      </c>
      <c r="D65" s="36">
        <f>AVERAGE(K9:K15)</f>
        <v>14.498515199999998</v>
      </c>
      <c r="E65" t="s">
        <v>75</v>
      </c>
      <c r="F65">
        <f>(STDEVA(K21:K25))/(SQRT(COUNT(K21:K25)))</f>
        <v>1.1910530970161677</v>
      </c>
      <c r="G65">
        <f>(STDEVA(K9:K15))/(SQRT(COUNT(K9:K15)))</f>
        <v>0.34735313318207073</v>
      </c>
    </row>
    <row r="66" spans="2:7" x14ac:dyDescent="0.2">
      <c r="B66" t="s">
        <v>76</v>
      </c>
      <c r="C66" s="36">
        <f>AVERAGE(K16:K20)</f>
        <v>11.275410346666668</v>
      </c>
      <c r="D66" s="36">
        <f>AVERAGE(K2:K8)</f>
        <v>12.205365333333333</v>
      </c>
      <c r="E66" t="s">
        <v>76</v>
      </c>
      <c r="F66">
        <f>(STDEVA(K16:K20))/(SQRT(COUNT(K16:K20)))</f>
        <v>0.81662127676435459</v>
      </c>
      <c r="G66">
        <f>(STDEVA(K2:K8))/(SQRT(COUNT(K2:K8)))</f>
        <v>0.47534621524473752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3BCE2-A532-44B8-A0F5-2BF590F0C9C4}">
  <dimension ref="A1:L66"/>
  <sheetViews>
    <sheetView topLeftCell="A37" zoomScale="70" zoomScaleNormal="70" workbookViewId="0">
      <selection activeCell="M44" sqref="M44"/>
    </sheetView>
  </sheetViews>
  <sheetFormatPr defaultRowHeight="15" x14ac:dyDescent="0.2"/>
  <cols>
    <col min="1" max="1" width="20.58203125" customWidth="1"/>
    <col min="6" max="8" width="11.703125" bestFit="1" customWidth="1"/>
    <col min="9" max="9" width="13.85546875" bestFit="1" customWidth="1"/>
    <col min="10" max="10" width="11.703125" bestFit="1"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19.5064806666667</v>
      </c>
      <c r="H2" s="36">
        <v>36.735962666666659</v>
      </c>
      <c r="I2" s="36">
        <v>11.723566</v>
      </c>
      <c r="J2" s="36">
        <v>411.84640000000002</v>
      </c>
      <c r="K2" s="36">
        <v>5.1896543999999984</v>
      </c>
      <c r="L2">
        <v>103.76710399999997</v>
      </c>
    </row>
    <row r="3" spans="1:12" x14ac:dyDescent="0.2">
      <c r="A3" t="s">
        <v>1</v>
      </c>
      <c r="B3" t="s">
        <v>175</v>
      </c>
      <c r="C3" t="s">
        <v>57</v>
      </c>
      <c r="D3">
        <v>249</v>
      </c>
      <c r="E3" t="s">
        <v>153</v>
      </c>
      <c r="F3">
        <v>20.47</v>
      </c>
      <c r="G3" s="36">
        <v>34.097700666666668</v>
      </c>
      <c r="H3" s="36">
        <v>53.203322666666658</v>
      </c>
      <c r="I3" s="36">
        <v>24.042817500000005</v>
      </c>
      <c r="J3" s="36">
        <v>711.93561599999998</v>
      </c>
      <c r="K3" s="36">
        <v>10.488874666666666</v>
      </c>
      <c r="L3">
        <v>126.18046933333331</v>
      </c>
    </row>
    <row r="4" spans="1:12" x14ac:dyDescent="0.2">
      <c r="A4" t="s">
        <v>2</v>
      </c>
      <c r="B4" t="s">
        <v>175</v>
      </c>
      <c r="C4" t="s">
        <v>57</v>
      </c>
      <c r="D4">
        <v>242</v>
      </c>
      <c r="E4" t="s">
        <v>154</v>
      </c>
      <c r="F4">
        <v>17.940000000000001</v>
      </c>
      <c r="G4" s="36">
        <v>29.730260666666663</v>
      </c>
      <c r="H4" s="36">
        <v>44.338447999999993</v>
      </c>
      <c r="I4" s="36">
        <v>19.950760166666669</v>
      </c>
      <c r="J4" s="36">
        <v>655.65427199999999</v>
      </c>
      <c r="K4" s="36">
        <v>6.7506431999999998</v>
      </c>
      <c r="L4">
        <v>171.7953813333333</v>
      </c>
    </row>
    <row r="5" spans="1:12" x14ac:dyDescent="0.2">
      <c r="A5" t="s">
        <v>3</v>
      </c>
      <c r="B5" t="s">
        <v>175</v>
      </c>
      <c r="C5" t="s">
        <v>57</v>
      </c>
      <c r="D5">
        <v>242</v>
      </c>
      <c r="E5" t="s">
        <v>154</v>
      </c>
      <c r="F5">
        <v>19.23</v>
      </c>
      <c r="G5" s="36">
        <v>43.112872000000003</v>
      </c>
      <c r="H5" s="36">
        <v>61.749893333333318</v>
      </c>
      <c r="I5" s="36">
        <v>22.015605166666667</v>
      </c>
      <c r="J5" s="36">
        <v>665.62346666666667</v>
      </c>
      <c r="K5" s="36">
        <v>8.0273237333333327</v>
      </c>
      <c r="L5">
        <v>121.58130133333331</v>
      </c>
    </row>
    <row r="6" spans="1:12" x14ac:dyDescent="0.2">
      <c r="A6" t="s">
        <v>4</v>
      </c>
      <c r="B6" t="s">
        <v>175</v>
      </c>
      <c r="C6" t="s">
        <v>57</v>
      </c>
      <c r="D6">
        <v>250</v>
      </c>
      <c r="E6" t="s">
        <v>154</v>
      </c>
      <c r="F6">
        <v>19.3</v>
      </c>
      <c r="G6" s="36">
        <v>32.472200000000001</v>
      </c>
      <c r="H6" s="36">
        <v>59.949418666666666</v>
      </c>
      <c r="I6" s="36">
        <v>21.798227000000001</v>
      </c>
      <c r="J6" s="36">
        <v>681.53433599999994</v>
      </c>
      <c r="K6" s="36">
        <v>6.3773397333333328</v>
      </c>
      <c r="L6">
        <v>133.19181866666662</v>
      </c>
    </row>
    <row r="7" spans="1:12" x14ac:dyDescent="0.2">
      <c r="A7" t="s">
        <v>5</v>
      </c>
      <c r="B7" t="s">
        <v>175</v>
      </c>
      <c r="C7" t="s">
        <v>57</v>
      </c>
      <c r="D7">
        <v>250</v>
      </c>
      <c r="E7" t="s">
        <v>153</v>
      </c>
      <c r="F7">
        <v>14.04</v>
      </c>
      <c r="G7" s="36">
        <v>28.852991333333328</v>
      </c>
      <c r="H7" s="36">
        <v>48.938698666666667</v>
      </c>
      <c r="I7" s="36">
        <v>21.509049666666662</v>
      </c>
      <c r="J7" s="36">
        <v>1017.3775359999997</v>
      </c>
      <c r="K7" s="36">
        <v>6.2939743999999989</v>
      </c>
      <c r="L7">
        <v>180.75769600000001</v>
      </c>
    </row>
    <row r="8" spans="1:12" x14ac:dyDescent="0.2">
      <c r="A8" t="s">
        <v>6</v>
      </c>
      <c r="B8" t="s">
        <v>175</v>
      </c>
      <c r="C8" t="s">
        <v>57</v>
      </c>
      <c r="D8">
        <v>250</v>
      </c>
      <c r="E8" t="s">
        <v>153</v>
      </c>
      <c r="F8">
        <v>14.05</v>
      </c>
      <c r="G8" s="36">
        <v>33.321582000000006</v>
      </c>
      <c r="H8" s="36">
        <v>68.644314666666645</v>
      </c>
      <c r="I8" s="36">
        <v>17.607136333333337</v>
      </c>
      <c r="J8" s="36">
        <v>709.19863466666652</v>
      </c>
      <c r="K8" s="36">
        <v>10.039567999999997</v>
      </c>
      <c r="L8">
        <v>185.67083733333331</v>
      </c>
    </row>
    <row r="9" spans="1:12" x14ac:dyDescent="0.2">
      <c r="A9" t="s">
        <v>7</v>
      </c>
      <c r="B9" t="s">
        <v>176</v>
      </c>
      <c r="C9" t="s">
        <v>57</v>
      </c>
      <c r="D9">
        <v>244</v>
      </c>
      <c r="E9" t="s">
        <v>153</v>
      </c>
      <c r="F9">
        <v>20.18</v>
      </c>
      <c r="G9" s="36">
        <v>48.921945333333333</v>
      </c>
      <c r="H9" s="36">
        <v>68.350911999999994</v>
      </c>
      <c r="I9" s="36">
        <v>22.712799833333332</v>
      </c>
      <c r="J9" s="36">
        <v>767.73192533333327</v>
      </c>
      <c r="K9" s="36">
        <v>10.7911552</v>
      </c>
      <c r="L9">
        <v>114.06109866666665</v>
      </c>
    </row>
    <row r="10" spans="1:12" x14ac:dyDescent="0.2">
      <c r="A10" t="s">
        <v>8</v>
      </c>
      <c r="B10" t="s">
        <v>176</v>
      </c>
      <c r="C10" t="s">
        <v>57</v>
      </c>
      <c r="D10">
        <v>247</v>
      </c>
      <c r="E10" t="s">
        <v>153</v>
      </c>
      <c r="F10">
        <v>17.170000000000002</v>
      </c>
      <c r="G10" s="36">
        <v>60.642660666666664</v>
      </c>
      <c r="H10" s="36">
        <v>80.684650666666656</v>
      </c>
      <c r="I10" s="36">
        <v>33.462868166666667</v>
      </c>
      <c r="J10" s="36">
        <v>1036.086016</v>
      </c>
      <c r="K10" s="36">
        <v>12.215078399999998</v>
      </c>
      <c r="L10">
        <v>134.95006933333329</v>
      </c>
    </row>
    <row r="11" spans="1:12" x14ac:dyDescent="0.2">
      <c r="A11" t="s">
        <v>9</v>
      </c>
      <c r="B11" t="s">
        <v>176</v>
      </c>
      <c r="C11" t="s">
        <v>57</v>
      </c>
      <c r="D11">
        <v>247</v>
      </c>
      <c r="E11" t="s">
        <v>153</v>
      </c>
      <c r="F11">
        <v>19.14</v>
      </c>
      <c r="G11" s="36">
        <v>51.327818666666666</v>
      </c>
      <c r="H11" s="36">
        <v>63.83835733333332</v>
      </c>
      <c r="I11" s="36">
        <v>24.675145333333333</v>
      </c>
      <c r="J11" s="36">
        <v>573.1290879999998</v>
      </c>
      <c r="K11" s="36">
        <v>7.8608095999999996</v>
      </c>
      <c r="L11">
        <v>106.59719466666668</v>
      </c>
    </row>
    <row r="12" spans="1:12" x14ac:dyDescent="0.2">
      <c r="A12" t="s">
        <v>10</v>
      </c>
      <c r="B12" t="s">
        <v>176</v>
      </c>
      <c r="C12" t="s">
        <v>57</v>
      </c>
      <c r="D12">
        <v>246</v>
      </c>
      <c r="E12" t="s">
        <v>154</v>
      </c>
      <c r="F12">
        <v>23.46</v>
      </c>
      <c r="G12" s="36">
        <v>37.464032666666668</v>
      </c>
      <c r="H12" s="36">
        <v>76.727503999999982</v>
      </c>
      <c r="I12" s="36">
        <v>24.656824166666674</v>
      </c>
      <c r="J12" s="36">
        <v>692.85469866666654</v>
      </c>
      <c r="K12" s="36">
        <v>9.4291605333333326</v>
      </c>
      <c r="L12">
        <v>153.47449599999999</v>
      </c>
    </row>
    <row r="13" spans="1:12" x14ac:dyDescent="0.2">
      <c r="A13" t="s">
        <v>11</v>
      </c>
      <c r="B13" t="s">
        <v>176</v>
      </c>
      <c r="C13" t="s">
        <v>57</v>
      </c>
      <c r="D13">
        <v>246</v>
      </c>
      <c r="E13" t="s">
        <v>154</v>
      </c>
      <c r="F13">
        <v>21.19</v>
      </c>
      <c r="G13" s="36">
        <v>30.078616</v>
      </c>
      <c r="H13" s="36">
        <v>56.300831999999978</v>
      </c>
      <c r="I13" s="36">
        <v>22.673186500000003</v>
      </c>
      <c r="J13" s="36">
        <v>711.58916266666654</v>
      </c>
      <c r="K13" s="36">
        <v>8.3287381333333315</v>
      </c>
      <c r="L13">
        <v>130.25779199999999</v>
      </c>
    </row>
    <row r="14" spans="1:12" x14ac:dyDescent="0.2">
      <c r="A14" t="s">
        <v>12</v>
      </c>
      <c r="B14" t="s">
        <v>176</v>
      </c>
      <c r="C14" t="s">
        <v>57</v>
      </c>
      <c r="D14">
        <v>245</v>
      </c>
      <c r="E14" t="s">
        <v>154</v>
      </c>
      <c r="F14">
        <v>24.55</v>
      </c>
      <c r="G14" s="36">
        <v>36.837276666666661</v>
      </c>
      <c r="H14" s="36">
        <v>83.113071999999988</v>
      </c>
      <c r="I14" s="36">
        <v>20.40680866666667</v>
      </c>
      <c r="J14" s="36">
        <v>545.43014399999993</v>
      </c>
      <c r="K14" s="36">
        <v>8.2460223999999975</v>
      </c>
      <c r="L14">
        <v>121.741536</v>
      </c>
    </row>
    <row r="15" spans="1:12" x14ac:dyDescent="0.2">
      <c r="A15" t="s">
        <v>13</v>
      </c>
      <c r="B15" t="s">
        <v>176</v>
      </c>
      <c r="C15" t="s">
        <v>57</v>
      </c>
      <c r="D15">
        <v>245</v>
      </c>
      <c r="E15" t="s">
        <v>154</v>
      </c>
      <c r="F15">
        <v>23.62</v>
      </c>
      <c r="G15" s="36">
        <v>35.560131333333331</v>
      </c>
      <c r="H15" s="36">
        <v>77.22011733333332</v>
      </c>
      <c r="I15" s="36">
        <v>24.648406333333334</v>
      </c>
      <c r="J15" s="36">
        <v>520.60676266666655</v>
      </c>
      <c r="K15" s="36">
        <v>11.112274133333331</v>
      </c>
      <c r="L15">
        <v>129.7013013333333</v>
      </c>
    </row>
    <row r="16" spans="1:12" x14ac:dyDescent="0.2">
      <c r="A16" t="s">
        <v>14</v>
      </c>
      <c r="B16" t="s">
        <v>175</v>
      </c>
      <c r="C16" t="s">
        <v>58</v>
      </c>
      <c r="D16">
        <v>250</v>
      </c>
      <c r="E16" t="s">
        <v>154</v>
      </c>
      <c r="F16">
        <v>26.99</v>
      </c>
      <c r="G16" s="36">
        <v>33.35088733333334</v>
      </c>
      <c r="H16" s="36">
        <v>59.650602666666671</v>
      </c>
      <c r="I16" s="36">
        <v>21.841306499999998</v>
      </c>
      <c r="J16" s="36">
        <v>669.72027733333323</v>
      </c>
      <c r="K16" s="36">
        <v>8.9549525333333335</v>
      </c>
      <c r="L16">
        <v>170.36626133333334</v>
      </c>
    </row>
    <row r="17" spans="1:12" x14ac:dyDescent="0.2">
      <c r="A17" t="s">
        <v>15</v>
      </c>
      <c r="B17" t="s">
        <v>175</v>
      </c>
      <c r="C17" t="s">
        <v>58</v>
      </c>
      <c r="D17">
        <v>250</v>
      </c>
      <c r="E17" t="s">
        <v>154</v>
      </c>
      <c r="F17">
        <v>18.8</v>
      </c>
      <c r="G17" s="36">
        <v>33.376411333333337</v>
      </c>
      <c r="H17" s="36">
        <v>63.348991999999988</v>
      </c>
      <c r="I17" s="36">
        <v>18.763845666666665</v>
      </c>
      <c r="J17" s="36">
        <v>620.0561919999999</v>
      </c>
      <c r="K17" s="36">
        <v>8.0206111999999994</v>
      </c>
      <c r="L17">
        <v>129.90267733333332</v>
      </c>
    </row>
    <row r="18" spans="1:12" x14ac:dyDescent="0.2">
      <c r="A18" t="s">
        <v>16</v>
      </c>
      <c r="B18" t="s">
        <v>175</v>
      </c>
      <c r="C18" t="s">
        <v>58</v>
      </c>
      <c r="D18">
        <v>250</v>
      </c>
      <c r="E18" t="s">
        <v>154</v>
      </c>
      <c r="F18">
        <v>18.55</v>
      </c>
      <c r="G18" s="36">
        <v>48.348600666666655</v>
      </c>
      <c r="H18" s="36">
        <v>59.988394666666657</v>
      </c>
      <c r="I18" s="36">
        <v>25.107920999999997</v>
      </c>
      <c r="J18" s="36">
        <v>776.48853333333329</v>
      </c>
      <c r="K18" s="36">
        <v>7.3164448000000002</v>
      </c>
      <c r="L18">
        <v>144.97123200000001</v>
      </c>
    </row>
    <row r="19" spans="1:12" x14ac:dyDescent="0.2">
      <c r="A19" s="2" t="s">
        <v>17</v>
      </c>
      <c r="B19" t="s">
        <v>175</v>
      </c>
      <c r="C19" t="s">
        <v>58</v>
      </c>
      <c r="D19">
        <v>250</v>
      </c>
      <c r="E19" t="s">
        <v>153</v>
      </c>
      <c r="F19" t="s">
        <v>155</v>
      </c>
      <c r="G19" s="36">
        <v>40.900319333333336</v>
      </c>
      <c r="H19" s="36">
        <v>69.364287999999988</v>
      </c>
      <c r="I19" s="36">
        <v>18.407820833333332</v>
      </c>
      <c r="J19" s="36">
        <v>745.13450666666665</v>
      </c>
      <c r="K19" s="36">
        <v>11.337252266666665</v>
      </c>
      <c r="L19">
        <v>184.20274133333331</v>
      </c>
    </row>
    <row r="20" spans="1:12" x14ac:dyDescent="0.2">
      <c r="A20" t="s">
        <v>18</v>
      </c>
      <c r="B20" t="s">
        <v>175</v>
      </c>
      <c r="C20" t="s">
        <v>58</v>
      </c>
      <c r="D20">
        <v>250</v>
      </c>
      <c r="E20" t="s">
        <v>153</v>
      </c>
      <c r="F20">
        <v>14.8</v>
      </c>
      <c r="G20" s="36">
        <v>51.567933333333336</v>
      </c>
      <c r="H20" s="36">
        <v>52.435711999999988</v>
      </c>
      <c r="I20" s="36">
        <v>17.747763666666668</v>
      </c>
      <c r="J20" s="36">
        <v>887.55281066666669</v>
      </c>
      <c r="K20" s="36">
        <v>8.3391317333333319</v>
      </c>
      <c r="L20">
        <v>126.19129599999994</v>
      </c>
    </row>
    <row r="21" spans="1:12" x14ac:dyDescent="0.2">
      <c r="A21" t="s">
        <v>19</v>
      </c>
      <c r="B21" t="s">
        <v>176</v>
      </c>
      <c r="C21" t="s">
        <v>58</v>
      </c>
      <c r="D21">
        <v>247</v>
      </c>
      <c r="E21" t="s">
        <v>154</v>
      </c>
      <c r="F21">
        <v>22.05</v>
      </c>
      <c r="G21" s="36">
        <v>69.815229999999985</v>
      </c>
      <c r="H21" s="36">
        <v>67.285567999999998</v>
      </c>
      <c r="I21" s="36">
        <v>24.362199999999998</v>
      </c>
      <c r="J21" s="36">
        <v>639.93395200000009</v>
      </c>
      <c r="K21" s="36">
        <v>8.7596394666666679</v>
      </c>
      <c r="L21">
        <v>102.81435733333331</v>
      </c>
    </row>
    <row r="22" spans="1:12" x14ac:dyDescent="0.2">
      <c r="A22" t="s">
        <v>20</v>
      </c>
      <c r="B22" t="s">
        <v>176</v>
      </c>
      <c r="C22" t="s">
        <v>58</v>
      </c>
      <c r="D22">
        <v>247</v>
      </c>
      <c r="E22" t="s">
        <v>154</v>
      </c>
      <c r="F22">
        <v>19.8</v>
      </c>
      <c r="G22" s="36">
        <v>71.798066666666656</v>
      </c>
      <c r="H22" s="36">
        <v>62.257663999999991</v>
      </c>
      <c r="I22" s="36">
        <v>20.475636833333336</v>
      </c>
      <c r="J22" s="36">
        <v>698.40661333333321</v>
      </c>
      <c r="K22" s="36">
        <v>9.6307530666666654</v>
      </c>
      <c r="L22">
        <v>128.28300799999997</v>
      </c>
    </row>
    <row r="23" spans="1:12" x14ac:dyDescent="0.2">
      <c r="A23" t="s">
        <v>21</v>
      </c>
      <c r="B23" t="s">
        <v>176</v>
      </c>
      <c r="C23" t="s">
        <v>58</v>
      </c>
      <c r="D23">
        <v>245</v>
      </c>
      <c r="E23" t="s">
        <v>153</v>
      </c>
      <c r="F23">
        <v>26.52</v>
      </c>
      <c r="G23" s="36">
        <v>56.792317999999987</v>
      </c>
      <c r="H23" s="36">
        <v>80.334949333333313</v>
      </c>
      <c r="I23" s="36">
        <v>22.108696500000001</v>
      </c>
      <c r="J23" s="36">
        <v>656.50481493333325</v>
      </c>
      <c r="K23" s="36">
        <v>9.2444575999999987</v>
      </c>
      <c r="L23">
        <v>117.08606933333331</v>
      </c>
    </row>
    <row r="24" spans="1:12" x14ac:dyDescent="0.2">
      <c r="A24" t="s">
        <v>22</v>
      </c>
      <c r="B24" t="s">
        <v>176</v>
      </c>
      <c r="C24" t="s">
        <v>58</v>
      </c>
      <c r="D24">
        <v>246</v>
      </c>
      <c r="E24" t="s">
        <v>153</v>
      </c>
      <c r="F24">
        <v>17.89</v>
      </c>
      <c r="G24" s="36">
        <v>30.550810000000002</v>
      </c>
      <c r="H24" s="36">
        <v>60.697541333333319</v>
      </c>
      <c r="I24" s="36">
        <v>21.56153733333333</v>
      </c>
      <c r="J24" s="36">
        <v>621.46798933333332</v>
      </c>
      <c r="K24" s="36">
        <v>9.2654613333333309</v>
      </c>
      <c r="L24">
        <v>142.74093866666666</v>
      </c>
    </row>
    <row r="25" spans="1:12" x14ac:dyDescent="0.2">
      <c r="A25" t="s">
        <v>23</v>
      </c>
      <c r="B25" t="s">
        <v>176</v>
      </c>
      <c r="C25" t="s">
        <v>58</v>
      </c>
      <c r="D25">
        <v>246</v>
      </c>
      <c r="E25" t="s">
        <v>153</v>
      </c>
      <c r="F25">
        <v>18.37</v>
      </c>
      <c r="G25" s="36">
        <v>42.162339333333328</v>
      </c>
      <c r="H25" s="36">
        <v>68.846773333333317</v>
      </c>
      <c r="I25" s="36">
        <v>22.038382833333337</v>
      </c>
      <c r="J25" s="36">
        <v>694.34444799999983</v>
      </c>
      <c r="K25" s="36">
        <v>7.8289791999999991</v>
      </c>
      <c r="L25">
        <v>143.58974933333332</v>
      </c>
    </row>
    <row r="28" spans="1:12" x14ac:dyDescent="0.2">
      <c r="B28" t="s">
        <v>160</v>
      </c>
    </row>
    <row r="29" spans="1:12" x14ac:dyDescent="0.2">
      <c r="B29" t="s">
        <v>77</v>
      </c>
      <c r="F29" t="s">
        <v>79</v>
      </c>
    </row>
    <row r="30" spans="1:12" x14ac:dyDescent="0.2">
      <c r="C30" s="3" t="s">
        <v>58</v>
      </c>
      <c r="D30" t="s">
        <v>57</v>
      </c>
      <c r="F30" t="s">
        <v>58</v>
      </c>
      <c r="G30" t="s">
        <v>57</v>
      </c>
    </row>
    <row r="31" spans="1:12" x14ac:dyDescent="0.2">
      <c r="B31" t="s">
        <v>75</v>
      </c>
      <c r="C31" s="36">
        <f>AVERAGE(G21:G25)</f>
        <v>54.2237528</v>
      </c>
      <c r="D31">
        <f>AVERAGE(G9:G15)</f>
        <v>42.976068761904763</v>
      </c>
      <c r="E31" t="s">
        <v>75</v>
      </c>
      <c r="F31">
        <f>(STDEVA(G21:G25))/(SQRT(COUNT(G21:G25)))</f>
        <v>7.9512078075435655</v>
      </c>
      <c r="G31">
        <f>(STDEVA(G9:G15))/(SQRT(COUNT(G9:G15)))</f>
        <v>4.101745767113961</v>
      </c>
    </row>
    <row r="32" spans="1:12" x14ac:dyDescent="0.2">
      <c r="B32" t="s">
        <v>76</v>
      </c>
      <c r="C32">
        <f>AVERAGE(G16:G20)</f>
        <v>41.508830400000008</v>
      </c>
      <c r="D32">
        <f>AVERAGE(G2:G8)</f>
        <v>31.584869619047627</v>
      </c>
      <c r="E32" t="s">
        <v>76</v>
      </c>
      <c r="F32">
        <f>(STDEVA(G16:G20))/(SQRT(COUNT(G16:G20)))</f>
        <v>3.7485101693691889</v>
      </c>
      <c r="G32">
        <f>(STDEVA(G2:G8))/(SQRT(COUNT(G2:G8)))</f>
        <v>2.6717343078243627</v>
      </c>
    </row>
    <row r="35" spans="2:7" x14ac:dyDescent="0.2">
      <c r="B35" t="s">
        <v>146</v>
      </c>
    </row>
    <row r="36" spans="2:7" x14ac:dyDescent="0.2">
      <c r="B36" t="s">
        <v>77</v>
      </c>
      <c r="F36" t="s">
        <v>79</v>
      </c>
    </row>
    <row r="37" spans="2:7" x14ac:dyDescent="0.2">
      <c r="C37" s="3" t="s">
        <v>58</v>
      </c>
      <c r="D37" t="s">
        <v>57</v>
      </c>
      <c r="F37" t="s">
        <v>58</v>
      </c>
      <c r="G37" t="s">
        <v>57</v>
      </c>
    </row>
    <row r="38" spans="2:7" x14ac:dyDescent="0.2">
      <c r="B38" t="s">
        <v>75</v>
      </c>
      <c r="C38">
        <f>AVERAGE(H21:H25)</f>
        <v>67.884499199999993</v>
      </c>
      <c r="D38">
        <f>AVERAGE(H9:H15)</f>
        <v>72.319349333333321</v>
      </c>
      <c r="E38" t="s">
        <v>75</v>
      </c>
      <c r="F38">
        <f>(STDEVA(H21:H25))/(SQRT(COUNT(H21:H25)))</f>
        <v>3.461300596292022</v>
      </c>
      <c r="G38">
        <f>(STDEVA(H9:H15))/(SQRT(COUNT(H9:H15)))</f>
        <v>3.6974917099247637</v>
      </c>
    </row>
    <row r="39" spans="2:7" x14ac:dyDescent="0.2">
      <c r="B39" t="s">
        <v>76</v>
      </c>
      <c r="C39">
        <f>AVERAGE(H16:H20)</f>
        <v>60.95759786666666</v>
      </c>
      <c r="D39">
        <f>AVERAGE(H2:H8)</f>
        <v>53.365722666666656</v>
      </c>
      <c r="E39" t="s">
        <v>76</v>
      </c>
      <c r="F39">
        <f>(STDEVA(H16:H20))/(SQRT(COUNT(H16:H20)))</f>
        <v>2.7537368694106505</v>
      </c>
      <c r="G39">
        <f>(STDEVA(H2:H8))/(SQRT(COUNT(H3:H9)))</f>
        <v>4.1540005534318167</v>
      </c>
    </row>
    <row r="42" spans="2:7" x14ac:dyDescent="0.2">
      <c r="B42" t="s">
        <v>147</v>
      </c>
    </row>
    <row r="43" spans="2:7" x14ac:dyDescent="0.2">
      <c r="B43" t="s">
        <v>77</v>
      </c>
      <c r="F43" t="s">
        <v>79</v>
      </c>
    </row>
    <row r="44" spans="2:7" x14ac:dyDescent="0.2">
      <c r="C44" s="3" t="s">
        <v>58</v>
      </c>
      <c r="D44" t="s">
        <v>57</v>
      </c>
      <c r="F44" t="s">
        <v>58</v>
      </c>
      <c r="G44" t="s">
        <v>57</v>
      </c>
    </row>
    <row r="45" spans="2:7" x14ac:dyDescent="0.2">
      <c r="B45" t="s">
        <v>75</v>
      </c>
      <c r="C45">
        <f>AVERAGE(I21:I25)</f>
        <v>22.109290700000003</v>
      </c>
      <c r="D45">
        <f>AVERAGE(I9:I15)</f>
        <v>24.748005571428575</v>
      </c>
      <c r="E45" t="s">
        <v>75</v>
      </c>
      <c r="F45">
        <f>(STDEVA(I21:I25))/(SQRT(COUNT(I21:I25)))</f>
        <v>0.63440867346785812</v>
      </c>
      <c r="G45">
        <f>(STDEVA(I9:I15))/(SQRT(COUNT(I9:I15)))</f>
        <v>1.5680234742718044</v>
      </c>
    </row>
    <row r="46" spans="2:7" x14ac:dyDescent="0.2">
      <c r="B46" t="s">
        <v>76</v>
      </c>
      <c r="C46">
        <f>AVERAGE(I16:I20)</f>
        <v>20.373731533333334</v>
      </c>
      <c r="D46">
        <f>AVERAGE(I2:I8)</f>
        <v>19.806737404761908</v>
      </c>
      <c r="E46" t="s">
        <v>76</v>
      </c>
      <c r="F46">
        <f>(STDEVA(I16:I20))/(SQRT(COUNT(I16:I20)))</f>
        <v>1.376927209585125</v>
      </c>
      <c r="G46">
        <f>(STDEVA(I2:I8))/(SQRT(COUNT(I2:I8)))</f>
        <v>1.5421384086172285</v>
      </c>
    </row>
    <row r="49" spans="2:7" x14ac:dyDescent="0.2">
      <c r="B49" t="s">
        <v>148</v>
      </c>
    </row>
    <row r="50" spans="2:7" x14ac:dyDescent="0.2">
      <c r="B50" t="s">
        <v>77</v>
      </c>
      <c r="F50" t="s">
        <v>79</v>
      </c>
    </row>
    <row r="51" spans="2:7" x14ac:dyDescent="0.2">
      <c r="C51" s="3" t="s">
        <v>58</v>
      </c>
      <c r="D51" t="s">
        <v>57</v>
      </c>
      <c r="F51" t="s">
        <v>58</v>
      </c>
      <c r="G51" t="s">
        <v>57</v>
      </c>
    </row>
    <row r="52" spans="2:7" x14ac:dyDescent="0.2">
      <c r="B52" t="s">
        <v>75</v>
      </c>
      <c r="C52">
        <f>AVERAGE(J21:J25)</f>
        <v>662.13156351999999</v>
      </c>
      <c r="D52">
        <f>AVERAGE(J9:J15)</f>
        <v>692.48968533333311</v>
      </c>
      <c r="E52" t="s">
        <v>75</v>
      </c>
      <c r="F52">
        <f>(STDEVA(J21:J25))/(SQRT(COUNT(J21:J25)))</f>
        <v>15.052358100919857</v>
      </c>
      <c r="G52">
        <f>(STDEVA(J9:J15))/(SQRT(COUNT(J9:J15)))</f>
        <v>67.17106030666919</v>
      </c>
    </row>
    <row r="53" spans="2:7" x14ac:dyDescent="0.2">
      <c r="B53" t="s">
        <v>76</v>
      </c>
      <c r="C53">
        <f>AVERAGE(J16:J20)</f>
        <v>739.79046399999993</v>
      </c>
      <c r="D53">
        <f>AVERAGE(J2:J8)</f>
        <v>693.3100373333333</v>
      </c>
      <c r="E53" t="s">
        <v>76</v>
      </c>
      <c r="F53">
        <f>(STDEVA(J16:J20))/(SQRT(COUNT(J16:J20)))</f>
        <v>46.073389894888663</v>
      </c>
      <c r="G53">
        <f>(STDEVA(J2:J8))/(SQRT(COUNT(J2:J8)))</f>
        <v>66.755426485128851</v>
      </c>
    </row>
    <row r="56" spans="2:7" x14ac:dyDescent="0.2">
      <c r="B56" t="s">
        <v>150</v>
      </c>
    </row>
    <row r="57" spans="2:7" x14ac:dyDescent="0.2">
      <c r="B57" t="s">
        <v>77</v>
      </c>
      <c r="F57" t="s">
        <v>79</v>
      </c>
    </row>
    <row r="58" spans="2:7" x14ac:dyDescent="0.2">
      <c r="C58" s="3" t="s">
        <v>58</v>
      </c>
      <c r="D58" t="s">
        <v>57</v>
      </c>
      <c r="F58" t="s">
        <v>58</v>
      </c>
      <c r="G58" t="s">
        <v>57</v>
      </c>
    </row>
    <row r="59" spans="2:7" x14ac:dyDescent="0.2">
      <c r="B59" t="s">
        <v>75</v>
      </c>
      <c r="C59">
        <f>AVERAGE(L21:L25)</f>
        <v>126.90282453333332</v>
      </c>
      <c r="D59">
        <f>AVERAGE(L9:L15)</f>
        <v>127.25478399999997</v>
      </c>
      <c r="E59" t="s">
        <v>75</v>
      </c>
      <c r="F59">
        <f>(STDEVA(L21:L25))/(SQRT(COUNT(L21:L25)))</f>
        <v>7.7711876817034824</v>
      </c>
      <c r="G59">
        <f>(STDEVA(L9:L15))/(SQRT(COUNT(L9:L15)))</f>
        <v>5.7588429953294158</v>
      </c>
    </row>
    <row r="60" spans="2:7" x14ac:dyDescent="0.2">
      <c r="B60" t="s">
        <v>76</v>
      </c>
      <c r="C60">
        <f>AVERAGE(L16:L20)</f>
        <v>151.12684159999998</v>
      </c>
      <c r="D60">
        <f>AVERAGE(L2:L8)</f>
        <v>146.13494399999999</v>
      </c>
      <c r="E60" t="s">
        <v>76</v>
      </c>
      <c r="F60">
        <f>(STDEVA(L16:L20))/(SQRT(COUNT(L16:L20)))</f>
        <v>11.345282119851927</v>
      </c>
      <c r="G60">
        <f>(STDEVA(L2:L8))/(SQRT(COUNT(L2:L8)))</f>
        <v>12.328732071814921</v>
      </c>
    </row>
    <row r="62" spans="2:7" x14ac:dyDescent="0.2">
      <c r="B62" t="s">
        <v>149</v>
      </c>
    </row>
    <row r="63" spans="2:7" x14ac:dyDescent="0.2">
      <c r="B63" t="s">
        <v>77</v>
      </c>
      <c r="F63" t="s">
        <v>79</v>
      </c>
    </row>
    <row r="64" spans="2:7" x14ac:dyDescent="0.2">
      <c r="C64" s="3" t="s">
        <v>58</v>
      </c>
      <c r="D64" t="s">
        <v>57</v>
      </c>
      <c r="F64" t="s">
        <v>58</v>
      </c>
      <c r="G64" t="s">
        <v>57</v>
      </c>
    </row>
    <row r="65" spans="2:7" x14ac:dyDescent="0.2">
      <c r="B65" t="s">
        <v>75</v>
      </c>
      <c r="C65" s="36">
        <f>AVERAGE(K21:K25)</f>
        <v>8.9458581333333331</v>
      </c>
      <c r="D65" s="36">
        <f>AVERAGE(K9:K15)</f>
        <v>9.7118911999999984</v>
      </c>
      <c r="E65" t="s">
        <v>75</v>
      </c>
      <c r="F65">
        <f>(STDEVA(K21:K25))/(SQRT(COUNT(K21:K25)))</f>
        <v>0.31164762634973187</v>
      </c>
      <c r="G65">
        <f>(STDEVA(K9:K15))/(SQRT(COUNT(K9:K15)))</f>
        <v>0.63546295018233323</v>
      </c>
    </row>
    <row r="66" spans="2:7" x14ac:dyDescent="0.2">
      <c r="B66" t="s">
        <v>76</v>
      </c>
      <c r="C66" s="36">
        <f>AVERAGE(K16:K20)</f>
        <v>8.7936785066666658</v>
      </c>
      <c r="D66" s="36">
        <f>AVERAGE(K2:K8)</f>
        <v>7.5953397333333319</v>
      </c>
      <c r="E66" t="s">
        <v>76</v>
      </c>
      <c r="F66">
        <f>(STDEVA(K16:K20))/(SQRT(COUNT(K16:K20)))</f>
        <v>0.6885579873233092</v>
      </c>
      <c r="G66">
        <f>(STDEVA(K2:K8))/(SQRT(COUNT(K2:K8)))</f>
        <v>0.75924957145182881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85D11-B960-4E57-96D6-6DB61BC0AFBF}">
  <dimension ref="A1:AB44"/>
  <sheetViews>
    <sheetView topLeftCell="A16" zoomScale="55" zoomScaleNormal="55" workbookViewId="0">
      <selection activeCell="M50" sqref="M50"/>
    </sheetView>
  </sheetViews>
  <sheetFormatPr defaultRowHeight="15" x14ac:dyDescent="0.2"/>
  <cols>
    <col min="1" max="1" width="13.85546875" customWidth="1"/>
    <col min="2" max="2" width="14.52734375" customWidth="1"/>
  </cols>
  <sheetData>
    <row r="1" spans="1:14" x14ac:dyDescent="0.2">
      <c r="A1" t="s">
        <v>157</v>
      </c>
    </row>
    <row r="2" spans="1:14" x14ac:dyDescent="0.2">
      <c r="C2" s="65" t="s">
        <v>72</v>
      </c>
      <c r="D2" s="65"/>
      <c r="E2" s="65"/>
      <c r="I2" s="7"/>
    </row>
    <row r="3" spans="1:14" x14ac:dyDescent="0.2">
      <c r="A3" t="s">
        <v>158</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-85.825999999999993</v>
      </c>
      <c r="D4" s="5">
        <v>-91.304000000000002</v>
      </c>
      <c r="E4" s="5">
        <v>-78.522000000000006</v>
      </c>
      <c r="F4">
        <f t="shared" ref="F4:F8" si="0">AVERAGE(C4:E4)</f>
        <v>-85.217333333333329</v>
      </c>
      <c r="G4" s="5">
        <v>-1.252</v>
      </c>
      <c r="H4">
        <f t="shared" ref="H4:H8" si="1">F4-G4</f>
        <v>-83.965333333333334</v>
      </c>
      <c r="I4" s="7">
        <v>64.959999999999994</v>
      </c>
      <c r="J4">
        <v>2</v>
      </c>
      <c r="K4" s="5">
        <v>1</v>
      </c>
      <c r="L4">
        <f>50/K4</f>
        <v>50</v>
      </c>
      <c r="N4">
        <f>(H4*I4)/(J4*L4)</f>
        <v>-54.543880533333329</v>
      </c>
    </row>
    <row r="5" spans="1:14" x14ac:dyDescent="0.2">
      <c r="B5" s="22">
        <v>100</v>
      </c>
      <c r="C5" s="6">
        <v>-19.998000000000001</v>
      </c>
      <c r="D5" s="6">
        <v>-19.423999999999999</v>
      </c>
      <c r="E5" s="6">
        <v>-20.661000000000001</v>
      </c>
      <c r="F5">
        <f t="shared" si="0"/>
        <v>-20.027666666666665</v>
      </c>
      <c r="G5" s="6">
        <v>-1.016</v>
      </c>
      <c r="H5">
        <f t="shared" si="1"/>
        <v>-19.011666666666663</v>
      </c>
      <c r="I5" s="7">
        <v>64.959999999999994</v>
      </c>
      <c r="J5">
        <v>2</v>
      </c>
      <c r="K5" s="6">
        <v>5</v>
      </c>
      <c r="L5">
        <f t="shared" ref="L5:L8" si="2">50/K5</f>
        <v>10</v>
      </c>
      <c r="N5">
        <f>(H5*I5)/(J5*L5)</f>
        <v>-61.749893333333318</v>
      </c>
    </row>
    <row r="6" spans="1:14" x14ac:dyDescent="0.2">
      <c r="B6" s="7">
        <v>200</v>
      </c>
      <c r="C6" s="8">
        <v>-11.922000000000001</v>
      </c>
      <c r="D6" s="8">
        <v>-11.635</v>
      </c>
      <c r="E6" s="8">
        <v>-12.313000000000001</v>
      </c>
      <c r="F6" s="7">
        <f t="shared" si="0"/>
        <v>-11.956666666666669</v>
      </c>
      <c r="G6" s="8">
        <v>-0.86099999999999999</v>
      </c>
      <c r="H6" s="7">
        <f t="shared" si="1"/>
        <v>-11.095666666666668</v>
      </c>
      <c r="I6" s="7">
        <v>64.959999999999994</v>
      </c>
      <c r="J6" s="7">
        <v>2</v>
      </c>
      <c r="K6" s="8">
        <v>10</v>
      </c>
      <c r="L6" s="7">
        <f t="shared" si="2"/>
        <v>5</v>
      </c>
      <c r="M6" s="7"/>
      <c r="N6" s="7">
        <f t="shared" ref="N6:N8" si="3">(H6*I6)/(J6*L6)</f>
        <v>-72.077450666666664</v>
      </c>
    </row>
    <row r="7" spans="1:14" x14ac:dyDescent="0.2">
      <c r="B7" s="7">
        <v>400</v>
      </c>
      <c r="C7" s="6">
        <v>-7.22</v>
      </c>
      <c r="D7" s="6">
        <v>-6.5220000000000002</v>
      </c>
      <c r="E7" s="6">
        <v>-7.2830000000000004</v>
      </c>
      <c r="F7">
        <f t="shared" si="0"/>
        <v>-7.0083333333333337</v>
      </c>
      <c r="G7" s="6">
        <v>-0.41599999999999998</v>
      </c>
      <c r="H7">
        <f t="shared" si="1"/>
        <v>-6.5923333333333334</v>
      </c>
      <c r="I7" s="7">
        <v>64.959999999999994</v>
      </c>
      <c r="J7">
        <v>2</v>
      </c>
      <c r="K7" s="6">
        <v>20</v>
      </c>
      <c r="L7">
        <f t="shared" si="2"/>
        <v>2.5</v>
      </c>
      <c r="N7" s="7">
        <f>(H7*I7)/(J7*L7)</f>
        <v>-85.647594666666663</v>
      </c>
    </row>
    <row r="8" spans="1:14" x14ac:dyDescent="0.2">
      <c r="B8" s="7">
        <v>800</v>
      </c>
      <c r="C8" s="6">
        <v>-4.0430000000000001</v>
      </c>
      <c r="D8" s="6">
        <v>-4.117</v>
      </c>
      <c r="E8" s="6">
        <v>-4.7519999999999998</v>
      </c>
      <c r="F8">
        <f t="shared" si="0"/>
        <v>-4.3039999999999994</v>
      </c>
      <c r="G8" s="6">
        <v>-0.27800000000000002</v>
      </c>
      <c r="H8">
        <f t="shared" si="1"/>
        <v>-4.0259999999999998</v>
      </c>
      <c r="I8" s="7">
        <v>64.959999999999994</v>
      </c>
      <c r="J8">
        <v>2</v>
      </c>
      <c r="K8" s="6">
        <v>40</v>
      </c>
      <c r="L8">
        <f t="shared" si="2"/>
        <v>1.25</v>
      </c>
      <c r="N8" s="7">
        <f t="shared" si="3"/>
        <v>-104.61158399999999</v>
      </c>
    </row>
    <row r="9" spans="1:14" x14ac:dyDescent="0.2">
      <c r="B9" s="7"/>
    </row>
    <row r="10" spans="1:14" x14ac:dyDescent="0.2">
      <c r="A10" t="s">
        <v>159</v>
      </c>
      <c r="B10" s="11"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-83.545000000000002</v>
      </c>
      <c r="D11" s="5">
        <v>-89.747</v>
      </c>
      <c r="E11" s="5">
        <v>-78.126999999999995</v>
      </c>
      <c r="F11">
        <f t="shared" ref="F11:F15" si="4">AVERAGE(C11:E11)</f>
        <v>-83.806333333333328</v>
      </c>
      <c r="G11" s="5">
        <v>-0.88700000000000001</v>
      </c>
      <c r="H11">
        <f t="shared" ref="H11:H15" si="5">F11-G11</f>
        <v>-82.919333333333327</v>
      </c>
      <c r="I11" s="7">
        <v>64.959999999999994</v>
      </c>
      <c r="J11">
        <v>2</v>
      </c>
      <c r="K11" s="5">
        <v>1</v>
      </c>
      <c r="L11">
        <f>50/K11</f>
        <v>50</v>
      </c>
      <c r="N11">
        <f>(H11*I11)/(J11*L11)</f>
        <v>-53.86439893333332</v>
      </c>
    </row>
    <row r="12" spans="1:14" x14ac:dyDescent="0.2">
      <c r="B12" s="22">
        <v>100</v>
      </c>
      <c r="C12" s="6">
        <v>-25.901</v>
      </c>
      <c r="D12" s="6">
        <v>-24.902000000000001</v>
      </c>
      <c r="E12" s="6">
        <v>-23.776</v>
      </c>
      <c r="F12">
        <f t="shared" si="4"/>
        <v>-24.859666666666666</v>
      </c>
      <c r="G12" s="6">
        <v>-0.126</v>
      </c>
      <c r="H12">
        <f t="shared" si="5"/>
        <v>-24.733666666666664</v>
      </c>
      <c r="I12" s="7">
        <v>64.959999999999994</v>
      </c>
      <c r="J12">
        <v>2</v>
      </c>
      <c r="K12" s="6">
        <v>5</v>
      </c>
      <c r="L12">
        <f t="shared" ref="L12:L15" si="6">50/K12</f>
        <v>10</v>
      </c>
      <c r="N12">
        <f>(H12*I12)/(J12*L12)</f>
        <v>-80.334949333333313</v>
      </c>
    </row>
    <row r="13" spans="1:14" x14ac:dyDescent="0.2">
      <c r="B13" s="7">
        <v>200</v>
      </c>
      <c r="C13" s="8">
        <v>-16.599</v>
      </c>
      <c r="D13" s="8">
        <v>-17.835999999999999</v>
      </c>
      <c r="E13" s="8">
        <v>-15.887</v>
      </c>
      <c r="F13" s="7">
        <f t="shared" si="4"/>
        <v>-16.774000000000001</v>
      </c>
      <c r="G13" s="8">
        <v>-0.96499999999999997</v>
      </c>
      <c r="H13" s="7">
        <f t="shared" si="5"/>
        <v>-15.809000000000001</v>
      </c>
      <c r="I13" s="7">
        <v>64.959999999999994</v>
      </c>
      <c r="J13" s="7">
        <v>2</v>
      </c>
      <c r="K13" s="8">
        <v>10</v>
      </c>
      <c r="L13" s="7">
        <f t="shared" si="6"/>
        <v>5</v>
      </c>
      <c r="M13" s="7"/>
      <c r="N13" s="7">
        <f t="shared" ref="N13" si="7">(H13*I13)/(J13*L13)</f>
        <v>-102.69526399999999</v>
      </c>
    </row>
    <row r="14" spans="1:14" x14ac:dyDescent="0.2">
      <c r="B14" s="12">
        <v>400</v>
      </c>
      <c r="C14" s="6">
        <v>-9.7040000000000006</v>
      </c>
      <c r="D14" s="6">
        <v>-9.0519999999999996</v>
      </c>
      <c r="E14" s="6">
        <v>-10.096</v>
      </c>
      <c r="F14">
        <f t="shared" si="4"/>
        <v>-9.6173333333333328</v>
      </c>
      <c r="G14" s="6">
        <v>-0.96499999999999997</v>
      </c>
      <c r="H14">
        <f t="shared" si="5"/>
        <v>-8.652333333333333</v>
      </c>
      <c r="I14" s="7">
        <v>64.959999999999994</v>
      </c>
      <c r="J14">
        <v>2</v>
      </c>
      <c r="K14" s="6">
        <v>20</v>
      </c>
      <c r="L14">
        <f t="shared" si="6"/>
        <v>2.5</v>
      </c>
      <c r="N14" s="7">
        <f>(H14*I14)/(J14*L14)</f>
        <v>-112.41111466666663</v>
      </c>
    </row>
    <row r="15" spans="1:14" x14ac:dyDescent="0.2">
      <c r="B15" s="7">
        <v>800</v>
      </c>
      <c r="C15" s="6">
        <v>-6.3630000000000004</v>
      </c>
      <c r="D15" s="6">
        <v>-5.702</v>
      </c>
      <c r="E15" s="6">
        <v>-6.1859999999999999</v>
      </c>
      <c r="F15">
        <f t="shared" si="4"/>
        <v>-6.0836666666666668</v>
      </c>
      <c r="G15" s="6">
        <v>-0.68</v>
      </c>
      <c r="H15">
        <f t="shared" si="5"/>
        <v>-5.4036666666666671</v>
      </c>
      <c r="I15" s="7">
        <v>64.959999999999994</v>
      </c>
      <c r="J15">
        <v>2</v>
      </c>
      <c r="K15" s="6">
        <v>40</v>
      </c>
      <c r="L15">
        <f t="shared" si="6"/>
        <v>1.25</v>
      </c>
      <c r="N15" s="7">
        <f t="shared" ref="N15" si="8">(H15*I15)/(J15*L15)</f>
        <v>-140.40887466666666</v>
      </c>
    </row>
    <row r="19" spans="1:28" x14ac:dyDescent="0.2">
      <c r="R19" s="66" t="s">
        <v>77</v>
      </c>
      <c r="S19" s="66"/>
      <c r="T19" s="66"/>
      <c r="V19" s="66" t="s">
        <v>74</v>
      </c>
      <c r="W19" s="66"/>
      <c r="X19" s="66"/>
      <c r="Z19" t="s">
        <v>79</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c r="Q20" s="3"/>
      <c r="S20" s="3" t="s">
        <v>58</v>
      </c>
      <c r="T20" t="s">
        <v>57</v>
      </c>
      <c r="W20" s="3" t="s">
        <v>58</v>
      </c>
      <c r="X20" t="s">
        <v>57</v>
      </c>
      <c r="AA20" s="3" t="s">
        <v>58</v>
      </c>
      <c r="AB20" t="s">
        <v>57</v>
      </c>
    </row>
    <row r="21" spans="1:28" x14ac:dyDescent="0.2">
      <c r="A21" t="s">
        <v>57</v>
      </c>
      <c r="B21" t="s">
        <v>0</v>
      </c>
      <c r="C21" s="7">
        <v>100</v>
      </c>
      <c r="D21" s="8">
        <v>-12.013</v>
      </c>
      <c r="E21" s="8">
        <v>-11.597</v>
      </c>
      <c r="F21" s="8">
        <v>-11.5</v>
      </c>
      <c r="G21" s="7">
        <f t="shared" ref="G21:G44" si="9">AVERAGE(D21:F21)</f>
        <v>-11.703333333333333</v>
      </c>
      <c r="H21" s="8">
        <v>-0.39300000000000002</v>
      </c>
      <c r="I21" s="7">
        <f t="shared" ref="I21:I44" si="10">G21-H21</f>
        <v>-11.310333333333332</v>
      </c>
      <c r="J21" s="7">
        <v>64.959999999999994</v>
      </c>
      <c r="K21" s="7">
        <v>2</v>
      </c>
      <c r="L21" s="8">
        <v>5</v>
      </c>
      <c r="M21" s="7">
        <f t="shared" ref="M21:M44" si="11">50/L21</f>
        <v>10</v>
      </c>
      <c r="N21" s="7"/>
      <c r="O21" s="7">
        <f t="shared" ref="O21:O44" si="12">(I21*J21)/(K21*M21)</f>
        <v>-36.735962666666659</v>
      </c>
      <c r="P21">
        <f>AVERAGE(O21:O27)</f>
        <v>-53.365722666666656</v>
      </c>
      <c r="Q21">
        <f>ABS(O21)</f>
        <v>36.735962666666659</v>
      </c>
      <c r="R21" t="s">
        <v>75</v>
      </c>
      <c r="S21">
        <f>AVERAGE(O40:O44)</f>
        <v>-67.884499199999993</v>
      </c>
      <c r="T21">
        <f>AVERAGE(O28:O34)</f>
        <v>-72.319349333333321</v>
      </c>
      <c r="V21" t="s">
        <v>75</v>
      </c>
      <c r="W21">
        <f>STDEVA(O40:O44)</f>
        <v>7.7397034238695186</v>
      </c>
      <c r="X21">
        <f>STDEVA(O28:O34)</f>
        <v>9.7826435391838995</v>
      </c>
      <c r="Z21" t="s">
        <v>75</v>
      </c>
      <c r="AA21">
        <f>W21/SQRT(W26)</f>
        <v>3.461300596292022</v>
      </c>
      <c r="AB21">
        <f>X21/SQRT(X26)</f>
        <v>3.6974917099247637</v>
      </c>
    </row>
    <row r="22" spans="1:28" x14ac:dyDescent="0.2">
      <c r="A22" t="s">
        <v>57</v>
      </c>
      <c r="B22" t="s">
        <v>1</v>
      </c>
      <c r="C22" s="7">
        <v>100</v>
      </c>
      <c r="D22" s="8">
        <v>-18.158000000000001</v>
      </c>
      <c r="E22" s="8">
        <v>-16.420999999999999</v>
      </c>
      <c r="F22" s="8">
        <v>-15.537000000000001</v>
      </c>
      <c r="G22" s="7">
        <f t="shared" si="9"/>
        <v>-16.705333333333332</v>
      </c>
      <c r="H22" s="8">
        <v>-0.32500000000000001</v>
      </c>
      <c r="I22" s="7">
        <f t="shared" si="10"/>
        <v>-16.380333333333333</v>
      </c>
      <c r="J22" s="7">
        <v>64.959999999999994</v>
      </c>
      <c r="K22" s="7">
        <v>2</v>
      </c>
      <c r="L22" s="8">
        <v>5</v>
      </c>
      <c r="M22" s="7">
        <f t="shared" si="11"/>
        <v>10</v>
      </c>
      <c r="O22" s="7">
        <f t="shared" si="12"/>
        <v>-53.203322666666658</v>
      </c>
      <c r="Q22">
        <f t="shared" ref="Q22:Q44" si="13">ABS(O22)</f>
        <v>53.203322666666658</v>
      </c>
      <c r="R22" t="s">
        <v>76</v>
      </c>
      <c r="S22">
        <f>AVERAGE(O35:O39)</f>
        <v>-60.95759786666666</v>
      </c>
      <c r="T22">
        <f>AVERAGE(O21:O27)</f>
        <v>-53.365722666666656</v>
      </c>
      <c r="V22" t="s">
        <v>76</v>
      </c>
      <c r="W22">
        <f>STDEVA(O35:O39)</f>
        <v>6.1575428321496766</v>
      </c>
      <c r="X22">
        <f>STDEVA(O21:O27)</f>
        <v>10.990452410405265</v>
      </c>
      <c r="Z22" t="s">
        <v>76</v>
      </c>
      <c r="AA22">
        <f>W22/SQRT(W27)</f>
        <v>2.7537368694106505</v>
      </c>
      <c r="AB22">
        <f>X22/SQRT(X27)</f>
        <v>4.1540005534318167</v>
      </c>
    </row>
    <row r="23" spans="1:28" x14ac:dyDescent="0.2">
      <c r="A23" t="s">
        <v>57</v>
      </c>
      <c r="B23" t="s">
        <v>2</v>
      </c>
      <c r="C23" s="7">
        <v>100</v>
      </c>
      <c r="D23" s="8">
        <v>-14.571</v>
      </c>
      <c r="E23" s="8">
        <v>-14.52</v>
      </c>
      <c r="F23" s="8">
        <v>-14.228999999999999</v>
      </c>
      <c r="G23" s="7">
        <f t="shared" ref="G23:G24" si="14">AVERAGE(D23:F23)</f>
        <v>-14.44</v>
      </c>
      <c r="H23" s="8">
        <v>-0.78900000000000003</v>
      </c>
      <c r="I23" s="7">
        <f t="shared" si="10"/>
        <v>-13.651</v>
      </c>
      <c r="J23" s="7">
        <v>64.959999999999994</v>
      </c>
      <c r="K23" s="7">
        <v>2</v>
      </c>
      <c r="L23" s="8">
        <v>5</v>
      </c>
      <c r="M23" s="7">
        <f t="shared" si="11"/>
        <v>10</v>
      </c>
      <c r="O23" s="7">
        <f t="shared" si="12"/>
        <v>-44.338447999999993</v>
      </c>
      <c r="Q23">
        <f t="shared" si="13"/>
        <v>44.338447999999993</v>
      </c>
    </row>
    <row r="24" spans="1:28" x14ac:dyDescent="0.2">
      <c r="A24" t="s">
        <v>57</v>
      </c>
      <c r="B24" t="s">
        <v>3</v>
      </c>
      <c r="C24" s="7">
        <v>100</v>
      </c>
      <c r="D24" s="6">
        <v>-19.998000000000001</v>
      </c>
      <c r="E24" s="6">
        <v>-19.423999999999999</v>
      </c>
      <c r="F24" s="6">
        <v>-20.661000000000001</v>
      </c>
      <c r="G24">
        <f t="shared" si="14"/>
        <v>-20.027666666666665</v>
      </c>
      <c r="H24" s="6">
        <v>-1.016</v>
      </c>
      <c r="I24">
        <f t="shared" si="10"/>
        <v>-19.011666666666663</v>
      </c>
      <c r="J24" s="7">
        <v>64.959999999999994</v>
      </c>
      <c r="K24">
        <v>2</v>
      </c>
      <c r="L24" s="6">
        <v>5</v>
      </c>
      <c r="M24">
        <f t="shared" si="11"/>
        <v>10</v>
      </c>
      <c r="O24">
        <f>(I24*J24)/(K24*M24)</f>
        <v>-61.749893333333318</v>
      </c>
      <c r="Q24">
        <f t="shared" si="13"/>
        <v>61.749893333333318</v>
      </c>
      <c r="R24" s="67" t="s">
        <v>78</v>
      </c>
      <c r="S24" s="67"/>
      <c r="T24" s="67"/>
      <c r="V24" s="66" t="s">
        <v>80</v>
      </c>
      <c r="W24" s="66"/>
      <c r="X24" s="66"/>
    </row>
    <row r="25" spans="1:28" x14ac:dyDescent="0.2">
      <c r="A25" t="s">
        <v>57</v>
      </c>
      <c r="B25" t="s">
        <v>4</v>
      </c>
      <c r="C25" s="7">
        <v>100</v>
      </c>
      <c r="D25" s="8">
        <v>-20.481000000000002</v>
      </c>
      <c r="E25" s="8">
        <v>-20.318999999999999</v>
      </c>
      <c r="F25" s="8">
        <v>-19.795000000000002</v>
      </c>
      <c r="G25" s="7">
        <f t="shared" si="9"/>
        <v>-20.198333333333334</v>
      </c>
      <c r="H25" s="8">
        <v>-1.7410000000000001</v>
      </c>
      <c r="I25" s="7">
        <f t="shared" si="10"/>
        <v>-18.457333333333334</v>
      </c>
      <c r="J25" s="7">
        <v>64.959999999999994</v>
      </c>
      <c r="K25" s="7">
        <v>2</v>
      </c>
      <c r="L25" s="8">
        <v>5</v>
      </c>
      <c r="M25" s="7">
        <f t="shared" si="11"/>
        <v>10</v>
      </c>
      <c r="O25" s="7">
        <f t="shared" si="12"/>
        <v>-59.949418666666666</v>
      </c>
      <c r="Q25">
        <f t="shared" si="13"/>
        <v>59.949418666666666</v>
      </c>
      <c r="S25" t="s">
        <v>58</v>
      </c>
      <c r="T25" t="s">
        <v>57</v>
      </c>
      <c r="W25" t="s">
        <v>58</v>
      </c>
      <c r="X25" t="s">
        <v>57</v>
      </c>
    </row>
    <row r="26" spans="1:28" x14ac:dyDescent="0.2">
      <c r="A26" t="s">
        <v>57</v>
      </c>
      <c r="B26" t="s">
        <v>5</v>
      </c>
      <c r="C26" s="7">
        <v>100</v>
      </c>
      <c r="D26" s="8">
        <v>-15.102</v>
      </c>
      <c r="E26" s="8">
        <v>-14.920999999999999</v>
      </c>
      <c r="F26" s="8">
        <v>-16.094000000000001</v>
      </c>
      <c r="G26" s="7">
        <f t="shared" si="9"/>
        <v>-15.372333333333335</v>
      </c>
      <c r="H26" s="8">
        <v>-0.30499999999999999</v>
      </c>
      <c r="I26" s="7">
        <f t="shared" si="10"/>
        <v>-15.067333333333336</v>
      </c>
      <c r="J26" s="7">
        <v>64.959999999999994</v>
      </c>
      <c r="K26" s="7">
        <v>2</v>
      </c>
      <c r="L26" s="8">
        <v>5</v>
      </c>
      <c r="M26" s="7">
        <f t="shared" si="11"/>
        <v>10</v>
      </c>
      <c r="O26" s="7">
        <f t="shared" si="12"/>
        <v>-48.938698666666667</v>
      </c>
      <c r="Q26">
        <f t="shared" si="13"/>
        <v>48.938698666666667</v>
      </c>
      <c r="R26" t="s">
        <v>75</v>
      </c>
      <c r="S26">
        <f>ABS(S21)</f>
        <v>67.884499199999993</v>
      </c>
      <c r="T26">
        <f>ABS(T21)</f>
        <v>72.319349333333321</v>
      </c>
      <c r="V26" t="s">
        <v>75</v>
      </c>
      <c r="W26">
        <f>COUNT(O40:O44)</f>
        <v>5</v>
      </c>
      <c r="X26">
        <f>COUNT(O28:O34)</f>
        <v>7</v>
      </c>
    </row>
    <row r="27" spans="1:28" x14ac:dyDescent="0.2">
      <c r="A27" t="s">
        <v>57</v>
      </c>
      <c r="B27" t="s">
        <v>6</v>
      </c>
      <c r="C27" s="7">
        <v>100</v>
      </c>
      <c r="D27" s="8">
        <v>-21.88</v>
      </c>
      <c r="E27" s="8">
        <v>-20.779</v>
      </c>
      <c r="F27" s="8">
        <v>-22.286000000000001</v>
      </c>
      <c r="G27" s="7">
        <f t="shared" si="9"/>
        <v>-21.64833333333333</v>
      </c>
      <c r="H27" s="8">
        <v>-0.51400000000000001</v>
      </c>
      <c r="I27" s="7">
        <f t="shared" si="10"/>
        <v>-21.134333333333331</v>
      </c>
      <c r="J27" s="7">
        <v>64.959999999999994</v>
      </c>
      <c r="K27" s="7">
        <v>2</v>
      </c>
      <c r="L27" s="8">
        <v>5</v>
      </c>
      <c r="M27" s="7">
        <f t="shared" si="11"/>
        <v>10</v>
      </c>
      <c r="O27" s="7">
        <f t="shared" si="12"/>
        <v>-68.644314666666645</v>
      </c>
      <c r="Q27">
        <f t="shared" si="13"/>
        <v>68.644314666666645</v>
      </c>
      <c r="R27" t="s">
        <v>76</v>
      </c>
      <c r="S27">
        <f>ABS(S22)</f>
        <v>60.95759786666666</v>
      </c>
      <c r="T27">
        <f>ABS(T22)</f>
        <v>53.365722666666656</v>
      </c>
      <c r="V27" t="s">
        <v>76</v>
      </c>
      <c r="W27">
        <f>COUNT(O35:O39)</f>
        <v>5</v>
      </c>
      <c r="X27">
        <f>COUNT(O21:O27)</f>
        <v>7</v>
      </c>
    </row>
    <row r="28" spans="1:28" x14ac:dyDescent="0.2">
      <c r="A28" t="s">
        <v>57</v>
      </c>
      <c r="B28" t="s">
        <v>7</v>
      </c>
      <c r="C28" s="7">
        <v>100</v>
      </c>
      <c r="D28" s="8">
        <v>-23.571000000000002</v>
      </c>
      <c r="E28" s="8">
        <v>-20.097999999999999</v>
      </c>
      <c r="F28" s="8">
        <v>-22.838000000000001</v>
      </c>
      <c r="G28" s="7">
        <f t="shared" si="9"/>
        <v>-22.169</v>
      </c>
      <c r="H28" s="8">
        <v>-1.125</v>
      </c>
      <c r="I28" s="7">
        <f t="shared" si="10"/>
        <v>-21.044</v>
      </c>
      <c r="J28" s="7">
        <v>64.959999999999994</v>
      </c>
      <c r="K28" s="7">
        <v>2</v>
      </c>
      <c r="L28" s="8">
        <v>5</v>
      </c>
      <c r="M28" s="7">
        <f t="shared" si="11"/>
        <v>10</v>
      </c>
      <c r="O28" s="7">
        <f t="shared" si="12"/>
        <v>-68.350911999999994</v>
      </c>
      <c r="P28">
        <f>AVERAGE(O28:O34)</f>
        <v>-72.319349333333321</v>
      </c>
      <c r="Q28">
        <f t="shared" si="13"/>
        <v>68.350911999999994</v>
      </c>
    </row>
    <row r="29" spans="1:28" x14ac:dyDescent="0.2">
      <c r="A29" t="s">
        <v>57</v>
      </c>
      <c r="B29" t="s">
        <v>8</v>
      </c>
      <c r="C29" s="7">
        <v>100</v>
      </c>
      <c r="D29" s="8">
        <v>-26.184000000000001</v>
      </c>
      <c r="E29" s="8">
        <v>-23.658000000000001</v>
      </c>
      <c r="F29" s="8">
        <v>-25.765000000000001</v>
      </c>
      <c r="G29" s="7">
        <f t="shared" si="9"/>
        <v>-25.202333333333332</v>
      </c>
      <c r="H29" s="8">
        <v>-0.36099999999999999</v>
      </c>
      <c r="I29" s="7">
        <f t="shared" si="10"/>
        <v>-24.841333333333331</v>
      </c>
      <c r="J29" s="7">
        <v>64.959999999999994</v>
      </c>
      <c r="K29" s="7">
        <v>2</v>
      </c>
      <c r="L29" s="8">
        <v>5</v>
      </c>
      <c r="M29" s="7">
        <f t="shared" si="11"/>
        <v>10</v>
      </c>
      <c r="O29" s="7">
        <f t="shared" si="12"/>
        <v>-80.684650666666656</v>
      </c>
      <c r="Q29">
        <f t="shared" si="13"/>
        <v>80.684650666666656</v>
      </c>
    </row>
    <row r="30" spans="1:28" x14ac:dyDescent="0.2">
      <c r="A30" t="s">
        <v>57</v>
      </c>
      <c r="B30" t="s">
        <v>9</v>
      </c>
      <c r="C30" s="7">
        <v>100</v>
      </c>
      <c r="D30" s="8">
        <v>-21.35</v>
      </c>
      <c r="E30" s="8">
        <v>-20.018999999999998</v>
      </c>
      <c r="F30" s="8">
        <v>-20.91</v>
      </c>
      <c r="G30" s="7">
        <f t="shared" si="9"/>
        <v>-20.759666666666664</v>
      </c>
      <c r="H30" s="8">
        <v>-1.105</v>
      </c>
      <c r="I30" s="7">
        <f t="shared" si="10"/>
        <v>-19.654666666666664</v>
      </c>
      <c r="J30" s="7">
        <v>64.959999999999994</v>
      </c>
      <c r="K30" s="7">
        <v>2</v>
      </c>
      <c r="L30" s="8">
        <v>5</v>
      </c>
      <c r="M30" s="7">
        <f t="shared" si="11"/>
        <v>10</v>
      </c>
      <c r="O30" s="7">
        <f t="shared" si="12"/>
        <v>-63.83835733333332</v>
      </c>
      <c r="Q30">
        <f t="shared" si="13"/>
        <v>63.83835733333332</v>
      </c>
    </row>
    <row r="31" spans="1:28" x14ac:dyDescent="0.2">
      <c r="A31" t="s">
        <v>57</v>
      </c>
      <c r="B31" t="s">
        <v>10</v>
      </c>
      <c r="C31" s="7">
        <v>100</v>
      </c>
      <c r="D31" s="8">
        <v>-23.442</v>
      </c>
      <c r="E31" s="8">
        <v>-25.042000000000002</v>
      </c>
      <c r="F31" s="8">
        <v>-25.210999999999999</v>
      </c>
      <c r="G31" s="7">
        <f t="shared" si="9"/>
        <v>-24.564999999999998</v>
      </c>
      <c r="H31" s="8">
        <v>-0.94199999999999995</v>
      </c>
      <c r="I31" s="7">
        <f t="shared" si="10"/>
        <v>-23.622999999999998</v>
      </c>
      <c r="J31" s="7">
        <v>64.959999999999994</v>
      </c>
      <c r="K31" s="7">
        <v>2</v>
      </c>
      <c r="L31" s="8">
        <v>5</v>
      </c>
      <c r="M31" s="7">
        <f t="shared" si="11"/>
        <v>10</v>
      </c>
      <c r="O31" s="7">
        <f t="shared" si="12"/>
        <v>-76.727503999999982</v>
      </c>
      <c r="Q31">
        <f t="shared" si="13"/>
        <v>76.727503999999982</v>
      </c>
    </row>
    <row r="32" spans="1:28" x14ac:dyDescent="0.2">
      <c r="A32" t="s">
        <v>57</v>
      </c>
      <c r="B32" t="s">
        <v>11</v>
      </c>
      <c r="C32" s="7">
        <v>100</v>
      </c>
      <c r="D32" s="8">
        <v>-18.184999999999999</v>
      </c>
      <c r="E32" s="8">
        <v>-19.43</v>
      </c>
      <c r="F32" s="8">
        <v>-17.006</v>
      </c>
      <c r="G32" s="7">
        <f t="shared" si="9"/>
        <v>-18.206999999999997</v>
      </c>
      <c r="H32" s="8">
        <v>-0.873</v>
      </c>
      <c r="I32" s="7">
        <f t="shared" si="10"/>
        <v>-17.333999999999996</v>
      </c>
      <c r="J32" s="7">
        <v>64.959999999999994</v>
      </c>
      <c r="K32" s="7">
        <v>2</v>
      </c>
      <c r="L32" s="8">
        <v>5</v>
      </c>
      <c r="M32" s="7">
        <f t="shared" si="11"/>
        <v>10</v>
      </c>
      <c r="O32" s="7">
        <f t="shared" si="12"/>
        <v>-56.300831999999978</v>
      </c>
      <c r="Q32">
        <f t="shared" si="13"/>
        <v>56.300831999999978</v>
      </c>
    </row>
    <row r="33" spans="1:17" x14ac:dyDescent="0.2">
      <c r="A33" t="s">
        <v>57</v>
      </c>
      <c r="B33" t="s">
        <v>12</v>
      </c>
      <c r="C33" s="7">
        <v>100</v>
      </c>
      <c r="D33" s="8">
        <v>-29.526</v>
      </c>
      <c r="E33" s="8">
        <v>-25.925999999999998</v>
      </c>
      <c r="F33" s="8">
        <v>-24.126000000000001</v>
      </c>
      <c r="G33" s="7">
        <f t="shared" ref="G33" si="15">AVERAGE(D33:F33)</f>
        <v>-26.526</v>
      </c>
      <c r="H33" s="8">
        <v>-0.93700000000000006</v>
      </c>
      <c r="I33" s="7">
        <f t="shared" si="10"/>
        <v>-25.588999999999999</v>
      </c>
      <c r="J33" s="7">
        <v>64.959999999999994</v>
      </c>
      <c r="K33" s="7">
        <v>2</v>
      </c>
      <c r="L33" s="8">
        <v>5</v>
      </c>
      <c r="M33" s="7">
        <f t="shared" si="11"/>
        <v>10</v>
      </c>
      <c r="O33" s="7">
        <f t="shared" si="12"/>
        <v>-83.113071999999988</v>
      </c>
      <c r="Q33">
        <f t="shared" si="13"/>
        <v>83.113071999999988</v>
      </c>
    </row>
    <row r="34" spans="1:17" x14ac:dyDescent="0.2">
      <c r="A34" t="s">
        <v>57</v>
      </c>
      <c r="B34" t="s">
        <v>13</v>
      </c>
      <c r="C34" s="7">
        <v>100</v>
      </c>
      <c r="D34" s="8">
        <v>-23.666</v>
      </c>
      <c r="E34" s="8">
        <v>-22.050999999999998</v>
      </c>
      <c r="F34" s="8">
        <v>-25.957999999999998</v>
      </c>
      <c r="G34" s="7">
        <f t="shared" si="9"/>
        <v>-23.891666666666666</v>
      </c>
      <c r="H34" s="8">
        <v>-0.11700000000000001</v>
      </c>
      <c r="I34" s="7">
        <f t="shared" si="10"/>
        <v>-23.774666666666665</v>
      </c>
      <c r="J34" s="7">
        <v>64.959999999999994</v>
      </c>
      <c r="K34" s="7">
        <v>2</v>
      </c>
      <c r="L34" s="8">
        <v>5</v>
      </c>
      <c r="M34" s="7">
        <f t="shared" si="11"/>
        <v>10</v>
      </c>
      <c r="O34" s="7">
        <f t="shared" si="12"/>
        <v>-77.22011733333332</v>
      </c>
      <c r="Q34">
        <f t="shared" si="13"/>
        <v>77.22011733333332</v>
      </c>
    </row>
    <row r="35" spans="1:17" x14ac:dyDescent="0.2">
      <c r="A35" t="s">
        <v>58</v>
      </c>
      <c r="B35" t="s">
        <v>14</v>
      </c>
      <c r="C35" s="7">
        <v>100</v>
      </c>
      <c r="D35" s="8">
        <v>-19.872</v>
      </c>
      <c r="E35" s="8">
        <v>-20.109000000000002</v>
      </c>
      <c r="F35" s="8">
        <v>-19.533999999999999</v>
      </c>
      <c r="G35" s="7">
        <f t="shared" si="9"/>
        <v>-19.838333333333335</v>
      </c>
      <c r="H35" s="8">
        <v>-1.4730000000000001</v>
      </c>
      <c r="I35" s="7">
        <f t="shared" si="10"/>
        <v>-18.365333333333336</v>
      </c>
      <c r="J35" s="7">
        <v>64.959999999999994</v>
      </c>
      <c r="K35" s="7">
        <v>2</v>
      </c>
      <c r="L35" s="8">
        <v>5</v>
      </c>
      <c r="M35" s="7">
        <f t="shared" si="11"/>
        <v>10</v>
      </c>
      <c r="O35" s="7">
        <f t="shared" si="12"/>
        <v>-59.650602666666671</v>
      </c>
      <c r="P35">
        <f>AVERAGE(O35:O39)</f>
        <v>-60.95759786666666</v>
      </c>
      <c r="Q35">
        <f t="shared" si="13"/>
        <v>59.650602666666671</v>
      </c>
    </row>
    <row r="36" spans="1:17" x14ac:dyDescent="0.2">
      <c r="A36" t="s">
        <v>58</v>
      </c>
      <c r="B36" t="s">
        <v>15</v>
      </c>
      <c r="C36" s="7">
        <v>100</v>
      </c>
      <c r="D36" s="8">
        <v>-20.047999999999998</v>
      </c>
      <c r="E36" s="8">
        <v>-20.526</v>
      </c>
      <c r="F36" s="8">
        <v>-20.887</v>
      </c>
      <c r="G36" s="7">
        <f>AVERAGE(D36:F36)</f>
        <v>-20.486999999999998</v>
      </c>
      <c r="H36" s="8">
        <v>-0.98299999999999998</v>
      </c>
      <c r="I36" s="7">
        <f t="shared" si="10"/>
        <v>-19.503999999999998</v>
      </c>
      <c r="J36" s="7">
        <v>64.959999999999994</v>
      </c>
      <c r="K36" s="7">
        <v>2</v>
      </c>
      <c r="L36" s="8">
        <v>5</v>
      </c>
      <c r="M36" s="7">
        <f t="shared" si="11"/>
        <v>10</v>
      </c>
      <c r="O36" s="7">
        <f t="shared" si="12"/>
        <v>-63.348991999999988</v>
      </c>
      <c r="Q36">
        <f t="shared" si="13"/>
        <v>63.348991999999988</v>
      </c>
    </row>
    <row r="37" spans="1:17" x14ac:dyDescent="0.2">
      <c r="A37" t="s">
        <v>58</v>
      </c>
      <c r="B37" t="s">
        <v>16</v>
      </c>
      <c r="C37" s="7">
        <v>100</v>
      </c>
      <c r="D37" s="8">
        <v>-18.978999999999999</v>
      </c>
      <c r="E37" s="8">
        <v>-16.611000000000001</v>
      </c>
      <c r="F37" s="8">
        <v>-20.873999999999999</v>
      </c>
      <c r="G37" s="7">
        <f t="shared" si="9"/>
        <v>-18.821333333333332</v>
      </c>
      <c r="H37" s="8">
        <v>-0.35199999999999998</v>
      </c>
      <c r="I37" s="7">
        <f t="shared" si="10"/>
        <v>-18.469333333333331</v>
      </c>
      <c r="J37" s="7">
        <v>64.959999999999994</v>
      </c>
      <c r="K37" s="7">
        <v>2</v>
      </c>
      <c r="L37" s="8">
        <v>5</v>
      </c>
      <c r="M37" s="7">
        <f t="shared" si="11"/>
        <v>10</v>
      </c>
      <c r="O37" s="7">
        <f t="shared" si="12"/>
        <v>-59.988394666666657</v>
      </c>
      <c r="Q37">
        <f t="shared" si="13"/>
        <v>59.988394666666657</v>
      </c>
    </row>
    <row r="38" spans="1:17" x14ac:dyDescent="0.2">
      <c r="A38" t="s">
        <v>58</v>
      </c>
      <c r="B38" s="2" t="s">
        <v>17</v>
      </c>
      <c r="C38" s="7">
        <v>100</v>
      </c>
      <c r="D38" s="8">
        <v>-21.873999999999999</v>
      </c>
      <c r="E38" s="8">
        <v>-22.001000000000001</v>
      </c>
      <c r="F38" s="8">
        <v>-22.640999999999998</v>
      </c>
      <c r="G38" s="7">
        <f t="shared" si="9"/>
        <v>-22.171999999999997</v>
      </c>
      <c r="H38" s="8">
        <v>-0.81599999999999995</v>
      </c>
      <c r="I38" s="7">
        <f t="shared" si="10"/>
        <v>-21.355999999999998</v>
      </c>
      <c r="J38" s="7">
        <v>64.959999999999994</v>
      </c>
      <c r="K38" s="7">
        <v>2</v>
      </c>
      <c r="L38" s="8">
        <v>5</v>
      </c>
      <c r="M38" s="7">
        <f t="shared" si="11"/>
        <v>10</v>
      </c>
      <c r="O38" s="7">
        <f t="shared" si="12"/>
        <v>-69.364287999999988</v>
      </c>
      <c r="Q38">
        <f t="shared" si="13"/>
        <v>69.364287999999988</v>
      </c>
    </row>
    <row r="39" spans="1:17" x14ac:dyDescent="0.2">
      <c r="A39" t="s">
        <v>58</v>
      </c>
      <c r="B39" t="s">
        <v>18</v>
      </c>
      <c r="C39" s="7">
        <v>100</v>
      </c>
      <c r="D39" s="8">
        <v>-15.21</v>
      </c>
      <c r="E39" s="8">
        <v>-16.253</v>
      </c>
      <c r="F39" s="8">
        <v>-18.783999999999999</v>
      </c>
      <c r="G39" s="7">
        <f t="shared" si="9"/>
        <v>-16.748999999999999</v>
      </c>
      <c r="H39" s="8">
        <v>-0.60499999999999998</v>
      </c>
      <c r="I39" s="7">
        <f t="shared" si="10"/>
        <v>-16.143999999999998</v>
      </c>
      <c r="J39" s="7">
        <v>64.959999999999994</v>
      </c>
      <c r="K39" s="7">
        <v>2</v>
      </c>
      <c r="L39" s="8">
        <v>5</v>
      </c>
      <c r="M39" s="7">
        <f t="shared" si="11"/>
        <v>10</v>
      </c>
      <c r="O39" s="7">
        <f t="shared" si="12"/>
        <v>-52.435711999999988</v>
      </c>
      <c r="Q39">
        <f t="shared" si="13"/>
        <v>52.435711999999988</v>
      </c>
    </row>
    <row r="40" spans="1:17" x14ac:dyDescent="0.2">
      <c r="A40" t="s">
        <v>58</v>
      </c>
      <c r="B40" t="s">
        <v>19</v>
      </c>
      <c r="C40" s="7">
        <v>100</v>
      </c>
      <c r="D40" s="8">
        <v>-20.914000000000001</v>
      </c>
      <c r="E40" s="8">
        <v>-21.212</v>
      </c>
      <c r="F40" s="8">
        <v>-22.971</v>
      </c>
      <c r="G40" s="7">
        <f t="shared" si="9"/>
        <v>-21.699000000000002</v>
      </c>
      <c r="H40" s="8">
        <v>-0.98299999999999998</v>
      </c>
      <c r="I40" s="7">
        <f t="shared" si="10"/>
        <v>-20.716000000000001</v>
      </c>
      <c r="J40" s="7">
        <v>64.959999999999994</v>
      </c>
      <c r="K40" s="7">
        <v>2</v>
      </c>
      <c r="L40" s="8">
        <v>5</v>
      </c>
      <c r="M40" s="7">
        <f t="shared" si="11"/>
        <v>10</v>
      </c>
      <c r="O40" s="7">
        <f t="shared" si="12"/>
        <v>-67.285567999999998</v>
      </c>
      <c r="P40">
        <f>AVERAGE(O40:O44)</f>
        <v>-67.884499199999993</v>
      </c>
      <c r="Q40">
        <f t="shared" si="13"/>
        <v>67.285567999999998</v>
      </c>
    </row>
    <row r="41" spans="1:17" x14ac:dyDescent="0.2">
      <c r="A41" t="s">
        <v>58</v>
      </c>
      <c r="B41" t="s">
        <v>20</v>
      </c>
      <c r="C41" s="7">
        <v>100</v>
      </c>
      <c r="D41" s="8">
        <v>-20.684000000000001</v>
      </c>
      <c r="E41" s="8">
        <v>-20.747</v>
      </c>
      <c r="F41" s="8">
        <v>-18.632000000000001</v>
      </c>
      <c r="G41" s="7">
        <f t="shared" si="9"/>
        <v>-20.021000000000001</v>
      </c>
      <c r="H41" s="8">
        <v>-0.85299999999999998</v>
      </c>
      <c r="I41" s="7">
        <f t="shared" si="10"/>
        <v>-19.167999999999999</v>
      </c>
      <c r="J41" s="7">
        <v>64.959999999999994</v>
      </c>
      <c r="K41" s="7">
        <v>2</v>
      </c>
      <c r="L41" s="8">
        <v>5</v>
      </c>
      <c r="M41" s="7">
        <f t="shared" si="11"/>
        <v>10</v>
      </c>
      <c r="O41" s="7">
        <f t="shared" si="12"/>
        <v>-62.257663999999991</v>
      </c>
      <c r="Q41">
        <f t="shared" si="13"/>
        <v>62.257663999999991</v>
      </c>
    </row>
    <row r="42" spans="1:17" x14ac:dyDescent="0.2">
      <c r="A42" t="s">
        <v>58</v>
      </c>
      <c r="B42" t="s">
        <v>21</v>
      </c>
      <c r="C42" s="7">
        <v>100</v>
      </c>
      <c r="D42" s="6">
        <v>-25.901</v>
      </c>
      <c r="E42" s="6">
        <v>-24.902000000000001</v>
      </c>
      <c r="F42" s="6">
        <v>-23.776</v>
      </c>
      <c r="G42">
        <f t="shared" si="9"/>
        <v>-24.859666666666666</v>
      </c>
      <c r="H42" s="6">
        <v>-0.126</v>
      </c>
      <c r="I42">
        <f t="shared" si="10"/>
        <v>-24.733666666666664</v>
      </c>
      <c r="J42" s="7">
        <v>64.959999999999994</v>
      </c>
      <c r="K42">
        <v>2</v>
      </c>
      <c r="L42" s="6">
        <v>5</v>
      </c>
      <c r="M42">
        <f t="shared" si="11"/>
        <v>10</v>
      </c>
      <c r="O42">
        <f>(I42*J42)/(K42*M42)</f>
        <v>-80.334949333333313</v>
      </c>
      <c r="Q42">
        <f t="shared" si="13"/>
        <v>80.334949333333313</v>
      </c>
    </row>
    <row r="43" spans="1:17" x14ac:dyDescent="0.2">
      <c r="A43" t="s">
        <v>58</v>
      </c>
      <c r="B43" t="s">
        <v>22</v>
      </c>
      <c r="C43" s="7">
        <v>100</v>
      </c>
      <c r="D43" s="8">
        <v>-20.062999999999999</v>
      </c>
      <c r="E43" s="8">
        <v>-18.457999999999998</v>
      </c>
      <c r="F43" s="8">
        <v>-20.437000000000001</v>
      </c>
      <c r="G43" s="7">
        <f t="shared" si="9"/>
        <v>-19.652666666666665</v>
      </c>
      <c r="H43" s="8">
        <v>-0.96499999999999997</v>
      </c>
      <c r="I43" s="7">
        <f t="shared" si="10"/>
        <v>-18.687666666666665</v>
      </c>
      <c r="J43" s="7">
        <v>64.959999999999994</v>
      </c>
      <c r="K43" s="7">
        <v>2</v>
      </c>
      <c r="L43" s="8">
        <v>5</v>
      </c>
      <c r="M43" s="7">
        <f t="shared" si="11"/>
        <v>10</v>
      </c>
      <c r="O43" s="7">
        <f t="shared" si="12"/>
        <v>-60.697541333333319</v>
      </c>
      <c r="Q43">
        <f t="shared" si="13"/>
        <v>60.697541333333319</v>
      </c>
    </row>
    <row r="44" spans="1:17" x14ac:dyDescent="0.2">
      <c r="A44" t="s">
        <v>58</v>
      </c>
      <c r="B44" t="s">
        <v>23</v>
      </c>
      <c r="C44" s="7">
        <v>100</v>
      </c>
      <c r="D44" s="8">
        <v>-22.448</v>
      </c>
      <c r="E44" s="8">
        <v>-20.463000000000001</v>
      </c>
      <c r="F44" s="8">
        <v>-22.872</v>
      </c>
      <c r="G44" s="7">
        <f t="shared" si="9"/>
        <v>-21.927666666666667</v>
      </c>
      <c r="H44" s="8">
        <v>-0.73099999999999998</v>
      </c>
      <c r="I44" s="7">
        <f t="shared" si="10"/>
        <v>-21.196666666666665</v>
      </c>
      <c r="J44" s="7">
        <v>64.959999999999994</v>
      </c>
      <c r="K44" s="7">
        <v>2</v>
      </c>
      <c r="L44" s="8">
        <v>5</v>
      </c>
      <c r="M44" s="7">
        <f t="shared" si="11"/>
        <v>10</v>
      </c>
      <c r="O44" s="7">
        <f t="shared" si="12"/>
        <v>-68.846773333333317</v>
      </c>
      <c r="Q44">
        <f t="shared" si="13"/>
        <v>68.846773333333317</v>
      </c>
    </row>
  </sheetData>
  <mergeCells count="5">
    <mergeCell ref="C2:E2"/>
    <mergeCell ref="R19:T19"/>
    <mergeCell ref="V19:X19"/>
    <mergeCell ref="R24:T24"/>
    <mergeCell ref="V24:X2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BE10-0AE8-481B-8A3B-768891FBD12D}">
  <dimension ref="A1:AD43"/>
  <sheetViews>
    <sheetView topLeftCell="A18" zoomScale="85" zoomScaleNormal="85" workbookViewId="0">
      <selection activeCell="Q42" sqref="Q42"/>
    </sheetView>
  </sheetViews>
  <sheetFormatPr defaultRowHeight="15" x14ac:dyDescent="0.2"/>
  <cols>
    <col min="1" max="1" width="13.44921875" customWidth="1"/>
    <col min="3" max="3" width="16.0078125" customWidth="1"/>
  </cols>
  <sheetData>
    <row r="1" spans="1:14" x14ac:dyDescent="0.2">
      <c r="A1" t="s">
        <v>157</v>
      </c>
    </row>
    <row r="2" spans="1:14" x14ac:dyDescent="0.2">
      <c r="A2" t="s">
        <v>62</v>
      </c>
      <c r="C2" s="65" t="s">
        <v>72</v>
      </c>
      <c r="D2" s="65"/>
      <c r="E2" s="65"/>
      <c r="I2" s="7"/>
    </row>
    <row r="3" spans="1:14" x14ac:dyDescent="0.2">
      <c r="A3" t="s">
        <v>158</v>
      </c>
      <c r="B3" s="3" t="s">
        <v>70</v>
      </c>
      <c r="C3" s="4">
        <v>1</v>
      </c>
      <c r="D3" s="4">
        <v>2</v>
      </c>
      <c r="E3" s="4">
        <v>3</v>
      </c>
      <c r="F3" s="3" t="s">
        <v>63</v>
      </c>
      <c r="G3" s="4" t="s">
        <v>64</v>
      </c>
      <c r="H3" s="3" t="s">
        <v>61</v>
      </c>
      <c r="I3" s="9" t="s">
        <v>65</v>
      </c>
      <c r="J3" s="3" t="s">
        <v>66</v>
      </c>
      <c r="K3" s="3" t="s">
        <v>67</v>
      </c>
      <c r="L3" s="3" t="s">
        <v>106</v>
      </c>
      <c r="N3" s="3" t="s">
        <v>107</v>
      </c>
    </row>
    <row r="4" spans="1:14" x14ac:dyDescent="0.2">
      <c r="B4" s="22">
        <v>20</v>
      </c>
      <c r="C4" s="5">
        <v>13.23</v>
      </c>
      <c r="D4" s="5">
        <v>12.961</v>
      </c>
      <c r="E4" s="5">
        <v>13.154999999999999</v>
      </c>
      <c r="F4">
        <f t="shared" ref="F4:F8" si="0">AVERAGE(C4:E4)</f>
        <v>13.115333333333334</v>
      </c>
      <c r="G4" s="5">
        <v>0.99099999999999999</v>
      </c>
      <c r="H4">
        <f t="shared" ref="H4:H8" si="1">F4-G4</f>
        <v>12.124333333333334</v>
      </c>
      <c r="I4" s="7">
        <v>64.959999999999994</v>
      </c>
      <c r="J4">
        <v>2</v>
      </c>
      <c r="K4" s="5">
        <v>1</v>
      </c>
      <c r="L4">
        <f>50/K4</f>
        <v>50</v>
      </c>
      <c r="N4">
        <f>(H4*I4)/(J4*L4)</f>
        <v>7.8759669333333333</v>
      </c>
    </row>
    <row r="5" spans="1:14" x14ac:dyDescent="0.2">
      <c r="B5" s="7">
        <v>100</v>
      </c>
      <c r="C5" s="6">
        <v>3.66</v>
      </c>
      <c r="D5" s="6">
        <v>3.4809999999999999</v>
      </c>
      <c r="E5" s="6">
        <v>4.0620000000000003</v>
      </c>
      <c r="F5">
        <f t="shared" si="0"/>
        <v>3.7343333333333333</v>
      </c>
      <c r="G5" s="6">
        <v>1.0429999999999999</v>
      </c>
      <c r="H5">
        <f t="shared" si="1"/>
        <v>2.6913333333333336</v>
      </c>
      <c r="I5" s="7">
        <v>64.959999999999994</v>
      </c>
      <c r="J5">
        <v>2</v>
      </c>
      <c r="K5" s="6">
        <v>5</v>
      </c>
      <c r="L5">
        <f t="shared" ref="L5:L8" si="2">50/K5</f>
        <v>10</v>
      </c>
      <c r="N5">
        <f>(H5*I5)/(J5*L5)</f>
        <v>8.7414506666666671</v>
      </c>
    </row>
    <row r="6" spans="1:14" x14ac:dyDescent="0.2">
      <c r="B6" s="7">
        <v>200</v>
      </c>
      <c r="C6" s="8">
        <v>1.7889999999999999</v>
      </c>
      <c r="D6" s="8">
        <v>1.863</v>
      </c>
      <c r="E6" s="8">
        <v>1.8859999999999999</v>
      </c>
      <c r="F6" s="7">
        <f t="shared" si="0"/>
        <v>1.8460000000000001</v>
      </c>
      <c r="G6" s="8">
        <v>7.0999999999999994E-2</v>
      </c>
      <c r="H6" s="7">
        <f t="shared" si="1"/>
        <v>1.7750000000000001</v>
      </c>
      <c r="I6" s="7">
        <v>64.959999999999994</v>
      </c>
      <c r="J6" s="7">
        <v>2</v>
      </c>
      <c r="K6" s="8">
        <v>10</v>
      </c>
      <c r="L6" s="7">
        <f t="shared" si="2"/>
        <v>5</v>
      </c>
      <c r="M6" s="7"/>
      <c r="N6" s="7">
        <f t="shared" ref="N6:N8" si="3">(H6*I6)/(J6*L6)</f>
        <v>11.5304</v>
      </c>
    </row>
    <row r="7" spans="1:14" x14ac:dyDescent="0.2">
      <c r="B7" s="7">
        <v>400</v>
      </c>
      <c r="C7" s="6">
        <v>0.47</v>
      </c>
      <c r="D7" s="6">
        <v>0.65200000000000002</v>
      </c>
      <c r="E7" s="6">
        <v>1.3640000000000001</v>
      </c>
      <c r="F7">
        <f t="shared" si="0"/>
        <v>0.82866666666666655</v>
      </c>
      <c r="G7" s="6">
        <v>0.19400000000000001</v>
      </c>
      <c r="H7">
        <f t="shared" si="1"/>
        <v>0.63466666666666649</v>
      </c>
      <c r="I7" s="7">
        <v>64.959999999999994</v>
      </c>
      <c r="J7">
        <v>2</v>
      </c>
      <c r="K7" s="6">
        <v>20</v>
      </c>
      <c r="L7">
        <f t="shared" si="2"/>
        <v>2.5</v>
      </c>
      <c r="N7" s="7">
        <f t="shared" si="3"/>
        <v>8.2455893333333314</v>
      </c>
    </row>
    <row r="8" spans="1:14" x14ac:dyDescent="0.2">
      <c r="B8" s="7">
        <v>800</v>
      </c>
      <c r="C8" s="6">
        <v>0.443</v>
      </c>
      <c r="D8" s="6">
        <v>0.86099999999999999</v>
      </c>
      <c r="E8" s="6">
        <v>0.67800000000000005</v>
      </c>
      <c r="F8">
        <f t="shared" si="0"/>
        <v>0.66066666666666674</v>
      </c>
      <c r="G8" s="6">
        <v>-5.1999999999999998E-2</v>
      </c>
      <c r="H8">
        <f t="shared" si="1"/>
        <v>0.71266666666666678</v>
      </c>
      <c r="I8" s="7">
        <v>64.959999999999994</v>
      </c>
      <c r="J8">
        <v>2</v>
      </c>
      <c r="K8" s="6">
        <v>40</v>
      </c>
      <c r="L8">
        <f t="shared" si="2"/>
        <v>1.25</v>
      </c>
      <c r="N8">
        <f t="shared" si="3"/>
        <v>18.517930666666668</v>
      </c>
    </row>
    <row r="10" spans="1:14" x14ac:dyDescent="0.2">
      <c r="A10" t="s">
        <v>159</v>
      </c>
      <c r="B10" s="3" t="s">
        <v>70</v>
      </c>
      <c r="C10" s="4">
        <v>1</v>
      </c>
      <c r="D10" s="4">
        <v>2</v>
      </c>
      <c r="E10" s="4">
        <v>3</v>
      </c>
      <c r="F10" s="3" t="s">
        <v>63</v>
      </c>
      <c r="G10" s="4" t="s">
        <v>64</v>
      </c>
      <c r="H10" s="3" t="s">
        <v>61</v>
      </c>
      <c r="I10" s="9" t="s">
        <v>65</v>
      </c>
      <c r="J10" s="3" t="s">
        <v>66</v>
      </c>
      <c r="K10" s="3" t="s">
        <v>67</v>
      </c>
      <c r="L10" s="3" t="s">
        <v>106</v>
      </c>
      <c r="N10" s="3" t="s">
        <v>107</v>
      </c>
    </row>
    <row r="11" spans="1:14" x14ac:dyDescent="0.2">
      <c r="B11" s="22">
        <v>20</v>
      </c>
      <c r="C11" s="5">
        <v>18.498999999999999</v>
      </c>
      <c r="D11" s="5">
        <v>18.82</v>
      </c>
      <c r="E11" s="5">
        <v>19.370999999999999</v>
      </c>
      <c r="F11">
        <f t="shared" ref="F11:F15" si="4">AVERAGE(C11:E11)</f>
        <v>18.896666666666665</v>
      </c>
      <c r="G11" s="5">
        <v>0.97599999999999998</v>
      </c>
      <c r="H11">
        <f t="shared" ref="H11:H15" si="5">F11-G11</f>
        <v>17.920666666666666</v>
      </c>
      <c r="I11" s="7">
        <v>64.959999999999994</v>
      </c>
      <c r="J11">
        <v>2</v>
      </c>
      <c r="K11" s="5">
        <v>1</v>
      </c>
      <c r="L11">
        <f>50/K11</f>
        <v>50</v>
      </c>
      <c r="N11">
        <f>(H11*I11)/(J11*L11)</f>
        <v>11.641265066666666</v>
      </c>
    </row>
    <row r="12" spans="1:14" x14ac:dyDescent="0.2">
      <c r="B12" s="7">
        <v>100</v>
      </c>
      <c r="C12" s="6">
        <v>5.702</v>
      </c>
      <c r="D12" s="6">
        <v>4.4800000000000004</v>
      </c>
      <c r="E12" s="6">
        <v>4.7850000000000001</v>
      </c>
      <c r="F12">
        <f t="shared" si="4"/>
        <v>4.9889999999999999</v>
      </c>
      <c r="G12" s="6">
        <v>0.34300000000000003</v>
      </c>
      <c r="H12">
        <f t="shared" si="5"/>
        <v>4.6459999999999999</v>
      </c>
      <c r="I12" s="7">
        <v>64.959999999999994</v>
      </c>
      <c r="J12">
        <v>2</v>
      </c>
      <c r="K12" s="6">
        <v>5</v>
      </c>
      <c r="L12">
        <f t="shared" ref="L12:L15" si="6">50/K12</f>
        <v>10</v>
      </c>
      <c r="N12">
        <f>(H12*I12)/(J12*L12)</f>
        <v>15.090207999999999</v>
      </c>
    </row>
    <row r="13" spans="1:14" x14ac:dyDescent="0.2">
      <c r="B13" s="7">
        <v>200</v>
      </c>
      <c r="C13" s="8">
        <v>2.7730000000000001</v>
      </c>
      <c r="D13" s="8">
        <v>2.5270000000000001</v>
      </c>
      <c r="E13" s="8">
        <v>2.8919999999999999</v>
      </c>
      <c r="F13" s="7">
        <f t="shared" si="4"/>
        <v>2.7306666666666666</v>
      </c>
      <c r="G13" s="8">
        <v>5.1999999999999998E-2</v>
      </c>
      <c r="H13" s="7">
        <f t="shared" si="5"/>
        <v>2.6786666666666665</v>
      </c>
      <c r="I13" s="7">
        <v>64.959999999999994</v>
      </c>
      <c r="J13" s="7">
        <v>2</v>
      </c>
      <c r="K13" s="8">
        <v>10</v>
      </c>
      <c r="L13" s="7">
        <f t="shared" si="6"/>
        <v>5</v>
      </c>
      <c r="M13" s="7"/>
      <c r="N13" s="7">
        <f t="shared" ref="N13:N15" si="7">(H13*I13)/(J13*L13)</f>
        <v>17.400618666666666</v>
      </c>
    </row>
    <row r="14" spans="1:14" x14ac:dyDescent="0.2">
      <c r="B14" s="7">
        <v>400</v>
      </c>
      <c r="C14" s="6">
        <v>1.278</v>
      </c>
      <c r="D14" s="6">
        <v>1.4610000000000001</v>
      </c>
      <c r="E14" s="6">
        <v>1.8520000000000001</v>
      </c>
      <c r="F14">
        <f t="shared" si="4"/>
        <v>1.5303333333333333</v>
      </c>
      <c r="G14" s="6">
        <v>1.7000000000000001E-2</v>
      </c>
      <c r="H14">
        <f t="shared" si="5"/>
        <v>1.5133333333333334</v>
      </c>
      <c r="I14" s="7">
        <v>64.959999999999994</v>
      </c>
      <c r="J14">
        <v>2</v>
      </c>
      <c r="K14" s="6">
        <v>20</v>
      </c>
      <c r="L14">
        <f t="shared" si="6"/>
        <v>2.5</v>
      </c>
      <c r="N14" s="7">
        <f t="shared" si="7"/>
        <v>19.661226666666668</v>
      </c>
    </row>
    <row r="15" spans="1:14" x14ac:dyDescent="0.2">
      <c r="B15" s="7">
        <v>800</v>
      </c>
      <c r="C15" s="6">
        <v>1.1399999999999999</v>
      </c>
      <c r="D15" s="6">
        <v>1.2</v>
      </c>
      <c r="E15" s="6">
        <v>1.3340000000000001</v>
      </c>
      <c r="F15">
        <f t="shared" si="4"/>
        <v>1.2246666666666666</v>
      </c>
      <c r="G15" s="6">
        <v>-3.6999999999999998E-2</v>
      </c>
      <c r="H15">
        <f t="shared" si="5"/>
        <v>1.2616666666666665</v>
      </c>
      <c r="I15" s="7">
        <v>64.959999999999994</v>
      </c>
      <c r="J15">
        <v>2</v>
      </c>
      <c r="K15" s="6">
        <v>40</v>
      </c>
      <c r="L15">
        <f t="shared" si="6"/>
        <v>1.25</v>
      </c>
      <c r="N15">
        <f t="shared" si="7"/>
        <v>32.78314666666666</v>
      </c>
    </row>
    <row r="19" spans="2:30" x14ac:dyDescent="0.2">
      <c r="B19" t="s">
        <v>56</v>
      </c>
      <c r="C19" t="s">
        <v>143</v>
      </c>
      <c r="D19" s="3" t="s">
        <v>70</v>
      </c>
      <c r="E19" s="4">
        <v>1</v>
      </c>
      <c r="F19" s="4">
        <v>2</v>
      </c>
      <c r="G19" s="4">
        <v>3</v>
      </c>
      <c r="H19" s="3" t="s">
        <v>63</v>
      </c>
      <c r="I19" s="4" t="s">
        <v>64</v>
      </c>
      <c r="J19" s="3" t="s">
        <v>61</v>
      </c>
      <c r="K19" s="9" t="s">
        <v>65</v>
      </c>
      <c r="L19" s="3" t="s">
        <v>66</v>
      </c>
      <c r="M19" s="3" t="s">
        <v>67</v>
      </c>
      <c r="N19" s="3" t="s">
        <v>68</v>
      </c>
      <c r="P19" s="3" t="s">
        <v>107</v>
      </c>
    </row>
    <row r="20" spans="2:30" x14ac:dyDescent="0.2">
      <c r="B20" t="s">
        <v>57</v>
      </c>
      <c r="C20" t="s">
        <v>0</v>
      </c>
      <c r="D20" s="7">
        <v>20</v>
      </c>
      <c r="E20" s="8">
        <v>9.609</v>
      </c>
      <c r="F20" s="8">
        <v>8.0749999999999993</v>
      </c>
      <c r="G20" s="8">
        <v>8.0079999999999991</v>
      </c>
      <c r="H20" s="7">
        <f t="shared" ref="H20:H43" si="8">AVERAGE(E20:G20)</f>
        <v>8.5639999999999983</v>
      </c>
      <c r="I20" s="8">
        <v>0.57499999999999996</v>
      </c>
      <c r="J20" s="7">
        <f t="shared" ref="J20:J43" si="9">H20-I20</f>
        <v>7.9889999999999981</v>
      </c>
      <c r="K20" s="7">
        <v>64.959999999999994</v>
      </c>
      <c r="L20">
        <v>2</v>
      </c>
      <c r="M20" s="5">
        <v>1</v>
      </c>
      <c r="N20">
        <f>50/M20</f>
        <v>50</v>
      </c>
      <c r="O20" s="7"/>
      <c r="P20" s="7">
        <f t="shared" ref="P20:P43" si="10">(J20*K20)/(L20*N20)</f>
        <v>5.1896543999999984</v>
      </c>
      <c r="R20">
        <f>AVERAGE(P20:P26)</f>
        <v>7.5953397333333319</v>
      </c>
    </row>
    <row r="21" spans="2:30" x14ac:dyDescent="0.2">
      <c r="B21" t="s">
        <v>57</v>
      </c>
      <c r="C21" t="s">
        <v>1</v>
      </c>
      <c r="D21" s="7">
        <v>20</v>
      </c>
      <c r="E21" s="8">
        <v>16.105</v>
      </c>
      <c r="F21" s="8">
        <v>14.053000000000001</v>
      </c>
      <c r="G21" s="8">
        <v>19.602</v>
      </c>
      <c r="H21" s="7">
        <f t="shared" si="8"/>
        <v>16.58666666666667</v>
      </c>
      <c r="I21" s="8">
        <v>0.44</v>
      </c>
      <c r="J21" s="7">
        <f t="shared" si="9"/>
        <v>16.146666666666668</v>
      </c>
      <c r="K21" s="7">
        <v>64.959999999999994</v>
      </c>
      <c r="L21" s="7">
        <v>2</v>
      </c>
      <c r="M21" s="5">
        <v>1</v>
      </c>
      <c r="N21">
        <f t="shared" ref="N21:N43" si="11">50/M21</f>
        <v>50</v>
      </c>
      <c r="P21" s="7">
        <f t="shared" si="10"/>
        <v>10.488874666666666</v>
      </c>
      <c r="T21" s="34" t="s">
        <v>77</v>
      </c>
      <c r="U21" s="34"/>
      <c r="V21" s="34"/>
      <c r="X21" s="34" t="s">
        <v>74</v>
      </c>
      <c r="Y21" s="34"/>
      <c r="Z21" s="34"/>
      <c r="AB21" s="34" t="s">
        <v>79</v>
      </c>
      <c r="AC21" s="34"/>
      <c r="AD21" s="34"/>
    </row>
    <row r="22" spans="2:30" x14ac:dyDescent="0.2">
      <c r="B22" t="s">
        <v>57</v>
      </c>
      <c r="C22" t="s">
        <v>2</v>
      </c>
      <c r="D22" s="7">
        <v>20</v>
      </c>
      <c r="E22" s="8">
        <v>10.489000000000001</v>
      </c>
      <c r="F22" s="8">
        <v>10.85</v>
      </c>
      <c r="G22" s="8">
        <v>12.237</v>
      </c>
      <c r="H22" s="7">
        <f t="shared" si="8"/>
        <v>11.192</v>
      </c>
      <c r="I22" s="8">
        <v>0.8</v>
      </c>
      <c r="J22" s="7">
        <f t="shared" si="9"/>
        <v>10.391999999999999</v>
      </c>
      <c r="K22" s="7">
        <v>64.959999999999994</v>
      </c>
      <c r="L22" s="7">
        <v>2</v>
      </c>
      <c r="M22" s="5">
        <v>1</v>
      </c>
      <c r="N22">
        <f t="shared" si="11"/>
        <v>50</v>
      </c>
      <c r="P22" s="7">
        <f t="shared" si="10"/>
        <v>6.7506431999999998</v>
      </c>
      <c r="U22" s="3" t="s">
        <v>58</v>
      </c>
      <c r="V22" t="s">
        <v>57</v>
      </c>
      <c r="Y22" s="3" t="s">
        <v>58</v>
      </c>
      <c r="Z22" t="s">
        <v>57</v>
      </c>
      <c r="AC22" s="3" t="s">
        <v>58</v>
      </c>
      <c r="AD22" t="s">
        <v>57</v>
      </c>
    </row>
    <row r="23" spans="2:30" x14ac:dyDescent="0.2">
      <c r="B23" t="s">
        <v>57</v>
      </c>
      <c r="C23" t="s">
        <v>3</v>
      </c>
      <c r="D23" s="7">
        <v>20</v>
      </c>
      <c r="E23" s="5">
        <v>13.297000000000001</v>
      </c>
      <c r="F23" s="5">
        <v>13.195</v>
      </c>
      <c r="G23" s="5">
        <v>12.068</v>
      </c>
      <c r="H23">
        <f t="shared" si="8"/>
        <v>12.853333333333333</v>
      </c>
      <c r="I23" s="5">
        <v>0.496</v>
      </c>
      <c r="J23" s="7">
        <f t="shared" si="9"/>
        <v>12.357333333333333</v>
      </c>
      <c r="K23" s="7">
        <v>64.959999999999994</v>
      </c>
      <c r="L23" s="7">
        <v>2</v>
      </c>
      <c r="M23" s="5">
        <v>1</v>
      </c>
      <c r="N23">
        <f t="shared" si="11"/>
        <v>50</v>
      </c>
      <c r="P23" s="7">
        <f t="shared" si="10"/>
        <v>8.0273237333333327</v>
      </c>
      <c r="T23" t="s">
        <v>75</v>
      </c>
      <c r="U23">
        <f>AVERAGE(P39:P43)</f>
        <v>8.9458581333333331</v>
      </c>
      <c r="V23">
        <f>AVERAGE(P27:P33)</f>
        <v>9.7118911999999984</v>
      </c>
      <c r="X23" t="s">
        <v>75</v>
      </c>
      <c r="Y23">
        <f>STDEVA(P39:P43)</f>
        <v>0.69686527754445515</v>
      </c>
      <c r="Z23">
        <f>STDEVA(P27:P33)</f>
        <v>1.6812769335778808</v>
      </c>
      <c r="AB23" t="s">
        <v>75</v>
      </c>
      <c r="AC23">
        <f>Y23/SQRT(Y28)</f>
        <v>0.31164762634973187</v>
      </c>
      <c r="AD23">
        <f>Z23/SQRT(Z28)</f>
        <v>0.63546295018233323</v>
      </c>
    </row>
    <row r="24" spans="2:30" x14ac:dyDescent="0.2">
      <c r="B24" t="s">
        <v>57</v>
      </c>
      <c r="C24" t="s">
        <v>4</v>
      </c>
      <c r="D24" s="7">
        <v>20</v>
      </c>
      <c r="E24" s="8">
        <v>10.635</v>
      </c>
      <c r="F24" s="8">
        <v>11.098000000000001</v>
      </c>
      <c r="G24" s="8">
        <v>10.038</v>
      </c>
      <c r="H24" s="7">
        <f t="shared" si="8"/>
        <v>10.590333333333334</v>
      </c>
      <c r="I24" s="8">
        <v>0.77300000000000002</v>
      </c>
      <c r="J24" s="7">
        <f t="shared" si="9"/>
        <v>9.8173333333333339</v>
      </c>
      <c r="K24" s="7">
        <v>64.959999999999994</v>
      </c>
      <c r="L24" s="7">
        <v>2</v>
      </c>
      <c r="M24" s="5">
        <v>1</v>
      </c>
      <c r="N24">
        <f t="shared" si="11"/>
        <v>50</v>
      </c>
      <c r="P24" s="7">
        <f t="shared" si="10"/>
        <v>6.3773397333333328</v>
      </c>
      <c r="T24" t="s">
        <v>76</v>
      </c>
      <c r="U24">
        <f>AVERAGE(P34:P38)</f>
        <v>8.7936785066666658</v>
      </c>
      <c r="V24">
        <f>AVERAGE(P20:P26)</f>
        <v>7.5953397333333319</v>
      </c>
      <c r="X24" t="s">
        <v>76</v>
      </c>
      <c r="Y24">
        <f>STDEVA(P34:P38)</f>
        <v>1.539662466105358</v>
      </c>
      <c r="Z24">
        <f>STDEVA(P20:P26)</f>
        <v>2.0087855490939046</v>
      </c>
      <c r="AB24" t="s">
        <v>76</v>
      </c>
      <c r="AC24">
        <f>Y24/SQRT(Y29)</f>
        <v>0.6885579873233092</v>
      </c>
      <c r="AD24">
        <f>Z24/SQRT(Z29)</f>
        <v>0.75924957145182881</v>
      </c>
    </row>
    <row r="25" spans="2:30" x14ac:dyDescent="0.2">
      <c r="B25" t="s">
        <v>57</v>
      </c>
      <c r="C25" t="s">
        <v>5</v>
      </c>
      <c r="D25" s="7">
        <v>20</v>
      </c>
      <c r="E25" s="8">
        <v>10.477</v>
      </c>
      <c r="F25" s="8">
        <v>9.7669999999999995</v>
      </c>
      <c r="G25" s="8">
        <v>11.571</v>
      </c>
      <c r="H25" s="7">
        <f t="shared" si="8"/>
        <v>10.604999999999999</v>
      </c>
      <c r="I25" s="8">
        <v>0.91600000000000004</v>
      </c>
      <c r="J25" s="7">
        <f t="shared" si="9"/>
        <v>9.6889999999999983</v>
      </c>
      <c r="K25" s="7">
        <v>64.959999999999994</v>
      </c>
      <c r="L25" s="7">
        <v>2</v>
      </c>
      <c r="M25" s="5">
        <v>1</v>
      </c>
      <c r="N25">
        <f t="shared" si="11"/>
        <v>50</v>
      </c>
      <c r="P25" s="7">
        <f t="shared" si="10"/>
        <v>6.2939743999999989</v>
      </c>
    </row>
    <row r="26" spans="2:30" x14ac:dyDescent="0.2">
      <c r="B26" t="s">
        <v>57</v>
      </c>
      <c r="C26" t="s">
        <v>6</v>
      </c>
      <c r="D26" s="7">
        <v>20</v>
      </c>
      <c r="E26" s="8">
        <v>15.789</v>
      </c>
      <c r="F26" s="8">
        <v>15.507999999999999</v>
      </c>
      <c r="G26" s="8">
        <v>15.305</v>
      </c>
      <c r="H26" s="7">
        <f t="shared" si="8"/>
        <v>15.533999999999999</v>
      </c>
      <c r="I26" s="8">
        <v>7.9000000000000001E-2</v>
      </c>
      <c r="J26" s="7">
        <f t="shared" si="9"/>
        <v>15.454999999999998</v>
      </c>
      <c r="K26" s="7">
        <v>64.959999999999994</v>
      </c>
      <c r="L26" s="7">
        <v>2</v>
      </c>
      <c r="M26" s="5">
        <v>1</v>
      </c>
      <c r="N26">
        <f t="shared" si="11"/>
        <v>50</v>
      </c>
      <c r="P26" s="7">
        <f t="shared" si="10"/>
        <v>10.039567999999997</v>
      </c>
      <c r="T26" s="33" t="s">
        <v>78</v>
      </c>
      <c r="U26" s="33"/>
      <c r="V26" s="33"/>
      <c r="X26" s="32" t="s">
        <v>80</v>
      </c>
      <c r="Y26" s="32"/>
      <c r="Z26" s="32"/>
    </row>
    <row r="27" spans="2:30" x14ac:dyDescent="0.2">
      <c r="B27" t="s">
        <v>57</v>
      </c>
      <c r="C27" t="s">
        <v>7</v>
      </c>
      <c r="D27" s="7">
        <v>20</v>
      </c>
      <c r="E27" s="8">
        <v>16.420999999999999</v>
      </c>
      <c r="F27" s="8">
        <v>18</v>
      </c>
      <c r="G27" s="8">
        <v>17.905000000000001</v>
      </c>
      <c r="H27" s="7">
        <f t="shared" si="8"/>
        <v>17.442</v>
      </c>
      <c r="I27" s="8">
        <v>0.83</v>
      </c>
      <c r="J27" s="7">
        <f t="shared" si="9"/>
        <v>16.612000000000002</v>
      </c>
      <c r="K27" s="7">
        <v>64.959999999999994</v>
      </c>
      <c r="L27" s="7">
        <v>2</v>
      </c>
      <c r="M27" s="5">
        <v>1</v>
      </c>
      <c r="N27">
        <f t="shared" si="11"/>
        <v>50</v>
      </c>
      <c r="P27" s="7">
        <f t="shared" si="10"/>
        <v>10.7911552</v>
      </c>
      <c r="R27">
        <f>AVERAGE(P27:P33)</f>
        <v>9.7118911999999984</v>
      </c>
      <c r="U27" t="s">
        <v>58</v>
      </c>
      <c r="V27" t="s">
        <v>57</v>
      </c>
      <c r="Y27" t="s">
        <v>58</v>
      </c>
      <c r="Z27" t="s">
        <v>57</v>
      </c>
    </row>
    <row r="28" spans="2:30" x14ac:dyDescent="0.2">
      <c r="B28" t="s">
        <v>57</v>
      </c>
      <c r="C28" t="s">
        <v>8</v>
      </c>
      <c r="D28" s="7">
        <v>20</v>
      </c>
      <c r="E28" s="8">
        <v>19.071000000000002</v>
      </c>
      <c r="F28" s="8">
        <v>18.835000000000001</v>
      </c>
      <c r="G28" s="8">
        <v>19.556000000000001</v>
      </c>
      <c r="H28" s="7">
        <f t="shared" si="8"/>
        <v>19.154</v>
      </c>
      <c r="I28" s="8">
        <v>0.35</v>
      </c>
      <c r="J28" s="7">
        <f t="shared" si="9"/>
        <v>18.803999999999998</v>
      </c>
      <c r="K28" s="7">
        <v>64.959999999999994</v>
      </c>
      <c r="L28" s="7">
        <v>2</v>
      </c>
      <c r="M28" s="5">
        <v>1</v>
      </c>
      <c r="N28">
        <f t="shared" si="11"/>
        <v>50</v>
      </c>
      <c r="P28" s="7">
        <f t="shared" si="10"/>
        <v>12.215078399999998</v>
      </c>
      <c r="T28" t="s">
        <v>75</v>
      </c>
      <c r="U28">
        <f>ABS(U23)</f>
        <v>8.9458581333333331</v>
      </c>
      <c r="V28">
        <f>ABS(V23)</f>
        <v>9.7118911999999984</v>
      </c>
      <c r="X28" t="s">
        <v>75</v>
      </c>
      <c r="Y28">
        <f>COUNT(P39:P43)</f>
        <v>5</v>
      </c>
      <c r="Z28">
        <f>COUNT(P27:P33)</f>
        <v>7</v>
      </c>
    </row>
    <row r="29" spans="2:30" x14ac:dyDescent="0.2">
      <c r="B29" t="s">
        <v>57</v>
      </c>
      <c r="C29" t="s">
        <v>9</v>
      </c>
      <c r="D29" s="7">
        <v>20</v>
      </c>
      <c r="E29" s="8">
        <v>13.362</v>
      </c>
      <c r="F29" s="8">
        <v>11.829000000000001</v>
      </c>
      <c r="G29" s="8">
        <v>13.101000000000001</v>
      </c>
      <c r="H29" s="7">
        <f t="shared" si="8"/>
        <v>12.764000000000001</v>
      </c>
      <c r="I29" s="8">
        <v>0.66300000000000003</v>
      </c>
      <c r="J29" s="7">
        <f t="shared" si="9"/>
        <v>12.101000000000001</v>
      </c>
      <c r="K29" s="7">
        <v>64.959999999999994</v>
      </c>
      <c r="L29" s="7">
        <v>2</v>
      </c>
      <c r="M29" s="5">
        <v>1</v>
      </c>
      <c r="N29">
        <f t="shared" si="11"/>
        <v>50</v>
      </c>
      <c r="P29" s="7">
        <f t="shared" si="10"/>
        <v>7.8608095999999996</v>
      </c>
      <c r="T29" t="s">
        <v>76</v>
      </c>
      <c r="U29">
        <f>ABS(U24)</f>
        <v>8.7936785066666658</v>
      </c>
      <c r="V29">
        <f>ABS(V24)</f>
        <v>7.5953397333333319</v>
      </c>
      <c r="X29" t="s">
        <v>76</v>
      </c>
      <c r="Y29">
        <f>COUNT(P34:P38)</f>
        <v>5</v>
      </c>
      <c r="Z29">
        <f>COUNT(P20:P26)</f>
        <v>7</v>
      </c>
    </row>
    <row r="30" spans="2:30" x14ac:dyDescent="0.2">
      <c r="B30" t="s">
        <v>57</v>
      </c>
      <c r="C30" t="s">
        <v>10</v>
      </c>
      <c r="D30" s="7">
        <v>20</v>
      </c>
      <c r="E30" s="8">
        <v>14.673</v>
      </c>
      <c r="F30" s="8">
        <v>15.079000000000001</v>
      </c>
      <c r="G30" s="8">
        <v>13.827</v>
      </c>
      <c r="H30" s="7">
        <f t="shared" ref="H30" si="12">AVERAGE(E30:G30)</f>
        <v>14.526333333333334</v>
      </c>
      <c r="I30" s="8">
        <v>1.0999999999999999E-2</v>
      </c>
      <c r="J30" s="7">
        <f t="shared" si="9"/>
        <v>14.515333333333334</v>
      </c>
      <c r="K30" s="7">
        <v>64.959999999999994</v>
      </c>
      <c r="L30" s="7">
        <v>2</v>
      </c>
      <c r="M30" s="5">
        <v>1</v>
      </c>
      <c r="N30">
        <f t="shared" si="11"/>
        <v>50</v>
      </c>
      <c r="P30" s="7">
        <f t="shared" si="10"/>
        <v>9.4291605333333326</v>
      </c>
    </row>
    <row r="31" spans="2:30" x14ac:dyDescent="0.2">
      <c r="B31" t="s">
        <v>57</v>
      </c>
      <c r="C31" t="s">
        <v>11</v>
      </c>
      <c r="D31" s="7">
        <v>20</v>
      </c>
      <c r="E31" s="8">
        <v>12.226000000000001</v>
      </c>
      <c r="F31" s="8">
        <v>13.162000000000001</v>
      </c>
      <c r="G31" s="8">
        <v>13.273999999999999</v>
      </c>
      <c r="H31" s="7">
        <f t="shared" si="8"/>
        <v>12.887333333333332</v>
      </c>
      <c r="I31" s="8">
        <v>6.6000000000000003E-2</v>
      </c>
      <c r="J31" s="7">
        <f t="shared" si="9"/>
        <v>12.821333333333332</v>
      </c>
      <c r="K31" s="7">
        <v>64.959999999999994</v>
      </c>
      <c r="L31" s="7">
        <v>2</v>
      </c>
      <c r="M31" s="5">
        <v>1</v>
      </c>
      <c r="N31">
        <f t="shared" si="11"/>
        <v>50</v>
      </c>
      <c r="P31" s="7">
        <f t="shared" si="10"/>
        <v>8.3287381333333315</v>
      </c>
    </row>
    <row r="32" spans="2:30" x14ac:dyDescent="0.2">
      <c r="B32" t="s">
        <v>57</v>
      </c>
      <c r="C32" t="s">
        <v>12</v>
      </c>
      <c r="D32" s="7">
        <v>20</v>
      </c>
      <c r="E32" s="8">
        <v>13.167999999999999</v>
      </c>
      <c r="F32" s="8">
        <v>13.579000000000001</v>
      </c>
      <c r="G32" s="8">
        <v>12.568</v>
      </c>
      <c r="H32" s="7">
        <f t="shared" si="8"/>
        <v>13.104999999999999</v>
      </c>
      <c r="I32" s="8">
        <v>0.41099999999999998</v>
      </c>
      <c r="J32" s="7">
        <f t="shared" si="9"/>
        <v>12.693999999999999</v>
      </c>
      <c r="K32" s="7">
        <v>64.959999999999994</v>
      </c>
      <c r="L32" s="7">
        <v>2</v>
      </c>
      <c r="M32" s="5">
        <v>1</v>
      </c>
      <c r="N32">
        <f t="shared" si="11"/>
        <v>50</v>
      </c>
      <c r="P32" s="7">
        <f t="shared" si="10"/>
        <v>8.2460223999999975</v>
      </c>
    </row>
    <row r="33" spans="2:18" x14ac:dyDescent="0.2">
      <c r="B33" t="s">
        <v>57</v>
      </c>
      <c r="C33" t="s">
        <v>13</v>
      </c>
      <c r="D33" s="7">
        <v>20</v>
      </c>
      <c r="E33" s="8">
        <v>16.545999999999999</v>
      </c>
      <c r="F33" s="8">
        <v>19.975999999999999</v>
      </c>
      <c r="G33" s="8">
        <v>15.961</v>
      </c>
      <c r="H33" s="7">
        <f t="shared" si="8"/>
        <v>17.494333333333334</v>
      </c>
      <c r="I33" s="8">
        <v>0.38800000000000001</v>
      </c>
      <c r="J33" s="7">
        <f t="shared" si="9"/>
        <v>17.106333333333332</v>
      </c>
      <c r="K33" s="7">
        <v>64.959999999999994</v>
      </c>
      <c r="L33" s="7">
        <v>2</v>
      </c>
      <c r="M33" s="5">
        <v>1</v>
      </c>
      <c r="N33">
        <f t="shared" si="11"/>
        <v>50</v>
      </c>
      <c r="P33" s="7">
        <f t="shared" si="10"/>
        <v>11.112274133333331</v>
      </c>
    </row>
    <row r="34" spans="2:18" x14ac:dyDescent="0.2">
      <c r="B34" t="s">
        <v>58</v>
      </c>
      <c r="C34" t="s">
        <v>14</v>
      </c>
      <c r="D34" s="7">
        <v>20</v>
      </c>
      <c r="E34" s="8">
        <v>13.59</v>
      </c>
      <c r="F34" s="8">
        <v>13.083</v>
      </c>
      <c r="G34" s="8">
        <v>16.713999999999999</v>
      </c>
      <c r="H34" s="7">
        <f t="shared" si="8"/>
        <v>14.462333333333333</v>
      </c>
      <c r="I34" s="8">
        <v>0.67700000000000005</v>
      </c>
      <c r="J34" s="7">
        <f t="shared" si="9"/>
        <v>13.785333333333334</v>
      </c>
      <c r="K34" s="7">
        <v>64.959999999999994</v>
      </c>
      <c r="L34" s="7">
        <v>2</v>
      </c>
      <c r="M34" s="5">
        <v>1</v>
      </c>
      <c r="N34">
        <f t="shared" si="11"/>
        <v>50</v>
      </c>
      <c r="P34" s="7">
        <f t="shared" si="10"/>
        <v>8.9549525333333335</v>
      </c>
      <c r="R34">
        <f>AVERAGE(P34:P38)</f>
        <v>8.7936785066666658</v>
      </c>
    </row>
    <row r="35" spans="2:18" x14ac:dyDescent="0.2">
      <c r="B35" t="s">
        <v>58</v>
      </c>
      <c r="C35" t="s">
        <v>15</v>
      </c>
      <c r="D35" s="7">
        <v>20</v>
      </c>
      <c r="E35" s="8">
        <v>13.917</v>
      </c>
      <c r="F35" s="8">
        <v>12.981</v>
      </c>
      <c r="G35" s="8">
        <v>13.635</v>
      </c>
      <c r="H35" s="7">
        <f t="shared" si="8"/>
        <v>13.511000000000001</v>
      </c>
      <c r="I35" s="8">
        <v>1.1639999999999999</v>
      </c>
      <c r="J35" s="7">
        <f t="shared" si="9"/>
        <v>12.347000000000001</v>
      </c>
      <c r="K35" s="7">
        <v>64.959999999999994</v>
      </c>
      <c r="L35" s="7">
        <v>2</v>
      </c>
      <c r="M35" s="5">
        <v>1</v>
      </c>
      <c r="N35">
        <f t="shared" si="11"/>
        <v>50</v>
      </c>
      <c r="P35" s="7">
        <f t="shared" si="10"/>
        <v>8.0206111999999994</v>
      </c>
    </row>
    <row r="36" spans="2:18" x14ac:dyDescent="0.2">
      <c r="B36" t="s">
        <v>58</v>
      </c>
      <c r="C36" t="s">
        <v>16</v>
      </c>
      <c r="D36" s="7">
        <v>20</v>
      </c>
      <c r="E36" s="8">
        <v>11.432</v>
      </c>
      <c r="F36" s="8">
        <v>12.789</v>
      </c>
      <c r="G36" s="8">
        <v>11.116</v>
      </c>
      <c r="H36" s="7">
        <f t="shared" si="8"/>
        <v>11.779000000000002</v>
      </c>
      <c r="I36" s="8">
        <v>0.51600000000000001</v>
      </c>
      <c r="J36" s="7">
        <f t="shared" si="9"/>
        <v>11.263000000000002</v>
      </c>
      <c r="K36" s="7">
        <v>64.959999999999994</v>
      </c>
      <c r="L36" s="7">
        <v>2</v>
      </c>
      <c r="M36" s="5">
        <v>1</v>
      </c>
      <c r="N36">
        <f t="shared" si="11"/>
        <v>50</v>
      </c>
      <c r="P36" s="7">
        <f t="shared" si="10"/>
        <v>7.3164448000000002</v>
      </c>
    </row>
    <row r="37" spans="2:18" x14ac:dyDescent="0.2">
      <c r="B37" t="s">
        <v>58</v>
      </c>
      <c r="C37" s="2" t="s">
        <v>17</v>
      </c>
      <c r="D37" s="7">
        <v>20</v>
      </c>
      <c r="E37" s="8">
        <v>13.534000000000001</v>
      </c>
      <c r="F37" s="8">
        <v>25.056000000000001</v>
      </c>
      <c r="G37" s="8">
        <v>16.341999999999999</v>
      </c>
      <c r="H37" s="7">
        <f t="shared" si="8"/>
        <v>18.310666666666666</v>
      </c>
      <c r="I37" s="8">
        <v>0.85799999999999998</v>
      </c>
      <c r="J37" s="7">
        <f t="shared" si="9"/>
        <v>17.452666666666666</v>
      </c>
      <c r="K37" s="7">
        <v>64.959999999999994</v>
      </c>
      <c r="L37" s="7">
        <v>2</v>
      </c>
      <c r="M37" s="5">
        <v>1</v>
      </c>
      <c r="N37">
        <f t="shared" si="11"/>
        <v>50</v>
      </c>
      <c r="P37" s="7">
        <f t="shared" si="10"/>
        <v>11.337252266666665</v>
      </c>
    </row>
    <row r="38" spans="2:18" x14ac:dyDescent="0.2">
      <c r="B38" t="s">
        <v>58</v>
      </c>
      <c r="C38" t="s">
        <v>18</v>
      </c>
      <c r="D38" s="7">
        <v>20</v>
      </c>
      <c r="E38" s="8">
        <v>13.477</v>
      </c>
      <c r="F38" s="8">
        <v>12.88</v>
      </c>
      <c r="G38" s="8">
        <v>12.722</v>
      </c>
      <c r="H38" s="7">
        <f t="shared" si="8"/>
        <v>13.026333333333334</v>
      </c>
      <c r="I38" s="8">
        <v>0.189</v>
      </c>
      <c r="J38" s="7">
        <f t="shared" si="9"/>
        <v>12.837333333333333</v>
      </c>
      <c r="K38" s="7">
        <v>64.959999999999994</v>
      </c>
      <c r="L38" s="7">
        <v>2</v>
      </c>
      <c r="M38" s="5">
        <v>1</v>
      </c>
      <c r="N38">
        <f t="shared" si="11"/>
        <v>50</v>
      </c>
      <c r="P38" s="7">
        <f t="shared" si="10"/>
        <v>8.3391317333333319</v>
      </c>
    </row>
    <row r="39" spans="2:18" x14ac:dyDescent="0.2">
      <c r="B39" t="s">
        <v>58</v>
      </c>
      <c r="C39" t="s">
        <v>19</v>
      </c>
      <c r="D39" s="7">
        <v>20</v>
      </c>
      <c r="E39" s="8">
        <v>12.192</v>
      </c>
      <c r="F39" s="8">
        <v>14.323</v>
      </c>
      <c r="G39" s="8">
        <v>16.105</v>
      </c>
      <c r="H39" s="7">
        <f t="shared" si="8"/>
        <v>14.206666666666669</v>
      </c>
      <c r="I39" s="8">
        <v>0.72199999999999998</v>
      </c>
      <c r="J39" s="7">
        <f t="shared" si="9"/>
        <v>13.484666666666669</v>
      </c>
      <c r="K39" s="7">
        <v>64.959999999999994</v>
      </c>
      <c r="L39" s="7">
        <v>2</v>
      </c>
      <c r="M39" s="5">
        <v>1</v>
      </c>
      <c r="N39">
        <f t="shared" si="11"/>
        <v>50</v>
      </c>
      <c r="P39" s="7">
        <f t="shared" si="10"/>
        <v>8.7596394666666679</v>
      </c>
      <c r="R39">
        <f>AVERAGE(P39:P43)</f>
        <v>8.9458581333333331</v>
      </c>
    </row>
    <row r="40" spans="2:18" x14ac:dyDescent="0.2">
      <c r="B40" t="s">
        <v>58</v>
      </c>
      <c r="C40" t="s">
        <v>20</v>
      </c>
      <c r="D40" s="7">
        <v>20</v>
      </c>
      <c r="E40" s="8">
        <v>14.779</v>
      </c>
      <c r="F40" s="8">
        <v>15.311</v>
      </c>
      <c r="G40" s="8">
        <v>16.25</v>
      </c>
      <c r="H40" s="7">
        <f t="shared" si="8"/>
        <v>15.446666666666667</v>
      </c>
      <c r="I40" s="8">
        <v>0.621</v>
      </c>
      <c r="J40" s="7">
        <f t="shared" si="9"/>
        <v>14.825666666666667</v>
      </c>
      <c r="K40" s="7">
        <v>64.959999999999994</v>
      </c>
      <c r="L40" s="7">
        <v>2</v>
      </c>
      <c r="M40" s="5">
        <v>1</v>
      </c>
      <c r="N40">
        <f t="shared" si="11"/>
        <v>50</v>
      </c>
      <c r="P40" s="7">
        <f t="shared" si="10"/>
        <v>9.6307530666666654</v>
      </c>
    </row>
    <row r="41" spans="2:18" x14ac:dyDescent="0.2">
      <c r="B41" t="s">
        <v>58</v>
      </c>
      <c r="C41" t="s">
        <v>21</v>
      </c>
      <c r="D41" s="7">
        <v>20</v>
      </c>
      <c r="E41" s="5">
        <v>15.574999999999999</v>
      </c>
      <c r="F41" s="5">
        <v>15.079000000000001</v>
      </c>
      <c r="G41" s="5">
        <v>14.865</v>
      </c>
      <c r="H41">
        <f t="shared" si="8"/>
        <v>15.173</v>
      </c>
      <c r="I41" s="5">
        <v>0.94199999999999995</v>
      </c>
      <c r="J41" s="7">
        <f t="shared" si="9"/>
        <v>14.231</v>
      </c>
      <c r="K41" s="7">
        <v>64.959999999999994</v>
      </c>
      <c r="L41" s="7">
        <v>2</v>
      </c>
      <c r="M41" s="5">
        <v>1</v>
      </c>
      <c r="N41">
        <f t="shared" si="11"/>
        <v>50</v>
      </c>
      <c r="P41" s="7">
        <f t="shared" si="10"/>
        <v>9.2444575999999987</v>
      </c>
    </row>
    <row r="42" spans="2:18" x14ac:dyDescent="0.2">
      <c r="B42" t="s">
        <v>58</v>
      </c>
      <c r="C42" t="s">
        <v>22</v>
      </c>
      <c r="D42" s="7">
        <v>20</v>
      </c>
      <c r="E42" s="8">
        <v>15.305</v>
      </c>
      <c r="F42" s="8">
        <v>12.462</v>
      </c>
      <c r="G42" s="8">
        <v>15.157999999999999</v>
      </c>
      <c r="H42" s="7">
        <f t="shared" si="8"/>
        <v>14.308333333333332</v>
      </c>
      <c r="I42" s="8">
        <v>4.4999999999999998E-2</v>
      </c>
      <c r="J42" s="7">
        <f t="shared" si="9"/>
        <v>14.263333333333332</v>
      </c>
      <c r="K42" s="7">
        <v>64.959999999999994</v>
      </c>
      <c r="L42" s="7">
        <v>2</v>
      </c>
      <c r="M42" s="5">
        <v>1</v>
      </c>
      <c r="N42">
        <f t="shared" si="11"/>
        <v>50</v>
      </c>
      <c r="P42" s="7">
        <f t="shared" si="10"/>
        <v>9.2654613333333309</v>
      </c>
    </row>
    <row r="43" spans="2:18" x14ac:dyDescent="0.2">
      <c r="B43" t="s">
        <v>58</v>
      </c>
      <c r="C43" t="s">
        <v>23</v>
      </c>
      <c r="D43" s="7">
        <v>20</v>
      </c>
      <c r="E43" s="8">
        <v>12.846</v>
      </c>
      <c r="F43" s="8">
        <v>12.337999999999999</v>
      </c>
      <c r="G43" s="8">
        <v>13.105</v>
      </c>
      <c r="H43" s="7">
        <f t="shared" si="8"/>
        <v>12.763</v>
      </c>
      <c r="I43" s="8">
        <v>0.71099999999999997</v>
      </c>
      <c r="J43" s="7">
        <f t="shared" si="9"/>
        <v>12.052</v>
      </c>
      <c r="K43" s="7">
        <v>64.959999999999994</v>
      </c>
      <c r="L43" s="7">
        <v>2</v>
      </c>
      <c r="M43" s="5">
        <v>1</v>
      </c>
      <c r="N43">
        <f t="shared" si="11"/>
        <v>50</v>
      </c>
      <c r="P43" s="7">
        <f t="shared" si="10"/>
        <v>7.8289791999999991</v>
      </c>
    </row>
  </sheetData>
  <mergeCells count="1">
    <mergeCell ref="C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7F28-1DBB-4B07-9927-1C73B53A1247}">
  <dimension ref="A1:AE42"/>
  <sheetViews>
    <sheetView topLeftCell="A13" zoomScale="70" zoomScaleNormal="70" workbookViewId="0">
      <selection activeCell="I39" sqref="I39"/>
    </sheetView>
  </sheetViews>
  <sheetFormatPr defaultRowHeight="15" x14ac:dyDescent="0.2"/>
  <cols>
    <col min="1" max="1" width="11.43359375" bestFit="1" customWidth="1"/>
    <col min="2" max="2" width="14.796875" bestFit="1" customWidth="1"/>
  </cols>
  <sheetData>
    <row r="1" spans="1:31" x14ac:dyDescent="0.2">
      <c r="A1" t="s">
        <v>178</v>
      </c>
      <c r="C1" s="65" t="s">
        <v>72</v>
      </c>
      <c r="D1" s="65"/>
      <c r="E1" s="65"/>
      <c r="I1" s="7"/>
      <c r="R1" t="s">
        <v>132</v>
      </c>
      <c r="S1" s="3" t="s">
        <v>70</v>
      </c>
      <c r="T1" s="4">
        <v>1</v>
      </c>
      <c r="U1" s="4">
        <v>2</v>
      </c>
      <c r="V1" s="4">
        <v>3</v>
      </c>
      <c r="W1" s="3" t="s">
        <v>63</v>
      </c>
      <c r="X1" s="4" t="s">
        <v>64</v>
      </c>
      <c r="Y1" s="3" t="s">
        <v>61</v>
      </c>
      <c r="Z1" s="9" t="s">
        <v>65</v>
      </c>
      <c r="AA1" s="3" t="s">
        <v>66</v>
      </c>
      <c r="AB1" s="3" t="s">
        <v>67</v>
      </c>
      <c r="AC1" s="3" t="s">
        <v>68</v>
      </c>
      <c r="AE1" s="3" t="s">
        <v>107</v>
      </c>
    </row>
    <row r="2" spans="1:31" x14ac:dyDescent="0.2">
      <c r="A2" t="s">
        <v>124</v>
      </c>
      <c r="B2" s="3" t="s">
        <v>70</v>
      </c>
      <c r="C2" s="4">
        <v>1</v>
      </c>
      <c r="D2" s="4">
        <v>2</v>
      </c>
      <c r="E2" s="4">
        <v>3</v>
      </c>
      <c r="F2" s="3" t="s">
        <v>63</v>
      </c>
      <c r="G2" s="4" t="s">
        <v>64</v>
      </c>
      <c r="H2" s="3" t="s">
        <v>61</v>
      </c>
      <c r="I2" s="9" t="s">
        <v>65</v>
      </c>
      <c r="J2" s="3" t="s">
        <v>66</v>
      </c>
      <c r="K2" s="3" t="s">
        <v>67</v>
      </c>
      <c r="L2" s="3" t="s">
        <v>68</v>
      </c>
      <c r="N2" s="3" t="s">
        <v>107</v>
      </c>
      <c r="R2" t="s">
        <v>183</v>
      </c>
      <c r="S2" s="7">
        <v>20</v>
      </c>
      <c r="T2" s="5">
        <v>-143.08699999999999</v>
      </c>
      <c r="U2" s="5">
        <v>-95.739000000000004</v>
      </c>
      <c r="V2" s="5"/>
      <c r="W2">
        <f>AVERAGE(T2:V2)</f>
        <v>-119.413</v>
      </c>
      <c r="X2" s="5">
        <v>-18.260999999999999</v>
      </c>
      <c r="Y2">
        <f t="shared" ref="Y2:Y5" si="0">W2-X2</f>
        <v>-101.152</v>
      </c>
      <c r="Z2" s="7">
        <v>64.959999999999994</v>
      </c>
      <c r="AA2">
        <v>2</v>
      </c>
      <c r="AB2" s="5">
        <v>1</v>
      </c>
      <c r="AC2">
        <f>50/AB2</f>
        <v>50</v>
      </c>
      <c r="AE2">
        <f>(Y2*Z2)/(AA2*AC2)</f>
        <v>-65.708339199999998</v>
      </c>
    </row>
    <row r="3" spans="1:31" x14ac:dyDescent="0.2">
      <c r="A3" t="s">
        <v>183</v>
      </c>
      <c r="B3" s="7">
        <v>20</v>
      </c>
      <c r="C3" s="5">
        <v>-116.47799999999999</v>
      </c>
      <c r="D3" s="5">
        <v>-100.17400000000001</v>
      </c>
      <c r="E3" s="5">
        <v>-95.216999999999999</v>
      </c>
      <c r="F3">
        <f>AVERAGE(C3:E3)</f>
        <v>-103.95633333333332</v>
      </c>
      <c r="G3" s="5">
        <v>-13.173999999999999</v>
      </c>
      <c r="H3">
        <f t="shared" ref="H3:H7" si="1">F3-G3</f>
        <v>-90.782333333333327</v>
      </c>
      <c r="I3" s="7">
        <v>64.959999999999994</v>
      </c>
      <c r="J3">
        <v>2</v>
      </c>
      <c r="K3" s="5">
        <v>1</v>
      </c>
      <c r="L3">
        <f>50/K3</f>
        <v>50</v>
      </c>
      <c r="N3">
        <f>(H3*I3)/(J3*L3)</f>
        <v>-58.972203733333323</v>
      </c>
      <c r="R3" t="s">
        <v>184</v>
      </c>
      <c r="S3" s="7">
        <v>100</v>
      </c>
      <c r="T3" s="5">
        <v>-47.305</v>
      </c>
      <c r="U3" s="5">
        <v>-39.652000000000001</v>
      </c>
      <c r="V3" s="5">
        <v>-40.851999999999997</v>
      </c>
      <c r="W3">
        <f t="shared" ref="W3:W5" si="2">AVERAGE(T3:V3)</f>
        <v>-42.603000000000002</v>
      </c>
      <c r="X3" s="5">
        <v>-4.0030000000000001</v>
      </c>
      <c r="Y3">
        <f t="shared" si="0"/>
        <v>-38.6</v>
      </c>
      <c r="Z3" s="7">
        <v>64.959999999999994</v>
      </c>
      <c r="AA3">
        <v>2</v>
      </c>
      <c r="AB3" s="6">
        <v>5</v>
      </c>
      <c r="AC3">
        <f t="shared" ref="AC3:AC5" si="3">50/AB3</f>
        <v>10</v>
      </c>
      <c r="AE3">
        <f>(Y3*Z3)/(AA3*AC3)</f>
        <v>-125.37279999999998</v>
      </c>
    </row>
    <row r="4" spans="1:31" x14ac:dyDescent="0.2">
      <c r="A4" t="s">
        <v>184</v>
      </c>
      <c r="B4" s="7">
        <v>100</v>
      </c>
      <c r="C4" s="5">
        <v>-35.279000000000003</v>
      </c>
      <c r="D4" s="5">
        <v>-31.02</v>
      </c>
      <c r="E4" s="5">
        <v>-31.997</v>
      </c>
      <c r="F4">
        <f t="shared" ref="F4:F7" si="4">AVERAGE(C4:E4)</f>
        <v>-32.765333333333338</v>
      </c>
      <c r="G4" s="5">
        <v>-3.484</v>
      </c>
      <c r="H4">
        <f t="shared" si="1"/>
        <v>-29.281333333333336</v>
      </c>
      <c r="I4" s="7">
        <v>64.959999999999994</v>
      </c>
      <c r="J4">
        <v>2</v>
      </c>
      <c r="K4" s="6">
        <v>5</v>
      </c>
      <c r="L4">
        <f t="shared" ref="L4:L7" si="5">50/K4</f>
        <v>10</v>
      </c>
      <c r="N4">
        <f>(H4*I4)/(J4*L4)</f>
        <v>-95.105770666666672</v>
      </c>
      <c r="S4" s="30">
        <v>200</v>
      </c>
      <c r="T4" s="5">
        <v>-24.786000000000001</v>
      </c>
      <c r="U4" s="5">
        <v>-23.556000000000001</v>
      </c>
      <c r="V4" s="5">
        <v>-18.652000000000001</v>
      </c>
      <c r="W4" s="7">
        <f t="shared" si="2"/>
        <v>-22.331333333333333</v>
      </c>
      <c r="X4" s="5">
        <v>-2.2949999999999999</v>
      </c>
      <c r="Y4" s="7">
        <f t="shared" si="0"/>
        <v>-20.036333333333332</v>
      </c>
      <c r="Z4" s="7">
        <v>64.959999999999994</v>
      </c>
      <c r="AA4" s="7">
        <v>2</v>
      </c>
      <c r="AB4" s="8">
        <v>10</v>
      </c>
      <c r="AC4" s="7">
        <f t="shared" si="3"/>
        <v>5</v>
      </c>
      <c r="AD4" s="7"/>
      <c r="AE4" s="7">
        <f t="shared" ref="AE4" si="6">(Y4*Z4)/(AA4*AC4)</f>
        <v>-130.15602133333331</v>
      </c>
    </row>
    <row r="5" spans="1:31" x14ac:dyDescent="0.2">
      <c r="B5" s="30">
        <v>200</v>
      </c>
      <c r="C5" s="5">
        <v>-20.292999999999999</v>
      </c>
      <c r="D5" s="5">
        <v>-19.021999999999998</v>
      </c>
      <c r="E5" s="5">
        <v>-20.594000000000001</v>
      </c>
      <c r="F5" s="7">
        <f t="shared" si="4"/>
        <v>-19.969666666666665</v>
      </c>
      <c r="G5" s="5">
        <v>-2.3170000000000002</v>
      </c>
      <c r="H5" s="7">
        <f t="shared" si="1"/>
        <v>-17.652666666666665</v>
      </c>
      <c r="I5" s="7">
        <v>64.959999999999994</v>
      </c>
      <c r="J5" s="7">
        <v>2</v>
      </c>
      <c r="K5" s="8">
        <v>10</v>
      </c>
      <c r="L5" s="7">
        <f t="shared" si="5"/>
        <v>5</v>
      </c>
      <c r="M5" s="7"/>
      <c r="N5" s="7">
        <f t="shared" ref="N5:N7" si="7">(H5*I5)/(J5*L5)</f>
        <v>-114.67172266666664</v>
      </c>
      <c r="S5" s="7">
        <v>400</v>
      </c>
      <c r="T5" s="5">
        <v>-11.516</v>
      </c>
      <c r="U5" s="5">
        <v>-12.76</v>
      </c>
      <c r="V5" s="5">
        <v>-14.102</v>
      </c>
      <c r="W5">
        <f t="shared" si="2"/>
        <v>-12.792666666666667</v>
      </c>
      <c r="X5" s="5">
        <v>-1.0880000000000001</v>
      </c>
      <c r="Y5">
        <f t="shared" si="0"/>
        <v>-11.704666666666668</v>
      </c>
      <c r="Z5" s="7">
        <v>64.959999999999994</v>
      </c>
      <c r="AA5">
        <v>2</v>
      </c>
      <c r="AB5" s="6">
        <v>20</v>
      </c>
      <c r="AC5">
        <f t="shared" si="3"/>
        <v>2.5</v>
      </c>
      <c r="AE5" s="7">
        <f>(Y5*Z5)/(AA5*AC5)</f>
        <v>-152.06702933333332</v>
      </c>
    </row>
    <row r="6" spans="1:31" x14ac:dyDescent="0.2">
      <c r="B6" s="7">
        <v>400</v>
      </c>
      <c r="C6" s="5">
        <v>-14.002000000000001</v>
      </c>
      <c r="D6" s="5">
        <v>-13.436999999999999</v>
      </c>
      <c r="E6" s="5">
        <v>-12.27</v>
      </c>
      <c r="F6">
        <f t="shared" si="4"/>
        <v>-13.236333333333334</v>
      </c>
      <c r="G6" s="5">
        <v>-1.421</v>
      </c>
      <c r="H6">
        <f t="shared" si="1"/>
        <v>-11.815333333333335</v>
      </c>
      <c r="I6" s="7">
        <v>64.959999999999994</v>
      </c>
      <c r="J6">
        <v>2</v>
      </c>
      <c r="K6" s="6">
        <v>20</v>
      </c>
      <c r="L6">
        <f t="shared" si="5"/>
        <v>2.5</v>
      </c>
      <c r="N6" s="7">
        <f>(H6*I6)/(J6*L6)</f>
        <v>-153.50481066666666</v>
      </c>
    </row>
    <row r="7" spans="1:31" x14ac:dyDescent="0.2">
      <c r="B7" s="7">
        <v>800</v>
      </c>
      <c r="C7" s="5">
        <v>-6.1829999999999998</v>
      </c>
      <c r="D7" s="5">
        <v>-5.2030000000000003</v>
      </c>
      <c r="E7" s="5">
        <v>-4.9080000000000004</v>
      </c>
      <c r="F7">
        <f t="shared" si="4"/>
        <v>-5.4313333333333338</v>
      </c>
      <c r="G7" s="5">
        <v>-1.0349999999999999</v>
      </c>
      <c r="H7">
        <f t="shared" si="1"/>
        <v>-4.3963333333333336</v>
      </c>
      <c r="I7" s="7">
        <v>64.959999999999994</v>
      </c>
      <c r="J7">
        <v>2</v>
      </c>
      <c r="K7" s="6">
        <v>40</v>
      </c>
      <c r="L7">
        <f t="shared" si="5"/>
        <v>1.25</v>
      </c>
      <c r="N7" s="7">
        <f t="shared" si="7"/>
        <v>-114.23432533333332</v>
      </c>
    </row>
    <row r="8" spans="1:31" x14ac:dyDescent="0.2">
      <c r="B8" s="7"/>
      <c r="S8" t="s">
        <v>136</v>
      </c>
      <c r="T8" t="s">
        <v>137</v>
      </c>
      <c r="U8" t="s">
        <v>138</v>
      </c>
      <c r="V8" t="s">
        <v>139</v>
      </c>
    </row>
    <row r="9" spans="1:31" x14ac:dyDescent="0.2">
      <c r="A9" t="s">
        <v>124</v>
      </c>
      <c r="B9" s="11" t="s">
        <v>70</v>
      </c>
      <c r="C9" s="4">
        <v>1</v>
      </c>
      <c r="D9" s="4">
        <v>2</v>
      </c>
      <c r="E9" s="4">
        <v>3</v>
      </c>
      <c r="F9" s="3" t="s">
        <v>63</v>
      </c>
      <c r="G9" s="4" t="s">
        <v>64</v>
      </c>
      <c r="H9" s="3" t="s">
        <v>61</v>
      </c>
      <c r="I9" s="9" t="s">
        <v>65</v>
      </c>
      <c r="J9" s="3" t="s">
        <v>66</v>
      </c>
      <c r="K9" s="3" t="s">
        <v>67</v>
      </c>
      <c r="L9" s="3" t="s">
        <v>68</v>
      </c>
      <c r="N9" s="3" t="s">
        <v>107</v>
      </c>
      <c r="S9">
        <v>50</v>
      </c>
      <c r="T9">
        <f>(U9*V9)/S9</f>
        <v>20</v>
      </c>
      <c r="U9">
        <v>5</v>
      </c>
      <c r="V9">
        <v>200</v>
      </c>
    </row>
    <row r="10" spans="1:31" x14ac:dyDescent="0.2">
      <c r="A10" t="s">
        <v>185</v>
      </c>
      <c r="B10" s="19">
        <v>20</v>
      </c>
      <c r="C10" s="5">
        <v>-58.392000000000003</v>
      </c>
      <c r="D10" s="5">
        <v>-94.168000000000006</v>
      </c>
      <c r="E10" s="5">
        <v>-106.806</v>
      </c>
      <c r="F10">
        <f>AVERAGE(C10:E10)</f>
        <v>-86.455333333333328</v>
      </c>
      <c r="G10" s="5">
        <v>-14.981</v>
      </c>
      <c r="H10">
        <f>F10-G10</f>
        <v>-71.474333333333334</v>
      </c>
      <c r="I10" s="7">
        <v>64.959999999999994</v>
      </c>
      <c r="J10">
        <v>2</v>
      </c>
      <c r="K10" s="5">
        <v>1</v>
      </c>
      <c r="L10">
        <f>50/K10</f>
        <v>50</v>
      </c>
      <c r="N10">
        <f>(H10*I10)/(J10*L10)</f>
        <v>-46.429726933333335</v>
      </c>
    </row>
    <row r="11" spans="1:31" x14ac:dyDescent="0.2">
      <c r="A11" t="s">
        <v>184</v>
      </c>
      <c r="B11" s="7">
        <v>100</v>
      </c>
      <c r="C11" s="5">
        <v>-29.36</v>
      </c>
      <c r="D11" s="5">
        <v>-33.537999999999997</v>
      </c>
      <c r="E11" s="5">
        <v>-31.007999999999999</v>
      </c>
      <c r="F11">
        <f>AVERAGE(C11:E11)</f>
        <v>-31.301999999999996</v>
      </c>
      <c r="G11" s="5">
        <v>-3.294</v>
      </c>
      <c r="H11">
        <f>F11-G11</f>
        <v>-28.007999999999996</v>
      </c>
      <c r="I11" s="7">
        <v>64.959999999999994</v>
      </c>
      <c r="J11">
        <v>2</v>
      </c>
      <c r="K11" s="6">
        <v>5</v>
      </c>
      <c r="L11">
        <f t="shared" ref="L11:L14" si="8">50/K11</f>
        <v>10</v>
      </c>
      <c r="N11">
        <f>(H11*I11)/(J11*L11)</f>
        <v>-90.969983999999982</v>
      </c>
      <c r="U11" t="s">
        <v>198</v>
      </c>
      <c r="V11">
        <f>200-T9</f>
        <v>180</v>
      </c>
    </row>
    <row r="12" spans="1:31" x14ac:dyDescent="0.2">
      <c r="B12" s="30">
        <v>200</v>
      </c>
      <c r="C12" s="5">
        <v>-18.802</v>
      </c>
      <c r="D12" s="5">
        <v>-23.64</v>
      </c>
      <c r="E12" s="5">
        <v>-19.949000000000002</v>
      </c>
      <c r="F12" s="7">
        <f t="shared" ref="F12:F13" si="9">AVERAGE(C12:E12)</f>
        <v>-20.797000000000001</v>
      </c>
      <c r="G12" s="5">
        <v>-2.4569999999999999</v>
      </c>
      <c r="H12" s="7">
        <f t="shared" ref="H12:H14" si="10">F12-G12</f>
        <v>-18.34</v>
      </c>
      <c r="I12" s="7">
        <v>64.959999999999994</v>
      </c>
      <c r="J12" s="7">
        <v>2</v>
      </c>
      <c r="K12" s="8">
        <v>10</v>
      </c>
      <c r="L12" s="7">
        <f t="shared" si="8"/>
        <v>5</v>
      </c>
      <c r="M12" s="7"/>
      <c r="N12" s="7">
        <f t="shared" ref="N12" si="11">(H12*I12)/(J12*L12)</f>
        <v>-119.13663999999999</v>
      </c>
      <c r="U12" t="s">
        <v>197</v>
      </c>
      <c r="V12">
        <v>20</v>
      </c>
    </row>
    <row r="13" spans="1:31" x14ac:dyDescent="0.2">
      <c r="B13" s="7">
        <v>400</v>
      </c>
      <c r="C13" s="5">
        <v>-13.11</v>
      </c>
      <c r="D13" s="5">
        <v>-12.92</v>
      </c>
      <c r="E13" s="5">
        <v>-12.250999999999999</v>
      </c>
      <c r="F13">
        <f t="shared" si="9"/>
        <v>-12.760333333333334</v>
      </c>
      <c r="G13" s="5">
        <v>-2.0110000000000001</v>
      </c>
      <c r="H13">
        <f t="shared" si="10"/>
        <v>-10.749333333333333</v>
      </c>
      <c r="I13" s="7">
        <v>64.959999999999994</v>
      </c>
      <c r="J13">
        <v>2</v>
      </c>
      <c r="K13" s="6">
        <v>20</v>
      </c>
      <c r="L13">
        <f t="shared" si="8"/>
        <v>2.5</v>
      </c>
      <c r="N13" s="7">
        <f>(H13*I13)/(J13*L13)</f>
        <v>-139.65533866666664</v>
      </c>
    </row>
    <row r="14" spans="1:31" x14ac:dyDescent="0.2">
      <c r="B14" s="7">
        <v>800</v>
      </c>
      <c r="C14" s="5">
        <v>-7.5579999999999998</v>
      </c>
      <c r="D14" s="5">
        <v>-7.4089999999999998</v>
      </c>
      <c r="E14" s="5">
        <v>-7.9710000000000001</v>
      </c>
      <c r="F14">
        <f>AVERAGE(C14:E14)</f>
        <v>-7.6459999999999999</v>
      </c>
      <c r="G14" s="5">
        <v>-1.625</v>
      </c>
      <c r="H14">
        <f t="shared" si="10"/>
        <v>-6.0209999999999999</v>
      </c>
      <c r="I14" s="7">
        <v>64.959999999999994</v>
      </c>
      <c r="J14">
        <v>2</v>
      </c>
      <c r="K14" s="6">
        <v>40</v>
      </c>
      <c r="L14">
        <f t="shared" si="8"/>
        <v>1.25</v>
      </c>
      <c r="N14" s="7">
        <f t="shared" ref="N14" si="12">(H14*I14)/(J14*L14)</f>
        <v>-156.44966399999998</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200</v>
      </c>
      <c r="D19" s="8">
        <v>-35.665999999999997</v>
      </c>
      <c r="E19" s="8">
        <v>-35.838000000000001</v>
      </c>
      <c r="F19" s="8">
        <v>-34.491</v>
      </c>
      <c r="G19" s="7">
        <f t="shared" ref="G19:G42" si="13">AVERAGE(D19:F19)</f>
        <v>-35.331666666666663</v>
      </c>
      <c r="H19" s="8">
        <v>-2.6459999999999999</v>
      </c>
      <c r="I19" s="7">
        <f t="shared" ref="I19:I42" si="14">G19-H19</f>
        <v>-32.685666666666663</v>
      </c>
      <c r="J19" s="7">
        <v>64.959999999999994</v>
      </c>
      <c r="K19" s="7">
        <v>2</v>
      </c>
      <c r="L19" s="8">
        <v>10</v>
      </c>
      <c r="M19" s="7">
        <f t="shared" ref="M19:M42" si="15">50/L19</f>
        <v>5</v>
      </c>
      <c r="N19" s="7"/>
      <c r="O19" s="7">
        <f t="shared" ref="O19:O42" si="16">(I19*J19)/(K19*M19)</f>
        <v>-212.32609066666663</v>
      </c>
      <c r="P19">
        <f>AVERAGE(O19:O25)</f>
        <v>-170.04486399999999</v>
      </c>
      <c r="Q19">
        <f>ABS(O19)</f>
        <v>212.32609066666663</v>
      </c>
      <c r="R19" t="s">
        <v>75</v>
      </c>
      <c r="S19">
        <f>AVERAGE(O38:O42)</f>
        <v>-161.48276479999998</v>
      </c>
      <c r="T19">
        <f>AVERAGE(O26:O32)</f>
        <v>-164.219808</v>
      </c>
      <c r="V19" t="s">
        <v>75</v>
      </c>
      <c r="W19">
        <f>STDEVA(O38:O42)</f>
        <v>30.053212240943349</v>
      </c>
      <c r="X19">
        <f>STDEVA(O26:O32)</f>
        <v>30.037603479906977</v>
      </c>
      <c r="Z19" t="s">
        <v>75</v>
      </c>
      <c r="AA19">
        <f>W19/SQRT(W24)</f>
        <v>13.440205102595623</v>
      </c>
      <c r="AB19">
        <f>X19/SQRT(X24)</f>
        <v>11.35314696974317</v>
      </c>
    </row>
    <row r="20" spans="1:28" x14ac:dyDescent="0.2">
      <c r="A20" t="s">
        <v>57</v>
      </c>
      <c r="B20" t="s">
        <v>1</v>
      </c>
      <c r="C20" s="7">
        <v>200</v>
      </c>
      <c r="D20" s="8">
        <v>-24.4</v>
      </c>
      <c r="E20" s="8">
        <v>-27.4</v>
      </c>
      <c r="F20" s="8">
        <v>-20.824000000000002</v>
      </c>
      <c r="G20" s="7">
        <f t="shared" si="13"/>
        <v>-24.207999999999998</v>
      </c>
      <c r="H20" s="8">
        <v>-2.54</v>
      </c>
      <c r="I20" s="7">
        <f t="shared" si="14"/>
        <v>-21.667999999999999</v>
      </c>
      <c r="J20" s="7">
        <v>64.959999999999994</v>
      </c>
      <c r="K20" s="7">
        <v>2</v>
      </c>
      <c r="L20" s="8">
        <v>10</v>
      </c>
      <c r="M20" s="7">
        <f t="shared" si="15"/>
        <v>5</v>
      </c>
      <c r="O20" s="7">
        <f t="shared" si="16"/>
        <v>-140.75532799999999</v>
      </c>
      <c r="Q20">
        <f t="shared" ref="Q20:Q42" si="17">ABS(O20)</f>
        <v>140.75532799999999</v>
      </c>
      <c r="R20" t="s">
        <v>76</v>
      </c>
      <c r="S20">
        <f>AVERAGE(O33:O37)</f>
        <v>-182.06079360000001</v>
      </c>
      <c r="T20">
        <f>AVERAGE(O19:O25)</f>
        <v>-170.04486399999999</v>
      </c>
      <c r="V20" t="s">
        <v>76</v>
      </c>
      <c r="W20">
        <f>STDEVA(O33:O37)</f>
        <v>11.796116093452865</v>
      </c>
      <c r="X20">
        <f>STDEVA(O19:O25)</f>
        <v>25.992922915044819</v>
      </c>
      <c r="Z20" t="s">
        <v>76</v>
      </c>
      <c r="AA20">
        <f>W20/SQRT(W25)</f>
        <v>5.2753834910879736</v>
      </c>
      <c r="AB20">
        <f>X20/SQRT(X25)</f>
        <v>9.8244014115543816</v>
      </c>
    </row>
    <row r="21" spans="1:28" x14ac:dyDescent="0.2">
      <c r="A21" t="s">
        <v>57</v>
      </c>
      <c r="B21" t="s">
        <v>2</v>
      </c>
      <c r="C21" s="7">
        <v>200</v>
      </c>
      <c r="D21" s="8">
        <v>-29.061</v>
      </c>
      <c r="E21" s="8">
        <v>-24.157</v>
      </c>
      <c r="F21" s="8">
        <v>-25.852</v>
      </c>
      <c r="G21">
        <f t="shared" si="13"/>
        <v>-26.356666666666669</v>
      </c>
      <c r="H21" s="8">
        <v>-2.2170000000000001</v>
      </c>
      <c r="I21" s="7">
        <f t="shared" si="14"/>
        <v>-24.13966666666667</v>
      </c>
      <c r="J21" s="7">
        <v>64.959999999999994</v>
      </c>
      <c r="K21" s="7">
        <v>2</v>
      </c>
      <c r="L21" s="8">
        <v>10</v>
      </c>
      <c r="M21" s="7">
        <f t="shared" si="15"/>
        <v>5</v>
      </c>
      <c r="O21" s="7">
        <f t="shared" si="16"/>
        <v>-156.81127466666666</v>
      </c>
      <c r="Q21">
        <f t="shared" si="17"/>
        <v>156.81127466666666</v>
      </c>
    </row>
    <row r="22" spans="1:28" x14ac:dyDescent="0.2">
      <c r="A22" t="s">
        <v>57</v>
      </c>
      <c r="B22" t="s">
        <v>3</v>
      </c>
      <c r="C22" s="7">
        <v>200</v>
      </c>
      <c r="D22" s="8">
        <v>-28.460999999999999</v>
      </c>
      <c r="E22" s="8">
        <v>-20.164999999999999</v>
      </c>
      <c r="F22" s="8">
        <v>-28.148</v>
      </c>
      <c r="G22" s="7">
        <f t="shared" si="13"/>
        <v>-25.591333333333335</v>
      </c>
      <c r="H22" s="8">
        <v>-1.9570000000000001</v>
      </c>
      <c r="I22" s="7">
        <f t="shared" si="14"/>
        <v>-23.634333333333334</v>
      </c>
      <c r="J22" s="7">
        <v>64.959999999999994</v>
      </c>
      <c r="K22">
        <v>2</v>
      </c>
      <c r="L22" s="8">
        <v>10</v>
      </c>
      <c r="M22">
        <f t="shared" si="15"/>
        <v>5</v>
      </c>
      <c r="O22">
        <f>(I22*J22)/(K22*M22)</f>
        <v>-153.52862933333333</v>
      </c>
      <c r="Q22">
        <f t="shared" si="17"/>
        <v>153.52862933333333</v>
      </c>
      <c r="R22" s="67" t="s">
        <v>78</v>
      </c>
      <c r="S22" s="67"/>
      <c r="T22" s="67"/>
      <c r="V22" s="66" t="s">
        <v>80</v>
      </c>
      <c r="W22" s="66"/>
      <c r="X22" s="66"/>
    </row>
    <row r="23" spans="1:28" x14ac:dyDescent="0.2">
      <c r="A23" t="s">
        <v>57</v>
      </c>
      <c r="B23" t="s">
        <v>4</v>
      </c>
      <c r="C23" s="7">
        <v>200</v>
      </c>
      <c r="D23" s="8">
        <v>-27.521999999999998</v>
      </c>
      <c r="E23" s="8">
        <v>-35.478000000000002</v>
      </c>
      <c r="F23" s="8">
        <v>-30.913</v>
      </c>
      <c r="G23" s="7">
        <f t="shared" si="13"/>
        <v>-31.304333333333332</v>
      </c>
      <c r="H23" s="8">
        <v>-2.3479999999999999</v>
      </c>
      <c r="I23" s="7">
        <f t="shared" si="14"/>
        <v>-28.956333333333333</v>
      </c>
      <c r="J23" s="7">
        <v>64.959999999999994</v>
      </c>
      <c r="K23" s="7">
        <v>2</v>
      </c>
      <c r="L23" s="8">
        <v>10</v>
      </c>
      <c r="M23" s="7">
        <f t="shared" si="15"/>
        <v>5</v>
      </c>
      <c r="O23" s="7">
        <f t="shared" si="16"/>
        <v>-188.10034133333332</v>
      </c>
      <c r="Q23">
        <f t="shared" si="17"/>
        <v>188.10034133333332</v>
      </c>
      <c r="S23" t="s">
        <v>58</v>
      </c>
      <c r="T23" t="s">
        <v>57</v>
      </c>
      <c r="W23" t="s">
        <v>58</v>
      </c>
      <c r="X23" t="s">
        <v>57</v>
      </c>
    </row>
    <row r="24" spans="1:28" x14ac:dyDescent="0.2">
      <c r="A24" t="s">
        <v>57</v>
      </c>
      <c r="B24" t="s">
        <v>5</v>
      </c>
      <c r="C24" s="7">
        <v>200</v>
      </c>
      <c r="D24" s="8">
        <v>-26.465</v>
      </c>
      <c r="E24" s="8">
        <v>-21.745000000000001</v>
      </c>
      <c r="F24" s="8">
        <v>-27.55</v>
      </c>
      <c r="G24" s="7">
        <f>AVERAGE(D24:F24)</f>
        <v>-25.253333333333334</v>
      </c>
      <c r="H24" s="8">
        <v>-1.9159999999999999</v>
      </c>
      <c r="I24" s="7">
        <f t="shared" si="14"/>
        <v>-23.337333333333333</v>
      </c>
      <c r="J24" s="7">
        <v>64.959999999999994</v>
      </c>
      <c r="K24" s="7">
        <v>2</v>
      </c>
      <c r="L24" s="8">
        <v>10</v>
      </c>
      <c r="M24" s="7">
        <f t="shared" si="15"/>
        <v>5</v>
      </c>
      <c r="O24" s="7">
        <f t="shared" si="16"/>
        <v>-151.59931733333332</v>
      </c>
      <c r="Q24">
        <f t="shared" si="17"/>
        <v>151.59931733333332</v>
      </c>
      <c r="R24" t="s">
        <v>75</v>
      </c>
      <c r="S24">
        <f>ABS(S19)</f>
        <v>161.48276479999998</v>
      </c>
      <c r="T24">
        <f>ABS(T19)</f>
        <v>164.219808</v>
      </c>
      <c r="V24" t="s">
        <v>75</v>
      </c>
      <c r="W24">
        <f>COUNT(O38:O42)</f>
        <v>5</v>
      </c>
      <c r="X24">
        <f>COUNT(O26:O32)</f>
        <v>7</v>
      </c>
    </row>
    <row r="25" spans="1:28" x14ac:dyDescent="0.2">
      <c r="A25" t="s">
        <v>57</v>
      </c>
      <c r="B25" t="s">
        <v>6</v>
      </c>
      <c r="C25" s="7">
        <v>200</v>
      </c>
      <c r="D25" s="8">
        <v>-33.72</v>
      </c>
      <c r="E25" s="8">
        <v>-33.802999999999997</v>
      </c>
      <c r="F25" s="8">
        <v>-23.408999999999999</v>
      </c>
      <c r="G25" s="7">
        <f t="shared" si="13"/>
        <v>-30.310666666666663</v>
      </c>
      <c r="H25" s="8">
        <v>-1.494</v>
      </c>
      <c r="I25" s="7">
        <f t="shared" si="14"/>
        <v>-28.816666666666663</v>
      </c>
      <c r="J25" s="7">
        <v>64.959999999999994</v>
      </c>
      <c r="K25" s="7">
        <v>2</v>
      </c>
      <c r="L25" s="8">
        <v>10</v>
      </c>
      <c r="M25" s="7">
        <f t="shared" si="15"/>
        <v>5</v>
      </c>
      <c r="O25" s="7">
        <f t="shared" si="16"/>
        <v>-187.19306666666662</v>
      </c>
      <c r="Q25">
        <f t="shared" si="17"/>
        <v>187.19306666666662</v>
      </c>
      <c r="R25" t="s">
        <v>76</v>
      </c>
      <c r="S25">
        <f>ABS(S20)</f>
        <v>182.06079360000001</v>
      </c>
      <c r="T25">
        <f>ABS(T20)</f>
        <v>170.04486399999999</v>
      </c>
      <c r="V25" t="s">
        <v>76</v>
      </c>
      <c r="W25">
        <f>COUNT(O33:O37)</f>
        <v>5</v>
      </c>
      <c r="X25">
        <f>COUNT(O19:O25)</f>
        <v>7</v>
      </c>
    </row>
    <row r="26" spans="1:28" x14ac:dyDescent="0.2">
      <c r="A26" t="s">
        <v>57</v>
      </c>
      <c r="B26" t="s">
        <v>7</v>
      </c>
      <c r="C26" s="7">
        <v>200</v>
      </c>
      <c r="D26" s="8">
        <v>-22.225999999999999</v>
      </c>
      <c r="E26" s="8">
        <v>-22.518000000000001</v>
      </c>
      <c r="F26" s="8">
        <v>-18.335000000000001</v>
      </c>
      <c r="G26" s="7">
        <f t="shared" si="13"/>
        <v>-21.026333333333334</v>
      </c>
      <c r="H26" s="8">
        <v>-1.6439999999999999</v>
      </c>
      <c r="I26" s="7">
        <f t="shared" si="14"/>
        <v>-19.382333333333335</v>
      </c>
      <c r="J26" s="7">
        <v>64.959999999999994</v>
      </c>
      <c r="K26" s="7">
        <v>2</v>
      </c>
      <c r="L26" s="8">
        <v>10</v>
      </c>
      <c r="M26" s="7">
        <f t="shared" si="15"/>
        <v>5</v>
      </c>
      <c r="O26" s="7">
        <f t="shared" si="16"/>
        <v>-125.90763733333333</v>
      </c>
      <c r="P26">
        <f>AVERAGE(O26:O32)</f>
        <v>-164.219808</v>
      </c>
      <c r="Q26">
        <f t="shared" si="17"/>
        <v>125.90763733333333</v>
      </c>
    </row>
    <row r="27" spans="1:28" x14ac:dyDescent="0.2">
      <c r="A27" t="s">
        <v>57</v>
      </c>
      <c r="B27" t="s">
        <v>8</v>
      </c>
      <c r="C27" s="7">
        <v>200</v>
      </c>
      <c r="D27" s="8">
        <v>-27.260999999999999</v>
      </c>
      <c r="E27" s="8">
        <v>-28.434999999999999</v>
      </c>
      <c r="F27" s="8">
        <v>-31.042999999999999</v>
      </c>
      <c r="G27" s="7">
        <f t="shared" si="13"/>
        <v>-28.913</v>
      </c>
      <c r="H27" s="8">
        <v>-2.2170000000000001</v>
      </c>
      <c r="I27" s="7">
        <f t="shared" si="14"/>
        <v>-26.696000000000002</v>
      </c>
      <c r="J27" s="7">
        <v>64.959999999999994</v>
      </c>
      <c r="K27" s="7">
        <v>2</v>
      </c>
      <c r="L27" s="8">
        <v>10</v>
      </c>
      <c r="M27" s="7">
        <f t="shared" si="15"/>
        <v>5</v>
      </c>
      <c r="O27" s="7">
        <f t="shared" si="16"/>
        <v>-173.417216</v>
      </c>
      <c r="Q27">
        <f t="shared" si="17"/>
        <v>173.417216</v>
      </c>
    </row>
    <row r="28" spans="1:28" x14ac:dyDescent="0.2">
      <c r="A28" t="s">
        <v>57</v>
      </c>
      <c r="B28" t="s">
        <v>9</v>
      </c>
      <c r="C28" s="7">
        <v>200</v>
      </c>
      <c r="D28" s="8">
        <v>-28.67</v>
      </c>
      <c r="E28" s="8">
        <v>-28.696000000000002</v>
      </c>
      <c r="F28" s="8">
        <v>-30.209</v>
      </c>
      <c r="G28" s="7">
        <f t="shared" si="13"/>
        <v>-29.191666666666666</v>
      </c>
      <c r="H28" s="8">
        <v>-0.96499999999999997</v>
      </c>
      <c r="I28" s="7">
        <f t="shared" si="14"/>
        <v>-28.226666666666667</v>
      </c>
      <c r="J28" s="7">
        <v>64.959999999999994</v>
      </c>
      <c r="K28" s="7">
        <v>2</v>
      </c>
      <c r="L28" s="8">
        <v>10</v>
      </c>
      <c r="M28" s="7">
        <f t="shared" si="15"/>
        <v>5</v>
      </c>
      <c r="O28" s="7">
        <f t="shared" si="16"/>
        <v>-183.36042666666665</v>
      </c>
      <c r="Q28">
        <f t="shared" si="17"/>
        <v>183.36042666666665</v>
      </c>
    </row>
    <row r="29" spans="1:28" x14ac:dyDescent="0.2">
      <c r="A29" t="s">
        <v>57</v>
      </c>
      <c r="B29" t="s">
        <v>10</v>
      </c>
      <c r="C29" s="7">
        <v>200</v>
      </c>
      <c r="D29" s="8">
        <v>-25.513000000000002</v>
      </c>
      <c r="E29" s="8">
        <v>-28.434999999999999</v>
      </c>
      <c r="F29" s="8">
        <v>-22.042999999999999</v>
      </c>
      <c r="G29" s="7">
        <f t="shared" si="13"/>
        <v>-25.330333333333332</v>
      </c>
      <c r="H29" s="8">
        <v>-1.7330000000000001</v>
      </c>
      <c r="I29" s="7">
        <f t="shared" si="14"/>
        <v>-23.597333333333331</v>
      </c>
      <c r="J29" s="7">
        <v>64.959999999999994</v>
      </c>
      <c r="K29" s="7">
        <v>2</v>
      </c>
      <c r="L29" s="8">
        <v>10</v>
      </c>
      <c r="M29" s="7">
        <f t="shared" si="15"/>
        <v>5</v>
      </c>
      <c r="O29" s="7">
        <f t="shared" si="16"/>
        <v>-153.2882773333333</v>
      </c>
      <c r="Q29">
        <f t="shared" si="17"/>
        <v>153.2882773333333</v>
      </c>
    </row>
    <row r="30" spans="1:28" x14ac:dyDescent="0.2">
      <c r="A30" t="s">
        <v>57</v>
      </c>
      <c r="B30" t="s">
        <v>11</v>
      </c>
      <c r="C30" s="7">
        <v>200</v>
      </c>
      <c r="D30" s="8">
        <v>-35.472999999999999</v>
      </c>
      <c r="E30" s="8">
        <v>-43.615000000000002</v>
      </c>
      <c r="F30" s="8">
        <v>-28.132999999999999</v>
      </c>
      <c r="G30" s="7">
        <f t="shared" si="13"/>
        <v>-35.740333333333332</v>
      </c>
      <c r="H30" s="8">
        <v>-2.6269999999999998</v>
      </c>
      <c r="I30" s="7">
        <f t="shared" si="14"/>
        <v>-33.11333333333333</v>
      </c>
      <c r="J30" s="7">
        <v>64.959999999999994</v>
      </c>
      <c r="K30" s="7">
        <v>2</v>
      </c>
      <c r="L30" s="8">
        <v>10</v>
      </c>
      <c r="M30" s="7">
        <f t="shared" si="15"/>
        <v>5</v>
      </c>
      <c r="O30" s="7">
        <f t="shared" si="16"/>
        <v>-215.10421333333329</v>
      </c>
      <c r="Q30">
        <f t="shared" si="17"/>
        <v>215.10421333333329</v>
      </c>
    </row>
    <row r="31" spans="1:28" x14ac:dyDescent="0.2">
      <c r="A31" t="s">
        <v>57</v>
      </c>
      <c r="B31" t="s">
        <v>12</v>
      </c>
      <c r="C31" s="7">
        <v>200</v>
      </c>
      <c r="D31" s="8">
        <v>-22.096</v>
      </c>
      <c r="E31" s="8">
        <v>-25.57</v>
      </c>
      <c r="F31" s="8">
        <v>-20.27</v>
      </c>
      <c r="G31" s="7">
        <f t="shared" si="13"/>
        <v>-22.64533333333333</v>
      </c>
      <c r="H31" s="8">
        <v>-1.67</v>
      </c>
      <c r="I31" s="7">
        <f t="shared" si="14"/>
        <v>-20.975333333333332</v>
      </c>
      <c r="J31" s="7">
        <v>64.959999999999994</v>
      </c>
      <c r="K31" s="7">
        <v>2</v>
      </c>
      <c r="L31" s="8">
        <v>10</v>
      </c>
      <c r="M31" s="7">
        <f t="shared" si="15"/>
        <v>5</v>
      </c>
      <c r="O31" s="7">
        <f t="shared" si="16"/>
        <v>-136.2557653333333</v>
      </c>
      <c r="Q31">
        <f t="shared" si="17"/>
        <v>136.2557653333333</v>
      </c>
    </row>
    <row r="32" spans="1:28" x14ac:dyDescent="0.2">
      <c r="A32" t="s">
        <v>57</v>
      </c>
      <c r="B32" t="s">
        <v>13</v>
      </c>
      <c r="C32" s="7">
        <v>200</v>
      </c>
      <c r="D32" s="8">
        <v>-28.071000000000002</v>
      </c>
      <c r="E32" s="8">
        <v>-26.698</v>
      </c>
      <c r="F32" s="8">
        <v>-26.533999999999999</v>
      </c>
      <c r="G32" s="7">
        <f t="shared" si="13"/>
        <v>-27.100999999999999</v>
      </c>
      <c r="H32" s="8">
        <v>-2.1309999999999998</v>
      </c>
      <c r="I32" s="7">
        <f t="shared" si="14"/>
        <v>-24.97</v>
      </c>
      <c r="J32" s="7">
        <v>64.959999999999994</v>
      </c>
      <c r="K32" s="7">
        <v>2</v>
      </c>
      <c r="L32" s="8">
        <v>10</v>
      </c>
      <c r="M32" s="7">
        <f t="shared" si="15"/>
        <v>5</v>
      </c>
      <c r="O32" s="7">
        <f t="shared" si="16"/>
        <v>-162.20511999999999</v>
      </c>
      <c r="Q32">
        <f t="shared" si="17"/>
        <v>162.20511999999999</v>
      </c>
    </row>
    <row r="33" spans="1:17" x14ac:dyDescent="0.2">
      <c r="A33" t="s">
        <v>58</v>
      </c>
      <c r="B33" t="s">
        <v>14</v>
      </c>
      <c r="C33" s="7">
        <v>200</v>
      </c>
      <c r="D33" s="8">
        <v>-23.803999999999998</v>
      </c>
      <c r="E33" s="8">
        <v>-29.469000000000001</v>
      </c>
      <c r="F33" s="8">
        <v>-35.450000000000003</v>
      </c>
      <c r="G33" s="7">
        <f t="shared" si="13"/>
        <v>-29.574333333333332</v>
      </c>
      <c r="H33" s="8">
        <v>-2.1800000000000002</v>
      </c>
      <c r="I33" s="7">
        <f t="shared" si="14"/>
        <v>-27.394333333333332</v>
      </c>
      <c r="J33" s="7">
        <v>64.959999999999994</v>
      </c>
      <c r="K33" s="7">
        <v>2</v>
      </c>
      <c r="L33" s="8">
        <v>10</v>
      </c>
      <c r="M33" s="7">
        <f t="shared" si="15"/>
        <v>5</v>
      </c>
      <c r="O33" s="7">
        <f t="shared" si="16"/>
        <v>-177.9535893333333</v>
      </c>
      <c r="P33">
        <f>AVERAGE(O33:O37)</f>
        <v>-182.06079360000001</v>
      </c>
      <c r="Q33">
        <f t="shared" si="17"/>
        <v>177.9535893333333</v>
      </c>
    </row>
    <row r="34" spans="1:17" x14ac:dyDescent="0.2">
      <c r="A34" t="s">
        <v>58</v>
      </c>
      <c r="B34" t="s">
        <v>15</v>
      </c>
      <c r="C34" s="7">
        <v>200</v>
      </c>
      <c r="D34" s="8">
        <v>-26.425999999999998</v>
      </c>
      <c r="E34" s="8">
        <v>-30.13</v>
      </c>
      <c r="F34" s="8">
        <v>-27.026</v>
      </c>
      <c r="G34" s="7">
        <f>AVERAGE(D34:F34)</f>
        <v>-27.860666666666663</v>
      </c>
      <c r="H34" s="8">
        <v>-2.3479999999999999</v>
      </c>
      <c r="I34" s="7">
        <f t="shared" si="14"/>
        <v>-25.512666666666664</v>
      </c>
      <c r="J34" s="7">
        <v>64.959999999999994</v>
      </c>
      <c r="K34" s="7">
        <v>2</v>
      </c>
      <c r="L34" s="8">
        <v>10</v>
      </c>
      <c r="M34" s="7">
        <f t="shared" si="15"/>
        <v>5</v>
      </c>
      <c r="O34" s="7">
        <f t="shared" si="16"/>
        <v>-165.73028266666662</v>
      </c>
      <c r="Q34">
        <f t="shared" si="17"/>
        <v>165.73028266666662</v>
      </c>
    </row>
    <row r="35" spans="1:17" x14ac:dyDescent="0.2">
      <c r="A35" t="s">
        <v>58</v>
      </c>
      <c r="B35" t="s">
        <v>16</v>
      </c>
      <c r="C35" s="7">
        <v>200</v>
      </c>
      <c r="D35" s="8">
        <v>-32.53</v>
      </c>
      <c r="E35" s="8">
        <v>-34.095999999999997</v>
      </c>
      <c r="F35" s="8">
        <v>-30.13</v>
      </c>
      <c r="G35" s="7">
        <f t="shared" si="13"/>
        <v>-32.252000000000002</v>
      </c>
      <c r="H35" s="8">
        <v>-2.27</v>
      </c>
      <c r="I35" s="7">
        <f t="shared" si="14"/>
        <v>-29.982000000000003</v>
      </c>
      <c r="J35" s="7">
        <v>64.959999999999994</v>
      </c>
      <c r="K35" s="7">
        <v>2</v>
      </c>
      <c r="L35" s="8">
        <v>10</v>
      </c>
      <c r="M35" s="7">
        <f t="shared" si="15"/>
        <v>5</v>
      </c>
      <c r="O35" s="7">
        <f t="shared" si="16"/>
        <v>-194.76307200000002</v>
      </c>
      <c r="Q35">
        <f t="shared" si="17"/>
        <v>194.76307200000002</v>
      </c>
    </row>
    <row r="36" spans="1:17" x14ac:dyDescent="0.2">
      <c r="A36" t="s">
        <v>58</v>
      </c>
      <c r="B36" s="2" t="s">
        <v>17</v>
      </c>
      <c r="C36" s="7">
        <v>200</v>
      </c>
      <c r="D36" s="8">
        <v>-32.713000000000001</v>
      </c>
      <c r="E36" s="8">
        <v>-31.251999999999999</v>
      </c>
      <c r="F36" s="8">
        <v>-25.722000000000001</v>
      </c>
      <c r="G36" s="7">
        <f t="shared" si="13"/>
        <v>-29.895666666666671</v>
      </c>
      <c r="H36" s="8">
        <v>-2.258</v>
      </c>
      <c r="I36" s="7">
        <f t="shared" si="14"/>
        <v>-27.637666666666671</v>
      </c>
      <c r="J36" s="7">
        <v>64.959999999999994</v>
      </c>
      <c r="K36" s="7">
        <v>2</v>
      </c>
      <c r="L36" s="8">
        <v>10</v>
      </c>
      <c r="M36" s="7">
        <f t="shared" si="15"/>
        <v>5</v>
      </c>
      <c r="O36" s="7">
        <f t="shared" si="16"/>
        <v>-179.53428266666668</v>
      </c>
      <c r="Q36">
        <f t="shared" si="17"/>
        <v>179.53428266666668</v>
      </c>
    </row>
    <row r="37" spans="1:17" x14ac:dyDescent="0.2">
      <c r="A37" t="s">
        <v>58</v>
      </c>
      <c r="B37" t="s">
        <v>18</v>
      </c>
      <c r="C37" s="7">
        <v>200</v>
      </c>
      <c r="D37" s="8">
        <v>-31.826000000000001</v>
      </c>
      <c r="E37" s="8">
        <v>-36.887</v>
      </c>
      <c r="F37" s="8">
        <v>-28.2</v>
      </c>
      <c r="G37" s="7">
        <f t="shared" si="13"/>
        <v>-32.304333333333332</v>
      </c>
      <c r="H37" s="8">
        <v>-2.698</v>
      </c>
      <c r="I37" s="7">
        <f t="shared" si="14"/>
        <v>-29.606333333333332</v>
      </c>
      <c r="J37" s="7">
        <v>64.959999999999994</v>
      </c>
      <c r="K37" s="7">
        <v>2</v>
      </c>
      <c r="L37" s="8">
        <v>10</v>
      </c>
      <c r="M37" s="7">
        <f t="shared" si="15"/>
        <v>5</v>
      </c>
      <c r="O37" s="7">
        <f t="shared" si="16"/>
        <v>-192.32274133333331</v>
      </c>
      <c r="Q37">
        <f t="shared" si="17"/>
        <v>192.32274133333331</v>
      </c>
    </row>
    <row r="38" spans="1:17" x14ac:dyDescent="0.2">
      <c r="A38" t="s">
        <v>58</v>
      </c>
      <c r="B38" t="s">
        <v>19</v>
      </c>
      <c r="C38" s="7">
        <v>200</v>
      </c>
      <c r="D38" s="8">
        <v>-25.042999999999999</v>
      </c>
      <c r="E38" s="8">
        <v>-32.061</v>
      </c>
      <c r="F38" s="8">
        <v>-28.643000000000001</v>
      </c>
      <c r="G38" s="7">
        <f t="shared" si="13"/>
        <v>-28.582333333333334</v>
      </c>
      <c r="H38" s="8">
        <v>-2.5910000000000002</v>
      </c>
      <c r="I38" s="7">
        <f t="shared" si="14"/>
        <v>-25.991333333333333</v>
      </c>
      <c r="J38" s="7">
        <v>64.959999999999994</v>
      </c>
      <c r="K38" s="7">
        <v>2</v>
      </c>
      <c r="L38" s="8">
        <v>10</v>
      </c>
      <c r="M38" s="7">
        <f t="shared" si="15"/>
        <v>5</v>
      </c>
      <c r="O38" s="7">
        <f t="shared" si="16"/>
        <v>-168.83970133333332</v>
      </c>
      <c r="P38">
        <f>AVERAGE(O38:O42)</f>
        <v>-161.48276479999998</v>
      </c>
      <c r="Q38">
        <f t="shared" si="17"/>
        <v>168.83970133333332</v>
      </c>
    </row>
    <row r="39" spans="1:17" x14ac:dyDescent="0.2">
      <c r="A39" t="s">
        <v>58</v>
      </c>
      <c r="B39" t="s">
        <v>20</v>
      </c>
      <c r="C39" s="7">
        <v>200</v>
      </c>
      <c r="D39" s="8">
        <v>-38.090000000000003</v>
      </c>
      <c r="E39" s="8">
        <v>-29.545999999999999</v>
      </c>
      <c r="F39" s="8">
        <v>-34.061</v>
      </c>
      <c r="G39" s="7">
        <f t="shared" si="13"/>
        <v>-33.899000000000001</v>
      </c>
      <c r="H39" s="8">
        <v>-1.466</v>
      </c>
      <c r="I39" s="7">
        <f t="shared" si="14"/>
        <v>-32.433</v>
      </c>
      <c r="J39" s="7">
        <v>64.959999999999994</v>
      </c>
      <c r="K39" s="7">
        <v>2</v>
      </c>
      <c r="L39" s="8">
        <v>10</v>
      </c>
      <c r="M39" s="7">
        <f t="shared" si="15"/>
        <v>5</v>
      </c>
      <c r="O39" s="7">
        <f t="shared" si="16"/>
        <v>-210.68476799999999</v>
      </c>
      <c r="Q39">
        <f t="shared" si="17"/>
        <v>210.68476799999999</v>
      </c>
    </row>
    <row r="40" spans="1:17" x14ac:dyDescent="0.2">
      <c r="A40" t="s">
        <v>58</v>
      </c>
      <c r="B40" t="s">
        <v>21</v>
      </c>
      <c r="C40" s="7">
        <v>200</v>
      </c>
      <c r="D40" s="8">
        <v>-23.817</v>
      </c>
      <c r="E40" s="8">
        <v>-24.260999999999999</v>
      </c>
      <c r="F40" s="8">
        <v>-24.809000000000001</v>
      </c>
      <c r="G40">
        <f t="shared" si="13"/>
        <v>-24.295666666666666</v>
      </c>
      <c r="H40" s="8">
        <v>-1.5649999999999999</v>
      </c>
      <c r="I40">
        <f t="shared" si="14"/>
        <v>-22.730666666666664</v>
      </c>
      <c r="J40" s="7">
        <v>64.959999999999994</v>
      </c>
      <c r="K40">
        <v>2</v>
      </c>
      <c r="L40" s="8">
        <v>10</v>
      </c>
      <c r="M40">
        <f t="shared" si="15"/>
        <v>5</v>
      </c>
      <c r="O40">
        <f>(I40*J40)/(K40*M40)</f>
        <v>-147.65841066666664</v>
      </c>
      <c r="Q40">
        <f t="shared" si="17"/>
        <v>147.65841066666664</v>
      </c>
    </row>
    <row r="41" spans="1:17" x14ac:dyDescent="0.2">
      <c r="A41" t="s">
        <v>58</v>
      </c>
      <c r="B41" t="s">
        <v>22</v>
      </c>
      <c r="C41" s="7">
        <v>200</v>
      </c>
      <c r="D41" s="8">
        <v>-21.652000000000001</v>
      </c>
      <c r="E41" s="8">
        <v>-24</v>
      </c>
      <c r="F41" s="8">
        <v>-26.661000000000001</v>
      </c>
      <c r="G41">
        <f t="shared" si="13"/>
        <v>-24.104333333333333</v>
      </c>
      <c r="H41" s="8">
        <v>-1.9039999999999999</v>
      </c>
      <c r="I41" s="7">
        <f t="shared" si="14"/>
        <v>-22.200333333333333</v>
      </c>
      <c r="J41" s="7">
        <v>64.959999999999994</v>
      </c>
      <c r="K41" s="7">
        <v>2</v>
      </c>
      <c r="L41" s="8">
        <v>10</v>
      </c>
      <c r="M41" s="7">
        <f t="shared" si="15"/>
        <v>5</v>
      </c>
      <c r="O41" s="7">
        <f t="shared" si="16"/>
        <v>-144.21336533333331</v>
      </c>
      <c r="Q41">
        <f t="shared" si="17"/>
        <v>144.21336533333331</v>
      </c>
    </row>
    <row r="42" spans="1:17" x14ac:dyDescent="0.2">
      <c r="A42" t="s">
        <v>58</v>
      </c>
      <c r="B42" t="s">
        <v>23</v>
      </c>
      <c r="C42" s="7">
        <v>200</v>
      </c>
      <c r="D42" s="8">
        <v>-19.878</v>
      </c>
      <c r="E42" s="8">
        <v>-26.138999999999999</v>
      </c>
      <c r="F42" s="8">
        <v>-21.103999999999999</v>
      </c>
      <c r="G42" s="7">
        <f t="shared" si="13"/>
        <v>-22.373666666666665</v>
      </c>
      <c r="H42" s="8">
        <v>-1.4350000000000001</v>
      </c>
      <c r="I42" s="7">
        <f t="shared" si="14"/>
        <v>-20.938666666666666</v>
      </c>
      <c r="J42" s="7">
        <v>64.959999999999994</v>
      </c>
      <c r="K42" s="7">
        <v>2</v>
      </c>
      <c r="L42" s="8">
        <v>10</v>
      </c>
      <c r="M42" s="7">
        <f t="shared" si="15"/>
        <v>5</v>
      </c>
      <c r="O42" s="7">
        <f t="shared" si="16"/>
        <v>-136.01757866666665</v>
      </c>
      <c r="Q42">
        <f t="shared" si="17"/>
        <v>136.01757866666665</v>
      </c>
    </row>
  </sheetData>
  <mergeCells count="5">
    <mergeCell ref="C1:E1"/>
    <mergeCell ref="R17:T17"/>
    <mergeCell ref="V17:X17"/>
    <mergeCell ref="R22:T22"/>
    <mergeCell ref="V22:X2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167D8-A970-4F7D-BCF4-259E1FBCC4E3}">
  <dimension ref="A1:AC43"/>
  <sheetViews>
    <sheetView topLeftCell="A17" zoomScale="115" zoomScaleNormal="115" workbookViewId="0">
      <selection activeCell="O47" sqref="O47"/>
    </sheetView>
  </sheetViews>
  <sheetFormatPr defaultRowHeight="15" x14ac:dyDescent="0.2"/>
  <cols>
    <col min="1" max="1" width="12.9140625" customWidth="1"/>
    <col min="2" max="2" width="14.390625" customWidth="1"/>
  </cols>
  <sheetData>
    <row r="1" spans="1:14" x14ac:dyDescent="0.2">
      <c r="A1" t="s">
        <v>157</v>
      </c>
    </row>
    <row r="2" spans="1:14" x14ac:dyDescent="0.2">
      <c r="A2" t="s">
        <v>62</v>
      </c>
      <c r="C2" s="65" t="s">
        <v>72</v>
      </c>
      <c r="D2" s="65"/>
      <c r="E2" s="65"/>
      <c r="I2" s="7"/>
    </row>
    <row r="3" spans="1:14" x14ac:dyDescent="0.2">
      <c r="A3" t="s">
        <v>158</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-120.044</v>
      </c>
      <c r="D4" s="5">
        <v>-142.68899999999999</v>
      </c>
      <c r="E4" s="5">
        <v>-137.46700000000001</v>
      </c>
      <c r="F4">
        <f t="shared" ref="F4:F8" si="0">AVERAGE(C4:E4)</f>
        <v>-133.4</v>
      </c>
      <c r="G4" s="5">
        <v>-2.222</v>
      </c>
      <c r="H4">
        <f t="shared" ref="H4:H8" si="1">F4-G4</f>
        <v>-131.178</v>
      </c>
      <c r="I4">
        <v>14.18</v>
      </c>
      <c r="J4">
        <v>2</v>
      </c>
      <c r="K4" s="5">
        <v>1</v>
      </c>
      <c r="L4">
        <f>50/K4</f>
        <v>50</v>
      </c>
      <c r="N4">
        <f>(H4*I4)/(J4*L4)</f>
        <v>-18.601040399999999</v>
      </c>
    </row>
    <row r="5" spans="1:14" x14ac:dyDescent="0.2">
      <c r="B5" s="7">
        <v>100</v>
      </c>
      <c r="C5" s="6">
        <v>-57.110999999999997</v>
      </c>
      <c r="D5" s="6">
        <v>-48.889000000000003</v>
      </c>
      <c r="E5" s="6">
        <v>-59.110999999999997</v>
      </c>
      <c r="F5">
        <f t="shared" si="0"/>
        <v>-55.036999999999999</v>
      </c>
      <c r="G5" s="6">
        <v>-1.3560000000000001</v>
      </c>
      <c r="H5">
        <f t="shared" si="1"/>
        <v>-53.680999999999997</v>
      </c>
      <c r="I5">
        <v>14.18</v>
      </c>
      <c r="J5">
        <v>2</v>
      </c>
      <c r="K5" s="6">
        <v>5</v>
      </c>
      <c r="L5">
        <f t="shared" ref="L5:L8" si="2">50/K5</f>
        <v>10</v>
      </c>
      <c r="N5">
        <f>(H5*I5)/(J5*L5)</f>
        <v>-38.059828999999993</v>
      </c>
    </row>
    <row r="6" spans="1:14" x14ac:dyDescent="0.2">
      <c r="B6" s="22">
        <v>200</v>
      </c>
      <c r="C6" s="8">
        <v>-35.029000000000003</v>
      </c>
      <c r="D6" s="8">
        <v>-33.86</v>
      </c>
      <c r="E6" s="8">
        <v>-34.978000000000002</v>
      </c>
      <c r="F6" s="7">
        <f t="shared" si="0"/>
        <v>-34.622333333333337</v>
      </c>
      <c r="G6" s="8">
        <v>-2.54</v>
      </c>
      <c r="H6" s="7">
        <f>F6-G6</f>
        <v>-32.082333333333338</v>
      </c>
      <c r="I6">
        <v>14.18</v>
      </c>
      <c r="J6" s="7">
        <v>2</v>
      </c>
      <c r="K6" s="8">
        <v>10</v>
      </c>
      <c r="L6" s="7">
        <f t="shared" si="2"/>
        <v>5</v>
      </c>
      <c r="M6" s="7"/>
      <c r="N6" s="7">
        <f t="shared" ref="N6:N8" si="3">(H6*I6)/(J6*L6)</f>
        <v>-45.492748666666671</v>
      </c>
    </row>
    <row r="7" spans="1:14" x14ac:dyDescent="0.2">
      <c r="B7" s="7">
        <v>400</v>
      </c>
      <c r="C7" s="6">
        <v>-12.706</v>
      </c>
      <c r="D7" s="6">
        <v>-12.298</v>
      </c>
      <c r="E7" s="6">
        <v>-11.051</v>
      </c>
      <c r="F7">
        <f t="shared" si="0"/>
        <v>-12.018333333333333</v>
      </c>
      <c r="G7" s="6">
        <v>-1.31</v>
      </c>
      <c r="H7">
        <f t="shared" si="1"/>
        <v>-10.708333333333332</v>
      </c>
      <c r="I7">
        <v>14.18</v>
      </c>
      <c r="J7">
        <v>2</v>
      </c>
      <c r="K7" s="6">
        <v>20</v>
      </c>
      <c r="L7">
        <f t="shared" si="2"/>
        <v>2.5</v>
      </c>
      <c r="N7">
        <f t="shared" si="3"/>
        <v>-30.368833333333328</v>
      </c>
    </row>
    <row r="8" spans="1:14" x14ac:dyDescent="0.2">
      <c r="B8" s="7">
        <v>800</v>
      </c>
      <c r="C8" s="6">
        <v>-4.5949999999999998</v>
      </c>
      <c r="D8" s="6">
        <v>-5.6109999999999998</v>
      </c>
      <c r="E8" s="6">
        <v>-7.5629999999999997</v>
      </c>
      <c r="F8">
        <f t="shared" si="0"/>
        <v>-5.9229999999999992</v>
      </c>
      <c r="G8" s="6">
        <v>-0.77800000000000002</v>
      </c>
      <c r="H8">
        <f t="shared" si="1"/>
        <v>-5.1449999999999996</v>
      </c>
      <c r="I8">
        <v>14.18</v>
      </c>
      <c r="J8">
        <v>2</v>
      </c>
      <c r="K8" s="6">
        <v>40</v>
      </c>
      <c r="L8">
        <f t="shared" si="2"/>
        <v>1.25</v>
      </c>
      <c r="N8">
        <f t="shared" si="3"/>
        <v>-29.182439999999996</v>
      </c>
    </row>
    <row r="10" spans="1:14" x14ac:dyDescent="0.2">
      <c r="A10" t="s">
        <v>159</v>
      </c>
      <c r="B10" s="3"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-157.77799999999999</v>
      </c>
      <c r="D11" s="5">
        <v>-156.68899999999999</v>
      </c>
      <c r="E11" s="5">
        <v>-154.178</v>
      </c>
      <c r="F11">
        <f t="shared" ref="F11:F15" si="4">AVERAGE(C11:E11)</f>
        <v>-156.215</v>
      </c>
      <c r="G11" s="5">
        <v>-2.3109999999999999</v>
      </c>
      <c r="H11">
        <f t="shared" ref="H11:H12" si="5">F11-G11</f>
        <v>-153.904</v>
      </c>
      <c r="I11">
        <v>14.18</v>
      </c>
      <c r="J11">
        <v>2</v>
      </c>
      <c r="K11" s="5">
        <v>1</v>
      </c>
      <c r="L11">
        <f>50/K11</f>
        <v>50</v>
      </c>
      <c r="N11">
        <f>(H11*I11)/(J11*L11)</f>
        <v>-21.823587199999999</v>
      </c>
    </row>
    <row r="12" spans="1:14" x14ac:dyDescent="0.2">
      <c r="B12" s="7">
        <v>100</v>
      </c>
      <c r="C12" s="6">
        <v>-60.457999999999998</v>
      </c>
      <c r="D12" s="6">
        <v>-61.332999999999998</v>
      </c>
      <c r="E12" s="6">
        <v>-65.156000000000006</v>
      </c>
      <c r="F12">
        <f t="shared" si="4"/>
        <v>-62.315666666666665</v>
      </c>
      <c r="G12" s="6">
        <v>-2.0470000000000002</v>
      </c>
      <c r="H12">
        <f t="shared" si="5"/>
        <v>-60.268666666666668</v>
      </c>
      <c r="I12">
        <v>14.18</v>
      </c>
      <c r="J12">
        <v>2</v>
      </c>
      <c r="K12" s="6">
        <v>5</v>
      </c>
      <c r="L12">
        <f t="shared" ref="L12:L15" si="6">50/K12</f>
        <v>10</v>
      </c>
      <c r="N12">
        <f>(H12*I12)/(J12*L12)</f>
        <v>-42.730484666666669</v>
      </c>
    </row>
    <row r="13" spans="1:14" x14ac:dyDescent="0.2">
      <c r="B13" s="22">
        <v>200</v>
      </c>
      <c r="C13" s="8">
        <v>-46.212000000000003</v>
      </c>
      <c r="D13" s="8">
        <v>-39.043999999999997</v>
      </c>
      <c r="E13" s="8">
        <v>-37.466999999999999</v>
      </c>
      <c r="F13" s="7">
        <f t="shared" si="4"/>
        <v>-40.907666666666664</v>
      </c>
      <c r="G13" s="8">
        <v>-1.948</v>
      </c>
      <c r="H13" s="7">
        <f>F13-G13</f>
        <v>-38.959666666666664</v>
      </c>
      <c r="I13">
        <v>14.18</v>
      </c>
      <c r="J13" s="7">
        <v>2</v>
      </c>
      <c r="K13" s="8">
        <v>10</v>
      </c>
      <c r="L13" s="7">
        <f t="shared" si="6"/>
        <v>5</v>
      </c>
      <c r="M13" s="7"/>
      <c r="N13" s="7">
        <f t="shared" ref="N13:N15" si="7">(H13*I13)/(J13*L13)</f>
        <v>-55.244807333333327</v>
      </c>
    </row>
    <row r="14" spans="1:14" x14ac:dyDescent="0.2">
      <c r="B14" s="7">
        <v>400</v>
      </c>
      <c r="C14" s="6">
        <v>-14.888999999999999</v>
      </c>
      <c r="D14" s="6">
        <v>-15.132999999999999</v>
      </c>
      <c r="E14" s="6">
        <v>-13.555999999999999</v>
      </c>
      <c r="F14">
        <f t="shared" si="4"/>
        <v>-14.525999999999998</v>
      </c>
      <c r="G14" s="6">
        <v>-2.1930000000000001</v>
      </c>
      <c r="H14">
        <f t="shared" ref="H14:H15" si="8">F14-G14</f>
        <v>-12.332999999999998</v>
      </c>
      <c r="I14">
        <v>14.18</v>
      </c>
      <c r="J14">
        <v>2</v>
      </c>
      <c r="K14" s="6">
        <v>20</v>
      </c>
      <c r="L14">
        <f t="shared" si="6"/>
        <v>2.5</v>
      </c>
      <c r="N14">
        <f t="shared" si="7"/>
        <v>-34.976388</v>
      </c>
    </row>
    <row r="15" spans="1:14" x14ac:dyDescent="0.2">
      <c r="B15" s="7">
        <v>800</v>
      </c>
      <c r="C15" s="6">
        <v>-6.3810000000000002</v>
      </c>
      <c r="D15" s="6">
        <v>-4.4740000000000002</v>
      </c>
      <c r="E15" s="6">
        <v>-6.6630000000000003</v>
      </c>
      <c r="F15">
        <f t="shared" si="4"/>
        <v>-5.8393333333333333</v>
      </c>
      <c r="G15" s="6">
        <v>-2.0070000000000001</v>
      </c>
      <c r="H15">
        <f t="shared" si="8"/>
        <v>-3.8323333333333331</v>
      </c>
      <c r="I15">
        <v>14.18</v>
      </c>
      <c r="J15">
        <v>2</v>
      </c>
      <c r="K15" s="6">
        <v>40</v>
      </c>
      <c r="L15">
        <f t="shared" si="6"/>
        <v>1.25</v>
      </c>
      <c r="N15">
        <f t="shared" si="7"/>
        <v>-21.736994666666668</v>
      </c>
    </row>
    <row r="19" spans="1:29"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81</v>
      </c>
      <c r="Q19" s="66" t="s">
        <v>77</v>
      </c>
      <c r="R19" s="66"/>
      <c r="S19" s="66"/>
      <c r="U19" s="66" t="s">
        <v>74</v>
      </c>
      <c r="V19" s="66"/>
      <c r="W19" s="66"/>
      <c r="Y19" s="66" t="s">
        <v>79</v>
      </c>
      <c r="Z19" s="66"/>
      <c r="AA19" s="66"/>
    </row>
    <row r="20" spans="1:29" x14ac:dyDescent="0.2">
      <c r="A20" t="s">
        <v>57</v>
      </c>
      <c r="B20" t="s">
        <v>0</v>
      </c>
      <c r="C20" s="7">
        <v>200</v>
      </c>
      <c r="D20" s="8">
        <v>-10.308</v>
      </c>
      <c r="E20" s="8">
        <v>-14.989000000000001</v>
      </c>
      <c r="F20" s="8">
        <v>-15.111000000000001</v>
      </c>
      <c r="G20" s="7">
        <f t="shared" ref="G20:G43" si="9">AVERAGE(D20:F20)</f>
        <v>-13.469333333333333</v>
      </c>
      <c r="H20" s="8">
        <v>0.28699999999999998</v>
      </c>
      <c r="I20" s="7">
        <f t="shared" ref="I20:I43" si="10">G20-H20</f>
        <v>-13.756333333333334</v>
      </c>
      <c r="J20">
        <v>14.18</v>
      </c>
      <c r="K20">
        <v>2</v>
      </c>
      <c r="L20" s="8">
        <v>10</v>
      </c>
      <c r="M20" s="7">
        <f t="shared" ref="M20" si="11">50/L20</f>
        <v>5</v>
      </c>
      <c r="N20" s="7"/>
      <c r="O20" s="7">
        <f t="shared" ref="O20:O43" si="12">(I20*J20)/(K20*M20)</f>
        <v>-19.506480666666668</v>
      </c>
      <c r="P20">
        <f>AVERAGE(O20:O26)</f>
        <v>-31.58486961904762</v>
      </c>
      <c r="R20" s="3" t="s">
        <v>58</v>
      </c>
      <c r="S20" t="s">
        <v>57</v>
      </c>
      <c r="V20" s="3" t="s">
        <v>58</v>
      </c>
      <c r="W20" t="s">
        <v>57</v>
      </c>
      <c r="Z20" s="3" t="s">
        <v>58</v>
      </c>
      <c r="AA20" t="s">
        <v>57</v>
      </c>
      <c r="AC20">
        <f>ABS(O20)</f>
        <v>19.506480666666668</v>
      </c>
    </row>
    <row r="21" spans="1:29" x14ac:dyDescent="0.2">
      <c r="A21" t="s">
        <v>57</v>
      </c>
      <c r="B21" t="s">
        <v>1</v>
      </c>
      <c r="C21" s="7">
        <v>200</v>
      </c>
      <c r="D21" s="8">
        <v>-27.789000000000001</v>
      </c>
      <c r="E21" s="8">
        <v>-31.895</v>
      </c>
      <c r="F21" s="8">
        <v>-18.818000000000001</v>
      </c>
      <c r="G21" s="7">
        <f t="shared" si="9"/>
        <v>-26.167333333333332</v>
      </c>
      <c r="H21" s="8">
        <v>-2.121</v>
      </c>
      <c r="I21" s="7">
        <f t="shared" si="10"/>
        <v>-24.046333333333333</v>
      </c>
      <c r="J21">
        <v>14.18</v>
      </c>
      <c r="K21" s="7">
        <v>2</v>
      </c>
      <c r="L21" s="8">
        <v>10</v>
      </c>
      <c r="M21">
        <f t="shared" ref="M21:M43" si="13">50/L21</f>
        <v>5</v>
      </c>
      <c r="O21" s="7">
        <f t="shared" si="12"/>
        <v>-34.097700666666668</v>
      </c>
      <c r="Q21" t="s">
        <v>75</v>
      </c>
      <c r="R21">
        <f>AVERAGE(O39:O43)</f>
        <v>-54.2237528</v>
      </c>
      <c r="S21">
        <f>AVERAGE(O27:O33)</f>
        <v>-42.976068761904763</v>
      </c>
      <c r="U21" t="s">
        <v>75</v>
      </c>
      <c r="V21">
        <f>STDEVA(O39:O43)</f>
        <v>17.779441160894478</v>
      </c>
      <c r="W21">
        <f>STDEVA(O27:O33)</f>
        <v>10.852199240995398</v>
      </c>
      <c r="Y21" t="s">
        <v>75</v>
      </c>
      <c r="Z21">
        <f>V21/SQRT(V26)</f>
        <v>7.9512078075435655</v>
      </c>
      <c r="AA21">
        <f>W21/SQRT(W26)</f>
        <v>4.101745767113961</v>
      </c>
      <c r="AC21">
        <f t="shared" ref="AC21:AC43" si="14">ABS(O21)</f>
        <v>34.097700666666668</v>
      </c>
    </row>
    <row r="22" spans="1:29" x14ac:dyDescent="0.2">
      <c r="A22" t="s">
        <v>57</v>
      </c>
      <c r="B22" t="s">
        <v>2</v>
      </c>
      <c r="C22" s="7">
        <v>200</v>
      </c>
      <c r="D22" s="8">
        <v>-24.084</v>
      </c>
      <c r="E22" s="8">
        <v>-27.305</v>
      </c>
      <c r="F22" s="8">
        <v>-20.321000000000002</v>
      </c>
      <c r="G22" s="7">
        <f t="shared" si="9"/>
        <v>-23.903333333333332</v>
      </c>
      <c r="H22" s="8">
        <v>-2.9369999999999998</v>
      </c>
      <c r="I22" s="7">
        <f t="shared" si="10"/>
        <v>-20.966333333333331</v>
      </c>
      <c r="J22">
        <v>14.18</v>
      </c>
      <c r="K22" s="7">
        <v>2</v>
      </c>
      <c r="L22" s="8">
        <v>10</v>
      </c>
      <c r="M22">
        <f t="shared" si="13"/>
        <v>5</v>
      </c>
      <c r="O22" s="7">
        <f t="shared" si="12"/>
        <v>-29.730260666666663</v>
      </c>
      <c r="Q22" t="s">
        <v>76</v>
      </c>
      <c r="R22">
        <f>AVERAGE(O34:O38)</f>
        <v>-41.508830400000008</v>
      </c>
      <c r="S22">
        <f>AVERAGE(O20:O26)</f>
        <v>-31.58486961904762</v>
      </c>
      <c r="U22" t="s">
        <v>76</v>
      </c>
      <c r="V22">
        <f>STDEVA(O34:O38)</f>
        <v>8.3819235530587566</v>
      </c>
      <c r="W22">
        <f>STDEVA(O20:O26)</f>
        <v>7.0687445477425754</v>
      </c>
      <c r="Y22" t="s">
        <v>76</v>
      </c>
      <c r="Z22">
        <f>V22/SQRT(V27)</f>
        <v>3.7485101693691889</v>
      </c>
      <c r="AA22">
        <f>W22/SQRT(W27)</f>
        <v>2.6717343078243707</v>
      </c>
      <c r="AC22">
        <f t="shared" si="14"/>
        <v>29.730260666666663</v>
      </c>
    </row>
    <row r="23" spans="1:29" x14ac:dyDescent="0.2">
      <c r="A23" t="s">
        <v>57</v>
      </c>
      <c r="B23" t="s">
        <v>3</v>
      </c>
      <c r="C23" s="7">
        <v>200</v>
      </c>
      <c r="D23" s="8">
        <v>-34.496000000000002</v>
      </c>
      <c r="E23" s="8">
        <v>-28.661999999999999</v>
      </c>
      <c r="F23" s="8">
        <v>-27.274000000000001</v>
      </c>
      <c r="G23" s="7">
        <f t="shared" si="9"/>
        <v>-30.144000000000002</v>
      </c>
      <c r="H23" s="8">
        <v>0.26</v>
      </c>
      <c r="I23" s="7">
        <f t="shared" si="10"/>
        <v>-30.404000000000003</v>
      </c>
      <c r="J23">
        <v>14.18</v>
      </c>
      <c r="K23" s="7">
        <v>2</v>
      </c>
      <c r="L23" s="8">
        <v>10</v>
      </c>
      <c r="M23">
        <f t="shared" si="13"/>
        <v>5</v>
      </c>
      <c r="O23" s="7">
        <f t="shared" si="12"/>
        <v>-43.112872000000003</v>
      </c>
      <c r="AC23">
        <f t="shared" si="14"/>
        <v>43.112872000000003</v>
      </c>
    </row>
    <row r="24" spans="1:29" x14ac:dyDescent="0.2">
      <c r="A24" t="s">
        <v>57</v>
      </c>
      <c r="B24" t="s">
        <v>4</v>
      </c>
      <c r="C24" s="7">
        <v>200</v>
      </c>
      <c r="D24" s="8">
        <v>-21.405999999999999</v>
      </c>
      <c r="E24" s="8">
        <v>-23.876000000000001</v>
      </c>
      <c r="F24" s="8">
        <v>-25.692</v>
      </c>
      <c r="G24" s="7">
        <f t="shared" si="9"/>
        <v>-23.657999999999998</v>
      </c>
      <c r="H24" s="8">
        <v>-0.75800000000000001</v>
      </c>
      <c r="I24" s="7">
        <f t="shared" si="10"/>
        <v>-22.9</v>
      </c>
      <c r="J24">
        <v>14.18</v>
      </c>
      <c r="K24" s="7">
        <v>2</v>
      </c>
      <c r="L24" s="8">
        <v>10</v>
      </c>
      <c r="M24">
        <f t="shared" si="13"/>
        <v>5</v>
      </c>
      <c r="O24" s="7">
        <f t="shared" si="12"/>
        <v>-32.472200000000001</v>
      </c>
      <c r="Q24" s="67" t="s">
        <v>78</v>
      </c>
      <c r="R24" s="67"/>
      <c r="S24" s="67"/>
      <c r="U24" s="66" t="s">
        <v>80</v>
      </c>
      <c r="V24" s="66"/>
      <c r="W24" s="66"/>
      <c r="AC24">
        <f t="shared" si="14"/>
        <v>32.472200000000001</v>
      </c>
    </row>
    <row r="25" spans="1:29" x14ac:dyDescent="0.2">
      <c r="A25" t="s">
        <v>57</v>
      </c>
      <c r="B25" t="s">
        <v>5</v>
      </c>
      <c r="C25" s="7">
        <v>200</v>
      </c>
      <c r="D25" s="8">
        <v>-22.420999999999999</v>
      </c>
      <c r="E25" s="8">
        <v>-21.946999999999999</v>
      </c>
      <c r="F25" s="8">
        <v>-17.841999999999999</v>
      </c>
      <c r="G25" s="7">
        <f t="shared" si="9"/>
        <v>-20.736666666666665</v>
      </c>
      <c r="H25" s="8">
        <v>-0.38900000000000001</v>
      </c>
      <c r="I25" s="7">
        <f t="shared" si="10"/>
        <v>-20.347666666666665</v>
      </c>
      <c r="J25">
        <v>14.18</v>
      </c>
      <c r="K25" s="7">
        <v>2</v>
      </c>
      <c r="L25" s="8">
        <v>10</v>
      </c>
      <c r="M25">
        <f t="shared" si="13"/>
        <v>5</v>
      </c>
      <c r="O25" s="7">
        <f t="shared" si="12"/>
        <v>-28.852991333333328</v>
      </c>
      <c r="R25" t="s">
        <v>58</v>
      </c>
      <c r="S25" t="s">
        <v>57</v>
      </c>
      <c r="V25" t="s">
        <v>58</v>
      </c>
      <c r="W25" t="s">
        <v>57</v>
      </c>
      <c r="AC25">
        <f t="shared" si="14"/>
        <v>28.852991333333328</v>
      </c>
    </row>
    <row r="26" spans="1:29" x14ac:dyDescent="0.2">
      <c r="A26" t="s">
        <v>57</v>
      </c>
      <c r="B26" t="s">
        <v>6</v>
      </c>
      <c r="C26" s="7">
        <v>200</v>
      </c>
      <c r="D26" s="8">
        <v>-23.279</v>
      </c>
      <c r="E26" s="8">
        <v>-29.585000000000001</v>
      </c>
      <c r="F26" s="8">
        <v>-23.15</v>
      </c>
      <c r="G26" s="7">
        <f t="shared" si="9"/>
        <v>-25.338000000000005</v>
      </c>
      <c r="H26" s="8">
        <v>-1.839</v>
      </c>
      <c r="I26" s="7">
        <f t="shared" si="10"/>
        <v>-23.499000000000006</v>
      </c>
      <c r="J26">
        <v>14.18</v>
      </c>
      <c r="K26" s="7">
        <v>2</v>
      </c>
      <c r="L26" s="8">
        <v>10</v>
      </c>
      <c r="M26">
        <f t="shared" si="13"/>
        <v>5</v>
      </c>
      <c r="O26" s="7">
        <f t="shared" si="12"/>
        <v>-33.321582000000006</v>
      </c>
      <c r="Q26" t="s">
        <v>75</v>
      </c>
      <c r="R26">
        <f>ABS(R21)</f>
        <v>54.2237528</v>
      </c>
      <c r="S26">
        <f>ABS(S21)</f>
        <v>42.976068761904763</v>
      </c>
      <c r="U26" t="s">
        <v>75</v>
      </c>
      <c r="V26">
        <f>COUNT(O39:O43)</f>
        <v>5</v>
      </c>
      <c r="W26">
        <f>COUNT(O28:O34)</f>
        <v>7</v>
      </c>
      <c r="AC26">
        <f t="shared" si="14"/>
        <v>33.321582000000006</v>
      </c>
    </row>
    <row r="27" spans="1:29" x14ac:dyDescent="0.2">
      <c r="A27" t="s">
        <v>57</v>
      </c>
      <c r="B27" t="s">
        <v>7</v>
      </c>
      <c r="C27" s="7">
        <v>200</v>
      </c>
      <c r="D27" s="8">
        <v>-31.105</v>
      </c>
      <c r="E27" s="8">
        <v>-38.588999999999999</v>
      </c>
      <c r="F27" s="8">
        <v>-36.378999999999998</v>
      </c>
      <c r="G27" s="7">
        <f t="shared" si="9"/>
        <v>-35.357666666666667</v>
      </c>
      <c r="H27" s="8">
        <v>-0.85699999999999998</v>
      </c>
      <c r="I27" s="7">
        <f t="shared" si="10"/>
        <v>-34.500666666666667</v>
      </c>
      <c r="J27">
        <v>14.18</v>
      </c>
      <c r="K27" s="7">
        <v>2</v>
      </c>
      <c r="L27" s="8">
        <v>10</v>
      </c>
      <c r="M27">
        <f t="shared" si="13"/>
        <v>5</v>
      </c>
      <c r="O27" s="7">
        <f t="shared" si="12"/>
        <v>-48.921945333333333</v>
      </c>
      <c r="P27">
        <f>AVERAGE(O27:O33)</f>
        <v>-42.976068761904763</v>
      </c>
      <c r="Q27" t="s">
        <v>76</v>
      </c>
      <c r="R27">
        <f>ABS(R22)</f>
        <v>41.508830400000008</v>
      </c>
      <c r="S27">
        <f>ABS(S22)</f>
        <v>31.58486961904762</v>
      </c>
      <c r="U27" t="s">
        <v>76</v>
      </c>
      <c r="V27">
        <f>COUNT(O35:O39)</f>
        <v>5</v>
      </c>
      <c r="W27">
        <f>COUNT(O21:O27)</f>
        <v>7</v>
      </c>
      <c r="AC27">
        <f t="shared" si="14"/>
        <v>48.921945333333333</v>
      </c>
    </row>
    <row r="28" spans="1:29" x14ac:dyDescent="0.2">
      <c r="A28" t="s">
        <v>57</v>
      </c>
      <c r="B28" t="s">
        <v>8</v>
      </c>
      <c r="C28" s="7">
        <v>200</v>
      </c>
      <c r="D28" s="8">
        <v>-48.011000000000003</v>
      </c>
      <c r="E28" s="8">
        <v>-35.508000000000003</v>
      </c>
      <c r="F28" s="8">
        <v>-37.97</v>
      </c>
      <c r="G28" s="7">
        <f t="shared" si="9"/>
        <v>-40.496333333333332</v>
      </c>
      <c r="H28" s="8">
        <v>2.27</v>
      </c>
      <c r="I28" s="7">
        <f t="shared" si="10"/>
        <v>-42.766333333333336</v>
      </c>
      <c r="J28">
        <v>14.18</v>
      </c>
      <c r="K28" s="7">
        <v>2</v>
      </c>
      <c r="L28" s="8">
        <v>10</v>
      </c>
      <c r="M28">
        <f t="shared" si="13"/>
        <v>5</v>
      </c>
      <c r="O28" s="7">
        <f t="shared" si="12"/>
        <v>-60.642660666666664</v>
      </c>
      <c r="AC28">
        <f t="shared" si="14"/>
        <v>60.642660666666664</v>
      </c>
    </row>
    <row r="29" spans="1:29" x14ac:dyDescent="0.2">
      <c r="A29" t="s">
        <v>57</v>
      </c>
      <c r="B29" t="s">
        <v>9</v>
      </c>
      <c r="C29" s="7">
        <v>200</v>
      </c>
      <c r="D29" s="8">
        <v>-36.316000000000003</v>
      </c>
      <c r="E29" s="8">
        <v>-34.262999999999998</v>
      </c>
      <c r="F29" s="8">
        <v>-36.564</v>
      </c>
      <c r="G29" s="7">
        <f t="shared" si="9"/>
        <v>-35.714333333333336</v>
      </c>
      <c r="H29" s="8">
        <v>0.48299999999999998</v>
      </c>
      <c r="I29" s="7">
        <f t="shared" si="10"/>
        <v>-36.197333333333333</v>
      </c>
      <c r="J29">
        <v>14.18</v>
      </c>
      <c r="K29" s="7">
        <v>2</v>
      </c>
      <c r="L29" s="8">
        <v>10</v>
      </c>
      <c r="M29">
        <f t="shared" si="13"/>
        <v>5</v>
      </c>
      <c r="O29" s="7">
        <f t="shared" si="12"/>
        <v>-51.327818666666666</v>
      </c>
      <c r="AC29">
        <f t="shared" si="14"/>
        <v>51.327818666666666</v>
      </c>
    </row>
    <row r="30" spans="1:29" x14ac:dyDescent="0.2">
      <c r="A30" t="s">
        <v>57</v>
      </c>
      <c r="B30" t="s">
        <v>10</v>
      </c>
      <c r="C30" s="7">
        <v>200</v>
      </c>
      <c r="D30" s="8">
        <v>-25.957999999999998</v>
      </c>
      <c r="E30" s="8">
        <v>-25.863</v>
      </c>
      <c r="F30" s="8">
        <v>-26.579000000000001</v>
      </c>
      <c r="G30" s="7">
        <f t="shared" ref="G30" si="15">AVERAGE(D30:F30)</f>
        <v>-26.133333333333336</v>
      </c>
      <c r="H30" s="8">
        <v>0.28699999999999998</v>
      </c>
      <c r="I30" s="7">
        <f t="shared" si="10"/>
        <v>-26.420333333333335</v>
      </c>
      <c r="J30">
        <v>14.18</v>
      </c>
      <c r="K30" s="7">
        <v>2</v>
      </c>
      <c r="L30" s="8">
        <v>10</v>
      </c>
      <c r="M30">
        <f t="shared" si="13"/>
        <v>5</v>
      </c>
      <c r="O30" s="7">
        <f t="shared" si="12"/>
        <v>-37.464032666666668</v>
      </c>
      <c r="AC30">
        <f t="shared" si="14"/>
        <v>37.464032666666668</v>
      </c>
    </row>
    <row r="31" spans="1:29" x14ac:dyDescent="0.2">
      <c r="A31" t="s">
        <v>57</v>
      </c>
      <c r="B31" t="s">
        <v>11</v>
      </c>
      <c r="C31" s="7">
        <v>200</v>
      </c>
      <c r="D31" s="8">
        <v>-25.911000000000001</v>
      </c>
      <c r="E31" s="8">
        <v>-18.795000000000002</v>
      </c>
      <c r="F31" s="8">
        <v>-21.257999999999999</v>
      </c>
      <c r="G31" s="7">
        <f t="shared" si="9"/>
        <v>-21.988</v>
      </c>
      <c r="H31" s="8">
        <v>-0.77600000000000002</v>
      </c>
      <c r="I31" s="7">
        <f t="shared" si="10"/>
        <v>-21.212</v>
      </c>
      <c r="J31">
        <v>14.18</v>
      </c>
      <c r="K31" s="7">
        <v>2</v>
      </c>
      <c r="L31" s="8">
        <v>10</v>
      </c>
      <c r="M31">
        <f t="shared" si="13"/>
        <v>5</v>
      </c>
      <c r="O31" s="7">
        <f t="shared" si="12"/>
        <v>-30.078616</v>
      </c>
      <c r="AC31">
        <f t="shared" si="14"/>
        <v>30.078616</v>
      </c>
    </row>
    <row r="32" spans="1:29" x14ac:dyDescent="0.2">
      <c r="A32" t="s">
        <v>57</v>
      </c>
      <c r="B32" t="s">
        <v>12</v>
      </c>
      <c r="C32" s="7">
        <v>200</v>
      </c>
      <c r="D32" s="8">
        <v>-22.585999999999999</v>
      </c>
      <c r="E32" s="8">
        <v>-31.164999999999999</v>
      </c>
      <c r="F32" s="8">
        <v>-24.123999999999999</v>
      </c>
      <c r="G32" s="7">
        <f t="shared" si="9"/>
        <v>-25.958333333333332</v>
      </c>
      <c r="H32" s="8">
        <v>0.02</v>
      </c>
      <c r="I32" s="7">
        <f t="shared" si="10"/>
        <v>-25.978333333333332</v>
      </c>
      <c r="J32">
        <v>14.18</v>
      </c>
      <c r="K32" s="7">
        <v>2</v>
      </c>
      <c r="L32" s="8">
        <v>10</v>
      </c>
      <c r="M32">
        <f t="shared" si="13"/>
        <v>5</v>
      </c>
      <c r="O32" s="7">
        <f t="shared" si="12"/>
        <v>-36.837276666666661</v>
      </c>
      <c r="AC32">
        <f t="shared" si="14"/>
        <v>36.837276666666661</v>
      </c>
    </row>
    <row r="33" spans="1:29" x14ac:dyDescent="0.2">
      <c r="A33" t="s">
        <v>57</v>
      </c>
      <c r="B33" t="s">
        <v>13</v>
      </c>
      <c r="C33" s="7">
        <v>200</v>
      </c>
      <c r="D33" s="8">
        <v>-24.863</v>
      </c>
      <c r="E33" s="8">
        <v>-22.611000000000001</v>
      </c>
      <c r="F33" s="8">
        <v>-25.925999999999998</v>
      </c>
      <c r="G33" s="7">
        <f t="shared" si="9"/>
        <v>-24.466666666666669</v>
      </c>
      <c r="H33" s="8">
        <v>0.61099999999999999</v>
      </c>
      <c r="I33" s="7">
        <f t="shared" si="10"/>
        <v>-25.077666666666669</v>
      </c>
      <c r="J33">
        <v>14.18</v>
      </c>
      <c r="K33" s="7">
        <v>2</v>
      </c>
      <c r="L33" s="8">
        <v>10</v>
      </c>
      <c r="M33">
        <f t="shared" si="13"/>
        <v>5</v>
      </c>
      <c r="O33" s="7">
        <f t="shared" si="12"/>
        <v>-35.560131333333331</v>
      </c>
      <c r="AC33">
        <f t="shared" si="14"/>
        <v>35.560131333333331</v>
      </c>
    </row>
    <row r="34" spans="1:29" x14ac:dyDescent="0.2">
      <c r="A34" t="s">
        <v>58</v>
      </c>
      <c r="B34" t="s">
        <v>14</v>
      </c>
      <c r="C34" s="7">
        <v>200</v>
      </c>
      <c r="D34" s="8">
        <v>-16.864999999999998</v>
      </c>
      <c r="E34" s="8">
        <v>-24.838000000000001</v>
      </c>
      <c r="F34" s="8">
        <v>-23.867000000000001</v>
      </c>
      <c r="G34" s="7">
        <f t="shared" si="9"/>
        <v>-21.856666666666669</v>
      </c>
      <c r="H34" s="8">
        <v>1.663</v>
      </c>
      <c r="I34" s="7">
        <f t="shared" si="10"/>
        <v>-23.519666666666669</v>
      </c>
      <c r="J34">
        <v>14.18</v>
      </c>
      <c r="K34" s="7">
        <v>2</v>
      </c>
      <c r="L34" s="8">
        <v>10</v>
      </c>
      <c r="M34">
        <f t="shared" si="13"/>
        <v>5</v>
      </c>
      <c r="O34" s="7">
        <f t="shared" si="12"/>
        <v>-33.35088733333334</v>
      </c>
      <c r="P34">
        <f>AVERAGE(O34:O38)</f>
        <v>-41.508830400000008</v>
      </c>
      <c r="AC34">
        <f t="shared" si="14"/>
        <v>33.35088733333334</v>
      </c>
    </row>
    <row r="35" spans="1:29" x14ac:dyDescent="0.2">
      <c r="A35" t="s">
        <v>58</v>
      </c>
      <c r="B35" t="s">
        <v>15</v>
      </c>
      <c r="C35" s="7">
        <v>200</v>
      </c>
      <c r="D35" s="8">
        <v>-23.126000000000001</v>
      </c>
      <c r="E35" s="8">
        <v>-22.087</v>
      </c>
      <c r="F35" s="8">
        <v>-23.257999999999999</v>
      </c>
      <c r="G35" s="7">
        <f t="shared" si="9"/>
        <v>-22.823666666666668</v>
      </c>
      <c r="H35" s="8">
        <v>0.71399999999999997</v>
      </c>
      <c r="I35" s="7">
        <f t="shared" si="10"/>
        <v>-23.537666666666667</v>
      </c>
      <c r="J35">
        <v>14.18</v>
      </c>
      <c r="K35" s="7">
        <v>2</v>
      </c>
      <c r="L35" s="8">
        <v>10</v>
      </c>
      <c r="M35">
        <f t="shared" si="13"/>
        <v>5</v>
      </c>
      <c r="O35" s="7">
        <f t="shared" si="12"/>
        <v>-33.376411333333337</v>
      </c>
      <c r="AC35">
        <f t="shared" si="14"/>
        <v>33.376411333333337</v>
      </c>
    </row>
    <row r="36" spans="1:29" x14ac:dyDescent="0.2">
      <c r="A36" t="s">
        <v>58</v>
      </c>
      <c r="B36" t="s">
        <v>16</v>
      </c>
      <c r="C36" s="7">
        <v>200</v>
      </c>
      <c r="D36" s="8">
        <v>-37.548999999999999</v>
      </c>
      <c r="E36" s="8">
        <v>-43.12</v>
      </c>
      <c r="F36" s="8">
        <v>-30.280999999999999</v>
      </c>
      <c r="G36" s="7">
        <f t="shared" si="9"/>
        <v>-36.983333333333327</v>
      </c>
      <c r="H36" s="8">
        <v>-2.887</v>
      </c>
      <c r="I36" s="7">
        <f t="shared" si="10"/>
        <v>-34.096333333333327</v>
      </c>
      <c r="J36">
        <v>14.18</v>
      </c>
      <c r="K36" s="7">
        <v>2</v>
      </c>
      <c r="L36" s="8">
        <v>10</v>
      </c>
      <c r="M36">
        <f t="shared" si="13"/>
        <v>5</v>
      </c>
      <c r="O36" s="7">
        <f t="shared" si="12"/>
        <v>-48.348600666666655</v>
      </c>
      <c r="AC36">
        <f t="shared" si="14"/>
        <v>48.348600666666655</v>
      </c>
    </row>
    <row r="37" spans="1:29" x14ac:dyDescent="0.2">
      <c r="A37" t="s">
        <v>58</v>
      </c>
      <c r="B37" s="2" t="s">
        <v>17</v>
      </c>
      <c r="C37" s="7">
        <v>200</v>
      </c>
      <c r="D37" s="8">
        <v>-29.053000000000001</v>
      </c>
      <c r="E37" s="8">
        <v>-22.452999999999999</v>
      </c>
      <c r="F37" s="8">
        <v>-37.988999999999997</v>
      </c>
      <c r="G37" s="7">
        <f t="shared" si="9"/>
        <v>-29.831666666666667</v>
      </c>
      <c r="H37" s="8">
        <v>-0.98799999999999999</v>
      </c>
      <c r="I37" s="7">
        <f t="shared" si="10"/>
        <v>-28.843666666666667</v>
      </c>
      <c r="J37">
        <v>14.18</v>
      </c>
      <c r="K37" s="7">
        <v>2</v>
      </c>
      <c r="L37" s="8">
        <v>10</v>
      </c>
      <c r="M37">
        <f t="shared" si="13"/>
        <v>5</v>
      </c>
      <c r="O37" s="7">
        <f t="shared" si="12"/>
        <v>-40.900319333333336</v>
      </c>
      <c r="AC37">
        <f t="shared" si="14"/>
        <v>40.900319333333336</v>
      </c>
    </row>
    <row r="38" spans="1:29" x14ac:dyDescent="0.2">
      <c r="A38" t="s">
        <v>58</v>
      </c>
      <c r="B38" t="s">
        <v>18</v>
      </c>
      <c r="C38" s="7">
        <v>200</v>
      </c>
      <c r="D38" s="8">
        <v>-27.677</v>
      </c>
      <c r="E38" s="8">
        <v>-34.737000000000002</v>
      </c>
      <c r="F38" s="8">
        <v>-39.444000000000003</v>
      </c>
      <c r="G38" s="7">
        <f t="shared" si="9"/>
        <v>-33.952666666666666</v>
      </c>
      <c r="H38" s="8">
        <v>2.4140000000000001</v>
      </c>
      <c r="I38" s="7">
        <f t="shared" si="10"/>
        <v>-36.366666666666667</v>
      </c>
      <c r="J38">
        <v>14.18</v>
      </c>
      <c r="K38" s="7">
        <v>2</v>
      </c>
      <c r="L38" s="8">
        <v>10</v>
      </c>
      <c r="M38">
        <f t="shared" si="13"/>
        <v>5</v>
      </c>
      <c r="O38" s="7">
        <f t="shared" si="12"/>
        <v>-51.567933333333336</v>
      </c>
      <c r="AC38">
        <f t="shared" si="14"/>
        <v>51.567933333333336</v>
      </c>
    </row>
    <row r="39" spans="1:29" x14ac:dyDescent="0.2">
      <c r="A39" t="s">
        <v>58</v>
      </c>
      <c r="B39" t="s">
        <v>19</v>
      </c>
      <c r="C39" s="7">
        <v>200</v>
      </c>
      <c r="D39" s="8">
        <v>-46.988999999999997</v>
      </c>
      <c r="E39" s="8">
        <v>-49.832000000000001</v>
      </c>
      <c r="F39" s="8">
        <v>-44.158000000000001</v>
      </c>
      <c r="G39" s="7">
        <f t="shared" si="9"/>
        <v>-46.992999999999995</v>
      </c>
      <c r="H39" s="8">
        <v>2.242</v>
      </c>
      <c r="I39" s="7">
        <f t="shared" si="10"/>
        <v>-49.234999999999992</v>
      </c>
      <c r="J39">
        <v>14.18</v>
      </c>
      <c r="K39" s="7">
        <v>2</v>
      </c>
      <c r="L39" s="8">
        <v>10</v>
      </c>
      <c r="M39">
        <f t="shared" si="13"/>
        <v>5</v>
      </c>
      <c r="O39" s="7">
        <f t="shared" si="12"/>
        <v>-69.815229999999985</v>
      </c>
      <c r="P39">
        <f>AVERAGE(O39:O43)</f>
        <v>-54.2237528</v>
      </c>
      <c r="AC39">
        <f t="shared" si="14"/>
        <v>69.815229999999985</v>
      </c>
    </row>
    <row r="40" spans="1:29" x14ac:dyDescent="0.2">
      <c r="A40" t="s">
        <v>58</v>
      </c>
      <c r="B40" t="s">
        <v>20</v>
      </c>
      <c r="C40" s="7">
        <v>200</v>
      </c>
      <c r="D40" s="8">
        <v>-47.688000000000002</v>
      </c>
      <c r="E40" s="8">
        <v>-48.378</v>
      </c>
      <c r="F40" s="8">
        <v>-59.767000000000003</v>
      </c>
      <c r="G40" s="7">
        <f t="shared" si="9"/>
        <v>-51.944333333333333</v>
      </c>
      <c r="H40" s="8">
        <v>-1.3109999999999999</v>
      </c>
      <c r="I40" s="7">
        <f t="shared" si="10"/>
        <v>-50.633333333333333</v>
      </c>
      <c r="J40">
        <v>14.18</v>
      </c>
      <c r="K40" s="7">
        <v>2</v>
      </c>
      <c r="L40" s="8">
        <v>10</v>
      </c>
      <c r="M40">
        <f t="shared" si="13"/>
        <v>5</v>
      </c>
      <c r="O40" s="7">
        <f t="shared" si="12"/>
        <v>-71.798066666666656</v>
      </c>
      <c r="AC40">
        <f t="shared" si="14"/>
        <v>71.798066666666656</v>
      </c>
    </row>
    <row r="41" spans="1:29" x14ac:dyDescent="0.2">
      <c r="A41" t="s">
        <v>58</v>
      </c>
      <c r="B41" t="s">
        <v>21</v>
      </c>
      <c r="C41" s="7">
        <v>200</v>
      </c>
      <c r="D41" s="8">
        <v>-40.262999999999998</v>
      </c>
      <c r="E41" s="8">
        <v>-42.158000000000001</v>
      </c>
      <c r="F41" s="8">
        <v>-34.104999999999997</v>
      </c>
      <c r="G41" s="7">
        <f t="shared" si="9"/>
        <v>-38.841999999999992</v>
      </c>
      <c r="H41" s="8">
        <v>1.2090000000000001</v>
      </c>
      <c r="I41" s="7">
        <f t="shared" si="10"/>
        <v>-40.050999999999995</v>
      </c>
      <c r="J41">
        <v>14.18</v>
      </c>
      <c r="K41" s="7">
        <v>2</v>
      </c>
      <c r="L41" s="8">
        <v>10</v>
      </c>
      <c r="M41">
        <f t="shared" si="13"/>
        <v>5</v>
      </c>
      <c r="O41" s="7">
        <f t="shared" si="12"/>
        <v>-56.792317999999987</v>
      </c>
      <c r="AC41">
        <f t="shared" si="14"/>
        <v>56.792317999999987</v>
      </c>
    </row>
    <row r="42" spans="1:29" x14ac:dyDescent="0.2">
      <c r="A42" t="s">
        <v>58</v>
      </c>
      <c r="B42" t="s">
        <v>22</v>
      </c>
      <c r="C42" s="7">
        <v>200</v>
      </c>
      <c r="D42" s="8">
        <v>-21.329000000000001</v>
      </c>
      <c r="E42" s="8">
        <v>-20.337</v>
      </c>
      <c r="F42" s="8">
        <v>-27.436</v>
      </c>
      <c r="G42" s="7">
        <f t="shared" si="9"/>
        <v>-23.034000000000002</v>
      </c>
      <c r="H42" s="8">
        <v>-1.4890000000000001</v>
      </c>
      <c r="I42" s="7">
        <f t="shared" si="10"/>
        <v>-21.545000000000002</v>
      </c>
      <c r="J42">
        <v>14.18</v>
      </c>
      <c r="K42" s="7">
        <v>2</v>
      </c>
      <c r="L42" s="8">
        <v>10</v>
      </c>
      <c r="M42">
        <f t="shared" si="13"/>
        <v>5</v>
      </c>
      <c r="O42" s="7">
        <f t="shared" si="12"/>
        <v>-30.550810000000002</v>
      </c>
      <c r="AC42">
        <f t="shared" si="14"/>
        <v>30.550810000000002</v>
      </c>
    </row>
    <row r="43" spans="1:29" x14ac:dyDescent="0.2">
      <c r="A43" t="s">
        <v>58</v>
      </c>
      <c r="B43" t="s">
        <v>23</v>
      </c>
      <c r="C43" s="7">
        <v>200</v>
      </c>
      <c r="D43" s="8">
        <v>-33.567999999999998</v>
      </c>
      <c r="E43" s="8">
        <v>-27.094999999999999</v>
      </c>
      <c r="F43" s="8">
        <v>-32.048000000000002</v>
      </c>
      <c r="G43" s="7">
        <f t="shared" si="9"/>
        <v>-30.903666666666666</v>
      </c>
      <c r="H43" s="8">
        <v>-1.17</v>
      </c>
      <c r="I43" s="7">
        <f t="shared" si="10"/>
        <v>-29.733666666666664</v>
      </c>
      <c r="J43">
        <v>14.18</v>
      </c>
      <c r="K43" s="7">
        <v>2</v>
      </c>
      <c r="L43" s="8">
        <v>10</v>
      </c>
      <c r="M43">
        <f t="shared" si="13"/>
        <v>5</v>
      </c>
      <c r="O43" s="7">
        <f t="shared" si="12"/>
        <v>-42.162339333333328</v>
      </c>
      <c r="AC43">
        <f t="shared" si="14"/>
        <v>42.162339333333328</v>
      </c>
    </row>
  </sheetData>
  <mergeCells count="6">
    <mergeCell ref="C2:E2"/>
    <mergeCell ref="Q19:S19"/>
    <mergeCell ref="U19:W19"/>
    <mergeCell ref="Y19:AA19"/>
    <mergeCell ref="Q24:S24"/>
    <mergeCell ref="U24:W2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41F-BACF-4B58-88A1-9AD14FE50BB5}">
  <dimension ref="A1:AB43"/>
  <sheetViews>
    <sheetView topLeftCell="D16" zoomScale="130" zoomScaleNormal="130" workbookViewId="0">
      <selection activeCell="B11" sqref="B11"/>
    </sheetView>
  </sheetViews>
  <sheetFormatPr defaultRowHeight="15" x14ac:dyDescent="0.2"/>
  <cols>
    <col min="1" max="1" width="12.375" customWidth="1"/>
    <col min="2" max="2" width="15.46875" customWidth="1"/>
  </cols>
  <sheetData>
    <row r="1" spans="1:14" x14ac:dyDescent="0.2">
      <c r="A1" t="s">
        <v>157</v>
      </c>
    </row>
    <row r="2" spans="1:14" x14ac:dyDescent="0.2">
      <c r="A2" t="s">
        <v>62</v>
      </c>
      <c r="C2" s="65" t="s">
        <v>72</v>
      </c>
      <c r="D2" s="65"/>
      <c r="E2" s="65"/>
      <c r="I2" s="7"/>
    </row>
    <row r="3" spans="1:14" x14ac:dyDescent="0.2">
      <c r="A3" t="s">
        <v>158</v>
      </c>
      <c r="B3" s="3" t="s">
        <v>70</v>
      </c>
      <c r="C3" s="4">
        <v>1</v>
      </c>
      <c r="D3" s="4">
        <v>2</v>
      </c>
      <c r="E3" s="4">
        <v>3</v>
      </c>
      <c r="F3" s="3" t="s">
        <v>63</v>
      </c>
      <c r="G3" s="4" t="s">
        <v>64</v>
      </c>
      <c r="H3" s="3" t="s">
        <v>61</v>
      </c>
      <c r="I3" s="9" t="s">
        <v>65</v>
      </c>
      <c r="J3" s="3" t="s">
        <v>66</v>
      </c>
      <c r="K3" s="3" t="s">
        <v>67</v>
      </c>
      <c r="L3" s="3" t="s">
        <v>68</v>
      </c>
      <c r="N3" s="3" t="s">
        <v>107</v>
      </c>
    </row>
    <row r="4" spans="1:14" x14ac:dyDescent="0.2">
      <c r="B4">
        <v>20</v>
      </c>
      <c r="C4" s="5">
        <v>-238.851</v>
      </c>
      <c r="D4" s="5">
        <v>-190.70500000000001</v>
      </c>
      <c r="E4" s="5">
        <v>-206.14</v>
      </c>
      <c r="F4">
        <f>AVERAGE(C4:E4)</f>
        <v>-211.89866666666668</v>
      </c>
      <c r="G4" s="5">
        <v>-2.0760000000000001</v>
      </c>
      <c r="H4">
        <f>F4-G4</f>
        <v>-209.82266666666669</v>
      </c>
      <c r="I4">
        <v>64.959999999999994</v>
      </c>
      <c r="J4">
        <v>2</v>
      </c>
      <c r="K4" s="5">
        <v>1</v>
      </c>
      <c r="L4">
        <f>50/K4</f>
        <v>50</v>
      </c>
      <c r="N4">
        <f>(H4*I4)/(J4*L4)</f>
        <v>-136.30080426666666</v>
      </c>
    </row>
    <row r="5" spans="1:14" x14ac:dyDescent="0.2">
      <c r="B5">
        <v>100</v>
      </c>
      <c r="C5" s="6">
        <v>-91.707999999999998</v>
      </c>
      <c r="D5" s="6">
        <v>-94.48</v>
      </c>
      <c r="E5" s="6">
        <v>-86.912999999999997</v>
      </c>
      <c r="F5">
        <f>AVERAGE(C5:E5)</f>
        <v>-91.033666666666662</v>
      </c>
      <c r="G5" s="6">
        <v>-1.0449999999999999</v>
      </c>
      <c r="H5">
        <f>F5-G5</f>
        <v>-89.98866666666666</v>
      </c>
      <c r="I5">
        <v>64.959999999999994</v>
      </c>
      <c r="J5">
        <v>2</v>
      </c>
      <c r="K5" s="6">
        <v>5</v>
      </c>
      <c r="L5">
        <f>50/K5</f>
        <v>10</v>
      </c>
      <c r="N5">
        <f>(H5*I5)/(J5*L5)</f>
        <v>-292.28318933333333</v>
      </c>
    </row>
    <row r="6" spans="1:14" x14ac:dyDescent="0.2">
      <c r="B6" s="7">
        <v>200</v>
      </c>
      <c r="C6" s="8">
        <v>-87.852000000000004</v>
      </c>
      <c r="D6" s="8">
        <v>-81.718999999999994</v>
      </c>
      <c r="E6" s="8">
        <v>-83.058999999999997</v>
      </c>
      <c r="F6" s="7">
        <f>AVERAGE(C6:E6)</f>
        <v>-84.21</v>
      </c>
      <c r="G6" s="8">
        <v>-1.2410000000000001</v>
      </c>
      <c r="H6" s="7">
        <f>F6-G6</f>
        <v>-82.968999999999994</v>
      </c>
      <c r="I6" s="7">
        <v>64.959999999999994</v>
      </c>
      <c r="J6" s="7">
        <v>2</v>
      </c>
      <c r="K6" s="8">
        <v>10</v>
      </c>
      <c r="L6" s="7">
        <f>50/K6</f>
        <v>5</v>
      </c>
      <c r="M6" s="7"/>
      <c r="N6" s="7">
        <f>(H6*I6)/(J6*L6)</f>
        <v>-538.96662399999991</v>
      </c>
    </row>
    <row r="7" spans="1:14" x14ac:dyDescent="0.2">
      <c r="B7" s="7">
        <v>400</v>
      </c>
      <c r="C7" s="6">
        <v>-43.73</v>
      </c>
      <c r="D7" s="6">
        <v>-40.405000000000001</v>
      </c>
      <c r="E7" s="6">
        <v>-42.277999999999999</v>
      </c>
      <c r="F7">
        <f>AVERAGE(C7:E7)</f>
        <v>-42.137666666666661</v>
      </c>
      <c r="G7" s="6">
        <v>-0.79400000000000004</v>
      </c>
      <c r="H7">
        <f>F7-G7</f>
        <v>-41.343666666666664</v>
      </c>
      <c r="I7">
        <v>64.959999999999994</v>
      </c>
      <c r="J7">
        <v>2</v>
      </c>
      <c r="K7" s="6">
        <v>20</v>
      </c>
      <c r="L7">
        <f>50/K7</f>
        <v>2.5</v>
      </c>
      <c r="N7">
        <f>(H7*I7)/(J7*L7)</f>
        <v>-537.13691733333326</v>
      </c>
    </row>
    <row r="8" spans="1:14" x14ac:dyDescent="0.2">
      <c r="B8" s="22">
        <v>800</v>
      </c>
      <c r="C8" s="6">
        <v>-27.244</v>
      </c>
      <c r="D8" s="6">
        <v>-25.378</v>
      </c>
      <c r="E8" s="6">
        <v>-24.844000000000001</v>
      </c>
      <c r="F8">
        <f>AVERAGE(C8:E8)</f>
        <v>-25.822000000000003</v>
      </c>
      <c r="G8" s="6">
        <v>-0.64400000000000002</v>
      </c>
      <c r="H8">
        <f>F8-G8</f>
        <v>-25.178000000000004</v>
      </c>
      <c r="I8">
        <v>64.959999999999994</v>
      </c>
      <c r="J8">
        <v>2</v>
      </c>
      <c r="K8" s="6">
        <v>40</v>
      </c>
      <c r="L8">
        <f>50/K8</f>
        <v>1.25</v>
      </c>
      <c r="N8">
        <f>(H8*I8)/(J8*L8)</f>
        <v>-654.22515200000009</v>
      </c>
    </row>
    <row r="10" spans="1:14" x14ac:dyDescent="0.2">
      <c r="A10" t="s">
        <v>159</v>
      </c>
      <c r="B10" s="3" t="s">
        <v>70</v>
      </c>
      <c r="C10" s="4">
        <v>1</v>
      </c>
      <c r="D10" s="4">
        <v>2</v>
      </c>
      <c r="E10" s="4">
        <v>3</v>
      </c>
      <c r="F10" s="3" t="s">
        <v>63</v>
      </c>
      <c r="G10" s="4" t="s">
        <v>64</v>
      </c>
      <c r="H10" s="3" t="s">
        <v>61</v>
      </c>
      <c r="I10" s="9" t="s">
        <v>65</v>
      </c>
      <c r="J10" s="3" t="s">
        <v>66</v>
      </c>
      <c r="K10" s="3" t="s">
        <v>67</v>
      </c>
      <c r="L10" s="3" t="s">
        <v>68</v>
      </c>
      <c r="N10" s="3" t="s">
        <v>107</v>
      </c>
    </row>
    <row r="11" spans="1:14" x14ac:dyDescent="0.2">
      <c r="B11">
        <v>20</v>
      </c>
      <c r="C11" s="5">
        <v>-175.55600000000001</v>
      </c>
      <c r="D11" s="5">
        <v>-252</v>
      </c>
      <c r="E11" s="5">
        <v>-134.88900000000001</v>
      </c>
      <c r="F11">
        <f>AVERAGE(C11:E11)</f>
        <v>-187.48166666666668</v>
      </c>
      <c r="G11" s="5">
        <v>-0.95599999999999996</v>
      </c>
      <c r="H11">
        <f>F11-G11</f>
        <v>-186.52566666666669</v>
      </c>
      <c r="I11">
        <v>64.959999999999994</v>
      </c>
      <c r="J11">
        <v>2</v>
      </c>
      <c r="K11" s="5">
        <v>1</v>
      </c>
      <c r="L11">
        <f>50/K11</f>
        <v>50</v>
      </c>
      <c r="N11">
        <f>(H11*I11)/(J11*L11)</f>
        <v>-121.16707306666667</v>
      </c>
    </row>
    <row r="12" spans="1:14" x14ac:dyDescent="0.2">
      <c r="B12">
        <v>100</v>
      </c>
      <c r="C12" s="6">
        <v>-114.667</v>
      </c>
      <c r="D12" s="6">
        <v>-103.556</v>
      </c>
      <c r="E12" s="6">
        <v>-98.444000000000003</v>
      </c>
      <c r="F12">
        <f>AVERAGE(C12:E12)</f>
        <v>-105.55566666666668</v>
      </c>
      <c r="G12" s="6">
        <v>-0.111</v>
      </c>
      <c r="H12">
        <f>F12-G12</f>
        <v>-105.44466666666668</v>
      </c>
      <c r="I12">
        <v>64.959999999999994</v>
      </c>
      <c r="J12">
        <v>2</v>
      </c>
      <c r="K12" s="6">
        <v>5</v>
      </c>
      <c r="L12">
        <f>50/K12</f>
        <v>10</v>
      </c>
      <c r="N12">
        <f>(H12*I12)/(J12*L12)</f>
        <v>-342.48427733333335</v>
      </c>
    </row>
    <row r="13" spans="1:14" x14ac:dyDescent="0.2">
      <c r="B13" s="7">
        <v>200</v>
      </c>
      <c r="C13" s="8">
        <v>-62.307000000000002</v>
      </c>
      <c r="D13" s="8">
        <v>-61.463000000000001</v>
      </c>
      <c r="E13" s="8">
        <v>-84.525999999999996</v>
      </c>
      <c r="F13" s="7">
        <f>AVERAGE(C13:E13)</f>
        <v>-69.432000000000002</v>
      </c>
      <c r="G13" s="8">
        <v>-0.57799999999999996</v>
      </c>
      <c r="H13" s="7">
        <f>F13-G13</f>
        <v>-68.853999999999999</v>
      </c>
      <c r="I13" s="7">
        <v>64.959999999999994</v>
      </c>
      <c r="J13" s="7">
        <v>2</v>
      </c>
      <c r="K13" s="8">
        <v>10</v>
      </c>
      <c r="L13" s="7">
        <f>50/K13</f>
        <v>5</v>
      </c>
      <c r="M13" s="7"/>
      <c r="N13" s="7">
        <f>(H13*I13)/(J13*L13)</f>
        <v>-447.27558399999998</v>
      </c>
    </row>
    <row r="14" spans="1:14" x14ac:dyDescent="0.2">
      <c r="B14" s="7">
        <v>400</v>
      </c>
      <c r="C14" s="6">
        <v>-44.2</v>
      </c>
      <c r="D14" s="6">
        <v>-45.643999999999998</v>
      </c>
      <c r="E14" s="6">
        <v>-41.732999999999997</v>
      </c>
      <c r="F14">
        <f>AVERAGE(C14:E14)</f>
        <v>-43.859000000000002</v>
      </c>
      <c r="G14" s="6">
        <v>-0.42199999999999999</v>
      </c>
      <c r="H14">
        <f>F14-G14</f>
        <v>-43.437000000000005</v>
      </c>
      <c r="I14">
        <v>64.959999999999994</v>
      </c>
      <c r="J14">
        <v>2</v>
      </c>
      <c r="K14" s="6">
        <v>20</v>
      </c>
      <c r="L14">
        <f>50/K14</f>
        <v>2.5</v>
      </c>
      <c r="N14">
        <f>(H14*I14)/(J14*L14)</f>
        <v>-564.33350399999995</v>
      </c>
    </row>
    <row r="15" spans="1:14" x14ac:dyDescent="0.2">
      <c r="B15" s="22">
        <v>800</v>
      </c>
      <c r="C15" s="6">
        <v>-24</v>
      </c>
      <c r="D15" s="6">
        <v>-24.8</v>
      </c>
      <c r="E15" s="6">
        <v>-25.898</v>
      </c>
      <c r="F15">
        <f>AVERAGE(C15:E15)</f>
        <v>-24.899333333333331</v>
      </c>
      <c r="G15" s="6">
        <v>-1.2190000000000001</v>
      </c>
      <c r="H15">
        <f>F15-G15</f>
        <v>-23.68033333333333</v>
      </c>
      <c r="I15">
        <v>64.959999999999994</v>
      </c>
      <c r="J15">
        <v>2</v>
      </c>
      <c r="K15" s="6">
        <v>40</v>
      </c>
      <c r="L15">
        <f>50/K15</f>
        <v>1.25</v>
      </c>
      <c r="N15">
        <f>(H15*I15)/(J15*L15)</f>
        <v>-615.30978133333315</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66" t="s">
        <v>77</v>
      </c>
      <c r="S19" s="66"/>
      <c r="T19" s="66"/>
      <c r="V19" s="66" t="s">
        <v>74</v>
      </c>
      <c r="W19" s="66"/>
      <c r="X19" s="66"/>
      <c r="Z19" s="66" t="s">
        <v>79</v>
      </c>
      <c r="AA19" s="66"/>
      <c r="AB19" s="66"/>
    </row>
    <row r="20" spans="1:28" x14ac:dyDescent="0.2">
      <c r="A20" t="s">
        <v>57</v>
      </c>
      <c r="B20" t="s">
        <v>0</v>
      </c>
      <c r="C20" s="7">
        <v>800</v>
      </c>
      <c r="D20" s="35">
        <v>-16.038</v>
      </c>
      <c r="E20" s="35">
        <v>-14.368</v>
      </c>
      <c r="F20" s="35">
        <v>-19.004000000000001</v>
      </c>
      <c r="G20" s="7">
        <f t="shared" ref="G20:G43" si="0">AVERAGE(D20:F20)</f>
        <v>-16.47</v>
      </c>
      <c r="H20" s="8">
        <v>-0.62</v>
      </c>
      <c r="I20" s="7">
        <f t="shared" ref="I20:I43" si="1">G20-H20</f>
        <v>-15.85</v>
      </c>
      <c r="J20" s="7">
        <v>64.959999999999994</v>
      </c>
      <c r="K20">
        <v>2</v>
      </c>
      <c r="L20" s="5">
        <v>40</v>
      </c>
      <c r="M20">
        <f>50/L20</f>
        <v>1.25</v>
      </c>
      <c r="N20" s="7"/>
      <c r="O20" s="7">
        <f t="shared" ref="O20:O43" si="2">(I20*J20)/(K20*M20)</f>
        <v>-411.84640000000002</v>
      </c>
      <c r="P20">
        <f>AVERAGE(O20:O26)</f>
        <v>-693.3100373333333</v>
      </c>
      <c r="Q20">
        <f>ABS(O20)</f>
        <v>411.84640000000002</v>
      </c>
      <c r="S20" s="3" t="s">
        <v>58</v>
      </c>
      <c r="T20" t="s">
        <v>57</v>
      </c>
      <c r="W20" s="3" t="s">
        <v>58</v>
      </c>
      <c r="X20" t="s">
        <v>57</v>
      </c>
      <c r="AA20" s="3" t="s">
        <v>58</v>
      </c>
      <c r="AB20" t="s">
        <v>57</v>
      </c>
    </row>
    <row r="21" spans="1:28" x14ac:dyDescent="0.2">
      <c r="A21" t="s">
        <v>57</v>
      </c>
      <c r="B21" t="s">
        <v>1</v>
      </c>
      <c r="C21" s="7">
        <v>800</v>
      </c>
      <c r="D21" s="35">
        <v>-29.007999999999999</v>
      </c>
      <c r="E21" s="35">
        <v>-27.609000000000002</v>
      </c>
      <c r="F21" s="35">
        <v>-27.44</v>
      </c>
      <c r="G21" s="7">
        <f t="shared" si="0"/>
        <v>-28.019000000000002</v>
      </c>
      <c r="H21" s="8">
        <v>-0.62</v>
      </c>
      <c r="I21" s="7">
        <f t="shared" si="1"/>
        <v>-27.399000000000001</v>
      </c>
      <c r="J21" s="7">
        <v>64.959999999999994</v>
      </c>
      <c r="K21" s="7">
        <v>2</v>
      </c>
      <c r="L21" s="5">
        <v>40</v>
      </c>
      <c r="M21">
        <f t="shared" ref="M21:M43" si="3">50/L21</f>
        <v>1.25</v>
      </c>
      <c r="O21" s="7">
        <f t="shared" si="2"/>
        <v>-711.93561599999998</v>
      </c>
      <c r="Q21">
        <f t="shared" ref="Q21:Q43" si="4">ABS(O21)</f>
        <v>711.93561599999998</v>
      </c>
      <c r="R21" t="s">
        <v>75</v>
      </c>
      <c r="S21">
        <f>AVERAGE(O39:O43)</f>
        <v>-662.13156351999999</v>
      </c>
      <c r="T21">
        <f>AVERAGE(O27:O33)</f>
        <v>-692.48968533333311</v>
      </c>
      <c r="V21" t="s">
        <v>75</v>
      </c>
      <c r="W21">
        <f>STDEVA(O39:O43)</f>
        <v>33.658095935326443</v>
      </c>
      <c r="X21">
        <f>STDEVA(O27:O33)</f>
        <v>177.71792087196872</v>
      </c>
      <c r="Z21" t="s">
        <v>75</v>
      </c>
      <c r="AA21">
        <f>W21/SQRT(W26)</f>
        <v>15.052358100919857</v>
      </c>
      <c r="AB21">
        <f>X21/SQRT(X26)</f>
        <v>67.17106030666919</v>
      </c>
    </row>
    <row r="22" spans="1:28" x14ac:dyDescent="0.2">
      <c r="A22" t="s">
        <v>57</v>
      </c>
      <c r="B22" t="s">
        <v>2</v>
      </c>
      <c r="C22" s="7">
        <v>800</v>
      </c>
      <c r="D22" s="35">
        <v>-25.317</v>
      </c>
      <c r="E22" s="35">
        <v>-26.364000000000001</v>
      </c>
      <c r="F22" s="35">
        <v>-26.507999999999999</v>
      </c>
      <c r="G22" s="7">
        <f t="shared" si="0"/>
        <v>-26.062999999999999</v>
      </c>
      <c r="H22" s="8">
        <v>-0.83</v>
      </c>
      <c r="I22" s="7">
        <f t="shared" si="1"/>
        <v>-25.233000000000001</v>
      </c>
      <c r="J22" s="7">
        <v>64.959999999999994</v>
      </c>
      <c r="K22" s="7">
        <v>2</v>
      </c>
      <c r="L22" s="5">
        <v>40</v>
      </c>
      <c r="M22">
        <f t="shared" si="3"/>
        <v>1.25</v>
      </c>
      <c r="O22" s="7">
        <f t="shared" si="2"/>
        <v>-655.65427199999999</v>
      </c>
      <c r="Q22">
        <f t="shared" si="4"/>
        <v>655.65427199999999</v>
      </c>
      <c r="R22" t="s">
        <v>76</v>
      </c>
      <c r="S22">
        <f>AVERAGE(O34:O38)</f>
        <v>-739.79046399999993</v>
      </c>
      <c r="T22">
        <f>AVERAGE(O20:O26)</f>
        <v>-693.3100373333333</v>
      </c>
      <c r="V22" t="s">
        <v>76</v>
      </c>
      <c r="W22">
        <f>STDEVA(O34:O38)</f>
        <v>103.02323175882294</v>
      </c>
      <c r="X22">
        <f>STDEVA(O20:O26)</f>
        <v>176.61825714370556</v>
      </c>
      <c r="Z22" t="s">
        <v>76</v>
      </c>
      <c r="AA22">
        <f>W22/SQRT(W27)</f>
        <v>46.073389894888663</v>
      </c>
      <c r="AB22">
        <f>X22/SQRT(X27)</f>
        <v>66.755426485128851</v>
      </c>
    </row>
    <row r="23" spans="1:28" x14ac:dyDescent="0.2">
      <c r="A23" t="s">
        <v>57</v>
      </c>
      <c r="B23" t="s">
        <v>3</v>
      </c>
      <c r="C23" s="7">
        <v>800</v>
      </c>
      <c r="D23" s="35">
        <v>-25.207000000000001</v>
      </c>
      <c r="E23" s="35">
        <v>-27.361000000000001</v>
      </c>
      <c r="F23" s="35">
        <v>-26.718</v>
      </c>
      <c r="G23" s="7">
        <f t="shared" si="0"/>
        <v>-26.428666666666668</v>
      </c>
      <c r="H23" s="8">
        <v>-0.81200000000000006</v>
      </c>
      <c r="I23" s="7">
        <f t="shared" si="1"/>
        <v>-25.616666666666667</v>
      </c>
      <c r="J23" s="7">
        <v>64.959999999999994</v>
      </c>
      <c r="K23" s="7">
        <v>2</v>
      </c>
      <c r="L23" s="5">
        <v>40</v>
      </c>
      <c r="M23">
        <f t="shared" si="3"/>
        <v>1.25</v>
      </c>
      <c r="O23" s="7">
        <f t="shared" si="2"/>
        <v>-665.62346666666667</v>
      </c>
      <c r="Q23">
        <f t="shared" si="4"/>
        <v>665.62346666666667</v>
      </c>
    </row>
    <row r="24" spans="1:28" x14ac:dyDescent="0.2">
      <c r="A24" t="s">
        <v>57</v>
      </c>
      <c r="B24" t="s">
        <v>4</v>
      </c>
      <c r="C24" s="7">
        <v>800</v>
      </c>
      <c r="D24" s="35">
        <v>-25.832000000000001</v>
      </c>
      <c r="E24" s="35">
        <v>-27.164999999999999</v>
      </c>
      <c r="F24" s="35">
        <v>-27.439</v>
      </c>
      <c r="G24" s="7">
        <f t="shared" si="0"/>
        <v>-26.812000000000001</v>
      </c>
      <c r="H24" s="8">
        <v>-0.58299999999999996</v>
      </c>
      <c r="I24" s="7">
        <f t="shared" si="1"/>
        <v>-26.229000000000003</v>
      </c>
      <c r="J24" s="7">
        <v>64.959999999999994</v>
      </c>
      <c r="K24" s="7">
        <v>2</v>
      </c>
      <c r="L24" s="5">
        <v>40</v>
      </c>
      <c r="M24">
        <f t="shared" si="3"/>
        <v>1.25</v>
      </c>
      <c r="O24" s="7">
        <f t="shared" si="2"/>
        <v>-681.53433599999994</v>
      </c>
      <c r="Q24">
        <f t="shared" si="4"/>
        <v>681.53433599999994</v>
      </c>
      <c r="R24" s="67" t="s">
        <v>78</v>
      </c>
      <c r="S24" s="67"/>
      <c r="T24" s="67"/>
      <c r="V24" s="66" t="s">
        <v>80</v>
      </c>
      <c r="W24" s="66"/>
      <c r="X24" s="66"/>
    </row>
    <row r="25" spans="1:28" x14ac:dyDescent="0.2">
      <c r="A25" t="s">
        <v>57</v>
      </c>
      <c r="B25" t="s">
        <v>5</v>
      </c>
      <c r="C25" s="7">
        <v>800</v>
      </c>
      <c r="D25" s="35">
        <v>-44.91</v>
      </c>
      <c r="E25" s="35">
        <v>-37.32</v>
      </c>
      <c r="F25" s="35">
        <v>-37.737000000000002</v>
      </c>
      <c r="G25" s="7">
        <f t="shared" si="0"/>
        <v>-39.988999999999997</v>
      </c>
      <c r="H25" s="8">
        <v>-0.83499999999999996</v>
      </c>
      <c r="I25" s="7">
        <f t="shared" si="1"/>
        <v>-39.153999999999996</v>
      </c>
      <c r="J25" s="7">
        <v>64.959999999999994</v>
      </c>
      <c r="K25" s="7">
        <v>2</v>
      </c>
      <c r="L25" s="5">
        <v>40</v>
      </c>
      <c r="M25">
        <f t="shared" si="3"/>
        <v>1.25</v>
      </c>
      <c r="O25" s="7">
        <f t="shared" si="2"/>
        <v>-1017.3775359999997</v>
      </c>
      <c r="Q25">
        <f t="shared" si="4"/>
        <v>1017.3775359999997</v>
      </c>
      <c r="S25" t="s">
        <v>58</v>
      </c>
      <c r="T25" t="s">
        <v>57</v>
      </c>
      <c r="W25" t="s">
        <v>58</v>
      </c>
      <c r="X25" t="s">
        <v>57</v>
      </c>
    </row>
    <row r="26" spans="1:28" x14ac:dyDescent="0.2">
      <c r="A26" t="s">
        <v>57</v>
      </c>
      <c r="B26" t="s">
        <v>6</v>
      </c>
      <c r="C26" s="7">
        <v>800</v>
      </c>
      <c r="D26" s="35">
        <v>-28.545000000000002</v>
      </c>
      <c r="E26" s="35">
        <v>-27.474</v>
      </c>
      <c r="F26" s="35">
        <v>-27.113</v>
      </c>
      <c r="G26" s="7">
        <f t="shared" si="0"/>
        <v>-27.710666666666668</v>
      </c>
      <c r="H26" s="8">
        <v>-0.41699999999999998</v>
      </c>
      <c r="I26" s="7">
        <f t="shared" si="1"/>
        <v>-27.293666666666667</v>
      </c>
      <c r="J26" s="7">
        <v>64.959999999999994</v>
      </c>
      <c r="K26" s="7">
        <v>2</v>
      </c>
      <c r="L26" s="5">
        <v>40</v>
      </c>
      <c r="M26">
        <f t="shared" si="3"/>
        <v>1.25</v>
      </c>
      <c r="O26" s="7">
        <f t="shared" si="2"/>
        <v>-709.19863466666652</v>
      </c>
      <c r="Q26">
        <f t="shared" si="4"/>
        <v>709.19863466666652</v>
      </c>
      <c r="R26" t="s">
        <v>75</v>
      </c>
      <c r="S26">
        <f>ABS(S21)</f>
        <v>662.13156351999999</v>
      </c>
      <c r="T26">
        <f>ABS(T21)</f>
        <v>692.48968533333311</v>
      </c>
      <c r="V26" t="s">
        <v>75</v>
      </c>
      <c r="W26">
        <v>5</v>
      </c>
      <c r="X26">
        <v>7</v>
      </c>
    </row>
    <row r="27" spans="1:28" x14ac:dyDescent="0.2">
      <c r="A27" t="s">
        <v>57</v>
      </c>
      <c r="B27" t="s">
        <v>7</v>
      </c>
      <c r="C27" s="7">
        <v>800</v>
      </c>
      <c r="D27" s="35">
        <v>-29.63</v>
      </c>
      <c r="E27" s="35">
        <v>-30.045000000000002</v>
      </c>
      <c r="F27" s="35">
        <v>-32.066000000000003</v>
      </c>
      <c r="G27" s="7">
        <f t="shared" si="0"/>
        <v>-30.580333333333332</v>
      </c>
      <c r="H27" s="8">
        <v>-1.034</v>
      </c>
      <c r="I27" s="7">
        <f t="shared" si="1"/>
        <v>-29.546333333333333</v>
      </c>
      <c r="J27" s="7">
        <v>64.959999999999994</v>
      </c>
      <c r="K27" s="7">
        <v>2</v>
      </c>
      <c r="L27" s="5">
        <v>40</v>
      </c>
      <c r="M27">
        <f t="shared" si="3"/>
        <v>1.25</v>
      </c>
      <c r="O27" s="7">
        <f t="shared" si="2"/>
        <v>-767.73192533333327</v>
      </c>
      <c r="P27">
        <f>AVERAGE(O27:O33)</f>
        <v>-692.48968533333311</v>
      </c>
      <c r="Q27">
        <f t="shared" si="4"/>
        <v>767.73192533333327</v>
      </c>
      <c r="R27" t="s">
        <v>76</v>
      </c>
      <c r="S27">
        <f>ABS(S22)</f>
        <v>739.79046399999993</v>
      </c>
      <c r="T27">
        <f>ABS(T22)</f>
        <v>693.3100373333333</v>
      </c>
      <c r="V27" t="s">
        <v>76</v>
      </c>
      <c r="W27">
        <v>5</v>
      </c>
      <c r="X27">
        <v>7</v>
      </c>
    </row>
    <row r="28" spans="1:28" x14ac:dyDescent="0.2">
      <c r="A28" t="s">
        <v>57</v>
      </c>
      <c r="B28" t="s">
        <v>8</v>
      </c>
      <c r="C28" s="7">
        <v>800</v>
      </c>
      <c r="D28" s="35">
        <v>-42.473999999999997</v>
      </c>
      <c r="E28" s="35">
        <v>-31.210999999999999</v>
      </c>
      <c r="F28" s="35">
        <v>-47.841999999999999</v>
      </c>
      <c r="G28" s="7">
        <f t="shared" si="0"/>
        <v>-40.509</v>
      </c>
      <c r="H28" s="8">
        <v>-0.63500000000000001</v>
      </c>
      <c r="I28" s="7">
        <f t="shared" si="1"/>
        <v>-39.874000000000002</v>
      </c>
      <c r="J28" s="7">
        <v>64.959999999999994</v>
      </c>
      <c r="K28" s="7">
        <v>2</v>
      </c>
      <c r="L28" s="5">
        <v>40</v>
      </c>
      <c r="M28">
        <f t="shared" si="3"/>
        <v>1.25</v>
      </c>
      <c r="O28" s="7">
        <f t="shared" si="2"/>
        <v>-1036.086016</v>
      </c>
      <c r="Q28">
        <f t="shared" si="4"/>
        <v>1036.086016</v>
      </c>
    </row>
    <row r="29" spans="1:28" x14ac:dyDescent="0.2">
      <c r="A29" t="s">
        <v>57</v>
      </c>
      <c r="B29" t="s">
        <v>9</v>
      </c>
      <c r="C29" s="7">
        <v>800</v>
      </c>
      <c r="D29" s="35">
        <v>-23.548999999999999</v>
      </c>
      <c r="E29" s="35">
        <v>-22.443999999999999</v>
      </c>
      <c r="F29" s="35">
        <v>-22.038</v>
      </c>
      <c r="G29" s="7">
        <f t="shared" si="0"/>
        <v>-22.676999999999996</v>
      </c>
      <c r="H29" s="8">
        <v>-0.62</v>
      </c>
      <c r="I29" s="7">
        <f t="shared" si="1"/>
        <v>-22.056999999999995</v>
      </c>
      <c r="J29" s="7">
        <v>64.959999999999994</v>
      </c>
      <c r="K29" s="7">
        <v>2</v>
      </c>
      <c r="L29" s="5">
        <v>40</v>
      </c>
      <c r="M29">
        <f t="shared" si="3"/>
        <v>1.25</v>
      </c>
      <c r="O29" s="7">
        <f t="shared" si="2"/>
        <v>-573.1290879999998</v>
      </c>
      <c r="Q29">
        <f t="shared" si="4"/>
        <v>573.1290879999998</v>
      </c>
    </row>
    <row r="30" spans="1:28" x14ac:dyDescent="0.2">
      <c r="A30" t="s">
        <v>57</v>
      </c>
      <c r="B30" t="s">
        <v>10</v>
      </c>
      <c r="C30" s="7">
        <v>800</v>
      </c>
      <c r="D30" s="35">
        <v>-25.812000000000001</v>
      </c>
      <c r="E30" s="35">
        <v>-30.815999999999999</v>
      </c>
      <c r="F30" s="35">
        <v>-25.870999999999999</v>
      </c>
      <c r="G30" s="7">
        <f t="shared" si="0"/>
        <v>-27.499666666666666</v>
      </c>
      <c r="H30" s="8">
        <v>-0.83499999999999996</v>
      </c>
      <c r="I30" s="7">
        <f t="shared" si="1"/>
        <v>-26.664666666666665</v>
      </c>
      <c r="J30" s="7">
        <v>64.959999999999994</v>
      </c>
      <c r="K30" s="7">
        <v>2</v>
      </c>
      <c r="L30" s="5">
        <v>40</v>
      </c>
      <c r="M30">
        <f t="shared" si="3"/>
        <v>1.25</v>
      </c>
      <c r="O30" s="7">
        <f t="shared" si="2"/>
        <v>-692.85469866666654</v>
      </c>
      <c r="Q30">
        <f t="shared" si="4"/>
        <v>692.85469866666654</v>
      </c>
    </row>
    <row r="31" spans="1:28" x14ac:dyDescent="0.2">
      <c r="A31" t="s">
        <v>57</v>
      </c>
      <c r="B31" t="s">
        <v>11</v>
      </c>
      <c r="C31" s="7">
        <v>800</v>
      </c>
      <c r="D31" s="35">
        <v>-26.588999999999999</v>
      </c>
      <c r="E31" s="35">
        <v>-28.8</v>
      </c>
      <c r="F31" s="35">
        <v>-29.021000000000001</v>
      </c>
      <c r="G31" s="7">
        <f t="shared" si="0"/>
        <v>-28.136666666666667</v>
      </c>
      <c r="H31" s="8">
        <v>-0.751</v>
      </c>
      <c r="I31" s="7">
        <f t="shared" si="1"/>
        <v>-27.385666666666665</v>
      </c>
      <c r="J31" s="7">
        <v>64.959999999999994</v>
      </c>
      <c r="K31" s="7">
        <v>2</v>
      </c>
      <c r="L31" s="5">
        <v>40</v>
      </c>
      <c r="M31">
        <f t="shared" si="3"/>
        <v>1.25</v>
      </c>
      <c r="O31" s="7">
        <f t="shared" si="2"/>
        <v>-711.58916266666654</v>
      </c>
      <c r="Q31">
        <f t="shared" si="4"/>
        <v>711.58916266666654</v>
      </c>
    </row>
    <row r="32" spans="1:28" x14ac:dyDescent="0.2">
      <c r="A32" t="s">
        <v>57</v>
      </c>
      <c r="B32" t="s">
        <v>12</v>
      </c>
      <c r="C32" s="7">
        <v>800</v>
      </c>
      <c r="D32" s="35">
        <v>-20.966999999999999</v>
      </c>
      <c r="E32" s="35">
        <v>-20.850999999999999</v>
      </c>
      <c r="F32" s="35">
        <v>-23.173999999999999</v>
      </c>
      <c r="G32" s="7">
        <f t="shared" si="0"/>
        <v>-21.663999999999998</v>
      </c>
      <c r="H32" s="8">
        <v>-0.67300000000000004</v>
      </c>
      <c r="I32" s="7">
        <f t="shared" si="1"/>
        <v>-20.991</v>
      </c>
      <c r="J32" s="7">
        <v>64.959999999999994</v>
      </c>
      <c r="K32" s="7">
        <v>2</v>
      </c>
      <c r="L32" s="5">
        <v>40</v>
      </c>
      <c r="M32">
        <f t="shared" si="3"/>
        <v>1.25</v>
      </c>
      <c r="O32" s="7">
        <f t="shared" si="2"/>
        <v>-545.43014399999993</v>
      </c>
      <c r="Q32">
        <f t="shared" si="4"/>
        <v>545.43014399999993</v>
      </c>
    </row>
    <row r="33" spans="1:17" x14ac:dyDescent="0.2">
      <c r="A33" t="s">
        <v>57</v>
      </c>
      <c r="B33" t="s">
        <v>13</v>
      </c>
      <c r="C33" s="7">
        <v>800</v>
      </c>
      <c r="D33" s="35">
        <v>-19.2</v>
      </c>
      <c r="E33" s="35">
        <v>-20.995000000000001</v>
      </c>
      <c r="F33" s="35">
        <v>-22.158999999999999</v>
      </c>
      <c r="G33" s="7">
        <f t="shared" si="0"/>
        <v>-20.784666666666666</v>
      </c>
      <c r="H33" s="8">
        <v>-0.749</v>
      </c>
      <c r="I33" s="7">
        <f t="shared" si="1"/>
        <v>-20.035666666666668</v>
      </c>
      <c r="J33" s="7">
        <v>64.959999999999994</v>
      </c>
      <c r="K33" s="7">
        <v>2</v>
      </c>
      <c r="L33" s="5">
        <v>40</v>
      </c>
      <c r="M33">
        <f t="shared" si="3"/>
        <v>1.25</v>
      </c>
      <c r="O33" s="7">
        <f t="shared" si="2"/>
        <v>-520.60676266666655</v>
      </c>
      <c r="Q33">
        <f t="shared" si="4"/>
        <v>520.60676266666655</v>
      </c>
    </row>
    <row r="34" spans="1:17" x14ac:dyDescent="0.2">
      <c r="A34" t="s">
        <v>58</v>
      </c>
      <c r="B34" t="s">
        <v>14</v>
      </c>
      <c r="C34" s="7">
        <v>800</v>
      </c>
      <c r="D34" s="35">
        <v>-26.007999999999999</v>
      </c>
      <c r="E34" s="35">
        <v>-25.861000000000001</v>
      </c>
      <c r="F34" s="35">
        <v>-27.382999999999999</v>
      </c>
      <c r="G34" s="7">
        <f t="shared" si="0"/>
        <v>-26.417333333333332</v>
      </c>
      <c r="H34" s="8">
        <v>-0.64300000000000002</v>
      </c>
      <c r="I34" s="7">
        <f t="shared" si="1"/>
        <v>-25.774333333333331</v>
      </c>
      <c r="J34" s="7">
        <v>64.959999999999994</v>
      </c>
      <c r="K34" s="7">
        <v>2</v>
      </c>
      <c r="L34" s="5">
        <v>40</v>
      </c>
      <c r="M34">
        <f t="shared" si="3"/>
        <v>1.25</v>
      </c>
      <c r="O34" s="7">
        <f t="shared" si="2"/>
        <v>-669.72027733333323</v>
      </c>
      <c r="P34">
        <f>AVERAGE(O34:O38)</f>
        <v>-739.79046399999993</v>
      </c>
      <c r="Q34">
        <f t="shared" si="4"/>
        <v>669.72027733333323</v>
      </c>
    </row>
    <row r="35" spans="1:17" x14ac:dyDescent="0.2">
      <c r="A35" t="s">
        <v>58</v>
      </c>
      <c r="B35" t="s">
        <v>15</v>
      </c>
      <c r="C35" s="7">
        <v>800</v>
      </c>
      <c r="D35" s="35">
        <v>-21.018000000000001</v>
      </c>
      <c r="E35" s="35">
        <v>-28.343</v>
      </c>
      <c r="F35" s="35">
        <v>-24.43</v>
      </c>
      <c r="G35" s="7">
        <f t="shared" si="0"/>
        <v>-24.596999999999998</v>
      </c>
      <c r="H35" s="8">
        <v>-0.73399999999999999</v>
      </c>
      <c r="I35" s="7">
        <f t="shared" si="1"/>
        <v>-23.863</v>
      </c>
      <c r="J35" s="7">
        <v>64.959999999999994</v>
      </c>
      <c r="K35" s="7">
        <v>2</v>
      </c>
      <c r="L35" s="5">
        <v>40</v>
      </c>
      <c r="M35">
        <f t="shared" si="3"/>
        <v>1.25</v>
      </c>
      <c r="O35" s="7">
        <f t="shared" si="2"/>
        <v>-620.0561919999999</v>
      </c>
      <c r="Q35">
        <f t="shared" si="4"/>
        <v>620.0561919999999</v>
      </c>
    </row>
    <row r="36" spans="1:17" x14ac:dyDescent="0.2">
      <c r="A36" t="s">
        <v>58</v>
      </c>
      <c r="B36" t="s">
        <v>16</v>
      </c>
      <c r="C36" s="7">
        <v>800</v>
      </c>
      <c r="D36" s="35">
        <v>-34.872</v>
      </c>
      <c r="E36" s="35">
        <v>-30.658999999999999</v>
      </c>
      <c r="F36" s="35">
        <v>-27.068000000000001</v>
      </c>
      <c r="G36" s="7">
        <f t="shared" si="0"/>
        <v>-30.866333333333333</v>
      </c>
      <c r="H36" s="8">
        <v>-0.98299999999999998</v>
      </c>
      <c r="I36" s="7">
        <f t="shared" si="1"/>
        <v>-29.883333333333333</v>
      </c>
      <c r="J36" s="7">
        <v>64.959999999999994</v>
      </c>
      <c r="K36" s="7">
        <v>2</v>
      </c>
      <c r="L36" s="5">
        <v>40</v>
      </c>
      <c r="M36">
        <f t="shared" si="3"/>
        <v>1.25</v>
      </c>
      <c r="O36" s="7">
        <f t="shared" si="2"/>
        <v>-776.48853333333329</v>
      </c>
      <c r="Q36">
        <f t="shared" si="4"/>
        <v>776.48853333333329</v>
      </c>
    </row>
    <row r="37" spans="1:17" x14ac:dyDescent="0.2">
      <c r="A37" t="s">
        <v>58</v>
      </c>
      <c r="B37" s="2" t="s">
        <v>17</v>
      </c>
      <c r="C37" s="7">
        <v>800</v>
      </c>
      <c r="D37" s="35">
        <v>-26.716999999999999</v>
      </c>
      <c r="E37" s="35">
        <v>-30.565999999999999</v>
      </c>
      <c r="F37" s="35">
        <v>-30.957999999999998</v>
      </c>
      <c r="G37" s="7">
        <f t="shared" si="0"/>
        <v>-29.413666666666668</v>
      </c>
      <c r="H37" s="8">
        <v>-0.73699999999999999</v>
      </c>
      <c r="I37" s="7">
        <f t="shared" si="1"/>
        <v>-28.676666666666669</v>
      </c>
      <c r="J37" s="7">
        <v>64.959999999999994</v>
      </c>
      <c r="K37" s="7">
        <v>2</v>
      </c>
      <c r="L37" s="5">
        <v>40</v>
      </c>
      <c r="M37">
        <f t="shared" si="3"/>
        <v>1.25</v>
      </c>
      <c r="O37" s="7">
        <f t="shared" si="2"/>
        <v>-745.13450666666665</v>
      </c>
      <c r="Q37">
        <f t="shared" si="4"/>
        <v>745.13450666666665</v>
      </c>
    </row>
    <row r="38" spans="1:17" x14ac:dyDescent="0.2">
      <c r="A38" t="s">
        <v>58</v>
      </c>
      <c r="B38" t="s">
        <v>18</v>
      </c>
      <c r="C38" s="7">
        <v>800</v>
      </c>
      <c r="D38" s="35">
        <v>-33.662999999999997</v>
      </c>
      <c r="E38" s="35">
        <v>-35.463000000000001</v>
      </c>
      <c r="F38" s="35">
        <v>-34.484000000000002</v>
      </c>
      <c r="G38" s="7">
        <f t="shared" si="0"/>
        <v>-34.536666666666669</v>
      </c>
      <c r="H38" s="8">
        <v>-0.379</v>
      </c>
      <c r="I38" s="7">
        <f t="shared" si="1"/>
        <v>-34.157666666666671</v>
      </c>
      <c r="J38" s="7">
        <v>64.959999999999994</v>
      </c>
      <c r="K38" s="7">
        <v>2</v>
      </c>
      <c r="L38" s="5">
        <v>40</v>
      </c>
      <c r="M38">
        <f t="shared" si="3"/>
        <v>1.25</v>
      </c>
      <c r="O38" s="7">
        <f t="shared" si="2"/>
        <v>-887.55281066666669</v>
      </c>
      <c r="Q38">
        <f t="shared" si="4"/>
        <v>887.55281066666669</v>
      </c>
    </row>
    <row r="39" spans="1:17" x14ac:dyDescent="0.2">
      <c r="A39" t="s">
        <v>58</v>
      </c>
      <c r="B39" t="s">
        <v>19</v>
      </c>
      <c r="C39" s="7">
        <v>800</v>
      </c>
      <c r="D39" s="35">
        <v>-23.492999999999999</v>
      </c>
      <c r="E39" s="35">
        <v>-25.652999999999999</v>
      </c>
      <c r="F39" s="35">
        <v>-26.408999999999999</v>
      </c>
      <c r="G39" s="7">
        <f t="shared" si="0"/>
        <v>-25.185000000000002</v>
      </c>
      <c r="H39" s="8">
        <v>-0.55700000000000005</v>
      </c>
      <c r="I39" s="7">
        <f t="shared" si="1"/>
        <v>-24.628000000000004</v>
      </c>
      <c r="J39" s="7">
        <v>64.959999999999994</v>
      </c>
      <c r="K39" s="7">
        <v>2</v>
      </c>
      <c r="L39" s="5">
        <v>40</v>
      </c>
      <c r="M39">
        <f t="shared" si="3"/>
        <v>1.25</v>
      </c>
      <c r="O39" s="7">
        <f t="shared" si="2"/>
        <v>-639.93395200000009</v>
      </c>
      <c r="P39">
        <f>AVERAGE(O39:O43)</f>
        <v>-662.13156351999999</v>
      </c>
      <c r="Q39">
        <f t="shared" si="4"/>
        <v>639.93395200000009</v>
      </c>
    </row>
    <row r="40" spans="1:17" x14ac:dyDescent="0.2">
      <c r="A40" t="s">
        <v>58</v>
      </c>
      <c r="B40" t="s">
        <v>20</v>
      </c>
      <c r="C40" s="7">
        <v>800</v>
      </c>
      <c r="D40" s="35">
        <v>-29.414000000000001</v>
      </c>
      <c r="E40" s="35">
        <v>-26.742999999999999</v>
      </c>
      <c r="F40" s="35">
        <v>-26.698</v>
      </c>
      <c r="G40" s="7">
        <f t="shared" si="0"/>
        <v>-27.618333333333329</v>
      </c>
      <c r="H40" s="8">
        <v>-0.74</v>
      </c>
      <c r="I40" s="7">
        <f t="shared" si="1"/>
        <v>-26.87833333333333</v>
      </c>
      <c r="J40" s="7">
        <v>64.959999999999994</v>
      </c>
      <c r="K40" s="7">
        <v>2</v>
      </c>
      <c r="L40" s="5">
        <v>40</v>
      </c>
      <c r="M40">
        <f t="shared" si="3"/>
        <v>1.25</v>
      </c>
      <c r="O40" s="7">
        <f t="shared" si="2"/>
        <v>-698.40661333333321</v>
      </c>
      <c r="Q40">
        <f t="shared" si="4"/>
        <v>698.40661333333321</v>
      </c>
    </row>
    <row r="41" spans="1:17" x14ac:dyDescent="0.2">
      <c r="A41" t="s">
        <v>58</v>
      </c>
      <c r="B41" t="s">
        <v>21</v>
      </c>
      <c r="C41" s="7">
        <v>800</v>
      </c>
      <c r="D41" s="35">
        <v>-23.756</v>
      </c>
      <c r="E41" s="35">
        <v>-28.141200000000001</v>
      </c>
      <c r="F41" s="35">
        <v>-25.904</v>
      </c>
      <c r="G41" s="7">
        <f t="shared" si="0"/>
        <v>-25.933733333333333</v>
      </c>
      <c r="H41" s="8">
        <v>-0.66800000000000004</v>
      </c>
      <c r="I41" s="7">
        <f t="shared" si="1"/>
        <v>-25.265733333333333</v>
      </c>
      <c r="J41" s="7">
        <v>64.959999999999994</v>
      </c>
      <c r="K41" s="7">
        <v>2</v>
      </c>
      <c r="L41" s="5">
        <v>40</v>
      </c>
      <c r="M41">
        <f t="shared" si="3"/>
        <v>1.25</v>
      </c>
      <c r="O41" s="7">
        <f t="shared" si="2"/>
        <v>-656.50481493333325</v>
      </c>
      <c r="Q41">
        <f t="shared" si="4"/>
        <v>656.50481493333325</v>
      </c>
    </row>
    <row r="42" spans="1:17" x14ac:dyDescent="0.2">
      <c r="A42" t="s">
        <v>58</v>
      </c>
      <c r="B42" t="s">
        <v>22</v>
      </c>
      <c r="C42" s="7">
        <v>800</v>
      </c>
      <c r="D42" s="35">
        <v>-25.015000000000001</v>
      </c>
      <c r="E42" s="35">
        <v>-23.887</v>
      </c>
      <c r="F42" s="35">
        <v>-23.492000000000001</v>
      </c>
      <c r="G42" s="7">
        <f t="shared" si="0"/>
        <v>-24.131333333333334</v>
      </c>
      <c r="H42" s="8">
        <v>-0.214</v>
      </c>
      <c r="I42" s="7">
        <f t="shared" si="1"/>
        <v>-23.917333333333335</v>
      </c>
      <c r="J42" s="7">
        <v>64.959999999999994</v>
      </c>
      <c r="K42" s="7">
        <v>2</v>
      </c>
      <c r="L42" s="5">
        <v>40</v>
      </c>
      <c r="M42">
        <f t="shared" si="3"/>
        <v>1.25</v>
      </c>
      <c r="O42" s="7">
        <f t="shared" si="2"/>
        <v>-621.46798933333332</v>
      </c>
      <c r="Q42">
        <f t="shared" si="4"/>
        <v>621.46798933333332</v>
      </c>
    </row>
    <row r="43" spans="1:17" x14ac:dyDescent="0.2">
      <c r="A43" t="s">
        <v>58</v>
      </c>
      <c r="B43" t="s">
        <v>23</v>
      </c>
      <c r="C43" s="7">
        <v>800</v>
      </c>
      <c r="D43" s="35">
        <v>-24.161999999999999</v>
      </c>
      <c r="E43" s="35">
        <v>-28.646999999999998</v>
      </c>
      <c r="F43" s="35">
        <v>-29.901</v>
      </c>
      <c r="G43" s="7">
        <f t="shared" si="0"/>
        <v>-27.569999999999997</v>
      </c>
      <c r="H43" s="8">
        <v>-0.84799999999999998</v>
      </c>
      <c r="I43" s="7">
        <f t="shared" si="1"/>
        <v>-26.721999999999998</v>
      </c>
      <c r="J43" s="7">
        <v>64.959999999999994</v>
      </c>
      <c r="K43" s="7">
        <v>2</v>
      </c>
      <c r="L43" s="5">
        <v>40</v>
      </c>
      <c r="M43">
        <f t="shared" si="3"/>
        <v>1.25</v>
      </c>
      <c r="O43" s="7">
        <f t="shared" si="2"/>
        <v>-694.34444799999983</v>
      </c>
      <c r="Q43">
        <f t="shared" si="4"/>
        <v>694.34444799999983</v>
      </c>
    </row>
  </sheetData>
  <mergeCells count="6">
    <mergeCell ref="C2:E2"/>
    <mergeCell ref="R19:T19"/>
    <mergeCell ref="V19:X19"/>
    <mergeCell ref="Z19:AB19"/>
    <mergeCell ref="R24:T24"/>
    <mergeCell ref="V24:X24"/>
  </mergeCell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6D29-A66C-4AC3-95D4-8BF80060098C}">
  <dimension ref="A1:AB43"/>
  <sheetViews>
    <sheetView topLeftCell="A13" zoomScale="85" zoomScaleNormal="85" workbookViewId="0">
      <selection activeCell="U50" sqref="U50"/>
    </sheetView>
  </sheetViews>
  <sheetFormatPr defaultRowHeight="15" x14ac:dyDescent="0.2"/>
  <cols>
    <col min="1" max="1" width="12.10546875" customWidth="1"/>
    <col min="2" max="2" width="16.54296875" customWidth="1"/>
  </cols>
  <sheetData>
    <row r="1" spans="1:20" x14ac:dyDescent="0.2">
      <c r="A1" t="s">
        <v>157</v>
      </c>
    </row>
    <row r="2" spans="1:20" x14ac:dyDescent="0.2">
      <c r="A2" t="s">
        <v>62</v>
      </c>
      <c r="C2" s="65" t="s">
        <v>72</v>
      </c>
      <c r="D2" s="65"/>
      <c r="E2" s="65"/>
      <c r="I2" s="7"/>
    </row>
    <row r="3" spans="1:20" x14ac:dyDescent="0.2">
      <c r="A3" t="s">
        <v>158</v>
      </c>
      <c r="B3" s="3" t="s">
        <v>70</v>
      </c>
      <c r="C3" s="4">
        <v>1</v>
      </c>
      <c r="D3" s="4">
        <v>2</v>
      </c>
      <c r="E3" s="4">
        <v>3</v>
      </c>
      <c r="F3" s="3" t="s">
        <v>63</v>
      </c>
      <c r="G3" s="4" t="s">
        <v>64</v>
      </c>
      <c r="H3" s="3" t="s">
        <v>61</v>
      </c>
      <c r="I3" s="9" t="s">
        <v>65</v>
      </c>
      <c r="J3" s="3" t="s">
        <v>66</v>
      </c>
      <c r="K3" s="3" t="s">
        <v>67</v>
      </c>
      <c r="L3" s="3" t="s">
        <v>68</v>
      </c>
      <c r="N3" s="3" t="s">
        <v>107</v>
      </c>
      <c r="Q3" t="s">
        <v>136</v>
      </c>
      <c r="R3" t="s">
        <v>137</v>
      </c>
      <c r="S3" t="s">
        <v>138</v>
      </c>
      <c r="T3" t="s">
        <v>139</v>
      </c>
    </row>
    <row r="4" spans="1:20" x14ac:dyDescent="0.2">
      <c r="B4" s="7">
        <v>20</v>
      </c>
      <c r="C4" s="5">
        <v>43.847999999999999</v>
      </c>
      <c r="D4" s="5">
        <v>62.012</v>
      </c>
      <c r="E4" s="5">
        <v>48.908999999999999</v>
      </c>
      <c r="F4">
        <f t="shared" ref="F4:F8" si="0">AVERAGE(C4:E4)</f>
        <v>51.589666666666666</v>
      </c>
      <c r="G4" s="5">
        <v>-0.68700000000000006</v>
      </c>
      <c r="H4">
        <f t="shared" ref="H4:H8" si="1">F4-G4</f>
        <v>52.276666666666664</v>
      </c>
      <c r="I4">
        <v>29.71</v>
      </c>
      <c r="J4">
        <v>2</v>
      </c>
      <c r="K4" s="5">
        <v>1</v>
      </c>
      <c r="L4">
        <f>50/K4</f>
        <v>50</v>
      </c>
      <c r="N4">
        <f>(H4*I4)/(J4*L4)</f>
        <v>15.531397666666667</v>
      </c>
      <c r="Q4">
        <v>10</v>
      </c>
      <c r="R4">
        <f>(S4*T4)/Q4</f>
        <v>12.5</v>
      </c>
      <c r="S4">
        <v>1.25</v>
      </c>
      <c r="T4">
        <v>100</v>
      </c>
    </row>
    <row r="5" spans="1:20" x14ac:dyDescent="0.2">
      <c r="B5" s="22">
        <v>100</v>
      </c>
      <c r="C5" s="6">
        <v>13.542999999999999</v>
      </c>
      <c r="D5" s="6">
        <v>12.991</v>
      </c>
      <c r="E5" s="6">
        <v>13.029</v>
      </c>
      <c r="F5">
        <f t="shared" si="0"/>
        <v>13.187666666666667</v>
      </c>
      <c r="G5" s="6">
        <v>-0.55200000000000005</v>
      </c>
      <c r="H5">
        <f t="shared" si="1"/>
        <v>13.739666666666666</v>
      </c>
      <c r="I5">
        <v>29.71</v>
      </c>
      <c r="J5">
        <v>2</v>
      </c>
      <c r="K5" s="6">
        <v>5</v>
      </c>
      <c r="L5">
        <f t="shared" ref="L5:L8" si="2">50/K5</f>
        <v>10</v>
      </c>
      <c r="N5">
        <f>(H5*I5)/(J5*L5)</f>
        <v>20.410274833333332</v>
      </c>
    </row>
    <row r="6" spans="1:20" x14ac:dyDescent="0.2">
      <c r="B6" s="7">
        <v>200</v>
      </c>
      <c r="C6" s="8">
        <v>6.5659999999999998</v>
      </c>
      <c r="D6" s="8">
        <v>6.2759999999999998</v>
      </c>
      <c r="E6" s="8">
        <v>6.798</v>
      </c>
      <c r="F6" s="7">
        <f t="shared" si="0"/>
        <v>6.5466666666666669</v>
      </c>
      <c r="G6" s="8">
        <v>-3.6999999999999998E-2</v>
      </c>
      <c r="H6" s="7">
        <f t="shared" si="1"/>
        <v>6.5836666666666668</v>
      </c>
      <c r="I6">
        <v>29.71</v>
      </c>
      <c r="J6" s="7">
        <v>2</v>
      </c>
      <c r="K6" s="8">
        <v>10</v>
      </c>
      <c r="L6" s="7">
        <f t="shared" si="2"/>
        <v>5</v>
      </c>
      <c r="M6" s="7"/>
      <c r="N6" s="7">
        <f t="shared" ref="N6:N8" si="3">(H6*I6)/(J6*L6)</f>
        <v>19.560073666666668</v>
      </c>
    </row>
    <row r="7" spans="1:20" x14ac:dyDescent="0.2">
      <c r="B7" s="7">
        <v>400</v>
      </c>
      <c r="C7" s="6">
        <v>2.702</v>
      </c>
      <c r="D7" s="6">
        <v>2.7240000000000002</v>
      </c>
      <c r="E7" s="6">
        <v>3.7389999999999999</v>
      </c>
      <c r="F7">
        <f t="shared" si="0"/>
        <v>3.0549999999999997</v>
      </c>
      <c r="G7" s="6">
        <v>-0.121</v>
      </c>
      <c r="H7">
        <f t="shared" si="1"/>
        <v>3.1759999999999997</v>
      </c>
      <c r="I7">
        <v>29.71</v>
      </c>
      <c r="J7">
        <v>2</v>
      </c>
      <c r="K7" s="6">
        <v>20</v>
      </c>
      <c r="L7">
        <f t="shared" si="2"/>
        <v>2.5</v>
      </c>
      <c r="N7" s="7">
        <f t="shared" si="3"/>
        <v>18.871791999999999</v>
      </c>
    </row>
    <row r="8" spans="1:20" x14ac:dyDescent="0.2">
      <c r="B8" s="7">
        <v>800</v>
      </c>
      <c r="C8" s="6">
        <v>2.6429999999999998</v>
      </c>
      <c r="D8" s="6">
        <v>2.4500000000000002</v>
      </c>
      <c r="E8" s="6">
        <v>2.016</v>
      </c>
      <c r="F8">
        <f t="shared" si="0"/>
        <v>2.3696666666666668</v>
      </c>
      <c r="G8" s="6">
        <v>1.4750000000000001</v>
      </c>
      <c r="H8">
        <f t="shared" si="1"/>
        <v>0.89466666666666672</v>
      </c>
      <c r="I8">
        <v>29.71</v>
      </c>
      <c r="J8">
        <v>2</v>
      </c>
      <c r="K8" s="6">
        <v>40</v>
      </c>
      <c r="L8">
        <f t="shared" si="2"/>
        <v>1.25</v>
      </c>
      <c r="N8">
        <f t="shared" si="3"/>
        <v>10.632218666666668</v>
      </c>
    </row>
    <row r="10" spans="1:20" x14ac:dyDescent="0.2">
      <c r="A10" t="s">
        <v>159</v>
      </c>
      <c r="B10" s="3" t="s">
        <v>70</v>
      </c>
      <c r="C10" s="4">
        <v>1</v>
      </c>
      <c r="D10" s="4">
        <v>2</v>
      </c>
      <c r="E10" s="4">
        <v>3</v>
      </c>
      <c r="F10" s="3" t="s">
        <v>63</v>
      </c>
      <c r="G10" s="4" t="s">
        <v>64</v>
      </c>
      <c r="H10" s="3" t="s">
        <v>61</v>
      </c>
      <c r="I10" s="9" t="s">
        <v>65</v>
      </c>
      <c r="J10" s="3" t="s">
        <v>66</v>
      </c>
      <c r="K10" s="3" t="s">
        <v>67</v>
      </c>
      <c r="L10" s="3" t="s">
        <v>68</v>
      </c>
      <c r="N10" s="3" t="s">
        <v>107</v>
      </c>
    </row>
    <row r="11" spans="1:20" x14ac:dyDescent="0.2">
      <c r="B11" s="7">
        <v>20</v>
      </c>
      <c r="C11" s="5">
        <v>36.960999999999999</v>
      </c>
      <c r="D11" s="5">
        <v>44.773000000000003</v>
      </c>
      <c r="E11" s="5">
        <v>48.134</v>
      </c>
      <c r="F11">
        <f t="shared" ref="F11:F15" si="4">AVERAGE(C11:E11)</f>
        <v>43.289333333333332</v>
      </c>
      <c r="G11" s="5">
        <v>0.47</v>
      </c>
      <c r="H11">
        <f t="shared" ref="H11:H15" si="5">F11-G11</f>
        <v>42.819333333333333</v>
      </c>
      <c r="I11">
        <v>29.71</v>
      </c>
      <c r="J11">
        <v>2</v>
      </c>
      <c r="K11" s="5">
        <v>1</v>
      </c>
      <c r="L11">
        <f>50/K11</f>
        <v>50</v>
      </c>
      <c r="N11">
        <f>(H11*I11)/(J11*L11)</f>
        <v>12.721623933333333</v>
      </c>
    </row>
    <row r="12" spans="1:20" x14ac:dyDescent="0.2">
      <c r="B12" s="22">
        <v>100</v>
      </c>
      <c r="C12" s="6">
        <v>13.893000000000001</v>
      </c>
      <c r="D12" s="6">
        <v>14.183999999999999</v>
      </c>
      <c r="E12" s="6">
        <v>15.116</v>
      </c>
      <c r="F12">
        <f t="shared" si="4"/>
        <v>14.397666666666666</v>
      </c>
      <c r="G12" s="6">
        <v>-0.13400000000000001</v>
      </c>
      <c r="H12">
        <f t="shared" si="5"/>
        <v>14.531666666666666</v>
      </c>
      <c r="I12">
        <v>29.71</v>
      </c>
      <c r="J12">
        <v>2</v>
      </c>
      <c r="K12" s="6">
        <v>5</v>
      </c>
      <c r="L12">
        <f t="shared" ref="L12:L15" si="6">50/K12</f>
        <v>10</v>
      </c>
      <c r="N12">
        <f>(H12*I12)/(J12*L12)</f>
        <v>21.586790833333332</v>
      </c>
    </row>
    <row r="13" spans="1:20" x14ac:dyDescent="0.2">
      <c r="B13" s="7">
        <v>200</v>
      </c>
      <c r="C13" s="8">
        <v>9.1679999999999993</v>
      </c>
      <c r="D13" s="8">
        <v>8.1319999999999997</v>
      </c>
      <c r="E13" s="8">
        <v>8.6910000000000007</v>
      </c>
      <c r="F13" s="7">
        <f t="shared" si="4"/>
        <v>8.663666666666666</v>
      </c>
      <c r="G13" s="8">
        <v>1.3120000000000001</v>
      </c>
      <c r="H13" s="7">
        <f t="shared" si="5"/>
        <v>7.3516666666666657</v>
      </c>
      <c r="I13">
        <v>29.71</v>
      </c>
      <c r="J13" s="7">
        <v>2</v>
      </c>
      <c r="K13" s="8">
        <v>10</v>
      </c>
      <c r="L13" s="7">
        <f t="shared" si="6"/>
        <v>5</v>
      </c>
      <c r="M13" s="7"/>
      <c r="N13" s="7">
        <f t="shared" ref="N13:N15" si="7">(H13*I13)/(J13*L13)</f>
        <v>21.841801666666662</v>
      </c>
    </row>
    <row r="14" spans="1:20" x14ac:dyDescent="0.2">
      <c r="B14" s="7">
        <v>400</v>
      </c>
      <c r="C14" s="6">
        <v>4.9569999999999999</v>
      </c>
      <c r="D14" s="6">
        <v>5.3070000000000004</v>
      </c>
      <c r="E14" s="6">
        <v>5.1950000000000003</v>
      </c>
      <c r="F14">
        <f t="shared" si="4"/>
        <v>5.1529999999999996</v>
      </c>
      <c r="G14" s="6">
        <v>0.81200000000000006</v>
      </c>
      <c r="H14">
        <f t="shared" si="5"/>
        <v>4.3409999999999993</v>
      </c>
      <c r="I14">
        <v>29.71</v>
      </c>
      <c r="J14">
        <v>2</v>
      </c>
      <c r="K14" s="6">
        <v>20</v>
      </c>
      <c r="L14">
        <f t="shared" si="6"/>
        <v>2.5</v>
      </c>
      <c r="N14" s="7">
        <f t="shared" si="7"/>
        <v>25.794221999999998</v>
      </c>
    </row>
    <row r="15" spans="1:20" x14ac:dyDescent="0.2">
      <c r="B15" s="7">
        <v>800</v>
      </c>
      <c r="C15" s="6">
        <v>3.14</v>
      </c>
      <c r="D15" s="6">
        <v>2.5539999999999998</v>
      </c>
      <c r="E15" s="6">
        <v>3.0459999999999998</v>
      </c>
      <c r="F15">
        <f t="shared" si="4"/>
        <v>2.9133333333333336</v>
      </c>
      <c r="G15" s="6">
        <v>1.2230000000000001</v>
      </c>
      <c r="H15">
        <f t="shared" si="5"/>
        <v>1.6903333333333335</v>
      </c>
      <c r="I15">
        <v>29.71</v>
      </c>
      <c r="J15">
        <v>2</v>
      </c>
      <c r="K15" s="6">
        <v>40</v>
      </c>
      <c r="L15">
        <f t="shared" si="6"/>
        <v>1.25</v>
      </c>
      <c r="N15">
        <f t="shared" si="7"/>
        <v>20.087921333333334</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66" t="s">
        <v>77</v>
      </c>
      <c r="S19" s="66"/>
      <c r="T19" s="66"/>
      <c r="V19" s="66" t="s">
        <v>74</v>
      </c>
      <c r="W19" s="66"/>
      <c r="X19" s="66"/>
      <c r="Z19" s="66" t="s">
        <v>79</v>
      </c>
      <c r="AA19" s="66"/>
      <c r="AB19" s="66"/>
    </row>
    <row r="20" spans="1:28" x14ac:dyDescent="0.2">
      <c r="A20" t="s">
        <v>57</v>
      </c>
      <c r="B20" t="s">
        <v>0</v>
      </c>
      <c r="C20" s="7">
        <v>100</v>
      </c>
      <c r="D20" s="8">
        <v>8.0839999999999996</v>
      </c>
      <c r="E20" s="8">
        <v>8.3680000000000003</v>
      </c>
      <c r="F20" s="8">
        <v>7.9260000000000002</v>
      </c>
      <c r="G20" s="7">
        <f t="shared" ref="G20:G43" si="8">AVERAGE(D20:F20)</f>
        <v>8.1259999999999994</v>
      </c>
      <c r="H20" s="8">
        <v>0.23400000000000001</v>
      </c>
      <c r="I20" s="7">
        <f t="shared" ref="I20:I43" si="9">G20-H20</f>
        <v>7.8919999999999995</v>
      </c>
      <c r="J20" s="7">
        <v>29.71</v>
      </c>
      <c r="K20">
        <v>2</v>
      </c>
      <c r="L20" s="5">
        <v>5</v>
      </c>
      <c r="M20">
        <f>50/L20</f>
        <v>10</v>
      </c>
      <c r="N20" s="7"/>
      <c r="O20" s="7">
        <f t="shared" ref="O20:O43" si="10">(I20*J20)/(K20*M20)</f>
        <v>11.723566</v>
      </c>
      <c r="P20">
        <f>AVERAGE(O20:O26)</f>
        <v>19.806737404761908</v>
      </c>
      <c r="S20" s="3" t="s">
        <v>58</v>
      </c>
      <c r="T20" t="s">
        <v>57</v>
      </c>
      <c r="W20" s="3" t="s">
        <v>58</v>
      </c>
      <c r="X20" t="s">
        <v>57</v>
      </c>
      <c r="AA20" s="3" t="s">
        <v>58</v>
      </c>
      <c r="AB20" t="s">
        <v>57</v>
      </c>
    </row>
    <row r="21" spans="1:28" x14ac:dyDescent="0.2">
      <c r="A21" t="s">
        <v>57</v>
      </c>
      <c r="B21" t="s">
        <v>1</v>
      </c>
      <c r="C21" s="7">
        <v>100</v>
      </c>
      <c r="D21" s="8">
        <v>14.715999999999999</v>
      </c>
      <c r="E21" s="8">
        <v>15.821</v>
      </c>
      <c r="F21" s="8">
        <v>16.736999999999998</v>
      </c>
      <c r="G21" s="7">
        <f t="shared" si="8"/>
        <v>15.758000000000001</v>
      </c>
      <c r="H21" s="8">
        <v>-0.42699999999999999</v>
      </c>
      <c r="I21" s="7">
        <f t="shared" si="9"/>
        <v>16.185000000000002</v>
      </c>
      <c r="J21" s="7">
        <v>29.71</v>
      </c>
      <c r="K21" s="7">
        <v>2</v>
      </c>
      <c r="L21" s="5">
        <v>5</v>
      </c>
      <c r="M21">
        <f t="shared" ref="M21:M43" si="11">50/L21</f>
        <v>10</v>
      </c>
      <c r="O21" s="7">
        <f t="shared" si="10"/>
        <v>24.042817500000005</v>
      </c>
      <c r="R21" t="s">
        <v>75</v>
      </c>
      <c r="S21">
        <f>AVERAGE(O39:O43)</f>
        <v>22.109290700000003</v>
      </c>
      <c r="T21">
        <f>AVERAGE(O27:O33)</f>
        <v>24.748005571428575</v>
      </c>
      <c r="V21" t="s">
        <v>75</v>
      </c>
      <c r="W21">
        <f>STDEVA(O39:O43)</f>
        <v>1.4185809193895982</v>
      </c>
      <c r="X21">
        <f>STDEVA(O27:O33)</f>
        <v>4.1486001628346809</v>
      </c>
      <c r="Z21" t="s">
        <v>75</v>
      </c>
      <c r="AA21">
        <f>W21/SQRT(W26)</f>
        <v>0.63440867346785812</v>
      </c>
      <c r="AB21">
        <f>X21/SQRT(X26)</f>
        <v>1.5680234742718044</v>
      </c>
    </row>
    <row r="22" spans="1:28" x14ac:dyDescent="0.2">
      <c r="A22" t="s">
        <v>57</v>
      </c>
      <c r="B22" t="s">
        <v>2</v>
      </c>
      <c r="C22" s="7">
        <v>100</v>
      </c>
      <c r="D22" s="8">
        <v>12.842000000000001</v>
      </c>
      <c r="E22" s="8">
        <v>13.086</v>
      </c>
      <c r="F22" s="8">
        <v>13.223000000000001</v>
      </c>
      <c r="G22" s="7">
        <f t="shared" si="8"/>
        <v>13.050333333333334</v>
      </c>
      <c r="H22" s="8">
        <v>-0.38</v>
      </c>
      <c r="I22" s="7">
        <f t="shared" si="9"/>
        <v>13.430333333333335</v>
      </c>
      <c r="J22" s="7">
        <v>29.71</v>
      </c>
      <c r="K22" s="7">
        <v>2</v>
      </c>
      <c r="L22" s="5">
        <v>5</v>
      </c>
      <c r="M22">
        <f t="shared" si="11"/>
        <v>10</v>
      </c>
      <c r="O22" s="7">
        <f t="shared" si="10"/>
        <v>19.950760166666669</v>
      </c>
      <c r="R22" t="s">
        <v>76</v>
      </c>
      <c r="S22">
        <f>AVERAGE(O34:O38)</f>
        <v>20.373731533333334</v>
      </c>
      <c r="T22">
        <f>AVERAGE(O20:O26)</f>
        <v>19.806737404761908</v>
      </c>
      <c r="V22" t="s">
        <v>76</v>
      </c>
      <c r="W22">
        <f>STDEVA(O34:O38)</f>
        <v>3.0789028407014398</v>
      </c>
      <c r="X22">
        <f>STDEVA(O20:O26)</f>
        <v>4.0801147164420941</v>
      </c>
      <c r="Z22" t="s">
        <v>76</v>
      </c>
      <c r="AA22">
        <f>W22/SQRT(W27)</f>
        <v>1.376927209585125</v>
      </c>
      <c r="AB22">
        <f>X22/SQRT(X27)</f>
        <v>1.5421384086172285</v>
      </c>
    </row>
    <row r="23" spans="1:28" x14ac:dyDescent="0.2">
      <c r="A23" t="s">
        <v>57</v>
      </c>
      <c r="B23" t="s">
        <v>3</v>
      </c>
      <c r="C23" s="7">
        <v>100</v>
      </c>
      <c r="D23" s="8">
        <v>12.125999999999999</v>
      </c>
      <c r="E23" s="8">
        <v>12.726000000000001</v>
      </c>
      <c r="F23" s="8">
        <v>16.768000000000001</v>
      </c>
      <c r="G23" s="7">
        <f t="shared" si="8"/>
        <v>13.873333333333335</v>
      </c>
      <c r="H23" s="8">
        <v>-0.94699999999999995</v>
      </c>
      <c r="I23" s="7">
        <f t="shared" si="9"/>
        <v>14.820333333333334</v>
      </c>
      <c r="J23" s="7">
        <v>29.71</v>
      </c>
      <c r="K23" s="7">
        <v>2</v>
      </c>
      <c r="L23" s="5">
        <v>5</v>
      </c>
      <c r="M23">
        <f t="shared" si="11"/>
        <v>10</v>
      </c>
      <c r="O23" s="7">
        <f t="shared" si="10"/>
        <v>22.015605166666667</v>
      </c>
    </row>
    <row r="24" spans="1:28" x14ac:dyDescent="0.2">
      <c r="A24" t="s">
        <v>57</v>
      </c>
      <c r="B24" t="s">
        <v>4</v>
      </c>
      <c r="C24" s="7">
        <v>100</v>
      </c>
      <c r="D24" s="8">
        <v>12.442</v>
      </c>
      <c r="E24" s="8">
        <v>12.978999999999999</v>
      </c>
      <c r="F24" s="8">
        <v>16.042000000000002</v>
      </c>
      <c r="G24" s="7">
        <f t="shared" si="8"/>
        <v>13.821</v>
      </c>
      <c r="H24" s="8">
        <v>-0.85299999999999998</v>
      </c>
      <c r="I24" s="7">
        <f t="shared" si="9"/>
        <v>14.673999999999999</v>
      </c>
      <c r="J24" s="7">
        <v>29.71</v>
      </c>
      <c r="K24" s="7">
        <v>2</v>
      </c>
      <c r="L24" s="5">
        <v>5</v>
      </c>
      <c r="M24">
        <f t="shared" si="11"/>
        <v>10</v>
      </c>
      <c r="O24" s="7">
        <f t="shared" si="10"/>
        <v>21.798227000000001</v>
      </c>
      <c r="R24" s="67" t="s">
        <v>78</v>
      </c>
      <c r="S24" s="67"/>
      <c r="T24" s="67"/>
      <c r="V24" s="66" t="s">
        <v>80</v>
      </c>
      <c r="W24" s="66"/>
      <c r="X24" s="66"/>
    </row>
    <row r="25" spans="1:28" x14ac:dyDescent="0.2">
      <c r="A25" t="s">
        <v>57</v>
      </c>
      <c r="B25" t="s">
        <v>5</v>
      </c>
      <c r="C25" s="7">
        <v>100</v>
      </c>
      <c r="D25" s="8">
        <v>13.2</v>
      </c>
      <c r="E25" s="8">
        <v>14.462999999999999</v>
      </c>
      <c r="F25" s="8">
        <v>13.282</v>
      </c>
      <c r="G25" s="7">
        <f t="shared" si="8"/>
        <v>13.648333333333332</v>
      </c>
      <c r="H25" s="8">
        <v>-0.83099999999999996</v>
      </c>
      <c r="I25" s="7">
        <f t="shared" si="9"/>
        <v>14.479333333333331</v>
      </c>
      <c r="J25" s="7">
        <v>29.71</v>
      </c>
      <c r="K25" s="7">
        <v>2</v>
      </c>
      <c r="L25" s="5">
        <v>5</v>
      </c>
      <c r="M25">
        <f t="shared" si="11"/>
        <v>10</v>
      </c>
      <c r="O25" s="7">
        <f t="shared" si="10"/>
        <v>21.509049666666662</v>
      </c>
      <c r="S25" t="s">
        <v>58</v>
      </c>
      <c r="T25" t="s">
        <v>57</v>
      </c>
      <c r="W25" t="s">
        <v>58</v>
      </c>
      <c r="X25" t="s">
        <v>57</v>
      </c>
    </row>
    <row r="26" spans="1:28" x14ac:dyDescent="0.2">
      <c r="A26" t="s">
        <v>57</v>
      </c>
      <c r="B26" t="s">
        <v>6</v>
      </c>
      <c r="C26" s="7">
        <v>100</v>
      </c>
      <c r="D26" s="8">
        <v>11.621</v>
      </c>
      <c r="E26" s="8">
        <v>10.768000000000001</v>
      </c>
      <c r="F26" s="8">
        <v>10.958</v>
      </c>
      <c r="G26" s="7">
        <f t="shared" si="8"/>
        <v>11.115666666666668</v>
      </c>
      <c r="H26" s="8">
        <v>-0.73699999999999999</v>
      </c>
      <c r="I26" s="7">
        <f t="shared" si="9"/>
        <v>11.852666666666668</v>
      </c>
      <c r="J26" s="7">
        <v>29.71</v>
      </c>
      <c r="K26" s="7">
        <v>2</v>
      </c>
      <c r="L26" s="5">
        <v>5</v>
      </c>
      <c r="M26">
        <f t="shared" si="11"/>
        <v>10</v>
      </c>
      <c r="O26" s="7">
        <f t="shared" si="10"/>
        <v>17.607136333333337</v>
      </c>
      <c r="R26" t="s">
        <v>75</v>
      </c>
      <c r="S26">
        <f>ABS(S21)</f>
        <v>22.109290700000003</v>
      </c>
      <c r="T26">
        <f>ABS(T21)</f>
        <v>24.748005571428575</v>
      </c>
      <c r="V26" t="s">
        <v>75</v>
      </c>
      <c r="W26">
        <f>COUNT(O39:O43)</f>
        <v>5</v>
      </c>
      <c r="X26">
        <f>COUNT(O27:O33)</f>
        <v>7</v>
      </c>
    </row>
    <row r="27" spans="1:28" x14ac:dyDescent="0.2">
      <c r="A27" t="s">
        <v>57</v>
      </c>
      <c r="B27" t="s">
        <v>7</v>
      </c>
      <c r="C27" s="7">
        <v>100</v>
      </c>
      <c r="D27" s="8">
        <v>15.063000000000001</v>
      </c>
      <c r="E27" s="8">
        <v>14.526</v>
      </c>
      <c r="F27" s="8">
        <v>15.884</v>
      </c>
      <c r="G27" s="7">
        <f t="shared" si="8"/>
        <v>15.157666666666666</v>
      </c>
      <c r="H27" s="8">
        <v>-0.13200000000000001</v>
      </c>
      <c r="I27" s="7">
        <f t="shared" si="9"/>
        <v>15.289666666666665</v>
      </c>
      <c r="J27" s="7">
        <v>29.71</v>
      </c>
      <c r="K27" s="7">
        <v>2</v>
      </c>
      <c r="L27" s="5">
        <v>5</v>
      </c>
      <c r="M27">
        <f t="shared" si="11"/>
        <v>10</v>
      </c>
      <c r="O27" s="7">
        <f t="shared" si="10"/>
        <v>22.712799833333332</v>
      </c>
      <c r="P27">
        <f>AVERAGE(O27:O33)</f>
        <v>24.748005571428575</v>
      </c>
      <c r="R27" t="s">
        <v>76</v>
      </c>
      <c r="S27">
        <f>ABS(S22)</f>
        <v>20.373731533333334</v>
      </c>
      <c r="T27">
        <f>ABS(T22)</f>
        <v>19.806737404761908</v>
      </c>
      <c r="V27" t="s">
        <v>76</v>
      </c>
      <c r="W27">
        <f>COUNT(O34:O38)</f>
        <v>5</v>
      </c>
      <c r="X27">
        <f>COUNT(O20:O26)</f>
        <v>7</v>
      </c>
    </row>
    <row r="28" spans="1:28" x14ac:dyDescent="0.2">
      <c r="A28" t="s">
        <v>57</v>
      </c>
      <c r="B28" t="s">
        <v>8</v>
      </c>
      <c r="C28" s="7">
        <v>100</v>
      </c>
      <c r="D28" s="8">
        <v>19.8</v>
      </c>
      <c r="E28" s="8">
        <v>19.358000000000001</v>
      </c>
      <c r="F28" s="8">
        <v>27.094999999999999</v>
      </c>
      <c r="G28" s="7">
        <f t="shared" si="8"/>
        <v>22.084333333333333</v>
      </c>
      <c r="H28" s="8">
        <v>-0.442</v>
      </c>
      <c r="I28" s="7">
        <f t="shared" si="9"/>
        <v>22.526333333333334</v>
      </c>
      <c r="J28" s="7">
        <v>29.71</v>
      </c>
      <c r="K28" s="7">
        <v>2</v>
      </c>
      <c r="L28" s="5">
        <v>5</v>
      </c>
      <c r="M28">
        <f t="shared" si="11"/>
        <v>10</v>
      </c>
      <c r="O28" s="7">
        <f t="shared" si="10"/>
        <v>33.462868166666667</v>
      </c>
    </row>
    <row r="29" spans="1:28" x14ac:dyDescent="0.2">
      <c r="A29" t="s">
        <v>57</v>
      </c>
      <c r="B29" t="s">
        <v>9</v>
      </c>
      <c r="C29" s="7">
        <v>100</v>
      </c>
      <c r="D29" s="8">
        <v>16.8</v>
      </c>
      <c r="E29" s="8">
        <v>14.305</v>
      </c>
      <c r="F29" s="8">
        <v>16.452999999999999</v>
      </c>
      <c r="G29" s="7">
        <f t="shared" si="8"/>
        <v>15.852666666666666</v>
      </c>
      <c r="H29" s="8">
        <v>-0.75800000000000001</v>
      </c>
      <c r="I29" s="7">
        <f t="shared" si="9"/>
        <v>16.610666666666667</v>
      </c>
      <c r="J29" s="7">
        <v>29.71</v>
      </c>
      <c r="K29" s="7">
        <v>2</v>
      </c>
      <c r="L29" s="5">
        <v>5</v>
      </c>
      <c r="M29">
        <f t="shared" si="11"/>
        <v>10</v>
      </c>
      <c r="O29" s="7">
        <f t="shared" si="10"/>
        <v>24.675145333333333</v>
      </c>
    </row>
    <row r="30" spans="1:28" x14ac:dyDescent="0.2">
      <c r="A30" t="s">
        <v>57</v>
      </c>
      <c r="B30" t="s">
        <v>10</v>
      </c>
      <c r="C30" s="7">
        <v>100</v>
      </c>
      <c r="D30" s="8">
        <v>13.768000000000001</v>
      </c>
      <c r="E30" s="8">
        <v>15.167</v>
      </c>
      <c r="F30" s="8">
        <v>19.777000000000001</v>
      </c>
      <c r="G30" s="7">
        <f t="shared" si="8"/>
        <v>16.237333333333336</v>
      </c>
      <c r="H30" s="8">
        <v>-0.36099999999999999</v>
      </c>
      <c r="I30" s="7">
        <f t="shared" si="9"/>
        <v>16.598333333333336</v>
      </c>
      <c r="J30" s="7">
        <v>29.71</v>
      </c>
      <c r="K30" s="7">
        <v>2</v>
      </c>
      <c r="L30" s="5">
        <v>5</v>
      </c>
      <c r="M30">
        <f t="shared" si="11"/>
        <v>10</v>
      </c>
      <c r="O30" s="7">
        <f t="shared" si="10"/>
        <v>24.656824166666674</v>
      </c>
    </row>
    <row r="31" spans="1:28" x14ac:dyDescent="0.2">
      <c r="A31" t="s">
        <v>57</v>
      </c>
      <c r="B31" t="s">
        <v>11</v>
      </c>
      <c r="C31" s="7">
        <v>100</v>
      </c>
      <c r="D31" s="8">
        <v>16.673999999999999</v>
      </c>
      <c r="E31" s="8">
        <v>14.273999999999999</v>
      </c>
      <c r="F31" s="8">
        <v>16.719000000000001</v>
      </c>
      <c r="G31" s="7">
        <f t="shared" si="8"/>
        <v>15.889000000000001</v>
      </c>
      <c r="H31" s="8">
        <v>0.626</v>
      </c>
      <c r="I31" s="7">
        <f t="shared" si="9"/>
        <v>15.263000000000002</v>
      </c>
      <c r="J31" s="7">
        <v>29.71</v>
      </c>
      <c r="K31" s="7">
        <v>2</v>
      </c>
      <c r="L31" s="5">
        <v>5</v>
      </c>
      <c r="M31">
        <f t="shared" si="11"/>
        <v>10</v>
      </c>
      <c r="O31" s="7">
        <f t="shared" si="10"/>
        <v>22.673186500000003</v>
      </c>
    </row>
    <row r="32" spans="1:28" x14ac:dyDescent="0.2">
      <c r="A32" t="s">
        <v>57</v>
      </c>
      <c r="B32" t="s">
        <v>12</v>
      </c>
      <c r="C32" s="7">
        <v>100</v>
      </c>
      <c r="D32" s="8">
        <v>15.157999999999999</v>
      </c>
      <c r="E32" s="8">
        <v>15.316000000000001</v>
      </c>
      <c r="F32" s="8">
        <v>11.116</v>
      </c>
      <c r="G32" s="7">
        <f t="shared" si="8"/>
        <v>13.863333333333335</v>
      </c>
      <c r="H32" s="8">
        <v>0.126</v>
      </c>
      <c r="I32" s="7">
        <f t="shared" si="9"/>
        <v>13.737333333333336</v>
      </c>
      <c r="J32" s="7">
        <v>29.71</v>
      </c>
      <c r="K32" s="7">
        <v>2</v>
      </c>
      <c r="L32" s="5">
        <v>5</v>
      </c>
      <c r="M32">
        <f t="shared" si="11"/>
        <v>10</v>
      </c>
      <c r="O32" s="7">
        <f t="shared" si="10"/>
        <v>20.40680866666667</v>
      </c>
    </row>
    <row r="33" spans="1:16" x14ac:dyDescent="0.2">
      <c r="A33" t="s">
        <v>57</v>
      </c>
      <c r="B33" t="s">
        <v>13</v>
      </c>
      <c r="C33" s="7">
        <v>100</v>
      </c>
      <c r="D33" s="8">
        <v>15.442</v>
      </c>
      <c r="E33" s="8">
        <v>16.010999999999999</v>
      </c>
      <c r="F33" s="8">
        <v>17.716000000000001</v>
      </c>
      <c r="G33" s="7">
        <f t="shared" si="8"/>
        <v>16.389666666666667</v>
      </c>
      <c r="H33" s="8">
        <v>-0.20300000000000001</v>
      </c>
      <c r="I33" s="7">
        <f t="shared" si="9"/>
        <v>16.592666666666666</v>
      </c>
      <c r="J33" s="7">
        <v>29.71</v>
      </c>
      <c r="K33" s="7">
        <v>2</v>
      </c>
      <c r="L33" s="5">
        <v>5</v>
      </c>
      <c r="M33">
        <f t="shared" si="11"/>
        <v>10</v>
      </c>
      <c r="O33" s="7">
        <f t="shared" si="10"/>
        <v>24.648406333333334</v>
      </c>
    </row>
    <row r="34" spans="1:16" x14ac:dyDescent="0.2">
      <c r="A34" t="s">
        <v>58</v>
      </c>
      <c r="B34" t="s">
        <v>14</v>
      </c>
      <c r="C34" s="7">
        <v>100</v>
      </c>
      <c r="D34" s="8">
        <v>15.284000000000001</v>
      </c>
      <c r="E34" s="8">
        <v>12.442</v>
      </c>
      <c r="F34" s="8">
        <v>15.189</v>
      </c>
      <c r="G34" s="7">
        <f t="shared" si="8"/>
        <v>14.305</v>
      </c>
      <c r="H34" s="8">
        <v>-0.39800000000000002</v>
      </c>
      <c r="I34" s="7">
        <f t="shared" si="9"/>
        <v>14.702999999999999</v>
      </c>
      <c r="J34" s="7">
        <v>29.71</v>
      </c>
      <c r="K34" s="7">
        <v>2</v>
      </c>
      <c r="L34" s="5">
        <v>5</v>
      </c>
      <c r="M34">
        <f t="shared" si="11"/>
        <v>10</v>
      </c>
      <c r="O34" s="7">
        <f t="shared" si="10"/>
        <v>21.841306499999998</v>
      </c>
      <c r="P34">
        <f>AVERAGE(O34:O38)</f>
        <v>20.373731533333334</v>
      </c>
    </row>
    <row r="35" spans="1:16" x14ac:dyDescent="0.2">
      <c r="A35" t="s">
        <v>58</v>
      </c>
      <c r="B35" t="s">
        <v>15</v>
      </c>
      <c r="C35" s="7">
        <v>100</v>
      </c>
      <c r="D35" s="8">
        <v>12.316000000000001</v>
      </c>
      <c r="E35" s="8">
        <v>12.505000000000001</v>
      </c>
      <c r="F35" s="8">
        <v>14.021000000000001</v>
      </c>
      <c r="G35" s="7">
        <f t="shared" si="8"/>
        <v>12.947333333333333</v>
      </c>
      <c r="H35" s="8">
        <v>0.316</v>
      </c>
      <c r="I35" s="7">
        <f t="shared" si="9"/>
        <v>12.631333333333332</v>
      </c>
      <c r="J35" s="7">
        <v>29.71</v>
      </c>
      <c r="K35" s="7">
        <v>2</v>
      </c>
      <c r="L35" s="5">
        <v>5</v>
      </c>
      <c r="M35">
        <f t="shared" si="11"/>
        <v>10</v>
      </c>
      <c r="O35" s="7">
        <f t="shared" si="10"/>
        <v>18.763845666666665</v>
      </c>
    </row>
    <row r="36" spans="1:16" x14ac:dyDescent="0.2">
      <c r="A36" t="s">
        <v>58</v>
      </c>
      <c r="B36" t="s">
        <v>16</v>
      </c>
      <c r="C36" s="7">
        <v>100</v>
      </c>
      <c r="D36" s="8">
        <v>17.146999999999998</v>
      </c>
      <c r="E36" s="8">
        <v>16.074000000000002</v>
      </c>
      <c r="F36" s="8">
        <v>16.641999999999999</v>
      </c>
      <c r="G36" s="7">
        <f t="shared" si="8"/>
        <v>16.620999999999999</v>
      </c>
      <c r="H36" s="8">
        <v>-0.28100000000000003</v>
      </c>
      <c r="I36" s="7">
        <f t="shared" si="9"/>
        <v>16.901999999999997</v>
      </c>
      <c r="J36" s="7">
        <v>29.71</v>
      </c>
      <c r="K36" s="7">
        <v>2</v>
      </c>
      <c r="L36" s="5">
        <v>5</v>
      </c>
      <c r="M36">
        <f t="shared" si="11"/>
        <v>10</v>
      </c>
      <c r="O36" s="7">
        <f t="shared" si="10"/>
        <v>25.107920999999997</v>
      </c>
    </row>
    <row r="37" spans="1:16" x14ac:dyDescent="0.2">
      <c r="A37" t="s">
        <v>58</v>
      </c>
      <c r="B37" s="2" t="s">
        <v>17</v>
      </c>
      <c r="C37" s="7">
        <v>100</v>
      </c>
      <c r="D37" s="8">
        <v>11.129</v>
      </c>
      <c r="E37" s="8">
        <v>12.366</v>
      </c>
      <c r="F37" s="8">
        <v>13.545</v>
      </c>
      <c r="G37" s="7">
        <f t="shared" si="8"/>
        <v>12.346666666666666</v>
      </c>
      <c r="H37" s="8">
        <v>-4.4999999999999998E-2</v>
      </c>
      <c r="I37" s="7">
        <f t="shared" si="9"/>
        <v>12.391666666666666</v>
      </c>
      <c r="J37" s="7">
        <v>29.71</v>
      </c>
      <c r="K37" s="7">
        <v>2</v>
      </c>
      <c r="L37" s="5">
        <v>5</v>
      </c>
      <c r="M37">
        <f t="shared" si="11"/>
        <v>10</v>
      </c>
      <c r="O37" s="7">
        <f t="shared" si="10"/>
        <v>18.407820833333332</v>
      </c>
    </row>
    <row r="38" spans="1:16" x14ac:dyDescent="0.2">
      <c r="A38" t="s">
        <v>58</v>
      </c>
      <c r="B38" t="s">
        <v>18</v>
      </c>
      <c r="C38" s="7">
        <v>100</v>
      </c>
      <c r="D38" s="8">
        <v>11.359</v>
      </c>
      <c r="E38" s="8">
        <v>11.928000000000001</v>
      </c>
      <c r="F38" s="8">
        <v>14.49</v>
      </c>
      <c r="G38" s="7">
        <f t="shared" si="8"/>
        <v>12.592333333333334</v>
      </c>
      <c r="H38" s="8">
        <v>0.64500000000000002</v>
      </c>
      <c r="I38" s="7">
        <f t="shared" si="9"/>
        <v>11.947333333333335</v>
      </c>
      <c r="J38" s="7">
        <v>29.71</v>
      </c>
      <c r="K38" s="7">
        <v>2</v>
      </c>
      <c r="L38" s="5">
        <v>5</v>
      </c>
      <c r="M38">
        <f t="shared" si="11"/>
        <v>10</v>
      </c>
      <c r="O38" s="7">
        <f t="shared" si="10"/>
        <v>17.747763666666668</v>
      </c>
    </row>
    <row r="39" spans="1:16" x14ac:dyDescent="0.2">
      <c r="A39" t="s">
        <v>58</v>
      </c>
      <c r="B39" t="s">
        <v>19</v>
      </c>
      <c r="C39" s="7">
        <v>100</v>
      </c>
      <c r="D39" s="8">
        <v>13.958</v>
      </c>
      <c r="E39" s="8">
        <v>15.189</v>
      </c>
      <c r="F39" s="8">
        <v>18.253</v>
      </c>
      <c r="G39" s="7">
        <f t="shared" si="8"/>
        <v>15.799999999999999</v>
      </c>
      <c r="H39" s="8">
        <v>-0.6</v>
      </c>
      <c r="I39" s="7">
        <f t="shared" si="9"/>
        <v>16.399999999999999</v>
      </c>
      <c r="J39" s="7">
        <v>29.71</v>
      </c>
      <c r="K39" s="7">
        <v>2</v>
      </c>
      <c r="L39" s="5">
        <v>5</v>
      </c>
      <c r="M39">
        <f t="shared" si="11"/>
        <v>10</v>
      </c>
      <c r="O39" s="7">
        <f t="shared" si="10"/>
        <v>24.362199999999998</v>
      </c>
      <c r="P39">
        <f>AVERAGE(O39:O43)</f>
        <v>22.109290700000003</v>
      </c>
    </row>
    <row r="40" spans="1:16" x14ac:dyDescent="0.2">
      <c r="A40" t="s">
        <v>58</v>
      </c>
      <c r="B40" t="s">
        <v>20</v>
      </c>
      <c r="C40" s="7">
        <v>100</v>
      </c>
      <c r="D40" s="8">
        <v>12.095000000000001</v>
      </c>
      <c r="E40" s="8">
        <v>13.516</v>
      </c>
      <c r="F40" s="8">
        <v>13.231999999999999</v>
      </c>
      <c r="G40" s="7">
        <f t="shared" si="8"/>
        <v>12.947666666666668</v>
      </c>
      <c r="H40" s="8">
        <v>-0.83599999999999997</v>
      </c>
      <c r="I40" s="7">
        <f t="shared" si="9"/>
        <v>13.783666666666669</v>
      </c>
      <c r="J40" s="7">
        <v>29.71</v>
      </c>
      <c r="K40" s="7">
        <v>2</v>
      </c>
      <c r="L40" s="5">
        <v>5</v>
      </c>
      <c r="M40">
        <f t="shared" si="11"/>
        <v>10</v>
      </c>
      <c r="O40" s="7">
        <f t="shared" si="10"/>
        <v>20.475636833333336</v>
      </c>
    </row>
    <row r="41" spans="1:16" x14ac:dyDescent="0.2">
      <c r="A41" t="s">
        <v>58</v>
      </c>
      <c r="B41" t="s">
        <v>21</v>
      </c>
      <c r="C41" s="7">
        <v>100</v>
      </c>
      <c r="D41" s="8">
        <v>15.336</v>
      </c>
      <c r="E41" s="8">
        <v>15.141</v>
      </c>
      <c r="F41" s="8">
        <v>13.983000000000001</v>
      </c>
      <c r="G41" s="7">
        <f t="shared" si="8"/>
        <v>14.82</v>
      </c>
      <c r="H41" s="8">
        <v>-6.3E-2</v>
      </c>
      <c r="I41" s="7">
        <f t="shared" si="9"/>
        <v>14.883000000000001</v>
      </c>
      <c r="J41" s="7">
        <v>29.71</v>
      </c>
      <c r="K41" s="7">
        <v>2</v>
      </c>
      <c r="L41" s="5">
        <v>5</v>
      </c>
      <c r="M41">
        <f t="shared" si="11"/>
        <v>10</v>
      </c>
      <c r="O41" s="7">
        <f t="shared" si="10"/>
        <v>22.108696500000001</v>
      </c>
    </row>
    <row r="42" spans="1:16" x14ac:dyDescent="0.2">
      <c r="A42" t="s">
        <v>58</v>
      </c>
      <c r="B42" t="s">
        <v>22</v>
      </c>
      <c r="C42" s="7">
        <v>100</v>
      </c>
      <c r="D42" s="8">
        <v>14.558</v>
      </c>
      <c r="E42" s="8">
        <v>14.116</v>
      </c>
      <c r="F42" s="8">
        <v>14.558</v>
      </c>
      <c r="G42" s="7">
        <f t="shared" si="8"/>
        <v>14.410666666666666</v>
      </c>
      <c r="H42" s="8">
        <v>-0.104</v>
      </c>
      <c r="I42" s="7">
        <f t="shared" si="9"/>
        <v>14.514666666666665</v>
      </c>
      <c r="J42" s="7">
        <v>29.71</v>
      </c>
      <c r="K42" s="7">
        <v>2</v>
      </c>
      <c r="L42" s="5">
        <v>5</v>
      </c>
      <c r="M42">
        <f t="shared" si="11"/>
        <v>10</v>
      </c>
      <c r="O42" s="7">
        <f t="shared" si="10"/>
        <v>21.56153733333333</v>
      </c>
    </row>
    <row r="43" spans="1:16" x14ac:dyDescent="0.2">
      <c r="A43" t="s">
        <v>58</v>
      </c>
      <c r="B43" t="s">
        <v>23</v>
      </c>
      <c r="C43" s="7">
        <v>100</v>
      </c>
      <c r="D43" s="8">
        <v>14.968</v>
      </c>
      <c r="E43" s="8">
        <v>13.326000000000001</v>
      </c>
      <c r="F43" s="8">
        <v>15.442</v>
      </c>
      <c r="G43" s="7">
        <f t="shared" si="8"/>
        <v>14.578666666666669</v>
      </c>
      <c r="H43" s="8">
        <v>-0.25700000000000001</v>
      </c>
      <c r="I43" s="7">
        <f t="shared" si="9"/>
        <v>14.835666666666668</v>
      </c>
      <c r="J43" s="7">
        <v>29.71</v>
      </c>
      <c r="K43" s="7">
        <v>2</v>
      </c>
      <c r="L43" s="5">
        <v>5</v>
      </c>
      <c r="M43">
        <f t="shared" si="11"/>
        <v>10</v>
      </c>
      <c r="O43" s="7">
        <f t="shared" si="10"/>
        <v>22.038382833333337</v>
      </c>
    </row>
  </sheetData>
  <mergeCells count="6">
    <mergeCell ref="C2:E2"/>
    <mergeCell ref="R19:T19"/>
    <mergeCell ref="V19:X19"/>
    <mergeCell ref="Z19:AB19"/>
    <mergeCell ref="R24:T24"/>
    <mergeCell ref="V24:X2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3F52-E81B-4004-B5E8-454BD8CF4CE2}">
  <dimension ref="A1:AB43"/>
  <sheetViews>
    <sheetView topLeftCell="D14" zoomScale="160" zoomScaleNormal="160" workbookViewId="0">
      <selection activeCell="D44" sqref="D44"/>
    </sheetView>
  </sheetViews>
  <sheetFormatPr defaultRowHeight="15" x14ac:dyDescent="0.2"/>
  <cols>
    <col min="1" max="1" width="11.43359375" bestFit="1" customWidth="1"/>
    <col min="2" max="2" width="14.796875" bestFit="1" customWidth="1"/>
  </cols>
  <sheetData>
    <row r="1" spans="1:21" x14ac:dyDescent="0.2">
      <c r="A1" t="s">
        <v>178</v>
      </c>
      <c r="C1" s="65" t="s">
        <v>72</v>
      </c>
      <c r="D1" s="65"/>
      <c r="E1" s="65"/>
      <c r="I1" s="7"/>
    </row>
    <row r="2" spans="1:21" x14ac:dyDescent="0.2">
      <c r="A2" t="s">
        <v>134</v>
      </c>
      <c r="B2" s="3" t="s">
        <v>70</v>
      </c>
      <c r="C2" s="4">
        <v>1</v>
      </c>
      <c r="D2" s="4">
        <v>2</v>
      </c>
      <c r="E2" s="4">
        <v>3</v>
      </c>
      <c r="F2" s="3" t="s">
        <v>63</v>
      </c>
      <c r="G2" s="4" t="s">
        <v>64</v>
      </c>
      <c r="H2" s="3" t="s">
        <v>61</v>
      </c>
      <c r="I2" s="9" t="s">
        <v>65</v>
      </c>
      <c r="J2" s="3" t="s">
        <v>66</v>
      </c>
      <c r="K2" s="3" t="s">
        <v>67</v>
      </c>
      <c r="L2" s="3" t="s">
        <v>68</v>
      </c>
      <c r="N2" s="3" t="s">
        <v>107</v>
      </c>
    </row>
    <row r="3" spans="1:21" x14ac:dyDescent="0.2">
      <c r="B3" s="7">
        <v>20</v>
      </c>
      <c r="C3" s="5">
        <v>0</v>
      </c>
      <c r="D3" s="5">
        <v>0</v>
      </c>
      <c r="E3" s="5">
        <v>0</v>
      </c>
      <c r="F3">
        <f>AVERAGE(C3:E3)</f>
        <v>0</v>
      </c>
      <c r="G3" s="5">
        <v>0</v>
      </c>
      <c r="H3">
        <f t="shared" ref="H3:H7" si="0">F3-G3</f>
        <v>0</v>
      </c>
      <c r="I3" s="7">
        <v>64.959999999999994</v>
      </c>
      <c r="J3">
        <v>2</v>
      </c>
      <c r="K3" s="5">
        <v>1</v>
      </c>
      <c r="L3">
        <f>50/K3</f>
        <v>50</v>
      </c>
      <c r="N3">
        <f>(H3*I3)/(J3*L3)</f>
        <v>0</v>
      </c>
    </row>
    <row r="4" spans="1:21" x14ac:dyDescent="0.2">
      <c r="B4" s="7">
        <v>100</v>
      </c>
      <c r="C4" s="5">
        <v>-20.896000000000001</v>
      </c>
      <c r="D4" s="5">
        <v>-23.061</v>
      </c>
      <c r="E4" s="5">
        <v>-16.2</v>
      </c>
      <c r="F4">
        <f t="shared" ref="F4:F7" si="1">AVERAGE(C4:E4)</f>
        <v>-20.052333333333333</v>
      </c>
      <c r="G4" s="5">
        <v>-2.39</v>
      </c>
      <c r="H4">
        <f t="shared" si="0"/>
        <v>-17.662333333333333</v>
      </c>
      <c r="I4" s="7">
        <v>64.959999999999994</v>
      </c>
      <c r="J4">
        <v>2</v>
      </c>
      <c r="K4" s="6">
        <v>5</v>
      </c>
      <c r="L4">
        <f t="shared" ref="L4:L7" si="2">50/K4</f>
        <v>10</v>
      </c>
      <c r="N4">
        <f>(H4*I4)/(J4*L4)</f>
        <v>-57.367258666666658</v>
      </c>
    </row>
    <row r="5" spans="1:21" x14ac:dyDescent="0.2">
      <c r="B5" s="22">
        <v>200</v>
      </c>
      <c r="C5" s="5">
        <v>-15.586</v>
      </c>
      <c r="D5" s="5">
        <v>-13.959</v>
      </c>
      <c r="E5" s="5">
        <v>-16.457999999999998</v>
      </c>
      <c r="F5" s="7">
        <f t="shared" si="1"/>
        <v>-15.334333333333333</v>
      </c>
      <c r="G5" s="5">
        <v>-1.1739999999999999</v>
      </c>
      <c r="H5" s="7">
        <f t="shared" si="0"/>
        <v>-14.160333333333334</v>
      </c>
      <c r="I5" s="7">
        <v>64.959999999999994</v>
      </c>
      <c r="J5" s="7">
        <v>2</v>
      </c>
      <c r="K5" s="8">
        <v>10</v>
      </c>
      <c r="L5" s="7">
        <f t="shared" si="2"/>
        <v>5</v>
      </c>
      <c r="M5" s="7"/>
      <c r="N5" s="7">
        <f t="shared" ref="N5:N7" si="3">(H5*I5)/(J5*L5)</f>
        <v>-91.985525333333328</v>
      </c>
    </row>
    <row r="6" spans="1:21" x14ac:dyDescent="0.2">
      <c r="B6" s="7">
        <v>400</v>
      </c>
      <c r="C6" s="5">
        <v>-9.9079999999999995</v>
      </c>
      <c r="D6" s="5">
        <v>-10.821</v>
      </c>
      <c r="E6" s="5">
        <v>-10.148</v>
      </c>
      <c r="F6">
        <f t="shared" si="1"/>
        <v>-10.292333333333334</v>
      </c>
      <c r="G6" s="5">
        <v>-0.88900000000000001</v>
      </c>
      <c r="H6">
        <f t="shared" si="0"/>
        <v>-9.4033333333333342</v>
      </c>
      <c r="I6" s="7">
        <v>64.959999999999994</v>
      </c>
      <c r="J6">
        <v>2</v>
      </c>
      <c r="K6" s="6">
        <v>20</v>
      </c>
      <c r="L6">
        <f t="shared" si="2"/>
        <v>2.5</v>
      </c>
      <c r="N6" s="7">
        <f>(H6*I6)/(J6*L6)</f>
        <v>-122.16810666666667</v>
      </c>
    </row>
    <row r="7" spans="1:21" x14ac:dyDescent="0.2">
      <c r="B7" s="7">
        <v>800</v>
      </c>
      <c r="C7" s="5">
        <v>0</v>
      </c>
      <c r="D7" s="5">
        <v>0</v>
      </c>
      <c r="E7" s="5">
        <v>0</v>
      </c>
      <c r="F7">
        <f t="shared" si="1"/>
        <v>0</v>
      </c>
      <c r="G7" s="5">
        <v>0</v>
      </c>
      <c r="H7">
        <f t="shared" si="0"/>
        <v>0</v>
      </c>
      <c r="I7" s="7">
        <v>64.959999999999994</v>
      </c>
      <c r="J7">
        <v>2</v>
      </c>
      <c r="K7" s="6">
        <v>40</v>
      </c>
      <c r="L7">
        <f t="shared" si="2"/>
        <v>1.25</v>
      </c>
      <c r="N7" s="7">
        <f t="shared" si="3"/>
        <v>0</v>
      </c>
    </row>
    <row r="8" spans="1:21" x14ac:dyDescent="0.2">
      <c r="B8" s="7"/>
    </row>
    <row r="9" spans="1:21" x14ac:dyDescent="0.2">
      <c r="A9" t="s">
        <v>159</v>
      </c>
      <c r="B9" s="11" t="s">
        <v>70</v>
      </c>
      <c r="C9" s="4">
        <v>1</v>
      </c>
      <c r="D9" s="4">
        <v>2</v>
      </c>
      <c r="E9" s="4">
        <v>3</v>
      </c>
      <c r="F9" s="3" t="s">
        <v>63</v>
      </c>
      <c r="G9" s="4" t="s">
        <v>64</v>
      </c>
      <c r="H9" s="3" t="s">
        <v>61</v>
      </c>
      <c r="I9" s="9" t="s">
        <v>65</v>
      </c>
      <c r="J9" s="3" t="s">
        <v>66</v>
      </c>
      <c r="K9" s="3" t="s">
        <v>67</v>
      </c>
      <c r="L9" s="3" t="s">
        <v>68</v>
      </c>
      <c r="N9" s="3" t="s">
        <v>107</v>
      </c>
      <c r="R9" t="s">
        <v>136</v>
      </c>
      <c r="S9" t="s">
        <v>137</v>
      </c>
      <c r="T9" t="s">
        <v>138</v>
      </c>
      <c r="U9" t="s">
        <v>139</v>
      </c>
    </row>
    <row r="10" spans="1:21" x14ac:dyDescent="0.2">
      <c r="B10" s="19">
        <v>20</v>
      </c>
      <c r="C10" s="5">
        <v>0</v>
      </c>
      <c r="D10" s="5">
        <v>0</v>
      </c>
      <c r="E10" s="5">
        <v>0</v>
      </c>
      <c r="F10">
        <f>AVERAGE(C10:E10)</f>
        <v>0</v>
      </c>
      <c r="G10" s="5">
        <v>0</v>
      </c>
      <c r="H10">
        <f>F10-G10</f>
        <v>0</v>
      </c>
      <c r="I10" s="7">
        <v>64.959999999999994</v>
      </c>
      <c r="J10">
        <v>2</v>
      </c>
      <c r="K10" s="5">
        <v>1</v>
      </c>
      <c r="L10">
        <f>50/K10</f>
        <v>50</v>
      </c>
      <c r="N10">
        <f>(H10*I10)/(J10*L10)</f>
        <v>0</v>
      </c>
      <c r="R10">
        <v>50</v>
      </c>
      <c r="S10">
        <f>(T10*U10)/R10</f>
        <v>10</v>
      </c>
      <c r="T10">
        <v>5</v>
      </c>
      <c r="U10">
        <v>100</v>
      </c>
    </row>
    <row r="11" spans="1:21" x14ac:dyDescent="0.2">
      <c r="B11" s="7">
        <v>100</v>
      </c>
      <c r="C11" s="5">
        <v>-51.13</v>
      </c>
      <c r="D11" s="5">
        <v>-50.609000000000002</v>
      </c>
      <c r="E11" s="5">
        <v>-42.860999999999997</v>
      </c>
      <c r="F11">
        <f>AVERAGE(C11:E11)</f>
        <v>-48.199999999999996</v>
      </c>
      <c r="G11" s="5">
        <v>-4.3259999999999996</v>
      </c>
      <c r="H11">
        <f>F11-G11</f>
        <v>-43.873999999999995</v>
      </c>
      <c r="I11" s="7">
        <v>64.959999999999994</v>
      </c>
      <c r="J11">
        <v>2</v>
      </c>
      <c r="K11" s="6">
        <v>5</v>
      </c>
      <c r="L11">
        <f t="shared" ref="L11:L14" si="4">50/K11</f>
        <v>10</v>
      </c>
      <c r="N11">
        <f>(H11*I11)/(J11*L11)</f>
        <v>-142.50275199999996</v>
      </c>
    </row>
    <row r="12" spans="1:21" x14ac:dyDescent="0.2">
      <c r="B12" s="22">
        <v>200</v>
      </c>
      <c r="C12" s="5">
        <v>-37.148000000000003</v>
      </c>
      <c r="D12" s="5">
        <v>-30.364999999999998</v>
      </c>
      <c r="E12" s="5">
        <v>-33.286999999999999</v>
      </c>
      <c r="F12" s="7">
        <f t="shared" ref="F12:F13" si="5">AVERAGE(C12:E12)</f>
        <v>-33.6</v>
      </c>
      <c r="G12" s="5">
        <v>-2.3250000000000002</v>
      </c>
      <c r="H12" s="7">
        <f t="shared" ref="H12:H14" si="6">F12-G12</f>
        <v>-31.275000000000002</v>
      </c>
      <c r="I12" s="7">
        <v>64.959999999999994</v>
      </c>
      <c r="J12" s="7">
        <v>2</v>
      </c>
      <c r="K12" s="8">
        <v>10</v>
      </c>
      <c r="L12" s="7">
        <f t="shared" si="4"/>
        <v>5</v>
      </c>
      <c r="M12" s="7"/>
      <c r="N12" s="7">
        <f t="shared" ref="N12" si="7">(H12*I12)/(J12*L12)</f>
        <v>-203.16239999999999</v>
      </c>
    </row>
    <row r="13" spans="1:21" x14ac:dyDescent="0.2">
      <c r="B13" s="7">
        <v>400</v>
      </c>
      <c r="C13" s="5">
        <v>-15.234999999999999</v>
      </c>
      <c r="D13" s="5">
        <v>-17.113</v>
      </c>
      <c r="E13" s="5">
        <v>-15.103999999999999</v>
      </c>
      <c r="F13">
        <f t="shared" si="5"/>
        <v>-15.817333333333332</v>
      </c>
      <c r="G13" s="5">
        <v>-1.26</v>
      </c>
      <c r="H13">
        <f t="shared" si="6"/>
        <v>-14.557333333333332</v>
      </c>
      <c r="I13" s="7">
        <v>64.959999999999994</v>
      </c>
      <c r="J13">
        <v>2</v>
      </c>
      <c r="K13" s="6">
        <v>20</v>
      </c>
      <c r="L13">
        <f t="shared" si="4"/>
        <v>2.5</v>
      </c>
      <c r="N13" s="7">
        <f>(H13*I13)/(J13*L13)</f>
        <v>-189.12887466666663</v>
      </c>
    </row>
    <row r="14" spans="1:21" x14ac:dyDescent="0.2">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5" spans="1:21" x14ac:dyDescent="0.2">
      <c r="B15" s="7"/>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s="7">
        <v>200</v>
      </c>
      <c r="D20" s="8">
        <v>-15.782999999999999</v>
      </c>
      <c r="E20" s="8">
        <v>-19.382999999999999</v>
      </c>
      <c r="F20" s="8">
        <v>-18</v>
      </c>
      <c r="G20" s="7">
        <f t="shared" ref="G20:G43" si="9">AVERAGE(D20:F20)</f>
        <v>-17.721999999999998</v>
      </c>
      <c r="H20" s="8">
        <v>-1.748</v>
      </c>
      <c r="I20" s="7">
        <f>G20-H20</f>
        <v>-15.973999999999998</v>
      </c>
      <c r="J20" s="7">
        <v>64.959999999999994</v>
      </c>
      <c r="K20" s="7">
        <v>2</v>
      </c>
      <c r="L20" s="8">
        <v>10</v>
      </c>
      <c r="M20" s="7">
        <f t="shared" ref="M20:M43" si="10">50/L20</f>
        <v>5</v>
      </c>
      <c r="N20" s="7"/>
      <c r="O20" s="7">
        <f t="shared" ref="O20:O43" si="11">(I20*J20)/(K20*M20)</f>
        <v>-103.76710399999997</v>
      </c>
      <c r="P20">
        <f>AVERAGE(O20:O26)</f>
        <v>-146.13494399999999</v>
      </c>
      <c r="Q20">
        <f>ABS(O20)</f>
        <v>103.76710399999997</v>
      </c>
      <c r="R20" t="s">
        <v>75</v>
      </c>
      <c r="S20">
        <f>AVERAGE(O39:O43)</f>
        <v>-126.90282453333332</v>
      </c>
      <c r="T20">
        <f>AVERAGE(O27:O33)</f>
        <v>-126.16531199999999</v>
      </c>
      <c r="V20" t="s">
        <v>75</v>
      </c>
      <c r="W20">
        <f>STDEVA(O39:O43)</f>
        <v>17.376903922197986</v>
      </c>
      <c r="X20">
        <f>STDEVA(O27:O33)</f>
        <v>13.183527158945489</v>
      </c>
      <c r="Z20" t="s">
        <v>75</v>
      </c>
      <c r="AA20">
        <f>W20/SQRT(W25)</f>
        <v>7.7711876817034824</v>
      </c>
      <c r="AB20">
        <f>X20/SQRT(X25)</f>
        <v>4.9829048950336663</v>
      </c>
    </row>
    <row r="21" spans="1:28" x14ac:dyDescent="0.2">
      <c r="A21" t="s">
        <v>57</v>
      </c>
      <c r="B21" t="s">
        <v>1</v>
      </c>
      <c r="C21" s="7">
        <v>200</v>
      </c>
      <c r="D21" s="8">
        <v>-23.417999999999999</v>
      </c>
      <c r="E21" s="8">
        <v>-20.178999999999998</v>
      </c>
      <c r="F21" s="8">
        <v>-21.654</v>
      </c>
      <c r="G21" s="7">
        <f t="shared" si="9"/>
        <v>-21.75033333333333</v>
      </c>
      <c r="H21" s="8">
        <v>-2.3260000000000001</v>
      </c>
      <c r="I21" s="7">
        <f t="shared" ref="I21:I43" si="12">G21-H21</f>
        <v>-19.42433333333333</v>
      </c>
      <c r="J21" s="7">
        <v>64.959999999999994</v>
      </c>
      <c r="K21" s="7">
        <v>2</v>
      </c>
      <c r="L21" s="8">
        <v>10</v>
      </c>
      <c r="M21" s="7">
        <f t="shared" si="10"/>
        <v>5</v>
      </c>
      <c r="O21" s="7">
        <f t="shared" si="11"/>
        <v>-126.18046933333331</v>
      </c>
      <c r="Q21">
        <f t="shared" ref="Q21:Q43" si="13">ABS(O21)</f>
        <v>126.18046933333331</v>
      </c>
      <c r="R21" t="s">
        <v>76</v>
      </c>
      <c r="S21">
        <f>AVERAGE(O34:O38)</f>
        <v>-151.12684159999998</v>
      </c>
      <c r="T21">
        <f>AVERAGE(O20:O26)</f>
        <v>-146.13494399999999</v>
      </c>
      <c r="V21" t="s">
        <v>76</v>
      </c>
      <c r="W21">
        <f>STDEVA(O34:O38)</f>
        <v>25.368822043901826</v>
      </c>
      <c r="X21">
        <f>STDEVA(O20:O26)</f>
        <v>32.618759042768396</v>
      </c>
      <c r="Z21" t="s">
        <v>76</v>
      </c>
      <c r="AA21">
        <f>W21/SQRT(W26)</f>
        <v>11.345282119851927</v>
      </c>
      <c r="AB21">
        <f>X21/SQRT(X26)</f>
        <v>12.328732071814921</v>
      </c>
    </row>
    <row r="22" spans="1:28" x14ac:dyDescent="0.2">
      <c r="A22" t="s">
        <v>57</v>
      </c>
      <c r="B22" t="s">
        <v>2</v>
      </c>
      <c r="C22" s="7">
        <v>200</v>
      </c>
      <c r="D22" s="8">
        <v>-32.216999999999999</v>
      </c>
      <c r="E22" s="8">
        <v>-30.073</v>
      </c>
      <c r="F22" s="8">
        <v>-22.998000000000001</v>
      </c>
      <c r="G22">
        <f t="shared" si="9"/>
        <v>-28.429333333333332</v>
      </c>
      <c r="H22" s="8">
        <v>-1.9830000000000001</v>
      </c>
      <c r="I22" s="7">
        <f t="shared" si="12"/>
        <v>-26.446333333333332</v>
      </c>
      <c r="J22" s="7">
        <v>64.959999999999994</v>
      </c>
      <c r="K22" s="7">
        <v>2</v>
      </c>
      <c r="L22" s="8">
        <v>10</v>
      </c>
      <c r="M22" s="7">
        <f t="shared" si="10"/>
        <v>5</v>
      </c>
      <c r="O22" s="7">
        <f t="shared" si="11"/>
        <v>-171.7953813333333</v>
      </c>
      <c r="Q22">
        <f t="shared" si="13"/>
        <v>171.7953813333333</v>
      </c>
    </row>
    <row r="23" spans="1:28" x14ac:dyDescent="0.2">
      <c r="A23" t="s">
        <v>57</v>
      </c>
      <c r="B23" t="s">
        <v>3</v>
      </c>
      <c r="C23" s="7">
        <v>200</v>
      </c>
      <c r="D23" s="8">
        <v>-19.591000000000001</v>
      </c>
      <c r="E23" s="8">
        <v>-21.965</v>
      </c>
      <c r="F23" s="8">
        <v>-21.390999999999998</v>
      </c>
      <c r="G23" s="7">
        <f t="shared" si="9"/>
        <v>-20.982333333333333</v>
      </c>
      <c r="H23" s="8">
        <v>-2.266</v>
      </c>
      <c r="I23" s="7">
        <f t="shared" si="12"/>
        <v>-18.716333333333331</v>
      </c>
      <c r="J23" s="7">
        <v>64.959999999999994</v>
      </c>
      <c r="K23">
        <v>2</v>
      </c>
      <c r="L23" s="8">
        <v>10</v>
      </c>
      <c r="M23">
        <f t="shared" si="10"/>
        <v>5</v>
      </c>
      <c r="O23" s="7">
        <f t="shared" si="11"/>
        <v>-121.58130133333331</v>
      </c>
      <c r="Q23">
        <f t="shared" si="13"/>
        <v>121.58130133333331</v>
      </c>
      <c r="R23" s="67" t="s">
        <v>78</v>
      </c>
      <c r="S23" s="67"/>
      <c r="T23" s="67"/>
      <c r="V23" s="66" t="s">
        <v>80</v>
      </c>
      <c r="W23" s="66"/>
      <c r="X23" s="66"/>
    </row>
    <row r="24" spans="1:28" x14ac:dyDescent="0.2">
      <c r="A24" t="s">
        <v>57</v>
      </c>
      <c r="B24" t="s">
        <v>4</v>
      </c>
      <c r="C24" s="7">
        <v>200</v>
      </c>
      <c r="D24" s="8">
        <v>-16.545000000000002</v>
      </c>
      <c r="E24" s="8">
        <v>-25.405000000000001</v>
      </c>
      <c r="F24" s="8">
        <v>-26.722000000000001</v>
      </c>
      <c r="G24" s="7">
        <f t="shared" si="9"/>
        <v>-22.890666666666664</v>
      </c>
      <c r="H24" s="8">
        <v>-2.387</v>
      </c>
      <c r="I24" s="7">
        <f t="shared" si="12"/>
        <v>-20.503666666666664</v>
      </c>
      <c r="J24" s="7">
        <v>64.959999999999994</v>
      </c>
      <c r="K24" s="7">
        <v>2</v>
      </c>
      <c r="L24" s="8">
        <v>10</v>
      </c>
      <c r="M24" s="7">
        <f t="shared" si="10"/>
        <v>5</v>
      </c>
      <c r="O24" s="7">
        <f t="shared" si="11"/>
        <v>-133.19181866666662</v>
      </c>
      <c r="Q24">
        <f t="shared" si="13"/>
        <v>133.19181866666662</v>
      </c>
      <c r="S24" t="s">
        <v>58</v>
      </c>
      <c r="T24" t="s">
        <v>57</v>
      </c>
      <c r="W24" t="s">
        <v>58</v>
      </c>
      <c r="X24" t="s">
        <v>57</v>
      </c>
    </row>
    <row r="25" spans="1:28" x14ac:dyDescent="0.2">
      <c r="A25" t="s">
        <v>57</v>
      </c>
      <c r="B25" t="s">
        <v>5</v>
      </c>
      <c r="C25" s="7">
        <v>200</v>
      </c>
      <c r="D25" s="8">
        <v>-30</v>
      </c>
      <c r="E25" s="8">
        <v>-30.6</v>
      </c>
      <c r="F25" s="8">
        <v>-29.216999999999999</v>
      </c>
      <c r="G25" s="7">
        <f>AVERAGE(D25:F25)</f>
        <v>-29.939000000000004</v>
      </c>
      <c r="H25" s="8">
        <v>-2.113</v>
      </c>
      <c r="I25" s="7">
        <f t="shared" si="12"/>
        <v>-27.826000000000004</v>
      </c>
      <c r="J25" s="7">
        <v>64.959999999999994</v>
      </c>
      <c r="K25" s="7">
        <v>2</v>
      </c>
      <c r="L25" s="8">
        <v>10</v>
      </c>
      <c r="M25" s="7">
        <f t="shared" si="10"/>
        <v>5</v>
      </c>
      <c r="O25" s="7">
        <f t="shared" si="11"/>
        <v>-180.75769600000001</v>
      </c>
      <c r="Q25">
        <f t="shared" si="13"/>
        <v>180.75769600000001</v>
      </c>
      <c r="R25" t="s">
        <v>75</v>
      </c>
      <c r="S25">
        <f>ABS(S20)</f>
        <v>126.90282453333332</v>
      </c>
      <c r="T25">
        <f>ABS(T20)</f>
        <v>126.16531199999999</v>
      </c>
      <c r="V25" t="s">
        <v>75</v>
      </c>
      <c r="W25">
        <f>COUNT(O39:O43)</f>
        <v>5</v>
      </c>
      <c r="X25">
        <f>COUNT(O27:O33)</f>
        <v>7</v>
      </c>
    </row>
    <row r="26" spans="1:28" x14ac:dyDescent="0.2">
      <c r="A26" t="s">
        <v>57</v>
      </c>
      <c r="B26" t="s">
        <v>6</v>
      </c>
      <c r="C26" s="7">
        <v>200</v>
      </c>
      <c r="D26" s="8">
        <v>-28.225999999999999</v>
      </c>
      <c r="E26" s="8">
        <v>-35.843000000000004</v>
      </c>
      <c r="F26" s="8">
        <v>-28.878</v>
      </c>
      <c r="G26" s="7">
        <f t="shared" ref="G26" si="14">AVERAGE(D26:F26)</f>
        <v>-30.982333333333333</v>
      </c>
      <c r="H26" s="8">
        <v>-2.4</v>
      </c>
      <c r="I26" s="7">
        <f t="shared" si="12"/>
        <v>-28.582333333333334</v>
      </c>
      <c r="J26" s="7">
        <v>64.959999999999994</v>
      </c>
      <c r="K26" s="7">
        <v>2</v>
      </c>
      <c r="L26" s="8">
        <v>10</v>
      </c>
      <c r="M26" s="7">
        <f t="shared" si="10"/>
        <v>5</v>
      </c>
      <c r="O26" s="7">
        <f t="shared" si="11"/>
        <v>-185.67083733333331</v>
      </c>
      <c r="Q26">
        <f t="shared" si="13"/>
        <v>185.67083733333331</v>
      </c>
      <c r="R26" t="s">
        <v>76</v>
      </c>
      <c r="S26">
        <f>ABS(S21)</f>
        <v>151.12684159999998</v>
      </c>
      <c r="T26">
        <f>ABS(T21)</f>
        <v>146.13494399999999</v>
      </c>
      <c r="V26" t="s">
        <v>76</v>
      </c>
      <c r="W26">
        <f>COUNT(O34:O38)</f>
        <v>5</v>
      </c>
      <c r="X26">
        <f>COUNT(O20:O26)</f>
        <v>7</v>
      </c>
    </row>
    <row r="27" spans="1:28" x14ac:dyDescent="0.2">
      <c r="A27" t="s">
        <v>57</v>
      </c>
      <c r="B27" t="s">
        <v>7</v>
      </c>
      <c r="C27" s="7">
        <v>200</v>
      </c>
      <c r="D27" s="8">
        <v>-18.047000000000001</v>
      </c>
      <c r="E27" s="8">
        <v>-25.257000000000001</v>
      </c>
      <c r="F27" s="8">
        <v>-16.556999999999999</v>
      </c>
      <c r="G27" s="7">
        <f t="shared" si="9"/>
        <v>-19.953666666666667</v>
      </c>
      <c r="H27" s="8">
        <v>-2.395</v>
      </c>
      <c r="I27" s="7">
        <f t="shared" si="12"/>
        <v>-17.558666666666667</v>
      </c>
      <c r="J27" s="7">
        <v>64.959999999999994</v>
      </c>
      <c r="K27" s="7">
        <v>2</v>
      </c>
      <c r="L27" s="8">
        <v>10</v>
      </c>
      <c r="M27" s="7">
        <f t="shared" si="10"/>
        <v>5</v>
      </c>
      <c r="O27" s="7">
        <f t="shared" si="11"/>
        <v>-114.06109866666665</v>
      </c>
      <c r="P27">
        <f>AVERAGE(O27:O33)</f>
        <v>-126.16531199999999</v>
      </c>
      <c r="Q27">
        <f t="shared" si="13"/>
        <v>114.06109866666665</v>
      </c>
    </row>
    <row r="28" spans="1:28" x14ac:dyDescent="0.2">
      <c r="A28" t="s">
        <v>57</v>
      </c>
      <c r="B28" t="s">
        <v>8</v>
      </c>
      <c r="C28" s="7">
        <v>200</v>
      </c>
      <c r="D28" s="8">
        <v>-24.067</v>
      </c>
      <c r="E28" s="8">
        <v>-20.536000000000001</v>
      </c>
      <c r="F28" s="8">
        <v>-25.31</v>
      </c>
      <c r="G28" s="7">
        <f t="shared" si="9"/>
        <v>-23.304333333333332</v>
      </c>
      <c r="H28" s="8">
        <v>-2.5299999999999998</v>
      </c>
      <c r="I28" s="7">
        <f t="shared" si="12"/>
        <v>-20.774333333333331</v>
      </c>
      <c r="J28" s="7">
        <v>64.959999999999994</v>
      </c>
      <c r="K28" s="7">
        <v>2</v>
      </c>
      <c r="L28" s="8">
        <v>10</v>
      </c>
      <c r="M28" s="7">
        <f t="shared" si="10"/>
        <v>5</v>
      </c>
      <c r="O28" s="7">
        <f t="shared" si="11"/>
        <v>-134.95006933333329</v>
      </c>
      <c r="Q28">
        <f t="shared" si="13"/>
        <v>134.95006933333329</v>
      </c>
    </row>
    <row r="29" spans="1:28" x14ac:dyDescent="0.2">
      <c r="A29" t="s">
        <v>57</v>
      </c>
      <c r="B29" t="s">
        <v>9</v>
      </c>
      <c r="C29" s="7">
        <v>200</v>
      </c>
      <c r="D29" s="8">
        <v>-19.329000000000001</v>
      </c>
      <c r="E29" s="8">
        <v>-20.065000000000001</v>
      </c>
      <c r="F29" s="8">
        <v>-15.955</v>
      </c>
      <c r="G29" s="7">
        <f t="shared" si="9"/>
        <v>-18.449666666666669</v>
      </c>
      <c r="H29" s="8">
        <v>-2.04</v>
      </c>
      <c r="I29" s="7">
        <f t="shared" si="12"/>
        <v>-16.40966666666667</v>
      </c>
      <c r="J29" s="7">
        <v>64.959999999999994</v>
      </c>
      <c r="K29" s="7">
        <v>2</v>
      </c>
      <c r="L29" s="8">
        <v>10</v>
      </c>
      <c r="M29" s="7">
        <f t="shared" si="10"/>
        <v>5</v>
      </c>
      <c r="O29" s="7">
        <f t="shared" si="11"/>
        <v>-106.59719466666668</v>
      </c>
      <c r="Q29">
        <f t="shared" si="13"/>
        <v>106.59719466666668</v>
      </c>
    </row>
    <row r="30" spans="1:28" x14ac:dyDescent="0.2">
      <c r="A30" t="s">
        <v>57</v>
      </c>
      <c r="B30" t="s">
        <v>10</v>
      </c>
      <c r="C30" s="7">
        <v>200</v>
      </c>
      <c r="D30" s="8">
        <v>-22.303999999999998</v>
      </c>
      <c r="E30" s="8">
        <v>-25.748000000000001</v>
      </c>
      <c r="F30" s="8">
        <v>-22.826000000000001</v>
      </c>
      <c r="G30" s="7">
        <f t="shared" si="9"/>
        <v>-23.626000000000001</v>
      </c>
      <c r="H30" s="5">
        <v>-1.1739999999999999</v>
      </c>
      <c r="I30" s="7">
        <f t="shared" si="12"/>
        <v>-22.452000000000002</v>
      </c>
      <c r="J30" s="7">
        <v>64.959999999999994</v>
      </c>
      <c r="K30" s="7">
        <v>2</v>
      </c>
      <c r="L30" s="8">
        <v>10</v>
      </c>
      <c r="M30" s="7">
        <f t="shared" si="10"/>
        <v>5</v>
      </c>
      <c r="O30" s="7">
        <f t="shared" si="11"/>
        <v>-145.84819199999998</v>
      </c>
      <c r="Q30">
        <f t="shared" si="13"/>
        <v>145.84819199999998</v>
      </c>
    </row>
    <row r="31" spans="1:28" x14ac:dyDescent="0.2">
      <c r="A31" t="s">
        <v>57</v>
      </c>
      <c r="B31" t="s">
        <v>11</v>
      </c>
      <c r="C31" s="7">
        <v>200</v>
      </c>
      <c r="D31" s="8">
        <v>-20.504000000000001</v>
      </c>
      <c r="E31" s="8">
        <v>-22.565000000000001</v>
      </c>
      <c r="F31" s="8">
        <v>-22.643000000000001</v>
      </c>
      <c r="G31" s="7">
        <f t="shared" si="9"/>
        <v>-21.904</v>
      </c>
      <c r="H31" s="8">
        <v>-1.8520000000000001</v>
      </c>
      <c r="I31" s="7">
        <f t="shared" si="12"/>
        <v>-20.052</v>
      </c>
      <c r="J31" s="7">
        <v>64.959999999999994</v>
      </c>
      <c r="K31" s="7">
        <v>2</v>
      </c>
      <c r="L31" s="8">
        <v>10</v>
      </c>
      <c r="M31" s="7">
        <f t="shared" si="10"/>
        <v>5</v>
      </c>
      <c r="O31" s="7">
        <f t="shared" si="11"/>
        <v>-130.25779199999999</v>
      </c>
      <c r="Q31">
        <f t="shared" si="13"/>
        <v>130.25779199999999</v>
      </c>
    </row>
    <row r="32" spans="1:28" x14ac:dyDescent="0.2">
      <c r="A32" t="s">
        <v>57</v>
      </c>
      <c r="B32" t="s">
        <v>12</v>
      </c>
      <c r="C32" s="7">
        <v>200</v>
      </c>
      <c r="D32" s="8">
        <v>-19.71</v>
      </c>
      <c r="E32" s="8">
        <v>-24.547999999999998</v>
      </c>
      <c r="F32" s="8">
        <v>-18.312999999999999</v>
      </c>
      <c r="G32" s="7">
        <f t="shared" si="9"/>
        <v>-20.856999999999999</v>
      </c>
      <c r="H32" s="8">
        <v>-2.1160000000000001</v>
      </c>
      <c r="I32" s="7">
        <f t="shared" si="12"/>
        <v>-18.741</v>
      </c>
      <c r="J32" s="7">
        <v>64.959999999999994</v>
      </c>
      <c r="K32" s="7">
        <v>2</v>
      </c>
      <c r="L32" s="8">
        <v>10</v>
      </c>
      <c r="M32" s="7">
        <f t="shared" si="10"/>
        <v>5</v>
      </c>
      <c r="O32" s="7">
        <f t="shared" si="11"/>
        <v>-121.741536</v>
      </c>
      <c r="Q32">
        <f t="shared" si="13"/>
        <v>121.741536</v>
      </c>
    </row>
    <row r="33" spans="1:17" x14ac:dyDescent="0.2">
      <c r="A33" t="s">
        <v>57</v>
      </c>
      <c r="B33" t="s">
        <v>13</v>
      </c>
      <c r="C33" s="7">
        <v>200</v>
      </c>
      <c r="D33" s="8">
        <v>-22.225999999999999</v>
      </c>
      <c r="E33" s="8">
        <v>-25.096</v>
      </c>
      <c r="F33" s="8">
        <v>-18.562000000000001</v>
      </c>
      <c r="G33" s="7">
        <f t="shared" si="9"/>
        <v>-21.961333333333332</v>
      </c>
      <c r="H33" s="8">
        <v>-1.9950000000000001</v>
      </c>
      <c r="I33" s="7">
        <f t="shared" si="12"/>
        <v>-19.966333333333331</v>
      </c>
      <c r="J33" s="7">
        <v>64.959999999999994</v>
      </c>
      <c r="K33" s="7">
        <v>2</v>
      </c>
      <c r="L33" s="8">
        <v>10</v>
      </c>
      <c r="M33" s="7">
        <f t="shared" si="10"/>
        <v>5</v>
      </c>
      <c r="O33" s="7">
        <f t="shared" si="11"/>
        <v>-129.7013013333333</v>
      </c>
      <c r="Q33">
        <f t="shared" si="13"/>
        <v>129.7013013333333</v>
      </c>
    </row>
    <row r="34" spans="1:17" x14ac:dyDescent="0.2">
      <c r="A34" t="s">
        <v>58</v>
      </c>
      <c r="B34" t="s">
        <v>14</v>
      </c>
      <c r="C34" s="7">
        <v>200</v>
      </c>
      <c r="D34" s="8">
        <v>-31.957000000000001</v>
      </c>
      <c r="E34" s="8">
        <v>-17.242999999999999</v>
      </c>
      <c r="F34" s="8">
        <v>-34.957000000000001</v>
      </c>
      <c r="G34" s="7">
        <f t="shared" si="9"/>
        <v>-28.052333333333337</v>
      </c>
      <c r="H34" s="8">
        <v>-1.8260000000000001</v>
      </c>
      <c r="I34" s="7">
        <f t="shared" si="12"/>
        <v>-26.226333333333336</v>
      </c>
      <c r="J34" s="7">
        <v>64.959999999999994</v>
      </c>
      <c r="K34" s="7">
        <v>2</v>
      </c>
      <c r="L34" s="8">
        <v>10</v>
      </c>
      <c r="M34" s="7">
        <f t="shared" si="10"/>
        <v>5</v>
      </c>
      <c r="O34" s="7">
        <f t="shared" si="11"/>
        <v>-170.36626133333334</v>
      </c>
      <c r="P34">
        <f>AVERAGE(O34:O38)</f>
        <v>-151.12684159999998</v>
      </c>
      <c r="Q34">
        <f t="shared" si="13"/>
        <v>170.36626133333334</v>
      </c>
    </row>
    <row r="35" spans="1:17" x14ac:dyDescent="0.2">
      <c r="A35" t="s">
        <v>58</v>
      </c>
      <c r="B35" t="s">
        <v>15</v>
      </c>
      <c r="C35" s="7">
        <v>200</v>
      </c>
      <c r="D35" s="8">
        <v>-21.622</v>
      </c>
      <c r="E35" s="8">
        <v>-22.367999999999999</v>
      </c>
      <c r="F35" s="8">
        <v>-22.8</v>
      </c>
      <c r="G35" s="7">
        <f>AVERAGE(D35:F35)</f>
        <v>-22.263333333333332</v>
      </c>
      <c r="H35" s="8">
        <v>-2.266</v>
      </c>
      <c r="I35" s="7">
        <f t="shared" si="12"/>
        <v>-19.99733333333333</v>
      </c>
      <c r="J35" s="7">
        <v>64.959999999999994</v>
      </c>
      <c r="K35" s="7">
        <v>2</v>
      </c>
      <c r="L35" s="8">
        <v>10</v>
      </c>
      <c r="M35" s="7">
        <f t="shared" si="10"/>
        <v>5</v>
      </c>
      <c r="O35" s="7">
        <f t="shared" si="11"/>
        <v>-129.90267733333332</v>
      </c>
      <c r="Q35">
        <f t="shared" si="13"/>
        <v>129.90267733333332</v>
      </c>
    </row>
    <row r="36" spans="1:17" x14ac:dyDescent="0.2">
      <c r="A36" t="s">
        <v>58</v>
      </c>
      <c r="B36" t="s">
        <v>16</v>
      </c>
      <c r="C36" s="7">
        <v>200</v>
      </c>
      <c r="D36" s="8">
        <v>-25.93</v>
      </c>
      <c r="E36" s="8">
        <v>-25.591000000000001</v>
      </c>
      <c r="F36" s="8">
        <v>-23.635000000000002</v>
      </c>
      <c r="G36" s="7">
        <f t="shared" si="9"/>
        <v>-25.052000000000003</v>
      </c>
      <c r="H36" s="8">
        <v>-2.7349999999999999</v>
      </c>
      <c r="I36" s="7">
        <f t="shared" si="12"/>
        <v>-22.317000000000004</v>
      </c>
      <c r="J36" s="7">
        <v>64.959999999999994</v>
      </c>
      <c r="K36" s="7">
        <v>2</v>
      </c>
      <c r="L36" s="8">
        <v>10</v>
      </c>
      <c r="M36" s="7">
        <f t="shared" si="10"/>
        <v>5</v>
      </c>
      <c r="O36" s="7">
        <f t="shared" si="11"/>
        <v>-144.97123200000001</v>
      </c>
      <c r="Q36">
        <f t="shared" si="13"/>
        <v>144.97123200000001</v>
      </c>
    </row>
    <row r="37" spans="1:17" x14ac:dyDescent="0.2">
      <c r="A37" t="s">
        <v>58</v>
      </c>
      <c r="B37" s="2" t="s">
        <v>17</v>
      </c>
      <c r="C37" s="7">
        <v>200</v>
      </c>
      <c r="D37" s="8">
        <v>-29.164999999999999</v>
      </c>
      <c r="E37" s="8">
        <v>-30.757000000000001</v>
      </c>
      <c r="F37" s="8">
        <v>-32.973999999999997</v>
      </c>
      <c r="G37" s="7">
        <f t="shared" si="9"/>
        <v>-30.96533333333333</v>
      </c>
      <c r="H37" s="8">
        <v>-2.609</v>
      </c>
      <c r="I37" s="7">
        <f t="shared" si="12"/>
        <v>-28.356333333333332</v>
      </c>
      <c r="J37" s="7">
        <v>64.959999999999994</v>
      </c>
      <c r="K37" s="7">
        <v>2</v>
      </c>
      <c r="L37" s="8">
        <v>10</v>
      </c>
      <c r="M37" s="7">
        <f t="shared" si="10"/>
        <v>5</v>
      </c>
      <c r="O37" s="7">
        <f t="shared" si="11"/>
        <v>-184.20274133333331</v>
      </c>
      <c r="Q37">
        <f t="shared" si="13"/>
        <v>184.20274133333331</v>
      </c>
    </row>
    <row r="38" spans="1:17" x14ac:dyDescent="0.2">
      <c r="A38" t="s">
        <v>58</v>
      </c>
      <c r="B38" t="s">
        <v>18</v>
      </c>
      <c r="C38" s="7">
        <v>200</v>
      </c>
      <c r="D38" s="8">
        <v>-21.260999999999999</v>
      </c>
      <c r="E38" s="8">
        <v>-21.260999999999999</v>
      </c>
      <c r="F38" s="8">
        <v>-23.582999999999998</v>
      </c>
      <c r="G38" s="7">
        <f t="shared" si="9"/>
        <v>-22.034999999999997</v>
      </c>
      <c r="H38" s="8">
        <v>-2.609</v>
      </c>
      <c r="I38" s="7">
        <f t="shared" si="12"/>
        <v>-19.425999999999995</v>
      </c>
      <c r="J38" s="7">
        <v>64.959999999999994</v>
      </c>
      <c r="K38" s="7">
        <v>2</v>
      </c>
      <c r="L38" s="8">
        <v>10</v>
      </c>
      <c r="M38" s="7">
        <f t="shared" si="10"/>
        <v>5</v>
      </c>
      <c r="O38" s="7">
        <f t="shared" si="11"/>
        <v>-126.19129599999994</v>
      </c>
      <c r="Q38">
        <f t="shared" si="13"/>
        <v>126.19129599999994</v>
      </c>
    </row>
    <row r="39" spans="1:17" x14ac:dyDescent="0.2">
      <c r="A39" t="s">
        <v>58</v>
      </c>
      <c r="B39" t="s">
        <v>19</v>
      </c>
      <c r="C39" s="7">
        <v>200</v>
      </c>
      <c r="D39" s="8">
        <v>-20.417999999999999</v>
      </c>
      <c r="E39" s="8">
        <v>-17.581</v>
      </c>
      <c r="F39" s="8">
        <v>-17.154</v>
      </c>
      <c r="G39" s="7">
        <f t="shared" si="9"/>
        <v>-18.384333333333331</v>
      </c>
      <c r="H39" s="8">
        <v>-2.5569999999999999</v>
      </c>
      <c r="I39" s="7">
        <f t="shared" si="12"/>
        <v>-15.82733333333333</v>
      </c>
      <c r="J39" s="7">
        <v>64.959999999999994</v>
      </c>
      <c r="K39" s="7">
        <v>2</v>
      </c>
      <c r="L39" s="8">
        <v>10</v>
      </c>
      <c r="M39" s="7">
        <f t="shared" si="10"/>
        <v>5</v>
      </c>
      <c r="O39" s="7">
        <f t="shared" si="11"/>
        <v>-102.81435733333331</v>
      </c>
      <c r="P39">
        <f>AVERAGE(O39:O43)</f>
        <v>-126.90282453333332</v>
      </c>
      <c r="Q39">
        <f t="shared" si="13"/>
        <v>102.81435733333331</v>
      </c>
    </row>
    <row r="40" spans="1:17" x14ac:dyDescent="0.2">
      <c r="A40" t="s">
        <v>58</v>
      </c>
      <c r="B40" t="s">
        <v>20</v>
      </c>
      <c r="C40" s="7">
        <v>200</v>
      </c>
      <c r="D40" s="8">
        <v>-18.991</v>
      </c>
      <c r="E40" s="8">
        <v>-24.626000000000001</v>
      </c>
      <c r="F40" s="8">
        <v>-23.061</v>
      </c>
      <c r="G40" s="7">
        <f t="shared" si="9"/>
        <v>-22.225999999999999</v>
      </c>
      <c r="H40" s="8">
        <v>-2.4780000000000002</v>
      </c>
      <c r="I40" s="7">
        <f t="shared" si="12"/>
        <v>-19.747999999999998</v>
      </c>
      <c r="J40" s="7">
        <v>64.959999999999994</v>
      </c>
      <c r="K40" s="7">
        <v>2</v>
      </c>
      <c r="L40" s="8">
        <v>10</v>
      </c>
      <c r="M40" s="7">
        <f t="shared" si="10"/>
        <v>5</v>
      </c>
      <c r="O40" s="7">
        <f t="shared" si="11"/>
        <v>-128.28300799999997</v>
      </c>
      <c r="Q40">
        <f t="shared" si="13"/>
        <v>128.28300799999997</v>
      </c>
    </row>
    <row r="41" spans="1:17" x14ac:dyDescent="0.2">
      <c r="A41" t="s">
        <v>58</v>
      </c>
      <c r="B41" t="s">
        <v>21</v>
      </c>
      <c r="C41" s="7">
        <v>200</v>
      </c>
      <c r="D41" s="8">
        <v>-19.329999999999998</v>
      </c>
      <c r="E41" s="8">
        <v>-19.356999999999999</v>
      </c>
      <c r="F41" s="8">
        <v>-22.042999999999999</v>
      </c>
      <c r="G41">
        <f t="shared" si="9"/>
        <v>-20.243333333333332</v>
      </c>
      <c r="H41" s="8">
        <v>-2.2189999999999999</v>
      </c>
      <c r="I41">
        <f t="shared" si="12"/>
        <v>-18.024333333333331</v>
      </c>
      <c r="J41" s="7">
        <v>64.959999999999994</v>
      </c>
      <c r="K41">
        <v>2</v>
      </c>
      <c r="L41" s="8">
        <v>10</v>
      </c>
      <c r="M41">
        <f t="shared" si="10"/>
        <v>5</v>
      </c>
      <c r="O41">
        <f>(I41*J41)/(K41*M41)</f>
        <v>-117.08606933333331</v>
      </c>
      <c r="Q41">
        <f t="shared" si="13"/>
        <v>117.08606933333331</v>
      </c>
    </row>
    <row r="42" spans="1:17" x14ac:dyDescent="0.2">
      <c r="A42" t="s">
        <v>58</v>
      </c>
      <c r="B42" t="s">
        <v>22</v>
      </c>
      <c r="C42" s="7">
        <v>200</v>
      </c>
      <c r="D42" s="8">
        <v>-22.016999999999999</v>
      </c>
      <c r="E42" s="8">
        <v>-24.224</v>
      </c>
      <c r="F42" s="8">
        <v>-24.6</v>
      </c>
      <c r="G42">
        <f t="shared" si="9"/>
        <v>-23.613666666666671</v>
      </c>
      <c r="H42" s="8">
        <v>-1.64</v>
      </c>
      <c r="I42" s="7">
        <f t="shared" si="12"/>
        <v>-21.97366666666667</v>
      </c>
      <c r="J42" s="7">
        <v>64.959999999999994</v>
      </c>
      <c r="K42" s="7">
        <v>2</v>
      </c>
      <c r="L42" s="8">
        <v>10</v>
      </c>
      <c r="M42" s="7">
        <f t="shared" si="10"/>
        <v>5</v>
      </c>
      <c r="O42" s="7">
        <f t="shared" si="11"/>
        <v>-142.74093866666666</v>
      </c>
      <c r="Q42">
        <f t="shared" si="13"/>
        <v>142.74093866666666</v>
      </c>
    </row>
    <row r="43" spans="1:17" x14ac:dyDescent="0.2">
      <c r="A43" t="s">
        <v>58</v>
      </c>
      <c r="B43" t="s">
        <v>23</v>
      </c>
      <c r="C43" s="7">
        <v>200</v>
      </c>
      <c r="D43" s="8">
        <v>-24.887</v>
      </c>
      <c r="E43" s="8">
        <v>-27.052</v>
      </c>
      <c r="F43" s="8">
        <v>-20.713000000000001</v>
      </c>
      <c r="G43" s="7">
        <f t="shared" si="9"/>
        <v>-24.217333333333332</v>
      </c>
      <c r="H43" s="8">
        <v>-2.113</v>
      </c>
      <c r="I43" s="7">
        <f t="shared" si="12"/>
        <v>-22.104333333333333</v>
      </c>
      <c r="J43" s="7">
        <v>64.959999999999994</v>
      </c>
      <c r="K43" s="7">
        <v>2</v>
      </c>
      <c r="L43" s="8">
        <v>10</v>
      </c>
      <c r="M43" s="7">
        <f t="shared" si="10"/>
        <v>5</v>
      </c>
      <c r="O43" s="7">
        <f t="shared" si="11"/>
        <v>-143.58974933333332</v>
      </c>
      <c r="Q43">
        <f t="shared" si="13"/>
        <v>143.58974933333332</v>
      </c>
    </row>
  </sheetData>
  <mergeCells count="5">
    <mergeCell ref="C1:E1"/>
    <mergeCell ref="R18:T18"/>
    <mergeCell ref="V18:X18"/>
    <mergeCell ref="R23:T23"/>
    <mergeCell ref="V23:X2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E4BE-0276-4FC9-A512-B1DCF21DBA92}">
  <dimension ref="A2:AB44"/>
  <sheetViews>
    <sheetView topLeftCell="C17" zoomScale="145" zoomScaleNormal="145" workbookViewId="0">
      <selection activeCell="V31" sqref="V31"/>
    </sheetView>
  </sheetViews>
  <sheetFormatPr defaultRowHeight="15" x14ac:dyDescent="0.2"/>
  <cols>
    <col min="1" max="1" width="13.046875" customWidth="1"/>
    <col min="2" max="2" width="14.2578125" customWidth="1"/>
  </cols>
  <sheetData>
    <row r="2" spans="1:21" x14ac:dyDescent="0.2">
      <c r="C2" s="65" t="s">
        <v>72</v>
      </c>
      <c r="D2" s="65"/>
      <c r="E2" s="65"/>
      <c r="I2" s="7"/>
    </row>
    <row r="3" spans="1:21" x14ac:dyDescent="0.2">
      <c r="A3" t="s">
        <v>116</v>
      </c>
      <c r="B3" s="3" t="s">
        <v>70</v>
      </c>
      <c r="C3" s="4">
        <v>1</v>
      </c>
      <c r="D3" s="4">
        <v>2</v>
      </c>
      <c r="E3" s="4">
        <v>3</v>
      </c>
      <c r="F3" s="3" t="s">
        <v>63</v>
      </c>
      <c r="G3" s="4" t="s">
        <v>64</v>
      </c>
      <c r="H3" s="3" t="s">
        <v>61</v>
      </c>
      <c r="I3" s="9" t="s">
        <v>65</v>
      </c>
      <c r="J3" s="3" t="s">
        <v>66</v>
      </c>
      <c r="K3" s="3" t="s">
        <v>67</v>
      </c>
      <c r="L3" s="3" t="s">
        <v>68</v>
      </c>
      <c r="N3" s="3" t="s">
        <v>107</v>
      </c>
    </row>
    <row r="4" spans="1:21" x14ac:dyDescent="0.2">
      <c r="B4" s="7">
        <v>20</v>
      </c>
      <c r="C4" s="5">
        <v>-72</v>
      </c>
      <c r="D4" s="5">
        <v>-74.444000000000003</v>
      </c>
      <c r="E4" s="5">
        <v>-64.888999999999996</v>
      </c>
      <c r="F4">
        <f t="shared" ref="F4:F8" si="0">AVERAGE(C4:E4)</f>
        <v>-70.444333333333347</v>
      </c>
      <c r="G4" s="5">
        <v>-0.57099999999999995</v>
      </c>
      <c r="H4">
        <f t="shared" ref="H4:H8" si="1">F4-G4</f>
        <v>-69.873333333333349</v>
      </c>
      <c r="I4" s="7">
        <v>64.959999999999994</v>
      </c>
      <c r="J4">
        <v>2</v>
      </c>
      <c r="K4" s="5">
        <v>1</v>
      </c>
      <c r="L4">
        <f>50/K4</f>
        <v>50</v>
      </c>
      <c r="N4">
        <f>(H4*I4)/(J4*L4)</f>
        <v>-45.389717333333337</v>
      </c>
      <c r="R4" t="s">
        <v>136</v>
      </c>
      <c r="S4" t="s">
        <v>137</v>
      </c>
      <c r="T4" t="s">
        <v>138</v>
      </c>
      <c r="U4" t="s">
        <v>139</v>
      </c>
    </row>
    <row r="5" spans="1:21" x14ac:dyDescent="0.2">
      <c r="B5" s="22">
        <v>100</v>
      </c>
      <c r="C5" s="5">
        <v>-19.155999999999999</v>
      </c>
      <c r="D5" s="5">
        <v>-18.088999999999999</v>
      </c>
      <c r="E5" s="5">
        <v>-19.821999999999999</v>
      </c>
      <c r="F5">
        <f t="shared" si="0"/>
        <v>-19.022333333333332</v>
      </c>
      <c r="G5" s="5">
        <v>-0.55600000000000005</v>
      </c>
      <c r="H5">
        <f t="shared" si="1"/>
        <v>-18.466333333333331</v>
      </c>
      <c r="I5" s="7">
        <v>64.959999999999994</v>
      </c>
      <c r="J5">
        <v>2</v>
      </c>
      <c r="K5" s="6">
        <v>5</v>
      </c>
      <c r="L5">
        <f t="shared" ref="L5:L8" si="2">50/K5</f>
        <v>10</v>
      </c>
      <c r="N5">
        <f>(H5*I5)/(J5*L5)</f>
        <v>-59.97865066666666</v>
      </c>
      <c r="R5">
        <v>50</v>
      </c>
      <c r="S5">
        <f>(T5*U5)/R5</f>
        <v>5</v>
      </c>
      <c r="T5">
        <v>1.25</v>
      </c>
      <c r="U5">
        <v>200</v>
      </c>
    </row>
    <row r="6" spans="1:21" x14ac:dyDescent="0.2">
      <c r="B6" s="7">
        <v>200</v>
      </c>
      <c r="C6" s="5">
        <v>-11.333</v>
      </c>
      <c r="D6" s="5">
        <v>-9.9779999999999998</v>
      </c>
      <c r="E6" s="5">
        <v>-10.532999999999999</v>
      </c>
      <c r="F6" s="7">
        <f t="shared" si="0"/>
        <v>-10.614666666666666</v>
      </c>
      <c r="G6" s="5">
        <v>-0.79200000000000004</v>
      </c>
      <c r="H6" s="7">
        <f t="shared" si="1"/>
        <v>-9.8226666666666667</v>
      </c>
      <c r="I6" s="7">
        <v>64.959999999999994</v>
      </c>
      <c r="J6" s="7">
        <v>2</v>
      </c>
      <c r="K6" s="8">
        <v>10</v>
      </c>
      <c r="L6" s="7">
        <f t="shared" si="2"/>
        <v>5</v>
      </c>
      <c r="M6" s="7"/>
      <c r="N6" s="7">
        <f t="shared" ref="N6:N8" si="3">(H6*I6)/(J6*L6)</f>
        <v>-63.808042666666665</v>
      </c>
    </row>
    <row r="7" spans="1:21" x14ac:dyDescent="0.2">
      <c r="B7" s="7">
        <v>400</v>
      </c>
      <c r="C7" s="5">
        <v>-6.476</v>
      </c>
      <c r="D7" s="5">
        <v>-6.1589999999999998</v>
      </c>
      <c r="E7" s="5">
        <v>-6.2919999999999998</v>
      </c>
      <c r="F7">
        <f t="shared" si="0"/>
        <v>-6.3090000000000002</v>
      </c>
      <c r="G7" s="5">
        <v>-0.48899999999999999</v>
      </c>
      <c r="H7">
        <f t="shared" si="1"/>
        <v>-5.82</v>
      </c>
      <c r="I7" s="7">
        <v>64.959999999999994</v>
      </c>
      <c r="J7">
        <v>2</v>
      </c>
      <c r="K7" s="6">
        <v>20</v>
      </c>
      <c r="L7">
        <f t="shared" si="2"/>
        <v>2.5</v>
      </c>
      <c r="N7" s="7">
        <f>(H7*I7)/(J7*L7)</f>
        <v>-75.613439999999997</v>
      </c>
    </row>
    <row r="8" spans="1:21" x14ac:dyDescent="0.2">
      <c r="B8" s="7">
        <v>800</v>
      </c>
      <c r="C8" s="5">
        <v>-2.9630000000000001</v>
      </c>
      <c r="D8" s="5">
        <v>-3.87</v>
      </c>
      <c r="E8" s="5">
        <v>-3.6150000000000002</v>
      </c>
      <c r="F8">
        <f t="shared" si="0"/>
        <v>-3.4826666666666668</v>
      </c>
      <c r="G8" s="5">
        <v>-0.35599999999999998</v>
      </c>
      <c r="H8">
        <f t="shared" si="1"/>
        <v>-3.1266666666666669</v>
      </c>
      <c r="I8" s="7">
        <v>64.959999999999994</v>
      </c>
      <c r="J8">
        <v>2</v>
      </c>
      <c r="K8" s="6">
        <v>40</v>
      </c>
      <c r="L8">
        <f t="shared" si="2"/>
        <v>1.25</v>
      </c>
      <c r="N8" s="7">
        <f t="shared" si="3"/>
        <v>-81.243306666666655</v>
      </c>
    </row>
    <row r="9" spans="1:21" x14ac:dyDescent="0.2">
      <c r="B9" s="7"/>
    </row>
    <row r="10" spans="1:21" x14ac:dyDescent="0.2">
      <c r="A10" t="s">
        <v>134</v>
      </c>
      <c r="B10" s="11" t="s">
        <v>70</v>
      </c>
      <c r="C10" s="4">
        <v>1</v>
      </c>
      <c r="D10" s="4">
        <v>2</v>
      </c>
      <c r="E10" s="4">
        <v>3</v>
      </c>
      <c r="F10" s="3" t="s">
        <v>63</v>
      </c>
      <c r="G10" s="4" t="s">
        <v>64</v>
      </c>
      <c r="H10" s="3" t="s">
        <v>61</v>
      </c>
      <c r="I10" s="9" t="s">
        <v>65</v>
      </c>
      <c r="J10" s="3" t="s">
        <v>66</v>
      </c>
      <c r="K10" s="3" t="s">
        <v>67</v>
      </c>
      <c r="L10" s="3" t="s">
        <v>68</v>
      </c>
      <c r="N10" s="3" t="s">
        <v>107</v>
      </c>
    </row>
    <row r="11" spans="1:21" x14ac:dyDescent="0.2">
      <c r="B11" s="7">
        <v>20</v>
      </c>
      <c r="C11" s="5">
        <v>-56.222000000000001</v>
      </c>
      <c r="D11" s="5">
        <v>-54.889000000000003</v>
      </c>
      <c r="E11" s="5">
        <v>-60.889000000000003</v>
      </c>
      <c r="F11">
        <f t="shared" ref="F11:F15" si="4">AVERAGE(C11:E11)</f>
        <v>-57.333333333333336</v>
      </c>
      <c r="G11" s="5">
        <v>-0.40500000000000003</v>
      </c>
      <c r="H11">
        <f t="shared" ref="H11:H15" si="5">F11-G11</f>
        <v>-56.928333333333335</v>
      </c>
      <c r="I11" s="7">
        <v>64.959999999999994</v>
      </c>
      <c r="J11">
        <v>2</v>
      </c>
      <c r="K11" s="5">
        <v>1</v>
      </c>
      <c r="L11">
        <f>50/K11</f>
        <v>50</v>
      </c>
      <c r="N11">
        <f>(H11*I11)/(J11*L11)</f>
        <v>-36.980645333333335</v>
      </c>
    </row>
    <row r="12" spans="1:21" x14ac:dyDescent="0.2">
      <c r="B12" s="22">
        <v>100</v>
      </c>
      <c r="C12" s="5">
        <v>-16.952000000000002</v>
      </c>
      <c r="D12" s="5">
        <v>-15.944000000000001</v>
      </c>
      <c r="E12" s="5">
        <v>-16.23</v>
      </c>
      <c r="F12">
        <f t="shared" si="4"/>
        <v>-16.375333333333334</v>
      </c>
      <c r="G12" s="5">
        <v>-0.4</v>
      </c>
      <c r="H12">
        <f t="shared" si="5"/>
        <v>-15.975333333333333</v>
      </c>
      <c r="I12" s="7">
        <v>64.959999999999994</v>
      </c>
      <c r="J12">
        <v>2</v>
      </c>
      <c r="K12" s="6">
        <v>5</v>
      </c>
      <c r="L12">
        <f t="shared" ref="L12:L15" si="6">50/K12</f>
        <v>10</v>
      </c>
      <c r="N12">
        <f>(H12*I12)/(J12*L12)</f>
        <v>-51.88788266666667</v>
      </c>
    </row>
    <row r="13" spans="1:21" x14ac:dyDescent="0.2">
      <c r="B13" s="7">
        <v>200</v>
      </c>
      <c r="C13" s="5">
        <v>-10.178000000000001</v>
      </c>
      <c r="D13" s="5">
        <v>-11.778</v>
      </c>
      <c r="E13" s="5">
        <v>-9.3330000000000002</v>
      </c>
      <c r="F13" s="7">
        <f t="shared" si="4"/>
        <v>-10.429666666666668</v>
      </c>
      <c r="G13" s="5">
        <v>-0.47</v>
      </c>
      <c r="H13" s="7">
        <f t="shared" si="5"/>
        <v>-9.9596666666666671</v>
      </c>
      <c r="I13" s="7">
        <v>64.959999999999994</v>
      </c>
      <c r="J13" s="7">
        <v>2</v>
      </c>
      <c r="K13" s="8">
        <v>10</v>
      </c>
      <c r="L13" s="7">
        <f t="shared" si="6"/>
        <v>5</v>
      </c>
      <c r="M13" s="7"/>
      <c r="N13" s="7">
        <f t="shared" ref="N13" si="7">(H13*I13)/(J13*L13)</f>
        <v>-64.697994666666659</v>
      </c>
    </row>
    <row r="14" spans="1:21" x14ac:dyDescent="0.2">
      <c r="B14" s="12">
        <v>400</v>
      </c>
      <c r="C14" s="5">
        <v>-5.3369999999999997</v>
      </c>
      <c r="D14" s="5">
        <v>-5.4909999999999997</v>
      </c>
      <c r="E14" s="5">
        <v>-5.0179999999999998</v>
      </c>
      <c r="F14">
        <f t="shared" si="4"/>
        <v>-5.282</v>
      </c>
      <c r="G14" s="5">
        <v>-0.67900000000000005</v>
      </c>
      <c r="H14">
        <f t="shared" si="5"/>
        <v>-4.6029999999999998</v>
      </c>
      <c r="I14" s="7">
        <v>64.959999999999994</v>
      </c>
      <c r="J14">
        <v>2</v>
      </c>
      <c r="K14" s="6">
        <v>20</v>
      </c>
      <c r="L14">
        <f t="shared" si="6"/>
        <v>2.5</v>
      </c>
      <c r="N14" s="7">
        <f>(H14*I14)/(J14*L14)</f>
        <v>-59.802175999999989</v>
      </c>
    </row>
    <row r="15" spans="1:21" x14ac:dyDescent="0.2">
      <c r="B15" s="7">
        <v>800</v>
      </c>
      <c r="C15" s="5">
        <v>-3.3330000000000002</v>
      </c>
      <c r="D15" s="5">
        <v>-3.556</v>
      </c>
      <c r="E15" s="5">
        <v>-3.778</v>
      </c>
      <c r="F15">
        <f t="shared" si="4"/>
        <v>-3.5556666666666668</v>
      </c>
      <c r="G15" s="5">
        <v>-0.6</v>
      </c>
      <c r="H15">
        <f t="shared" si="5"/>
        <v>-2.9556666666666667</v>
      </c>
      <c r="I15" s="7">
        <v>64.959999999999994</v>
      </c>
      <c r="J15">
        <v>2</v>
      </c>
      <c r="K15" s="6">
        <v>40</v>
      </c>
      <c r="L15">
        <f t="shared" si="6"/>
        <v>1.25</v>
      </c>
      <c r="N15" s="7">
        <f t="shared" ref="N15" si="8">(H15*I15)/(J15*L15)</f>
        <v>-76.800042666666656</v>
      </c>
    </row>
    <row r="19" spans="1:28" x14ac:dyDescent="0.2">
      <c r="R19" s="66" t="s">
        <v>77</v>
      </c>
      <c r="S19" s="66"/>
      <c r="T19" s="66"/>
      <c r="V19" s="66" t="s">
        <v>74</v>
      </c>
      <c r="W19" s="66"/>
      <c r="X19" s="66"/>
      <c r="Z19" t="s">
        <v>79</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c r="Q20" s="3"/>
      <c r="S20" s="3" t="s">
        <v>58</v>
      </c>
      <c r="T20" t="s">
        <v>57</v>
      </c>
      <c r="W20" s="3" t="s">
        <v>58</v>
      </c>
      <c r="X20" t="s">
        <v>57</v>
      </c>
      <c r="AA20" s="3" t="s">
        <v>58</v>
      </c>
      <c r="AB20" t="s">
        <v>57</v>
      </c>
    </row>
    <row r="21" spans="1:28" x14ac:dyDescent="0.2">
      <c r="A21" t="s">
        <v>57</v>
      </c>
      <c r="B21" t="s">
        <v>0</v>
      </c>
      <c r="C21" s="7">
        <v>100</v>
      </c>
      <c r="D21" s="8">
        <v>-20.274000000000001</v>
      </c>
      <c r="E21" s="8">
        <v>-19.231999999999999</v>
      </c>
      <c r="F21" s="8">
        <v>-18.536999999999999</v>
      </c>
      <c r="G21" s="7">
        <f t="shared" ref="G21:G44" si="9">AVERAGE(D21:F21)</f>
        <v>-19.347666666666665</v>
      </c>
      <c r="H21" s="8">
        <v>-0.253</v>
      </c>
      <c r="I21" s="7">
        <f t="shared" ref="I21:I44" si="10">G21-H21</f>
        <v>-19.094666666666665</v>
      </c>
      <c r="J21" s="7">
        <v>64.959999999999994</v>
      </c>
      <c r="K21" s="7">
        <v>2</v>
      </c>
      <c r="L21" s="8">
        <v>5</v>
      </c>
      <c r="M21" s="7">
        <f t="shared" ref="M21:M44" si="11">50/L21</f>
        <v>10</v>
      </c>
      <c r="N21" s="7"/>
      <c r="O21" s="7">
        <f t="shared" ref="O21:O44" si="12">(I21*J21)/(K21*M21)</f>
        <v>-62.019477333333327</v>
      </c>
      <c r="P21">
        <f>AVERAGE(O21:O27)</f>
        <v>-64.721813333333316</v>
      </c>
      <c r="Q21">
        <f>ABS(O21)</f>
        <v>62.019477333333327</v>
      </c>
      <c r="R21" t="s">
        <v>75</v>
      </c>
      <c r="S21">
        <f>AVERAGE(O40:O44)</f>
        <v>-74.762463999999994</v>
      </c>
      <c r="T21">
        <f>AVERAGE(O28:O34)</f>
        <v>-72.509743999999984</v>
      </c>
      <c r="V21" t="s">
        <v>75</v>
      </c>
      <c r="W21">
        <f>STDEVA(O40:O44)</f>
        <v>13.578424059602217</v>
      </c>
      <c r="X21">
        <f>STDEVA(O28:O34)</f>
        <v>11.289468284225798</v>
      </c>
      <c r="Z21" t="s">
        <v>75</v>
      </c>
      <c r="AA21">
        <f>W21/SQRT(W26)</f>
        <v>6.0724558449178421</v>
      </c>
      <c r="AB21">
        <f>X21/SQRT(X26)</f>
        <v>4.2670179306017886</v>
      </c>
    </row>
    <row r="22" spans="1:28" x14ac:dyDescent="0.2">
      <c r="A22" t="s">
        <v>57</v>
      </c>
      <c r="B22" t="s">
        <v>1</v>
      </c>
      <c r="C22" s="7">
        <v>100</v>
      </c>
      <c r="D22" s="8">
        <v>-30.096</v>
      </c>
      <c r="E22" s="8">
        <v>-32.052999999999997</v>
      </c>
      <c r="F22" s="8">
        <v>-30.821000000000002</v>
      </c>
      <c r="G22" s="7">
        <f t="shared" si="9"/>
        <v>-30.99</v>
      </c>
      <c r="H22" s="8">
        <v>-0.28399999999999997</v>
      </c>
      <c r="I22" s="7">
        <f t="shared" si="10"/>
        <v>-30.706</v>
      </c>
      <c r="J22" s="7">
        <v>64.959999999999994</v>
      </c>
      <c r="K22" s="7">
        <v>2</v>
      </c>
      <c r="L22" s="8">
        <v>5</v>
      </c>
      <c r="M22" s="7">
        <f t="shared" si="11"/>
        <v>10</v>
      </c>
      <c r="O22" s="7">
        <f t="shared" si="12"/>
        <v>-99.733087999999981</v>
      </c>
      <c r="Q22">
        <f t="shared" ref="Q22:Q44" si="13">ABS(O22)</f>
        <v>99.733087999999981</v>
      </c>
      <c r="R22" t="s">
        <v>76</v>
      </c>
      <c r="S22">
        <f>AVERAGE(O35:O39)</f>
        <v>-52.832184533333326</v>
      </c>
      <c r="T22">
        <f>AVERAGE(O21:O27)</f>
        <v>-64.721813333333316</v>
      </c>
      <c r="V22" t="s">
        <v>76</v>
      </c>
      <c r="W22">
        <f>STDEVA(O35:O39)</f>
        <v>7.2283239420319267</v>
      </c>
      <c r="X22">
        <f>STDEVA(O21:O27)</f>
        <v>20.469838477449954</v>
      </c>
      <c r="Z22" t="s">
        <v>76</v>
      </c>
      <c r="AA22">
        <f>W22/SQRT(W27)</f>
        <v>3.2326047395545272</v>
      </c>
      <c r="AB22">
        <f>X22/SQRT(X27)</f>
        <v>7.7368717127133735</v>
      </c>
    </row>
    <row r="23" spans="1:28" x14ac:dyDescent="0.2">
      <c r="A23" t="s">
        <v>57</v>
      </c>
      <c r="B23" t="s">
        <v>2</v>
      </c>
      <c r="C23" s="7">
        <v>100</v>
      </c>
      <c r="D23" s="5">
        <v>-16.952000000000002</v>
      </c>
      <c r="E23" s="5">
        <v>-15.944000000000001</v>
      </c>
      <c r="F23" s="5">
        <v>-16.23</v>
      </c>
      <c r="G23">
        <f t="shared" si="9"/>
        <v>-16.375333333333334</v>
      </c>
      <c r="H23" s="5">
        <v>-0.4</v>
      </c>
      <c r="I23" s="7">
        <f t="shared" si="10"/>
        <v>-15.975333333333333</v>
      </c>
      <c r="J23" s="7">
        <v>64.959999999999994</v>
      </c>
      <c r="K23" s="7">
        <v>2</v>
      </c>
      <c r="L23" s="8">
        <v>5</v>
      </c>
      <c r="M23" s="7">
        <f t="shared" si="11"/>
        <v>10</v>
      </c>
      <c r="O23" s="7">
        <f t="shared" si="12"/>
        <v>-51.88788266666667</v>
      </c>
      <c r="Q23">
        <f t="shared" si="13"/>
        <v>51.88788266666667</v>
      </c>
    </row>
    <row r="24" spans="1:28" x14ac:dyDescent="0.2">
      <c r="A24" t="s">
        <v>57</v>
      </c>
      <c r="B24" t="s">
        <v>3</v>
      </c>
      <c r="C24" s="7">
        <v>100</v>
      </c>
      <c r="D24" s="8">
        <v>-32.494999999999997</v>
      </c>
      <c r="E24" s="8">
        <v>-22.042000000000002</v>
      </c>
      <c r="F24" s="8">
        <v>-21</v>
      </c>
      <c r="G24">
        <f t="shared" si="9"/>
        <v>-25.179000000000002</v>
      </c>
      <c r="H24" s="8">
        <v>-0.66800000000000004</v>
      </c>
      <c r="I24">
        <f t="shared" si="10"/>
        <v>-24.511000000000003</v>
      </c>
      <c r="J24" s="7">
        <v>64.959999999999994</v>
      </c>
      <c r="K24">
        <v>2</v>
      </c>
      <c r="L24" s="6">
        <v>5</v>
      </c>
      <c r="M24">
        <f t="shared" si="11"/>
        <v>10</v>
      </c>
      <c r="O24">
        <f>(I24*J24)/(K24*M24)</f>
        <v>-79.611727999999999</v>
      </c>
      <c r="Q24">
        <f t="shared" si="13"/>
        <v>79.611727999999999</v>
      </c>
      <c r="R24" s="67" t="s">
        <v>78</v>
      </c>
      <c r="S24" s="67"/>
      <c r="T24" s="67"/>
      <c r="V24" s="66" t="s">
        <v>80</v>
      </c>
      <c r="W24" s="66"/>
      <c r="X24" s="66"/>
    </row>
    <row r="25" spans="1:28" x14ac:dyDescent="0.2">
      <c r="A25" t="s">
        <v>57</v>
      </c>
      <c r="B25" t="s">
        <v>4</v>
      </c>
      <c r="C25" s="7">
        <v>100</v>
      </c>
      <c r="D25" s="8">
        <v>-19.611000000000001</v>
      </c>
      <c r="E25" s="8">
        <v>-18.221</v>
      </c>
      <c r="F25" s="8">
        <v>-20.747</v>
      </c>
      <c r="G25" s="7">
        <f t="shared" si="9"/>
        <v>-19.526333333333334</v>
      </c>
      <c r="H25" s="8">
        <v>-0.28399999999999997</v>
      </c>
      <c r="I25" s="7">
        <f t="shared" si="10"/>
        <v>-19.242333333333335</v>
      </c>
      <c r="J25" s="7">
        <v>64.959999999999994</v>
      </c>
      <c r="K25" s="7">
        <v>2</v>
      </c>
      <c r="L25" s="8">
        <v>5</v>
      </c>
      <c r="M25" s="7">
        <f t="shared" si="11"/>
        <v>10</v>
      </c>
      <c r="O25" s="7">
        <f t="shared" si="12"/>
        <v>-62.499098666666669</v>
      </c>
      <c r="Q25">
        <f t="shared" si="13"/>
        <v>62.499098666666669</v>
      </c>
      <c r="S25" t="s">
        <v>58</v>
      </c>
      <c r="T25" t="s">
        <v>57</v>
      </c>
      <c r="W25" t="s">
        <v>58</v>
      </c>
      <c r="X25" t="s">
        <v>57</v>
      </c>
    </row>
    <row r="26" spans="1:28" x14ac:dyDescent="0.2">
      <c r="A26" t="s">
        <v>57</v>
      </c>
      <c r="B26" t="s">
        <v>5</v>
      </c>
      <c r="C26" s="7">
        <v>100</v>
      </c>
      <c r="D26" s="8">
        <v>-14.242000000000001</v>
      </c>
      <c r="E26" s="8">
        <v>-10.137</v>
      </c>
      <c r="F26" s="8">
        <v>-10.768000000000001</v>
      </c>
      <c r="G26" s="7">
        <f>AVERAGE(D26:F26)</f>
        <v>-11.715666666666669</v>
      </c>
      <c r="H26" s="8">
        <v>-0.94199999999999995</v>
      </c>
      <c r="I26" s="7">
        <f t="shared" si="10"/>
        <v>-10.773666666666669</v>
      </c>
      <c r="J26" s="7">
        <v>64.959999999999994</v>
      </c>
      <c r="K26" s="7">
        <v>2</v>
      </c>
      <c r="L26" s="8">
        <v>5</v>
      </c>
      <c r="M26" s="7">
        <f t="shared" si="11"/>
        <v>10</v>
      </c>
      <c r="O26" s="7">
        <f t="shared" si="12"/>
        <v>-34.992869333333338</v>
      </c>
      <c r="Q26">
        <f t="shared" si="13"/>
        <v>34.992869333333338</v>
      </c>
      <c r="R26" t="s">
        <v>75</v>
      </c>
      <c r="S26">
        <f>ABS(S21)</f>
        <v>74.762463999999994</v>
      </c>
      <c r="T26">
        <f>ABS(T21)</f>
        <v>72.509743999999984</v>
      </c>
      <c r="V26" t="s">
        <v>75</v>
      </c>
      <c r="W26">
        <f>COUNT(O40:O44)</f>
        <v>5</v>
      </c>
      <c r="X26">
        <f>COUNT(O28:O34)</f>
        <v>7</v>
      </c>
    </row>
    <row r="27" spans="1:28" x14ac:dyDescent="0.2">
      <c r="A27" t="s">
        <v>57</v>
      </c>
      <c r="B27" t="s">
        <v>6</v>
      </c>
      <c r="C27" s="7">
        <v>100</v>
      </c>
      <c r="D27" s="8">
        <v>-20.526</v>
      </c>
      <c r="E27" s="8">
        <v>-20.053000000000001</v>
      </c>
      <c r="F27" s="8">
        <v>-19.731999999999999</v>
      </c>
      <c r="G27" s="7">
        <f t="shared" si="9"/>
        <v>-20.103666666666665</v>
      </c>
      <c r="H27" s="8">
        <v>-0.92</v>
      </c>
      <c r="I27" s="7">
        <f t="shared" si="10"/>
        <v>-19.183666666666664</v>
      </c>
      <c r="J27" s="7">
        <v>64.959999999999994</v>
      </c>
      <c r="K27" s="7">
        <v>2</v>
      </c>
      <c r="L27" s="8">
        <v>5</v>
      </c>
      <c r="M27" s="7">
        <f t="shared" si="11"/>
        <v>10</v>
      </c>
      <c r="O27" s="7">
        <f t="shared" si="12"/>
        <v>-62.308549333333318</v>
      </c>
      <c r="Q27">
        <f t="shared" si="13"/>
        <v>62.308549333333318</v>
      </c>
      <c r="R27" t="s">
        <v>76</v>
      </c>
      <c r="S27">
        <f>ABS(S22)</f>
        <v>52.832184533333326</v>
      </c>
      <c r="T27">
        <f>ABS(T22)</f>
        <v>64.721813333333316</v>
      </c>
      <c r="V27" t="s">
        <v>76</v>
      </c>
      <c r="W27">
        <f>COUNT(O35:O39)</f>
        <v>5</v>
      </c>
      <c r="X27">
        <f>COUNT(O21:O27)</f>
        <v>7</v>
      </c>
    </row>
    <row r="28" spans="1:28" x14ac:dyDescent="0.2">
      <c r="A28" t="s">
        <v>57</v>
      </c>
      <c r="B28" t="s">
        <v>7</v>
      </c>
      <c r="C28" s="7">
        <v>100</v>
      </c>
      <c r="D28" s="8">
        <v>-22.29</v>
      </c>
      <c r="E28" s="8">
        <v>-22.664999999999999</v>
      </c>
      <c r="F28" s="8">
        <v>-23.012</v>
      </c>
      <c r="G28" s="7">
        <f t="shared" si="9"/>
        <v>-22.655666666666665</v>
      </c>
      <c r="H28" s="8">
        <v>-0.83799999999999997</v>
      </c>
      <c r="I28" s="7">
        <f t="shared" si="10"/>
        <v>-21.817666666666664</v>
      </c>
      <c r="J28" s="7">
        <v>64.959999999999994</v>
      </c>
      <c r="K28" s="7">
        <v>2</v>
      </c>
      <c r="L28" s="8">
        <v>5</v>
      </c>
      <c r="M28" s="7">
        <f t="shared" si="11"/>
        <v>10</v>
      </c>
      <c r="O28" s="7">
        <f t="shared" si="12"/>
        <v>-70.863781333333321</v>
      </c>
      <c r="P28">
        <f>AVERAGE(O28:O34)</f>
        <v>-72.509743999999984</v>
      </c>
      <c r="Q28">
        <f t="shared" si="13"/>
        <v>70.863781333333321</v>
      </c>
    </row>
    <row r="29" spans="1:28" x14ac:dyDescent="0.2">
      <c r="A29" t="s">
        <v>57</v>
      </c>
      <c r="B29" t="s">
        <v>8</v>
      </c>
      <c r="C29" s="7">
        <v>100</v>
      </c>
      <c r="D29" s="8">
        <v>-22.818000000000001</v>
      </c>
      <c r="E29" s="8">
        <v>-27.158000000000001</v>
      </c>
      <c r="F29" s="8">
        <v>-24.442</v>
      </c>
      <c r="G29" s="7">
        <f t="shared" si="9"/>
        <v>-24.806000000000001</v>
      </c>
      <c r="H29" s="8">
        <v>-0.53700000000000003</v>
      </c>
      <c r="I29" s="7">
        <f t="shared" si="10"/>
        <v>-24.269000000000002</v>
      </c>
      <c r="J29" s="7">
        <v>64.959999999999994</v>
      </c>
      <c r="K29" s="7">
        <v>2</v>
      </c>
      <c r="L29" s="8">
        <v>5</v>
      </c>
      <c r="M29" s="7">
        <f t="shared" si="11"/>
        <v>10</v>
      </c>
      <c r="O29" s="7">
        <f t="shared" si="12"/>
        <v>-78.825711999999996</v>
      </c>
      <c r="Q29">
        <f t="shared" si="13"/>
        <v>78.825711999999996</v>
      </c>
    </row>
    <row r="30" spans="1:28" x14ac:dyDescent="0.2">
      <c r="A30" t="s">
        <v>57</v>
      </c>
      <c r="B30" t="s">
        <v>9</v>
      </c>
      <c r="C30" s="7">
        <v>100</v>
      </c>
      <c r="D30" s="8">
        <v>-18.632000000000001</v>
      </c>
      <c r="E30" s="8">
        <v>-17.841999999999999</v>
      </c>
      <c r="F30" s="8">
        <v>-12.632</v>
      </c>
      <c r="G30" s="7">
        <f t="shared" si="9"/>
        <v>-16.368666666666666</v>
      </c>
      <c r="H30" s="8">
        <v>-0.85699999999999998</v>
      </c>
      <c r="I30" s="7">
        <f t="shared" si="10"/>
        <v>-15.511666666666667</v>
      </c>
      <c r="J30" s="7">
        <v>64.959999999999994</v>
      </c>
      <c r="K30" s="7">
        <v>2</v>
      </c>
      <c r="L30" s="8">
        <v>5</v>
      </c>
      <c r="M30" s="7">
        <f t="shared" si="11"/>
        <v>10</v>
      </c>
      <c r="O30" s="7">
        <f t="shared" si="12"/>
        <v>-50.381893333333331</v>
      </c>
      <c r="Q30">
        <f t="shared" si="13"/>
        <v>50.381893333333331</v>
      </c>
    </row>
    <row r="31" spans="1:28" x14ac:dyDescent="0.2">
      <c r="A31" t="s">
        <v>57</v>
      </c>
      <c r="B31" t="s">
        <v>10</v>
      </c>
      <c r="C31" s="7">
        <v>100</v>
      </c>
      <c r="D31" s="8">
        <v>-21.474</v>
      </c>
      <c r="E31" s="8">
        <v>-21.315999999999999</v>
      </c>
      <c r="F31" s="8">
        <v>-23.905000000000001</v>
      </c>
      <c r="G31" s="7">
        <f t="shared" si="9"/>
        <v>-22.231666666666666</v>
      </c>
      <c r="H31" s="8">
        <v>-1.2769999999999999</v>
      </c>
      <c r="I31" s="7">
        <f t="shared" si="10"/>
        <v>-20.954666666666665</v>
      </c>
      <c r="J31" s="7">
        <v>64.959999999999994</v>
      </c>
      <c r="K31" s="7">
        <v>2</v>
      </c>
      <c r="L31" s="8">
        <v>5</v>
      </c>
      <c r="M31" s="7">
        <f t="shared" si="11"/>
        <v>10</v>
      </c>
      <c r="O31" s="7">
        <f t="shared" si="12"/>
        <v>-68.060757333333328</v>
      </c>
      <c r="Q31">
        <f t="shared" si="13"/>
        <v>68.060757333333328</v>
      </c>
    </row>
    <row r="32" spans="1:28" x14ac:dyDescent="0.2">
      <c r="A32" t="s">
        <v>57</v>
      </c>
      <c r="B32" t="s">
        <v>11</v>
      </c>
      <c r="C32" s="7">
        <v>100</v>
      </c>
      <c r="D32" s="8">
        <v>-29.841999999999999</v>
      </c>
      <c r="E32" s="8">
        <v>-23.367999999999999</v>
      </c>
      <c r="F32" s="8">
        <v>-20.210999999999999</v>
      </c>
      <c r="G32" s="7">
        <f t="shared" si="9"/>
        <v>-24.473666666666663</v>
      </c>
      <c r="H32" s="8">
        <v>-0.98399999999999999</v>
      </c>
      <c r="I32" s="7">
        <f t="shared" si="10"/>
        <v>-23.489666666666665</v>
      </c>
      <c r="J32" s="7">
        <v>64.959999999999994</v>
      </c>
      <c r="K32" s="7">
        <v>2</v>
      </c>
      <c r="L32" s="8">
        <v>5</v>
      </c>
      <c r="M32" s="7">
        <f t="shared" si="11"/>
        <v>10</v>
      </c>
      <c r="O32" s="7">
        <f t="shared" si="12"/>
        <v>-76.29443733333332</v>
      </c>
      <c r="Q32">
        <f t="shared" si="13"/>
        <v>76.29443733333332</v>
      </c>
    </row>
    <row r="33" spans="1:17" x14ac:dyDescent="0.2">
      <c r="A33" t="s">
        <v>57</v>
      </c>
      <c r="B33" t="s">
        <v>12</v>
      </c>
      <c r="C33" s="7">
        <v>100</v>
      </c>
      <c r="D33" s="8">
        <v>-27.167000000000002</v>
      </c>
      <c r="E33" s="8">
        <v>-27.032</v>
      </c>
      <c r="F33" s="8">
        <v>-27.707999999999998</v>
      </c>
      <c r="G33" s="7">
        <f t="shared" si="9"/>
        <v>-27.302333333333333</v>
      </c>
      <c r="H33" s="8">
        <v>-0.91600000000000004</v>
      </c>
      <c r="I33" s="7">
        <f t="shared" si="10"/>
        <v>-26.386333333333333</v>
      </c>
      <c r="J33" s="7">
        <v>64.959999999999994</v>
      </c>
      <c r="K33" s="7">
        <v>2</v>
      </c>
      <c r="L33" s="8">
        <v>5</v>
      </c>
      <c r="M33" s="7">
        <f t="shared" si="11"/>
        <v>10</v>
      </c>
      <c r="O33" s="7">
        <f t="shared" si="12"/>
        <v>-85.70281066666665</v>
      </c>
      <c r="Q33">
        <f t="shared" si="13"/>
        <v>85.70281066666665</v>
      </c>
    </row>
    <row r="34" spans="1:17" x14ac:dyDescent="0.2">
      <c r="A34" t="s">
        <v>57</v>
      </c>
      <c r="B34" t="s">
        <v>13</v>
      </c>
      <c r="C34" s="7">
        <v>100</v>
      </c>
      <c r="D34" s="8">
        <v>-22.611000000000001</v>
      </c>
      <c r="E34" s="8">
        <v>-26.116</v>
      </c>
      <c r="F34" s="8">
        <v>-25.420999999999999</v>
      </c>
      <c r="G34" s="7">
        <f t="shared" si="9"/>
        <v>-24.715999999999998</v>
      </c>
      <c r="H34" s="8">
        <v>-0.874</v>
      </c>
      <c r="I34" s="7">
        <f t="shared" si="10"/>
        <v>-23.841999999999999</v>
      </c>
      <c r="J34" s="7">
        <v>64.959999999999994</v>
      </c>
      <c r="K34" s="7">
        <v>2</v>
      </c>
      <c r="L34" s="8">
        <v>5</v>
      </c>
      <c r="M34" s="7">
        <f t="shared" si="11"/>
        <v>10</v>
      </c>
      <c r="O34" s="7">
        <f t="shared" si="12"/>
        <v>-77.438815999999989</v>
      </c>
      <c r="Q34">
        <f t="shared" si="13"/>
        <v>77.438815999999989</v>
      </c>
    </row>
    <row r="35" spans="1:17" x14ac:dyDescent="0.2">
      <c r="A35" t="s">
        <v>58</v>
      </c>
      <c r="B35" t="s">
        <v>14</v>
      </c>
      <c r="C35" s="7">
        <v>100</v>
      </c>
      <c r="D35" s="8">
        <v>-15.468</v>
      </c>
      <c r="E35" s="8">
        <v>-15.095000000000001</v>
      </c>
      <c r="F35" s="8">
        <v>-14.721</v>
      </c>
      <c r="G35" s="7">
        <f t="shared" si="9"/>
        <v>-15.094666666666669</v>
      </c>
      <c r="H35" s="8">
        <v>-0.65800000000000003</v>
      </c>
      <c r="I35" s="7">
        <f t="shared" si="10"/>
        <v>-14.436666666666669</v>
      </c>
      <c r="J35" s="7">
        <v>64.959999999999994</v>
      </c>
      <c r="K35" s="7">
        <v>2</v>
      </c>
      <c r="L35" s="8">
        <v>5</v>
      </c>
      <c r="M35" s="7">
        <f t="shared" si="11"/>
        <v>10</v>
      </c>
      <c r="O35" s="7">
        <f t="shared" si="12"/>
        <v>-46.890293333333332</v>
      </c>
      <c r="P35">
        <f>AVERAGE(O35:O39)</f>
        <v>-52.832184533333326</v>
      </c>
      <c r="Q35">
        <f t="shared" si="13"/>
        <v>46.890293333333332</v>
      </c>
    </row>
    <row r="36" spans="1:17" x14ac:dyDescent="0.2">
      <c r="A36" t="s">
        <v>58</v>
      </c>
      <c r="B36" t="s">
        <v>15</v>
      </c>
      <c r="C36" s="7">
        <v>100</v>
      </c>
      <c r="D36" s="8">
        <v>-19.895</v>
      </c>
      <c r="E36" s="8">
        <v>-19.898</v>
      </c>
      <c r="F36" s="8">
        <v>-17.399999999999999</v>
      </c>
      <c r="G36" s="7">
        <f>AVERAGE(D36:F36)</f>
        <v>-19.064333333333334</v>
      </c>
      <c r="H36" s="8">
        <v>-0.61099999999999999</v>
      </c>
      <c r="I36" s="7">
        <f t="shared" si="10"/>
        <v>-18.453333333333333</v>
      </c>
      <c r="J36" s="7">
        <v>64.959999999999994</v>
      </c>
      <c r="K36" s="7">
        <v>2</v>
      </c>
      <c r="L36" s="8">
        <v>5</v>
      </c>
      <c r="M36" s="7">
        <f t="shared" si="11"/>
        <v>10</v>
      </c>
      <c r="O36" s="7">
        <f t="shared" si="12"/>
        <v>-59.936426666666662</v>
      </c>
      <c r="Q36">
        <f t="shared" si="13"/>
        <v>59.936426666666662</v>
      </c>
    </row>
    <row r="37" spans="1:17" x14ac:dyDescent="0.2">
      <c r="A37" t="s">
        <v>58</v>
      </c>
      <c r="B37" t="s">
        <v>16</v>
      </c>
      <c r="C37" s="7">
        <v>100</v>
      </c>
      <c r="D37" s="8">
        <v>-15.212</v>
      </c>
      <c r="E37" s="8">
        <v>-12.632</v>
      </c>
      <c r="F37" s="8">
        <v>-14.202</v>
      </c>
      <c r="G37" s="7">
        <f t="shared" si="9"/>
        <v>-14.015333333333333</v>
      </c>
      <c r="H37" s="8">
        <v>-0.40600000000000003</v>
      </c>
      <c r="I37" s="7">
        <f t="shared" si="10"/>
        <v>-13.609333333333332</v>
      </c>
      <c r="J37" s="7">
        <v>64.959999999999994</v>
      </c>
      <c r="K37" s="7">
        <v>2</v>
      </c>
      <c r="L37" s="8">
        <v>5</v>
      </c>
      <c r="M37" s="7">
        <f t="shared" si="11"/>
        <v>10</v>
      </c>
      <c r="O37" s="7">
        <f t="shared" si="12"/>
        <v>-44.203114666666657</v>
      </c>
      <c r="Q37">
        <f t="shared" si="13"/>
        <v>44.203114666666657</v>
      </c>
    </row>
    <row r="38" spans="1:17" x14ac:dyDescent="0.2">
      <c r="A38" t="s">
        <v>58</v>
      </c>
      <c r="B38" s="2" t="s">
        <v>17</v>
      </c>
      <c r="C38" s="7">
        <v>100</v>
      </c>
      <c r="D38" s="8">
        <v>-17.684000000000001</v>
      </c>
      <c r="E38" s="8">
        <v>-16.263000000000002</v>
      </c>
      <c r="F38" s="8">
        <v>-15.789</v>
      </c>
      <c r="G38" s="7">
        <f t="shared" si="9"/>
        <v>-16.578666666666667</v>
      </c>
      <c r="H38" s="8">
        <v>-0.158</v>
      </c>
      <c r="I38" s="7">
        <f t="shared" si="10"/>
        <v>-16.420666666666666</v>
      </c>
      <c r="J38" s="7">
        <v>64.959999999999994</v>
      </c>
      <c r="K38" s="7">
        <v>2</v>
      </c>
      <c r="L38" s="8">
        <v>5</v>
      </c>
      <c r="M38" s="7">
        <f t="shared" si="11"/>
        <v>10</v>
      </c>
      <c r="O38" s="7">
        <f t="shared" si="12"/>
        <v>-53.334325333333325</v>
      </c>
      <c r="Q38">
        <f t="shared" si="13"/>
        <v>53.334325333333325</v>
      </c>
    </row>
    <row r="39" spans="1:17" x14ac:dyDescent="0.2">
      <c r="A39" t="s">
        <v>58</v>
      </c>
      <c r="B39" t="s">
        <v>18</v>
      </c>
      <c r="C39" s="7">
        <v>100</v>
      </c>
      <c r="D39" s="8">
        <v>-19.579000000000001</v>
      </c>
      <c r="E39" s="8">
        <v>-19.231999999999999</v>
      </c>
      <c r="F39" s="8">
        <v>-17.178999999999998</v>
      </c>
      <c r="G39" s="7">
        <f t="shared" si="9"/>
        <v>-18.66333333333333</v>
      </c>
      <c r="H39" s="8">
        <v>-0.253</v>
      </c>
      <c r="I39" s="7">
        <f t="shared" si="10"/>
        <v>-18.41033333333333</v>
      </c>
      <c r="J39" s="7">
        <v>64.959999999999994</v>
      </c>
      <c r="K39" s="7">
        <v>2</v>
      </c>
      <c r="L39" s="8">
        <v>5</v>
      </c>
      <c r="M39" s="7">
        <f t="shared" si="11"/>
        <v>10</v>
      </c>
      <c r="O39" s="7">
        <f t="shared" si="12"/>
        <v>-59.796762666666652</v>
      </c>
      <c r="Q39">
        <f t="shared" si="13"/>
        <v>59.796762666666652</v>
      </c>
    </row>
    <row r="40" spans="1:17" x14ac:dyDescent="0.2">
      <c r="A40" t="s">
        <v>58</v>
      </c>
      <c r="B40" t="s">
        <v>19</v>
      </c>
      <c r="C40" s="7">
        <v>100</v>
      </c>
      <c r="D40" s="8">
        <v>-23.053000000000001</v>
      </c>
      <c r="E40" s="8">
        <v>-26.526</v>
      </c>
      <c r="F40" s="8">
        <v>-20.367999999999999</v>
      </c>
      <c r="G40" s="7">
        <f t="shared" si="9"/>
        <v>-23.315666666666669</v>
      </c>
      <c r="H40" s="8">
        <v>-0.73199999999999998</v>
      </c>
      <c r="I40" s="7">
        <f t="shared" si="10"/>
        <v>-22.583666666666669</v>
      </c>
      <c r="J40" s="7">
        <v>64.959999999999994</v>
      </c>
      <c r="K40" s="7">
        <v>2</v>
      </c>
      <c r="L40" s="8">
        <v>5</v>
      </c>
      <c r="M40" s="7">
        <f t="shared" si="11"/>
        <v>10</v>
      </c>
      <c r="O40" s="7">
        <f t="shared" si="12"/>
        <v>-73.351749333333345</v>
      </c>
      <c r="P40">
        <f>AVERAGE(O40:O44)</f>
        <v>-74.762463999999994</v>
      </c>
      <c r="Q40">
        <f t="shared" si="13"/>
        <v>73.351749333333345</v>
      </c>
    </row>
    <row r="41" spans="1:17" x14ac:dyDescent="0.2">
      <c r="A41" t="s">
        <v>58</v>
      </c>
      <c r="B41" t="s">
        <v>20</v>
      </c>
      <c r="C41" s="7">
        <v>100</v>
      </c>
      <c r="D41" s="8">
        <v>-19.731999999999999</v>
      </c>
      <c r="E41" s="8">
        <v>-18.713000000000001</v>
      </c>
      <c r="F41" s="8">
        <v>-19.678000000000001</v>
      </c>
      <c r="G41" s="7">
        <f t="shared" si="9"/>
        <v>-19.374333333333336</v>
      </c>
      <c r="H41" s="8">
        <v>-0.91400000000000003</v>
      </c>
      <c r="I41" s="7">
        <f t="shared" si="10"/>
        <v>-18.460333333333335</v>
      </c>
      <c r="J41" s="7">
        <v>64.959999999999994</v>
      </c>
      <c r="K41" s="7">
        <v>2</v>
      </c>
      <c r="L41" s="8">
        <v>5</v>
      </c>
      <c r="M41" s="7">
        <f t="shared" si="11"/>
        <v>10</v>
      </c>
      <c r="O41" s="7">
        <f t="shared" si="12"/>
        <v>-59.959162666666671</v>
      </c>
      <c r="Q41">
        <f t="shared" si="13"/>
        <v>59.959162666666671</v>
      </c>
    </row>
    <row r="42" spans="1:17" x14ac:dyDescent="0.2">
      <c r="A42" t="s">
        <v>58</v>
      </c>
      <c r="B42" t="s">
        <v>21</v>
      </c>
      <c r="C42" s="7">
        <v>100</v>
      </c>
      <c r="D42" s="8">
        <v>-22.529</v>
      </c>
      <c r="E42" s="8">
        <v>-26.021000000000001</v>
      </c>
      <c r="F42" s="8">
        <v>-28.077999999999999</v>
      </c>
      <c r="G42">
        <f t="shared" si="9"/>
        <v>-25.542666666666666</v>
      </c>
      <c r="H42" s="8">
        <v>-0.47399999999999998</v>
      </c>
      <c r="I42">
        <f t="shared" si="10"/>
        <v>-25.068666666666665</v>
      </c>
      <c r="J42" s="7">
        <v>64.959999999999994</v>
      </c>
      <c r="K42">
        <v>2</v>
      </c>
      <c r="L42" s="6">
        <v>5</v>
      </c>
      <c r="M42">
        <f t="shared" si="11"/>
        <v>10</v>
      </c>
      <c r="O42">
        <f>(I42*J42)/(K42*M42)</f>
        <v>-81.423029333333318</v>
      </c>
      <c r="Q42">
        <f t="shared" si="13"/>
        <v>81.423029333333318</v>
      </c>
    </row>
    <row r="43" spans="1:17" x14ac:dyDescent="0.2">
      <c r="A43" t="s">
        <v>58</v>
      </c>
      <c r="B43" t="s">
        <v>22</v>
      </c>
      <c r="C43" s="7">
        <v>100</v>
      </c>
      <c r="D43" s="5">
        <v>-24.126000000000001</v>
      </c>
      <c r="E43" s="5">
        <v>-20.908000000000001</v>
      </c>
      <c r="F43" s="5">
        <v>-16.934999999999999</v>
      </c>
      <c r="G43">
        <f t="shared" si="9"/>
        <v>-20.656333333333336</v>
      </c>
      <c r="H43" s="5">
        <v>-0.66300000000000003</v>
      </c>
      <c r="I43" s="7">
        <f t="shared" si="10"/>
        <v>-19.993333333333336</v>
      </c>
      <c r="J43" s="7">
        <v>64.959999999999994</v>
      </c>
      <c r="K43" s="7">
        <v>2</v>
      </c>
      <c r="L43" s="8">
        <v>5</v>
      </c>
      <c r="M43" s="7">
        <f t="shared" si="11"/>
        <v>10</v>
      </c>
      <c r="O43" s="7">
        <f t="shared" si="12"/>
        <v>-64.938346666666661</v>
      </c>
      <c r="Q43">
        <f t="shared" si="13"/>
        <v>64.938346666666661</v>
      </c>
    </row>
    <row r="44" spans="1:17" x14ac:dyDescent="0.2">
      <c r="A44" t="s">
        <v>58</v>
      </c>
      <c r="B44" t="s">
        <v>23</v>
      </c>
      <c r="C44" s="7">
        <v>100</v>
      </c>
      <c r="D44" s="8">
        <v>-30.411000000000001</v>
      </c>
      <c r="E44" s="8">
        <v>-28.137</v>
      </c>
      <c r="F44" s="8">
        <v>-31.326000000000001</v>
      </c>
      <c r="G44" s="7">
        <f t="shared" si="9"/>
        <v>-29.957999999999998</v>
      </c>
      <c r="H44" s="8">
        <v>-0.97399999999999998</v>
      </c>
      <c r="I44" s="7">
        <f t="shared" si="10"/>
        <v>-28.983999999999998</v>
      </c>
      <c r="J44" s="7">
        <v>64.959999999999994</v>
      </c>
      <c r="K44" s="7">
        <v>2</v>
      </c>
      <c r="L44" s="8">
        <v>5</v>
      </c>
      <c r="M44" s="7">
        <f t="shared" si="11"/>
        <v>10</v>
      </c>
      <c r="O44" s="7">
        <f t="shared" si="12"/>
        <v>-94.140031999999991</v>
      </c>
      <c r="Q44">
        <f t="shared" si="13"/>
        <v>94.140031999999991</v>
      </c>
    </row>
  </sheetData>
  <mergeCells count="5">
    <mergeCell ref="C2:E2"/>
    <mergeCell ref="R19:T19"/>
    <mergeCell ref="V19:X19"/>
    <mergeCell ref="R24:T24"/>
    <mergeCell ref="V24:X2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B21B-C292-4B4C-978B-9D30B6F6A339}">
  <dimension ref="A1:AB43"/>
  <sheetViews>
    <sheetView topLeftCell="A7" zoomScale="115" zoomScaleNormal="115" workbookViewId="0">
      <selection activeCell="R45" sqref="R45"/>
    </sheetView>
  </sheetViews>
  <sheetFormatPr defaultRowHeight="15" x14ac:dyDescent="0.2"/>
  <cols>
    <col min="1" max="1" width="11.43359375" bestFit="1" customWidth="1"/>
    <col min="2" max="2" width="14.796875" bestFit="1" customWidth="1"/>
  </cols>
  <sheetData>
    <row r="1" spans="1:20" x14ac:dyDescent="0.2">
      <c r="A1" t="s">
        <v>178</v>
      </c>
      <c r="C1" s="65" t="s">
        <v>72</v>
      </c>
      <c r="D1" s="65"/>
      <c r="E1" s="65"/>
      <c r="I1" s="7"/>
    </row>
    <row r="2" spans="1:20" x14ac:dyDescent="0.2">
      <c r="A2" t="s">
        <v>85</v>
      </c>
      <c r="B2" s="3" t="s">
        <v>70</v>
      </c>
      <c r="C2" s="4">
        <v>1</v>
      </c>
      <c r="D2" s="4">
        <v>2</v>
      </c>
      <c r="E2" s="4">
        <v>3</v>
      </c>
      <c r="F2" s="3" t="s">
        <v>63</v>
      </c>
      <c r="G2" s="4" t="s">
        <v>64</v>
      </c>
      <c r="H2" s="3" t="s">
        <v>61</v>
      </c>
      <c r="I2" s="9" t="s">
        <v>65</v>
      </c>
      <c r="J2" s="3" t="s">
        <v>66</v>
      </c>
      <c r="K2" s="3" t="s">
        <v>67</v>
      </c>
      <c r="L2" s="3" t="s">
        <v>68</v>
      </c>
      <c r="N2" s="3" t="s">
        <v>107</v>
      </c>
    </row>
    <row r="3" spans="1:20" x14ac:dyDescent="0.2">
      <c r="B3" s="7">
        <v>20</v>
      </c>
      <c r="C3" s="5">
        <v>-139.04300000000001</v>
      </c>
      <c r="D3" s="5">
        <v>-159</v>
      </c>
      <c r="E3" s="5">
        <v>-115.04300000000001</v>
      </c>
      <c r="F3">
        <f>AVERAGE(C3:E3)</f>
        <v>-137.69533333333334</v>
      </c>
      <c r="G3" s="5">
        <v>-5.7389999999999999</v>
      </c>
      <c r="H3">
        <f t="shared" ref="H3:H7" si="0">F3-G3</f>
        <v>-131.95633333333333</v>
      </c>
      <c r="I3" s="7">
        <v>64.959999999999994</v>
      </c>
      <c r="J3">
        <v>2</v>
      </c>
      <c r="K3" s="5">
        <v>1</v>
      </c>
      <c r="L3">
        <f>50/K3</f>
        <v>50</v>
      </c>
      <c r="N3">
        <f>(H3*I3)/(J3*L3)</f>
        <v>-85.718834133333331</v>
      </c>
    </row>
    <row r="4" spans="1:20" x14ac:dyDescent="0.2">
      <c r="B4" s="7">
        <v>100</v>
      </c>
      <c r="C4" s="5">
        <v>-40.564999999999998</v>
      </c>
      <c r="D4" s="5">
        <v>-38.609000000000002</v>
      </c>
      <c r="E4" s="5">
        <v>-57.912999999999997</v>
      </c>
      <c r="F4">
        <f t="shared" ref="F4:F7" si="1">AVERAGE(C4:E4)</f>
        <v>-45.695666666666661</v>
      </c>
      <c r="G4" s="5">
        <v>-4.774</v>
      </c>
      <c r="H4">
        <f t="shared" si="0"/>
        <v>-40.92166666666666</v>
      </c>
      <c r="I4" s="7">
        <v>64.959999999999994</v>
      </c>
      <c r="J4">
        <v>2</v>
      </c>
      <c r="K4" s="6">
        <v>5</v>
      </c>
      <c r="L4">
        <f t="shared" ref="L4:L7" si="2">50/K4</f>
        <v>10</v>
      </c>
      <c r="N4">
        <f>(H4*I4)/(J4*L4)</f>
        <v>-132.91357333333332</v>
      </c>
      <c r="Q4" t="s">
        <v>136</v>
      </c>
      <c r="R4" t="s">
        <v>137</v>
      </c>
      <c r="S4" t="s">
        <v>138</v>
      </c>
      <c r="T4" t="s">
        <v>139</v>
      </c>
    </row>
    <row r="5" spans="1:20" x14ac:dyDescent="0.2">
      <c r="B5" s="22">
        <v>200</v>
      </c>
      <c r="C5" s="5">
        <v>-23.347999999999999</v>
      </c>
      <c r="D5" s="5">
        <v>-25.591000000000001</v>
      </c>
      <c r="E5" s="5">
        <v>-21.913</v>
      </c>
      <c r="F5" s="7">
        <f t="shared" si="1"/>
        <v>-23.617333333333335</v>
      </c>
      <c r="G5" s="5">
        <v>-3.0779999999999998</v>
      </c>
      <c r="H5" s="7">
        <f t="shared" si="0"/>
        <v>-20.539333333333335</v>
      </c>
      <c r="I5" s="7">
        <v>64.959999999999994</v>
      </c>
      <c r="J5" s="7">
        <v>2</v>
      </c>
      <c r="K5" s="8">
        <v>10</v>
      </c>
      <c r="L5" s="7">
        <f t="shared" si="2"/>
        <v>5</v>
      </c>
      <c r="M5" s="7"/>
      <c r="N5" s="7">
        <f t="shared" ref="N5:N7" si="3">(H5*I5)/(J5*L5)</f>
        <v>-133.42350933333333</v>
      </c>
      <c r="Q5">
        <v>50</v>
      </c>
      <c r="R5">
        <f>(S5*T5)/Q5</f>
        <v>10</v>
      </c>
      <c r="S5">
        <v>5</v>
      </c>
      <c r="T5">
        <v>100</v>
      </c>
    </row>
    <row r="6" spans="1:20" x14ac:dyDescent="0.2">
      <c r="B6" s="7">
        <v>400</v>
      </c>
      <c r="C6" s="5">
        <v>-11.788</v>
      </c>
      <c r="D6" s="5">
        <v>-14.118</v>
      </c>
      <c r="E6" s="5">
        <v>-16.007999999999999</v>
      </c>
      <c r="F6">
        <f t="shared" si="1"/>
        <v>-13.971333333333334</v>
      </c>
      <c r="G6" s="5">
        <v>-1.4350000000000001</v>
      </c>
      <c r="H6">
        <f t="shared" si="0"/>
        <v>-12.536333333333333</v>
      </c>
      <c r="I6" s="7">
        <v>64.959999999999994</v>
      </c>
      <c r="J6">
        <v>2</v>
      </c>
      <c r="K6" s="6">
        <v>20</v>
      </c>
      <c r="L6">
        <f t="shared" si="2"/>
        <v>2.5</v>
      </c>
      <c r="N6" s="7">
        <f>(H6*I6)/(J6*L6)</f>
        <v>-162.87204266666666</v>
      </c>
    </row>
    <row r="7" spans="1:20" x14ac:dyDescent="0.2">
      <c r="B7" s="7">
        <v>800</v>
      </c>
      <c r="C7" s="5">
        <v>0</v>
      </c>
      <c r="D7" s="5">
        <v>0</v>
      </c>
      <c r="E7" s="5">
        <v>0</v>
      </c>
      <c r="F7">
        <f t="shared" si="1"/>
        <v>0</v>
      </c>
      <c r="G7" s="5">
        <v>0</v>
      </c>
      <c r="H7">
        <f t="shared" si="0"/>
        <v>0</v>
      </c>
      <c r="I7" s="7">
        <v>64.959999999999994</v>
      </c>
      <c r="J7">
        <v>2</v>
      </c>
      <c r="K7" s="6">
        <v>40</v>
      </c>
      <c r="L7">
        <f t="shared" si="2"/>
        <v>1.25</v>
      </c>
      <c r="N7" s="7">
        <f t="shared" si="3"/>
        <v>0</v>
      </c>
    </row>
    <row r="8" spans="1:20" x14ac:dyDescent="0.2">
      <c r="B8" s="7"/>
    </row>
    <row r="9" spans="1:20" x14ac:dyDescent="0.2">
      <c r="A9" t="s">
        <v>199</v>
      </c>
      <c r="B9" s="11" t="s">
        <v>70</v>
      </c>
      <c r="C9" s="4">
        <v>1</v>
      </c>
      <c r="D9" s="4">
        <v>2</v>
      </c>
      <c r="E9" s="4">
        <v>3</v>
      </c>
      <c r="F9" s="3" t="s">
        <v>63</v>
      </c>
      <c r="G9" s="4" t="s">
        <v>64</v>
      </c>
      <c r="H9" s="3" t="s">
        <v>61</v>
      </c>
      <c r="I9" s="9" t="s">
        <v>65</v>
      </c>
      <c r="J9" s="3" t="s">
        <v>66</v>
      </c>
      <c r="K9" s="3" t="s">
        <v>67</v>
      </c>
      <c r="L9" s="3" t="s">
        <v>68</v>
      </c>
      <c r="N9" s="3" t="s">
        <v>107</v>
      </c>
    </row>
    <row r="10" spans="1:20" x14ac:dyDescent="0.2">
      <c r="B10" s="19">
        <v>20</v>
      </c>
      <c r="C10" s="5">
        <v>-132.39099999999999</v>
      </c>
      <c r="D10" s="5">
        <v>-92.87</v>
      </c>
      <c r="E10" s="5">
        <v>-78.652000000000001</v>
      </c>
      <c r="F10">
        <f>AVERAGE(C10:E10)</f>
        <v>-101.30433333333333</v>
      </c>
      <c r="G10" s="5">
        <v>-15.381</v>
      </c>
      <c r="H10">
        <f>F10-G10</f>
        <v>-85.923333333333332</v>
      </c>
      <c r="I10" s="7">
        <v>64.959999999999994</v>
      </c>
      <c r="J10">
        <v>2</v>
      </c>
      <c r="K10" s="5">
        <v>1</v>
      </c>
      <c r="L10">
        <f>50/K10</f>
        <v>50</v>
      </c>
      <c r="N10">
        <f>(H10*I10)/(J10*L10)</f>
        <v>-55.815797333333329</v>
      </c>
    </row>
    <row r="11" spans="1:20" x14ac:dyDescent="0.2">
      <c r="B11" s="7">
        <v>100</v>
      </c>
      <c r="C11" s="5">
        <v>-34.957000000000001</v>
      </c>
      <c r="D11" s="5">
        <v>-42.521999999999998</v>
      </c>
      <c r="E11" s="5">
        <v>-35.231999999999999</v>
      </c>
      <c r="F11">
        <f>AVERAGE(C11:E11)</f>
        <v>-37.57033333333333</v>
      </c>
      <c r="G11" s="5">
        <v>-4.681</v>
      </c>
      <c r="H11">
        <f>F11-G11</f>
        <v>-32.889333333333333</v>
      </c>
      <c r="I11" s="7">
        <v>64.959999999999994</v>
      </c>
      <c r="J11">
        <v>2</v>
      </c>
      <c r="K11" s="6">
        <v>5</v>
      </c>
      <c r="L11">
        <f t="shared" ref="L11:L14" si="4">50/K11</f>
        <v>10</v>
      </c>
      <c r="N11">
        <f>(H11*I11)/(J11*L11)</f>
        <v>-106.82455466666666</v>
      </c>
    </row>
    <row r="12" spans="1:20" x14ac:dyDescent="0.2">
      <c r="B12" s="22">
        <v>200</v>
      </c>
      <c r="C12" s="5">
        <v>-24.452999999999999</v>
      </c>
      <c r="D12" s="5">
        <v>-23.306000000000001</v>
      </c>
      <c r="E12" s="5">
        <v>-27.353000000000002</v>
      </c>
      <c r="F12" s="7">
        <f t="shared" ref="F12:F13" si="5">AVERAGE(C12:E12)</f>
        <v>-25.037333333333333</v>
      </c>
      <c r="G12" s="5">
        <v>-2.0649999999999999</v>
      </c>
      <c r="H12" s="7">
        <f t="shared" ref="H12:H14" si="6">F12-G12</f>
        <v>-22.972333333333331</v>
      </c>
      <c r="I12" s="7">
        <v>64.959999999999994</v>
      </c>
      <c r="J12" s="7">
        <v>2</v>
      </c>
      <c r="K12" s="8">
        <v>10</v>
      </c>
      <c r="L12" s="7">
        <f t="shared" si="4"/>
        <v>5</v>
      </c>
      <c r="M12" s="7"/>
      <c r="N12" s="7">
        <f t="shared" ref="N12" si="7">(H12*I12)/(J12*L12)</f>
        <v>-149.22827733333332</v>
      </c>
    </row>
    <row r="13" spans="1:20" x14ac:dyDescent="0.2">
      <c r="B13" s="7">
        <v>400</v>
      </c>
      <c r="C13" s="5">
        <v>-12.106999999999999</v>
      </c>
      <c r="D13" s="5">
        <v>-14.696</v>
      </c>
      <c r="E13" s="5">
        <v>-11.577999999999999</v>
      </c>
      <c r="F13">
        <f t="shared" si="5"/>
        <v>-12.793666666666667</v>
      </c>
      <c r="G13" s="5">
        <v>-1.3919999999999999</v>
      </c>
      <c r="H13">
        <f t="shared" si="6"/>
        <v>-11.401666666666667</v>
      </c>
      <c r="I13" s="7">
        <v>64.959999999999994</v>
      </c>
      <c r="J13">
        <v>2</v>
      </c>
      <c r="K13" s="6">
        <v>20</v>
      </c>
      <c r="L13">
        <f t="shared" si="4"/>
        <v>2.5</v>
      </c>
      <c r="N13" s="7">
        <f>(H13*I13)/(J13*L13)</f>
        <v>-148.13045333333332</v>
      </c>
    </row>
    <row r="14" spans="1:20" x14ac:dyDescent="0.2">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5" spans="1:20" x14ac:dyDescent="0.2">
      <c r="B15" s="7"/>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s="7">
        <v>200</v>
      </c>
      <c r="D20" s="8">
        <v>-18.503</v>
      </c>
      <c r="E20" s="8">
        <v>-21.350999999999999</v>
      </c>
      <c r="F20" s="8">
        <v>-24.094999999999999</v>
      </c>
      <c r="G20" s="7">
        <f t="shared" ref="G20:G43" si="9">AVERAGE(D20:F20)</f>
        <v>-21.316333333333333</v>
      </c>
      <c r="H20" s="8">
        <v>-2.64</v>
      </c>
      <c r="I20" s="7">
        <f>G20-H20</f>
        <v>-18.676333333333332</v>
      </c>
      <c r="J20" s="7">
        <v>64.959999999999994</v>
      </c>
      <c r="K20" s="7">
        <v>2</v>
      </c>
      <c r="L20" s="8">
        <v>10</v>
      </c>
      <c r="M20" s="7">
        <f t="shared" ref="M20:M43" si="10">50/L20</f>
        <v>5</v>
      </c>
      <c r="N20" s="7"/>
      <c r="O20" s="7">
        <f t="shared" ref="O20:O43" si="11">(I20*J20)/(K20*M20)</f>
        <v>-121.3214613333333</v>
      </c>
      <c r="P20">
        <f>AVERAGE(O20:O26)</f>
        <v>-129.57694933333332</v>
      </c>
      <c r="Q20">
        <f>ABS(O20)</f>
        <v>121.3214613333333</v>
      </c>
      <c r="R20" t="s">
        <v>75</v>
      </c>
      <c r="S20">
        <f>AVERAGE(O39:O43)</f>
        <v>-114.68601386666664</v>
      </c>
      <c r="T20">
        <f>AVERAGE(O27:O33)</f>
        <v>-119.11498666666664</v>
      </c>
      <c r="V20" t="s">
        <v>75</v>
      </c>
      <c r="W20">
        <f>STDEVA(O39:O43)</f>
        <v>27.026765006378067</v>
      </c>
      <c r="X20">
        <f>STDEVA(O27:O33)</f>
        <v>31.833521413088636</v>
      </c>
      <c r="Z20" t="s">
        <v>75</v>
      </c>
      <c r="AA20">
        <f>W20/SQRT(W25)</f>
        <v>12.086736753234778</v>
      </c>
      <c r="AB20">
        <f>X20/SQRT(X25)</f>
        <v>12.031940144925997</v>
      </c>
    </row>
    <row r="21" spans="1:28" x14ac:dyDescent="0.2">
      <c r="A21" t="s">
        <v>57</v>
      </c>
      <c r="B21" t="s">
        <v>1</v>
      </c>
      <c r="C21" s="7">
        <v>200</v>
      </c>
      <c r="D21" s="8">
        <v>-21.704000000000001</v>
      </c>
      <c r="E21" s="8">
        <v>-27.861000000000001</v>
      </c>
      <c r="F21" s="8">
        <v>-30.626000000000001</v>
      </c>
      <c r="G21" s="7">
        <f t="shared" si="9"/>
        <v>-26.730333333333334</v>
      </c>
      <c r="H21" s="8">
        <v>-2.2959999999999998</v>
      </c>
      <c r="I21" s="7">
        <f t="shared" ref="I21:I43" si="12">G21-H21</f>
        <v>-24.434333333333335</v>
      </c>
      <c r="J21" s="7">
        <v>64.959999999999994</v>
      </c>
      <c r="K21" s="7">
        <v>2</v>
      </c>
      <c r="L21" s="8">
        <v>10</v>
      </c>
      <c r="M21" s="7">
        <f t="shared" si="10"/>
        <v>5</v>
      </c>
      <c r="O21" s="7">
        <f t="shared" si="11"/>
        <v>-158.72542933333332</v>
      </c>
      <c r="Q21">
        <f t="shared" ref="Q21:Q43" si="13">ABS(O21)</f>
        <v>158.72542933333332</v>
      </c>
      <c r="R21" t="s">
        <v>76</v>
      </c>
      <c r="S21">
        <f>AVERAGE(O34:O38)</f>
        <v>-130.29979946666666</v>
      </c>
      <c r="T21">
        <f>AVERAGE(O20:O26)</f>
        <v>-129.57694933333332</v>
      </c>
      <c r="V21" t="s">
        <v>76</v>
      </c>
      <c r="W21">
        <f>STDEVA(O34:O38)</f>
        <v>9.9129332003379478</v>
      </c>
      <c r="X21">
        <f>STDEVA(O20:O26)</f>
        <v>18.33819853383995</v>
      </c>
      <c r="Z21" t="s">
        <v>76</v>
      </c>
      <c r="AA21">
        <f>W21/SQRT(W26)</f>
        <v>4.433198498474038</v>
      </c>
      <c r="AB21">
        <f>X21/SQRT(X26)</f>
        <v>6.9311875447814</v>
      </c>
    </row>
    <row r="22" spans="1:28" x14ac:dyDescent="0.2">
      <c r="A22" t="s">
        <v>57</v>
      </c>
      <c r="B22" t="s">
        <v>2</v>
      </c>
      <c r="C22" s="7">
        <v>200</v>
      </c>
      <c r="D22" s="8">
        <v>-26.736000000000001</v>
      </c>
      <c r="E22" s="8">
        <v>-24.257000000000001</v>
      </c>
      <c r="F22" s="8">
        <v>-22.145</v>
      </c>
      <c r="G22">
        <f t="shared" si="9"/>
        <v>-24.379333333333335</v>
      </c>
      <c r="H22" s="8">
        <v>-2.8540000000000001</v>
      </c>
      <c r="I22" s="7">
        <f t="shared" si="12"/>
        <v>-21.525333333333336</v>
      </c>
      <c r="J22" s="7">
        <v>64.959999999999994</v>
      </c>
      <c r="K22" s="7">
        <v>2</v>
      </c>
      <c r="L22" s="8">
        <v>10</v>
      </c>
      <c r="M22" s="7">
        <f t="shared" si="10"/>
        <v>5</v>
      </c>
      <c r="O22" s="7">
        <f t="shared" si="11"/>
        <v>-139.82856533333333</v>
      </c>
      <c r="Q22">
        <f t="shared" si="13"/>
        <v>139.82856533333333</v>
      </c>
    </row>
    <row r="23" spans="1:28" x14ac:dyDescent="0.2">
      <c r="A23" t="s">
        <v>57</v>
      </c>
      <c r="B23" t="s">
        <v>3</v>
      </c>
      <c r="C23" s="7">
        <v>200</v>
      </c>
      <c r="D23" s="8">
        <v>-19.329999999999998</v>
      </c>
      <c r="E23" s="8">
        <v>-19.513000000000002</v>
      </c>
      <c r="F23" s="8">
        <v>-19.434999999999999</v>
      </c>
      <c r="G23" s="7">
        <f t="shared" si="9"/>
        <v>-19.426000000000002</v>
      </c>
      <c r="H23" s="8">
        <v>-2.2170000000000001</v>
      </c>
      <c r="I23" s="7">
        <f t="shared" si="12"/>
        <v>-17.209000000000003</v>
      </c>
      <c r="J23" s="7">
        <v>64.959999999999994</v>
      </c>
      <c r="K23">
        <v>2</v>
      </c>
      <c r="L23" s="8">
        <v>10</v>
      </c>
      <c r="M23">
        <f t="shared" si="10"/>
        <v>5</v>
      </c>
      <c r="O23" s="7">
        <f t="shared" si="11"/>
        <v>-111.78966400000002</v>
      </c>
      <c r="Q23">
        <f t="shared" si="13"/>
        <v>111.78966400000002</v>
      </c>
      <c r="R23" s="67" t="s">
        <v>78</v>
      </c>
      <c r="S23" s="67"/>
      <c r="T23" s="67"/>
      <c r="V23" s="66" t="s">
        <v>80</v>
      </c>
      <c r="W23" s="66"/>
      <c r="X23" s="66"/>
    </row>
    <row r="24" spans="1:28" x14ac:dyDescent="0.2">
      <c r="A24" t="s">
        <v>57</v>
      </c>
      <c r="B24" t="s">
        <v>4</v>
      </c>
      <c r="C24" s="7">
        <v>200</v>
      </c>
      <c r="D24" s="8">
        <v>-18.006</v>
      </c>
      <c r="E24" s="8">
        <v>-22.539000000000001</v>
      </c>
      <c r="F24" s="8">
        <v>-29.384</v>
      </c>
      <c r="G24" s="7">
        <f t="shared" si="9"/>
        <v>-23.309666666666669</v>
      </c>
      <c r="H24" s="8">
        <v>-1.9810000000000001</v>
      </c>
      <c r="I24" s="7">
        <f t="shared" si="12"/>
        <v>-21.328666666666667</v>
      </c>
      <c r="J24" s="7">
        <v>64.959999999999994</v>
      </c>
      <c r="K24" s="7">
        <v>2</v>
      </c>
      <c r="L24" s="8">
        <v>10</v>
      </c>
      <c r="M24" s="7">
        <f t="shared" si="10"/>
        <v>5</v>
      </c>
      <c r="O24" s="7">
        <f t="shared" si="11"/>
        <v>-138.55101866666666</v>
      </c>
      <c r="Q24">
        <f t="shared" si="13"/>
        <v>138.55101866666666</v>
      </c>
      <c r="S24" t="s">
        <v>58</v>
      </c>
      <c r="T24" t="s">
        <v>57</v>
      </c>
      <c r="W24" t="s">
        <v>58</v>
      </c>
      <c r="X24" t="s">
        <v>57</v>
      </c>
    </row>
    <row r="25" spans="1:28" x14ac:dyDescent="0.2">
      <c r="A25" t="s">
        <v>57</v>
      </c>
      <c r="B25" t="s">
        <v>5</v>
      </c>
      <c r="C25" s="7">
        <v>200</v>
      </c>
      <c r="D25" s="8">
        <v>-16.837</v>
      </c>
      <c r="E25" s="8">
        <v>-17.821000000000002</v>
      </c>
      <c r="F25" s="8">
        <v>-18.111999999999998</v>
      </c>
      <c r="G25" s="7">
        <f>AVERAGE(D25:F25)</f>
        <v>-17.59</v>
      </c>
      <c r="H25" s="8">
        <v>-1.3939999999999999</v>
      </c>
      <c r="I25" s="7">
        <f t="shared" si="12"/>
        <v>-16.196000000000002</v>
      </c>
      <c r="J25" s="7">
        <v>64.959999999999994</v>
      </c>
      <c r="K25" s="7">
        <v>2</v>
      </c>
      <c r="L25" s="8">
        <v>10</v>
      </c>
      <c r="M25" s="7">
        <f t="shared" si="10"/>
        <v>5</v>
      </c>
      <c r="O25" s="7">
        <f t="shared" si="11"/>
        <v>-105.209216</v>
      </c>
      <c r="Q25">
        <f t="shared" si="13"/>
        <v>105.209216</v>
      </c>
      <c r="R25" t="s">
        <v>75</v>
      </c>
      <c r="S25">
        <f>ABS(S20)</f>
        <v>114.68601386666664</v>
      </c>
      <c r="T25">
        <f>ABS(T20)</f>
        <v>119.11498666666664</v>
      </c>
      <c r="V25" t="s">
        <v>75</v>
      </c>
      <c r="W25">
        <f>COUNT(O39:O43)</f>
        <v>5</v>
      </c>
      <c r="X25">
        <f>COUNT(O27:O33)</f>
        <v>7</v>
      </c>
    </row>
    <row r="26" spans="1:28" x14ac:dyDescent="0.2">
      <c r="A26" t="s">
        <v>57</v>
      </c>
      <c r="B26" t="s">
        <v>6</v>
      </c>
      <c r="C26" s="7">
        <v>200</v>
      </c>
      <c r="D26" s="8">
        <v>-22.173999999999999</v>
      </c>
      <c r="E26" s="8">
        <v>-23.216999999999999</v>
      </c>
      <c r="F26" s="8">
        <v>-21.652000000000001</v>
      </c>
      <c r="G26" s="7">
        <f t="shared" ref="G26" si="14">AVERAGE(D26:F26)</f>
        <v>-22.347666666666669</v>
      </c>
      <c r="H26" s="8">
        <v>-2.0870000000000002</v>
      </c>
      <c r="I26" s="7">
        <f t="shared" si="12"/>
        <v>-20.260666666666669</v>
      </c>
      <c r="J26" s="7">
        <v>64.959999999999994</v>
      </c>
      <c r="K26" s="7">
        <v>2</v>
      </c>
      <c r="L26" s="8">
        <v>10</v>
      </c>
      <c r="M26" s="7">
        <f t="shared" si="10"/>
        <v>5</v>
      </c>
      <c r="O26" s="7">
        <f t="shared" si="11"/>
        <v>-131.61329066666667</v>
      </c>
      <c r="Q26">
        <f t="shared" si="13"/>
        <v>131.61329066666667</v>
      </c>
      <c r="R26" t="s">
        <v>76</v>
      </c>
      <c r="S26">
        <f>ABS(S21)</f>
        <v>130.29979946666666</v>
      </c>
      <c r="T26">
        <f>ABS(T21)</f>
        <v>129.57694933333332</v>
      </c>
      <c r="V26" t="s">
        <v>76</v>
      </c>
      <c r="W26">
        <f>COUNT(O34:O38)</f>
        <v>5</v>
      </c>
      <c r="X26">
        <f>COUNT(O20:O26)</f>
        <v>7</v>
      </c>
    </row>
    <row r="27" spans="1:28" x14ac:dyDescent="0.2">
      <c r="A27" t="s">
        <v>57</v>
      </c>
      <c r="B27" t="s">
        <v>7</v>
      </c>
      <c r="C27" s="7">
        <v>200</v>
      </c>
      <c r="D27" s="8">
        <v>-16.957000000000001</v>
      </c>
      <c r="E27" s="8">
        <v>-19.173999999999999</v>
      </c>
      <c r="F27" s="8">
        <v>-19.356999999999999</v>
      </c>
      <c r="G27" s="7">
        <f t="shared" si="9"/>
        <v>-18.495999999999999</v>
      </c>
      <c r="H27" s="8">
        <v>-2.0089999999999999</v>
      </c>
      <c r="I27" s="7">
        <f t="shared" si="12"/>
        <v>-16.486999999999998</v>
      </c>
      <c r="J27" s="7">
        <v>64.959999999999994</v>
      </c>
      <c r="K27" s="7">
        <v>2</v>
      </c>
      <c r="L27" s="8">
        <v>10</v>
      </c>
      <c r="M27" s="7">
        <f t="shared" si="10"/>
        <v>5</v>
      </c>
      <c r="O27" s="7">
        <f t="shared" si="11"/>
        <v>-107.09955199999997</v>
      </c>
      <c r="P27">
        <f>AVERAGE(O27:O33)</f>
        <v>-119.11498666666664</v>
      </c>
      <c r="Q27">
        <f t="shared" si="13"/>
        <v>107.09955199999997</v>
      </c>
    </row>
    <row r="28" spans="1:28" x14ac:dyDescent="0.2">
      <c r="A28" t="s">
        <v>57</v>
      </c>
      <c r="B28" t="s">
        <v>8</v>
      </c>
      <c r="C28" s="7">
        <v>200</v>
      </c>
      <c r="D28" s="8">
        <v>-30.887</v>
      </c>
      <c r="E28" s="8">
        <v>-28.957000000000001</v>
      </c>
      <c r="F28" s="8">
        <v>-29.27</v>
      </c>
      <c r="G28" s="7">
        <f t="shared" si="9"/>
        <v>-29.704666666666668</v>
      </c>
      <c r="H28" s="8">
        <v>-2.3479999999999999</v>
      </c>
      <c r="I28" s="7">
        <f t="shared" si="12"/>
        <v>-27.356666666666669</v>
      </c>
      <c r="J28" s="7">
        <v>64.959999999999994</v>
      </c>
      <c r="K28" s="7">
        <v>2</v>
      </c>
      <c r="L28" s="8">
        <v>10</v>
      </c>
      <c r="M28" s="7">
        <f t="shared" si="10"/>
        <v>5</v>
      </c>
      <c r="O28" s="7">
        <f t="shared" si="11"/>
        <v>-177.70890666666668</v>
      </c>
      <c r="Q28">
        <f t="shared" si="13"/>
        <v>177.70890666666668</v>
      </c>
    </row>
    <row r="29" spans="1:28" x14ac:dyDescent="0.2">
      <c r="A29" t="s">
        <v>57</v>
      </c>
      <c r="B29" t="s">
        <v>9</v>
      </c>
      <c r="C29" s="7">
        <v>200</v>
      </c>
      <c r="D29" s="8">
        <v>-12.609</v>
      </c>
      <c r="E29" s="8">
        <v>-11.507</v>
      </c>
      <c r="F29" s="8">
        <v>-11.757999999999999</v>
      </c>
      <c r="G29" s="7">
        <f t="shared" si="9"/>
        <v>-11.957999999999998</v>
      </c>
      <c r="H29" s="8">
        <v>-0.84699999999999998</v>
      </c>
      <c r="I29" s="7">
        <f t="shared" si="12"/>
        <v>-11.110999999999999</v>
      </c>
      <c r="J29" s="7">
        <v>64.959999999999994</v>
      </c>
      <c r="K29" s="7">
        <v>2</v>
      </c>
      <c r="L29" s="8">
        <v>10</v>
      </c>
      <c r="M29" s="7">
        <f t="shared" si="10"/>
        <v>5</v>
      </c>
      <c r="O29" s="7">
        <f t="shared" si="11"/>
        <v>-72.177055999999979</v>
      </c>
      <c r="Q29">
        <f t="shared" si="13"/>
        <v>72.177055999999979</v>
      </c>
    </row>
    <row r="30" spans="1:28" x14ac:dyDescent="0.2">
      <c r="A30" t="s">
        <v>57</v>
      </c>
      <c r="B30" t="s">
        <v>10</v>
      </c>
      <c r="C30" s="7">
        <v>200</v>
      </c>
      <c r="D30" s="8">
        <v>-19.684000000000001</v>
      </c>
      <c r="E30" s="8">
        <v>-25.582000000000001</v>
      </c>
      <c r="F30" s="8">
        <v>-18.241</v>
      </c>
      <c r="G30" s="7">
        <f t="shared" si="9"/>
        <v>-21.169</v>
      </c>
      <c r="H30" s="8">
        <v>-2.1389999999999998</v>
      </c>
      <c r="I30" s="7">
        <f t="shared" si="12"/>
        <v>-19.03</v>
      </c>
      <c r="J30" s="7">
        <v>64.959999999999994</v>
      </c>
      <c r="K30" s="7">
        <v>2</v>
      </c>
      <c r="L30" s="8">
        <v>10</v>
      </c>
      <c r="M30" s="7">
        <f t="shared" si="10"/>
        <v>5</v>
      </c>
      <c r="O30" s="7">
        <f t="shared" si="11"/>
        <v>-123.61887999999999</v>
      </c>
      <c r="Q30">
        <f t="shared" si="13"/>
        <v>123.61887999999999</v>
      </c>
    </row>
    <row r="31" spans="1:28" x14ac:dyDescent="0.2">
      <c r="A31" t="s">
        <v>57</v>
      </c>
      <c r="B31" t="s">
        <v>11</v>
      </c>
      <c r="C31" s="7">
        <v>200</v>
      </c>
      <c r="D31" s="8">
        <v>-19.05</v>
      </c>
      <c r="E31" s="8">
        <v>-16.658000000000001</v>
      </c>
      <c r="F31" s="8">
        <v>-18.908999999999999</v>
      </c>
      <c r="G31" s="7">
        <f t="shared" si="9"/>
        <v>-18.205666666666666</v>
      </c>
      <c r="H31" s="8">
        <v>-1.7450000000000001</v>
      </c>
      <c r="I31" s="7">
        <f t="shared" si="12"/>
        <v>-16.460666666666665</v>
      </c>
      <c r="J31" s="7">
        <v>64.959999999999994</v>
      </c>
      <c r="K31" s="7">
        <v>2</v>
      </c>
      <c r="L31" s="8">
        <v>10</v>
      </c>
      <c r="M31" s="7">
        <f t="shared" si="10"/>
        <v>5</v>
      </c>
      <c r="O31" s="7">
        <f t="shared" si="11"/>
        <v>-106.92849066666665</v>
      </c>
      <c r="Q31">
        <f t="shared" si="13"/>
        <v>106.92849066666665</v>
      </c>
    </row>
    <row r="32" spans="1:28" x14ac:dyDescent="0.2">
      <c r="A32" t="s">
        <v>57</v>
      </c>
      <c r="B32" t="s">
        <v>12</v>
      </c>
      <c r="C32" s="7">
        <v>200</v>
      </c>
      <c r="D32" s="8">
        <v>-23.817</v>
      </c>
      <c r="E32" s="8">
        <v>-20.843</v>
      </c>
      <c r="F32" s="8">
        <v>-23.896000000000001</v>
      </c>
      <c r="G32" s="7">
        <f t="shared" si="9"/>
        <v>-22.852</v>
      </c>
      <c r="H32" s="8">
        <v>-2.8170000000000002</v>
      </c>
      <c r="I32" s="7">
        <f t="shared" si="12"/>
        <v>-20.035</v>
      </c>
      <c r="J32" s="7">
        <v>64.959999999999994</v>
      </c>
      <c r="K32" s="7">
        <v>2</v>
      </c>
      <c r="L32" s="8">
        <v>10</v>
      </c>
      <c r="M32" s="7">
        <f t="shared" si="10"/>
        <v>5</v>
      </c>
      <c r="O32" s="7">
        <f t="shared" si="11"/>
        <v>-130.14735999999999</v>
      </c>
      <c r="Q32">
        <f t="shared" si="13"/>
        <v>130.14735999999999</v>
      </c>
    </row>
    <row r="33" spans="1:17" x14ac:dyDescent="0.2">
      <c r="A33" t="s">
        <v>57</v>
      </c>
      <c r="B33" t="s">
        <v>13</v>
      </c>
      <c r="C33" s="7">
        <v>200</v>
      </c>
      <c r="D33" s="8">
        <v>-19.305</v>
      </c>
      <c r="E33" s="8">
        <v>-19.783999999999999</v>
      </c>
      <c r="F33" s="8">
        <v>-20.018000000000001</v>
      </c>
      <c r="G33" s="7">
        <f t="shared" si="9"/>
        <v>-19.702333333333332</v>
      </c>
      <c r="H33" s="8">
        <v>-1.8260000000000001</v>
      </c>
      <c r="I33" s="7">
        <f t="shared" si="12"/>
        <v>-17.876333333333331</v>
      </c>
      <c r="J33" s="7">
        <v>64.959999999999994</v>
      </c>
      <c r="K33" s="7">
        <v>2</v>
      </c>
      <c r="L33" s="8">
        <v>10</v>
      </c>
      <c r="M33" s="7">
        <f t="shared" si="10"/>
        <v>5</v>
      </c>
      <c r="O33" s="7">
        <f t="shared" si="11"/>
        <v>-116.12466133333331</v>
      </c>
      <c r="Q33">
        <f t="shared" si="13"/>
        <v>116.12466133333331</v>
      </c>
    </row>
    <row r="34" spans="1:17" x14ac:dyDescent="0.2">
      <c r="A34" t="s">
        <v>58</v>
      </c>
      <c r="B34" t="s">
        <v>14</v>
      </c>
      <c r="C34" s="7">
        <v>200</v>
      </c>
      <c r="D34" s="8">
        <v>-23.739000000000001</v>
      </c>
      <c r="E34" s="8">
        <v>-24.209</v>
      </c>
      <c r="F34" s="8">
        <v>-22.225999999999999</v>
      </c>
      <c r="G34" s="7">
        <f t="shared" si="9"/>
        <v>-23.391333333333336</v>
      </c>
      <c r="H34" s="8">
        <v>-2.4260000000000002</v>
      </c>
      <c r="I34" s="7">
        <f t="shared" si="12"/>
        <v>-20.965333333333334</v>
      </c>
      <c r="J34" s="7">
        <v>64.959999999999994</v>
      </c>
      <c r="K34" s="7">
        <v>2</v>
      </c>
      <c r="L34" s="8">
        <v>10</v>
      </c>
      <c r="M34" s="7">
        <f t="shared" si="10"/>
        <v>5</v>
      </c>
      <c r="O34" s="7">
        <f t="shared" si="11"/>
        <v>-136.19080533333334</v>
      </c>
      <c r="P34">
        <f>AVERAGE(O34:O38)</f>
        <v>-130.29979946666666</v>
      </c>
      <c r="Q34">
        <f t="shared" si="13"/>
        <v>136.19080533333334</v>
      </c>
    </row>
    <row r="35" spans="1:17" x14ac:dyDescent="0.2">
      <c r="A35" t="s">
        <v>58</v>
      </c>
      <c r="B35" t="s">
        <v>15</v>
      </c>
      <c r="C35" s="7">
        <v>200</v>
      </c>
      <c r="D35" s="8">
        <v>-22.356999999999999</v>
      </c>
      <c r="E35" s="8">
        <v>-19.878</v>
      </c>
      <c r="F35" s="8">
        <v>-23.739000000000001</v>
      </c>
      <c r="G35" s="7">
        <f>AVERAGE(D35:F35)</f>
        <v>-21.991333333333333</v>
      </c>
      <c r="H35" s="8">
        <v>-2.5830000000000002</v>
      </c>
      <c r="I35" s="7">
        <f t="shared" si="12"/>
        <v>-19.408333333333331</v>
      </c>
      <c r="J35" s="7">
        <v>64.959999999999994</v>
      </c>
      <c r="K35" s="7">
        <v>2</v>
      </c>
      <c r="L35" s="8">
        <v>10</v>
      </c>
      <c r="M35" s="7">
        <f t="shared" si="10"/>
        <v>5</v>
      </c>
      <c r="O35" s="7">
        <f t="shared" si="11"/>
        <v>-126.0765333333333</v>
      </c>
      <c r="Q35">
        <f t="shared" si="13"/>
        <v>126.0765333333333</v>
      </c>
    </row>
    <row r="36" spans="1:17" x14ac:dyDescent="0.2">
      <c r="A36" t="s">
        <v>58</v>
      </c>
      <c r="B36" t="s">
        <v>16</v>
      </c>
      <c r="C36" s="7">
        <v>200</v>
      </c>
      <c r="D36" s="8">
        <v>-20.542999999999999</v>
      </c>
      <c r="E36" s="8">
        <v>-24.417000000000002</v>
      </c>
      <c r="F36" s="8">
        <v>-18.757000000000001</v>
      </c>
      <c r="G36" s="7">
        <f t="shared" si="9"/>
        <v>-21.239000000000001</v>
      </c>
      <c r="H36" s="8">
        <v>-2.7650000000000001</v>
      </c>
      <c r="I36" s="7">
        <f t="shared" si="12"/>
        <v>-18.474</v>
      </c>
      <c r="J36" s="7">
        <v>64.959999999999994</v>
      </c>
      <c r="K36" s="7">
        <v>2</v>
      </c>
      <c r="L36" s="8">
        <v>10</v>
      </c>
      <c r="M36" s="7">
        <f t="shared" si="10"/>
        <v>5</v>
      </c>
      <c r="O36" s="7">
        <f t="shared" si="11"/>
        <v>-120.00710399999998</v>
      </c>
      <c r="Q36">
        <f t="shared" si="13"/>
        <v>120.00710399999998</v>
      </c>
    </row>
    <row r="37" spans="1:17" x14ac:dyDescent="0.2">
      <c r="A37" t="s">
        <v>58</v>
      </c>
      <c r="B37" s="2" t="s">
        <v>17</v>
      </c>
      <c r="C37" s="7">
        <v>200</v>
      </c>
      <c r="D37" s="8">
        <v>-30.547999999999998</v>
      </c>
      <c r="E37" s="8">
        <v>-21.73</v>
      </c>
      <c r="F37" s="8">
        <v>-21.286999999999999</v>
      </c>
      <c r="G37" s="7">
        <f t="shared" si="9"/>
        <v>-24.521666666666665</v>
      </c>
      <c r="H37" s="8">
        <v>-2.27</v>
      </c>
      <c r="I37" s="7">
        <f t="shared" si="12"/>
        <v>-22.251666666666665</v>
      </c>
      <c r="J37" s="7">
        <v>64.959999999999994</v>
      </c>
      <c r="K37" s="7">
        <v>2</v>
      </c>
      <c r="L37" s="8">
        <v>10</v>
      </c>
      <c r="M37" s="7">
        <f t="shared" si="10"/>
        <v>5</v>
      </c>
      <c r="O37" s="7">
        <f t="shared" si="11"/>
        <v>-144.54682666666665</v>
      </c>
      <c r="Q37">
        <f t="shared" si="13"/>
        <v>144.54682666666665</v>
      </c>
    </row>
    <row r="38" spans="1:17" x14ac:dyDescent="0.2">
      <c r="A38" t="s">
        <v>58</v>
      </c>
      <c r="B38" t="s">
        <v>18</v>
      </c>
      <c r="C38" s="7">
        <v>200</v>
      </c>
      <c r="D38" s="8">
        <v>-21.547999999999998</v>
      </c>
      <c r="E38" s="8">
        <v>-20.190999999999999</v>
      </c>
      <c r="F38" s="8">
        <v>-22.413</v>
      </c>
      <c r="G38" s="7">
        <f t="shared" si="9"/>
        <v>-21.384</v>
      </c>
      <c r="H38" s="8">
        <v>-2.1909999999999998</v>
      </c>
      <c r="I38" s="7">
        <f t="shared" si="12"/>
        <v>-19.193000000000001</v>
      </c>
      <c r="J38" s="7">
        <v>64.959999999999994</v>
      </c>
      <c r="K38" s="7">
        <v>2</v>
      </c>
      <c r="L38" s="8">
        <v>10</v>
      </c>
      <c r="M38" s="7">
        <f t="shared" si="10"/>
        <v>5</v>
      </c>
      <c r="O38" s="7">
        <f t="shared" si="11"/>
        <v>-124.677728</v>
      </c>
      <c r="Q38">
        <f t="shared" si="13"/>
        <v>124.677728</v>
      </c>
    </row>
    <row r="39" spans="1:17" x14ac:dyDescent="0.2">
      <c r="A39" t="s">
        <v>58</v>
      </c>
      <c r="B39" t="s">
        <v>19</v>
      </c>
      <c r="C39" s="7">
        <v>200</v>
      </c>
      <c r="D39" s="8">
        <v>-28.774000000000001</v>
      </c>
      <c r="E39" s="8">
        <v>-23.190999999999999</v>
      </c>
      <c r="F39" s="8">
        <v>-26.113</v>
      </c>
      <c r="G39" s="7">
        <f t="shared" si="9"/>
        <v>-26.026</v>
      </c>
      <c r="H39" s="8">
        <v>-2.702</v>
      </c>
      <c r="I39" s="7">
        <f t="shared" si="12"/>
        <v>-23.323999999999998</v>
      </c>
      <c r="J39" s="7">
        <v>64.959999999999994</v>
      </c>
      <c r="K39" s="7">
        <v>2</v>
      </c>
      <c r="L39" s="8">
        <v>10</v>
      </c>
      <c r="M39" s="7">
        <f t="shared" si="10"/>
        <v>5</v>
      </c>
      <c r="O39" s="7">
        <f t="shared" si="11"/>
        <v>-151.51270399999996</v>
      </c>
      <c r="P39">
        <f>AVERAGE(O39:O43)</f>
        <v>-114.68601386666664</v>
      </c>
      <c r="Q39">
        <f t="shared" si="13"/>
        <v>151.51270399999996</v>
      </c>
    </row>
    <row r="40" spans="1:17" x14ac:dyDescent="0.2">
      <c r="A40" t="s">
        <v>58</v>
      </c>
      <c r="B40" t="s">
        <v>20</v>
      </c>
      <c r="C40" s="7">
        <v>200</v>
      </c>
      <c r="D40" s="8">
        <v>-20.009</v>
      </c>
      <c r="E40" s="8">
        <v>-21.026</v>
      </c>
      <c r="F40" s="8">
        <v>-17.843</v>
      </c>
      <c r="G40" s="7">
        <f t="shared" si="9"/>
        <v>-19.626000000000001</v>
      </c>
      <c r="H40" s="8">
        <v>-2.0870000000000002</v>
      </c>
      <c r="I40" s="7">
        <f t="shared" si="12"/>
        <v>-17.539000000000001</v>
      </c>
      <c r="J40" s="7">
        <v>64.959999999999994</v>
      </c>
      <c r="K40" s="7">
        <v>2</v>
      </c>
      <c r="L40" s="8">
        <v>10</v>
      </c>
      <c r="M40" s="7">
        <f t="shared" si="10"/>
        <v>5</v>
      </c>
      <c r="O40" s="7">
        <f t="shared" si="11"/>
        <v>-113.93334399999999</v>
      </c>
      <c r="Q40">
        <f t="shared" si="13"/>
        <v>113.93334399999999</v>
      </c>
    </row>
    <row r="41" spans="1:17" x14ac:dyDescent="0.2">
      <c r="A41" t="s">
        <v>58</v>
      </c>
      <c r="B41" t="s">
        <v>21</v>
      </c>
      <c r="C41" s="7">
        <v>200</v>
      </c>
      <c r="D41" s="8">
        <v>-21.783000000000001</v>
      </c>
      <c r="E41" s="8">
        <v>-20.478000000000002</v>
      </c>
      <c r="F41" s="8">
        <v>-16.303999999999998</v>
      </c>
      <c r="G41">
        <f t="shared" si="9"/>
        <v>-19.521666666666665</v>
      </c>
      <c r="H41" s="8">
        <v>-2.1989999999999998</v>
      </c>
      <c r="I41">
        <f t="shared" si="12"/>
        <v>-17.322666666666663</v>
      </c>
      <c r="J41" s="7">
        <v>64.959999999999994</v>
      </c>
      <c r="K41">
        <v>2</v>
      </c>
      <c r="L41" s="8">
        <v>10</v>
      </c>
      <c r="M41">
        <f t="shared" si="10"/>
        <v>5</v>
      </c>
      <c r="O41">
        <f>(I41*J41)/(K41*M41)</f>
        <v>-112.52804266666662</v>
      </c>
      <c r="Q41">
        <f t="shared" si="13"/>
        <v>112.52804266666662</v>
      </c>
    </row>
    <row r="42" spans="1:17" x14ac:dyDescent="0.2">
      <c r="A42" t="s">
        <v>58</v>
      </c>
      <c r="B42" t="s">
        <v>22</v>
      </c>
      <c r="C42" s="7">
        <v>200</v>
      </c>
      <c r="D42" s="8">
        <v>-12.268000000000001</v>
      </c>
      <c r="E42" s="8">
        <v>-12.38</v>
      </c>
      <c r="F42" s="8">
        <v>-14.102</v>
      </c>
      <c r="G42">
        <f t="shared" si="9"/>
        <v>-12.916666666666666</v>
      </c>
      <c r="H42" s="8">
        <v>-1.2889999999999999</v>
      </c>
      <c r="I42" s="7">
        <f t="shared" si="12"/>
        <v>-11.627666666666666</v>
      </c>
      <c r="J42" s="7">
        <v>64.959999999999994</v>
      </c>
      <c r="K42" s="7">
        <v>2</v>
      </c>
      <c r="L42" s="8">
        <v>10</v>
      </c>
      <c r="M42" s="7">
        <f t="shared" si="10"/>
        <v>5</v>
      </c>
      <c r="O42" s="7">
        <f t="shared" si="11"/>
        <v>-75.533322666666649</v>
      </c>
      <c r="Q42">
        <f t="shared" si="13"/>
        <v>75.533322666666649</v>
      </c>
    </row>
    <row r="43" spans="1:17" x14ac:dyDescent="0.2">
      <c r="A43" t="s">
        <v>58</v>
      </c>
      <c r="B43" t="s">
        <v>23</v>
      </c>
      <c r="C43" s="7">
        <v>200</v>
      </c>
      <c r="D43" s="8">
        <v>-20.422000000000001</v>
      </c>
      <c r="E43" s="8">
        <v>-21.997</v>
      </c>
      <c r="F43" s="8">
        <v>-19.518999999999998</v>
      </c>
      <c r="G43" s="7">
        <f t="shared" si="9"/>
        <v>-20.645999999999997</v>
      </c>
      <c r="H43" s="8">
        <v>-2.1850000000000001</v>
      </c>
      <c r="I43" s="7">
        <f t="shared" si="12"/>
        <v>-18.460999999999999</v>
      </c>
      <c r="J43" s="7">
        <v>64.959999999999994</v>
      </c>
      <c r="K43" s="7">
        <v>2</v>
      </c>
      <c r="L43" s="8">
        <v>10</v>
      </c>
      <c r="M43" s="7">
        <f t="shared" si="10"/>
        <v>5</v>
      </c>
      <c r="O43" s="7">
        <f t="shared" si="11"/>
        <v>-119.92265599999999</v>
      </c>
      <c r="Q43">
        <f t="shared" si="13"/>
        <v>119.92265599999999</v>
      </c>
    </row>
  </sheetData>
  <mergeCells count="5">
    <mergeCell ref="C1:E1"/>
    <mergeCell ref="R18:T18"/>
    <mergeCell ref="V18:X18"/>
    <mergeCell ref="R23:T23"/>
    <mergeCell ref="V23:X2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D824-58E4-492D-88EF-8522F223434F}">
  <dimension ref="A2:AC43"/>
  <sheetViews>
    <sheetView topLeftCell="D14" zoomScale="145" zoomScaleNormal="145" workbookViewId="0">
      <selection activeCell="D37" sqref="D37"/>
    </sheetView>
  </sheetViews>
  <sheetFormatPr defaultRowHeight="15" x14ac:dyDescent="0.2"/>
  <cols>
    <col min="2" max="2" width="14.52734375" customWidth="1"/>
  </cols>
  <sheetData>
    <row r="2" spans="2:15" x14ac:dyDescent="0.2">
      <c r="B2" t="s">
        <v>62</v>
      </c>
      <c r="D2" s="65" t="s">
        <v>72</v>
      </c>
      <c r="E2" s="65"/>
      <c r="F2" s="65"/>
      <c r="J2" s="7"/>
    </row>
    <row r="3" spans="2:15" x14ac:dyDescent="0.2">
      <c r="B3" t="s">
        <v>116</v>
      </c>
      <c r="C3" s="3" t="s">
        <v>70</v>
      </c>
      <c r="D3" s="4">
        <v>1</v>
      </c>
      <c r="E3" s="4">
        <v>2</v>
      </c>
      <c r="F3" s="4">
        <v>3</v>
      </c>
      <c r="G3" s="3" t="s">
        <v>63</v>
      </c>
      <c r="H3" s="4" t="s">
        <v>64</v>
      </c>
      <c r="I3" s="3" t="s">
        <v>61</v>
      </c>
      <c r="J3" s="9" t="s">
        <v>65</v>
      </c>
      <c r="K3" s="3" t="s">
        <v>66</v>
      </c>
      <c r="L3" s="3" t="s">
        <v>67</v>
      </c>
      <c r="M3" s="3" t="s">
        <v>68</v>
      </c>
      <c r="O3" s="3" t="s">
        <v>107</v>
      </c>
    </row>
    <row r="4" spans="2:15" x14ac:dyDescent="0.2">
      <c r="C4" s="7">
        <v>20</v>
      </c>
      <c r="D4" s="5">
        <v>-72.221999999999994</v>
      </c>
      <c r="E4" s="5">
        <v>-70.778000000000006</v>
      </c>
      <c r="F4" s="5">
        <v>-54.822000000000003</v>
      </c>
      <c r="G4">
        <f t="shared" ref="G4:G8" si="0">AVERAGE(D4:F4)</f>
        <v>-65.940666666666672</v>
      </c>
      <c r="H4" s="5">
        <v>0.376</v>
      </c>
      <c r="I4">
        <f t="shared" ref="I4:I8" si="1">G4-H4</f>
        <v>-66.316666666666677</v>
      </c>
      <c r="J4">
        <v>14.18</v>
      </c>
      <c r="K4">
        <v>2</v>
      </c>
      <c r="L4" s="5">
        <v>1</v>
      </c>
      <c r="M4">
        <f>50/L4</f>
        <v>50</v>
      </c>
      <c r="O4">
        <f>(I4*J4)/(K4*M4)</f>
        <v>-9.4037033333333344</v>
      </c>
    </row>
    <row r="5" spans="2:15" x14ac:dyDescent="0.2">
      <c r="C5" s="22">
        <v>100</v>
      </c>
      <c r="D5" s="5">
        <v>-25</v>
      </c>
      <c r="E5" s="5">
        <v>-21.332999999999998</v>
      </c>
      <c r="F5" s="5">
        <v>-22.556000000000001</v>
      </c>
      <c r="G5">
        <f t="shared" si="0"/>
        <v>-22.962999999999997</v>
      </c>
      <c r="H5" s="5">
        <v>-1.484</v>
      </c>
      <c r="I5">
        <f t="shared" si="1"/>
        <v>-21.478999999999999</v>
      </c>
      <c r="J5">
        <v>14.18</v>
      </c>
      <c r="K5">
        <v>2</v>
      </c>
      <c r="L5" s="6">
        <v>5</v>
      </c>
      <c r="M5">
        <f t="shared" ref="M5:M8" si="2">50/L5</f>
        <v>10</v>
      </c>
      <c r="O5">
        <f>(I5*J5)/(K5*M5)</f>
        <v>-15.228610999999997</v>
      </c>
    </row>
    <row r="6" spans="2:15" x14ac:dyDescent="0.2">
      <c r="C6" s="7">
        <v>200</v>
      </c>
      <c r="D6" s="5">
        <v>-6.1479999999999997</v>
      </c>
      <c r="E6" s="5">
        <v>-6.2060000000000004</v>
      </c>
      <c r="F6" s="5">
        <v>-8.9719999999999995</v>
      </c>
      <c r="G6" s="7">
        <f t="shared" si="0"/>
        <v>-7.1086666666666671</v>
      </c>
      <c r="H6" s="5">
        <v>-1.133</v>
      </c>
      <c r="I6" s="7">
        <f>G6-H6</f>
        <v>-5.9756666666666671</v>
      </c>
      <c r="J6">
        <v>14.18</v>
      </c>
      <c r="K6" s="7">
        <v>2</v>
      </c>
      <c r="L6" s="8">
        <v>10</v>
      </c>
      <c r="M6" s="7">
        <f t="shared" si="2"/>
        <v>5</v>
      </c>
      <c r="N6" s="7"/>
      <c r="O6" s="7">
        <f t="shared" ref="O6:O8" si="3">(I6*J6)/(K6*M6)</f>
        <v>-8.473495333333334</v>
      </c>
    </row>
    <row r="7" spans="2:15" x14ac:dyDescent="0.2">
      <c r="C7" s="7">
        <v>400</v>
      </c>
      <c r="D7" s="5">
        <v>-2.1429999999999998</v>
      </c>
      <c r="E7" s="5">
        <v>-2.8969999999999998</v>
      </c>
      <c r="F7" s="5">
        <v>-2.738</v>
      </c>
      <c r="G7">
        <f t="shared" si="0"/>
        <v>-2.5926666666666662</v>
      </c>
      <c r="H7" s="5">
        <v>-0.222</v>
      </c>
      <c r="I7">
        <f t="shared" si="1"/>
        <v>-2.3706666666666663</v>
      </c>
      <c r="J7">
        <v>14.18</v>
      </c>
      <c r="K7">
        <v>2</v>
      </c>
      <c r="L7" s="6">
        <v>20</v>
      </c>
      <c r="M7">
        <f t="shared" si="2"/>
        <v>2.5</v>
      </c>
      <c r="O7">
        <f t="shared" si="3"/>
        <v>-6.7232106666666649</v>
      </c>
    </row>
    <row r="8" spans="2:15" x14ac:dyDescent="0.2">
      <c r="C8" s="7">
        <v>800</v>
      </c>
      <c r="D8" s="5">
        <v>-3.69</v>
      </c>
      <c r="E8" s="5">
        <v>-2.23</v>
      </c>
      <c r="F8" s="5">
        <v>-2.77</v>
      </c>
      <c r="G8">
        <f t="shared" si="0"/>
        <v>-2.8966666666666665</v>
      </c>
      <c r="H8" s="5">
        <v>-2.2890000000000001</v>
      </c>
      <c r="I8">
        <f t="shared" si="1"/>
        <v>-0.60766666666666636</v>
      </c>
      <c r="J8">
        <v>14.18</v>
      </c>
      <c r="K8">
        <v>2</v>
      </c>
      <c r="L8" s="6">
        <v>40</v>
      </c>
      <c r="M8">
        <f t="shared" si="2"/>
        <v>1.25</v>
      </c>
      <c r="O8">
        <f t="shared" si="3"/>
        <v>-3.4466853333333312</v>
      </c>
    </row>
    <row r="9" spans="2:15" x14ac:dyDescent="0.2">
      <c r="C9" s="7"/>
    </row>
    <row r="10" spans="2:15" x14ac:dyDescent="0.2">
      <c r="B10" t="s">
        <v>134</v>
      </c>
      <c r="C10" s="11" t="s">
        <v>70</v>
      </c>
      <c r="D10" s="4">
        <v>1</v>
      </c>
      <c r="E10" s="4">
        <v>2</v>
      </c>
      <c r="F10" s="4">
        <v>3</v>
      </c>
      <c r="G10" s="3" t="s">
        <v>63</v>
      </c>
      <c r="H10" s="4" t="s">
        <v>64</v>
      </c>
      <c r="I10" s="3" t="s">
        <v>61</v>
      </c>
      <c r="J10" s="9" t="s">
        <v>65</v>
      </c>
      <c r="K10" s="3" t="s">
        <v>66</v>
      </c>
      <c r="L10" s="3" t="s">
        <v>67</v>
      </c>
      <c r="M10" s="3" t="s">
        <v>68</v>
      </c>
      <c r="O10" s="3" t="s">
        <v>107</v>
      </c>
    </row>
    <row r="11" spans="2:15" x14ac:dyDescent="0.2">
      <c r="B11" t="s">
        <v>161</v>
      </c>
      <c r="C11" s="7">
        <v>20</v>
      </c>
      <c r="D11" s="5">
        <v>-47.555999999999997</v>
      </c>
      <c r="E11" s="5" t="s">
        <v>162</v>
      </c>
      <c r="F11" s="5" t="s">
        <v>162</v>
      </c>
      <c r="G11">
        <f t="shared" ref="G11:G15" si="4">AVERAGE(D11:F11)</f>
        <v>-47.555999999999997</v>
      </c>
      <c r="H11" s="5">
        <v>-0.55900000000000005</v>
      </c>
      <c r="I11">
        <f t="shared" ref="I11:I12" si="5">G11-H11</f>
        <v>-46.997</v>
      </c>
      <c r="J11">
        <v>14.18</v>
      </c>
      <c r="K11">
        <v>2</v>
      </c>
      <c r="L11" s="5">
        <v>1</v>
      </c>
      <c r="M11">
        <f>50/L11</f>
        <v>50</v>
      </c>
      <c r="O11">
        <f>(I11*J11)/(K11*M11)</f>
        <v>-6.6641745999999999</v>
      </c>
    </row>
    <row r="12" spans="2:15" x14ac:dyDescent="0.2">
      <c r="C12" s="22">
        <v>100</v>
      </c>
      <c r="D12" s="5">
        <v>-34.889000000000003</v>
      </c>
      <c r="E12" s="5">
        <v>-35.444000000000003</v>
      </c>
      <c r="F12" s="5">
        <v>-45.222000000000001</v>
      </c>
      <c r="G12">
        <f t="shared" si="4"/>
        <v>-38.518333333333338</v>
      </c>
      <c r="H12" s="5">
        <v>-0.72</v>
      </c>
      <c r="I12">
        <f t="shared" si="5"/>
        <v>-37.798333333333339</v>
      </c>
      <c r="J12">
        <v>14.18</v>
      </c>
      <c r="K12">
        <v>2</v>
      </c>
      <c r="L12" s="6">
        <v>5</v>
      </c>
      <c r="M12">
        <f t="shared" ref="M12:M15" si="6">50/L12</f>
        <v>10</v>
      </c>
      <c r="O12">
        <f>(I12*J12)/(K12*M12)</f>
        <v>-26.79901833333334</v>
      </c>
    </row>
    <row r="13" spans="2:15" x14ac:dyDescent="0.2">
      <c r="C13" s="7">
        <v>200</v>
      </c>
      <c r="D13" s="5">
        <v>-20.440999999999999</v>
      </c>
      <c r="E13" s="5">
        <v>-16.684999999999999</v>
      </c>
      <c r="F13" s="5">
        <v>-16.925999999999998</v>
      </c>
      <c r="G13" s="7">
        <f t="shared" si="4"/>
        <v>-18.01733333333333</v>
      </c>
      <c r="H13" s="5">
        <v>-0.878</v>
      </c>
      <c r="I13" s="7">
        <f>G13-H13</f>
        <v>-17.13933333333333</v>
      </c>
      <c r="J13">
        <v>14.18</v>
      </c>
      <c r="K13" s="7">
        <v>2</v>
      </c>
      <c r="L13" s="8">
        <v>10</v>
      </c>
      <c r="M13" s="7">
        <f t="shared" si="6"/>
        <v>5</v>
      </c>
      <c r="N13" s="7"/>
      <c r="O13" s="7">
        <f t="shared" ref="O13:O15" si="7">(I13*J13)/(K13*M13)</f>
        <v>-24.303574666666659</v>
      </c>
    </row>
    <row r="14" spans="2:15" x14ac:dyDescent="0.2">
      <c r="C14" s="7">
        <v>400</v>
      </c>
      <c r="D14" s="5">
        <v>-8.8729999999999993</v>
      </c>
      <c r="E14" s="5">
        <v>-8.3810000000000002</v>
      </c>
      <c r="F14" s="5">
        <v>-6.3019999999999996</v>
      </c>
      <c r="G14">
        <f t="shared" si="4"/>
        <v>-7.8519999999999994</v>
      </c>
      <c r="H14" s="5">
        <v>-0.47</v>
      </c>
      <c r="I14">
        <f t="shared" ref="I14:I15" si="8">G14-H14</f>
        <v>-7.3819999999999997</v>
      </c>
      <c r="J14">
        <v>14.18</v>
      </c>
      <c r="K14">
        <v>2</v>
      </c>
      <c r="L14" s="6">
        <v>20</v>
      </c>
      <c r="M14">
        <f t="shared" si="6"/>
        <v>2.5</v>
      </c>
      <c r="O14">
        <f t="shared" si="7"/>
        <v>-20.935351999999998</v>
      </c>
    </row>
    <row r="15" spans="2:15" x14ac:dyDescent="0.2">
      <c r="C15" s="7">
        <v>800</v>
      </c>
      <c r="D15" s="5">
        <v>-5.3570000000000002</v>
      </c>
      <c r="E15" s="5">
        <v>-4.3019999999999996</v>
      </c>
      <c r="F15" s="5">
        <v>-6.8570000000000002</v>
      </c>
      <c r="G15">
        <f t="shared" si="4"/>
        <v>-5.5053333333333327</v>
      </c>
      <c r="H15" s="5">
        <v>-3.7320000000000002</v>
      </c>
      <c r="I15">
        <f t="shared" si="8"/>
        <v>-1.7733333333333325</v>
      </c>
      <c r="J15">
        <v>14.18</v>
      </c>
      <c r="K15">
        <v>2</v>
      </c>
      <c r="L15" s="6">
        <v>40</v>
      </c>
      <c r="M15">
        <f t="shared" si="6"/>
        <v>1.25</v>
      </c>
      <c r="O15">
        <f t="shared" si="7"/>
        <v>-10.058346666666662</v>
      </c>
    </row>
    <row r="19" spans="1:29"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81</v>
      </c>
      <c r="Q19" s="66" t="s">
        <v>77</v>
      </c>
      <c r="R19" s="66"/>
      <c r="S19" s="66"/>
      <c r="U19" s="66" t="s">
        <v>74</v>
      </c>
      <c r="V19" s="66"/>
      <c r="W19" s="66"/>
      <c r="Y19" s="66" t="s">
        <v>79</v>
      </c>
      <c r="Z19" s="66"/>
      <c r="AA19" s="66"/>
    </row>
    <row r="20" spans="1:29" x14ac:dyDescent="0.2">
      <c r="A20" t="s">
        <v>57</v>
      </c>
      <c r="B20" t="s">
        <v>0</v>
      </c>
      <c r="C20" s="7">
        <v>100</v>
      </c>
      <c r="D20" s="8">
        <v>-62.841999999999999</v>
      </c>
      <c r="E20" s="8">
        <v>-66.316000000000003</v>
      </c>
      <c r="F20" s="8">
        <v>-54.316000000000003</v>
      </c>
      <c r="G20" s="7">
        <f t="shared" ref="G20:G43" si="9">AVERAGE(D20:F20)</f>
        <v>-61.158000000000008</v>
      </c>
      <c r="H20" s="8">
        <v>-0.91600000000000004</v>
      </c>
      <c r="I20" s="7">
        <f t="shared" ref="I20:I43" si="10">G20-H20</f>
        <v>-60.242000000000012</v>
      </c>
      <c r="J20">
        <v>14.18</v>
      </c>
      <c r="K20">
        <v>2</v>
      </c>
      <c r="L20" s="8">
        <v>5</v>
      </c>
      <c r="M20" s="7">
        <f t="shared" ref="M20:M43" si="11">50/L20</f>
        <v>10</v>
      </c>
      <c r="N20" s="7"/>
      <c r="O20" s="7">
        <f t="shared" ref="O20:O43" si="12">(I20*J20)/(K20*M20)</f>
        <v>-42.71157800000001</v>
      </c>
      <c r="P20">
        <f>AVERAGE(O20:O26)</f>
        <v>-32.212165809523803</v>
      </c>
      <c r="R20" s="3" t="s">
        <v>58</v>
      </c>
      <c r="S20" t="s">
        <v>57</v>
      </c>
      <c r="V20" s="3" t="s">
        <v>58</v>
      </c>
      <c r="W20" t="s">
        <v>57</v>
      </c>
      <c r="Z20" s="3" t="s">
        <v>58</v>
      </c>
      <c r="AA20" t="s">
        <v>57</v>
      </c>
      <c r="AC20">
        <f>ABS(O20)</f>
        <v>42.71157800000001</v>
      </c>
    </row>
    <row r="21" spans="1:29" x14ac:dyDescent="0.2">
      <c r="A21" t="s">
        <v>57</v>
      </c>
      <c r="B21" t="s">
        <v>1</v>
      </c>
      <c r="C21" s="7">
        <v>100</v>
      </c>
      <c r="D21" s="8">
        <v>-46.2</v>
      </c>
      <c r="E21" s="8">
        <v>-65.367999999999995</v>
      </c>
      <c r="F21" s="8">
        <v>-57.283999999999999</v>
      </c>
      <c r="G21" s="7">
        <f t="shared" si="9"/>
        <v>-56.283999999999999</v>
      </c>
      <c r="H21" s="8">
        <v>-0.73199999999999998</v>
      </c>
      <c r="I21" s="7">
        <f t="shared" si="10"/>
        <v>-55.552</v>
      </c>
      <c r="J21">
        <v>14.18</v>
      </c>
      <c r="K21" s="7">
        <v>2</v>
      </c>
      <c r="L21" s="8">
        <v>5</v>
      </c>
      <c r="M21">
        <f t="shared" si="11"/>
        <v>10</v>
      </c>
      <c r="O21" s="7">
        <f t="shared" si="12"/>
        <v>-39.386367999999997</v>
      </c>
      <c r="Q21" t="s">
        <v>75</v>
      </c>
      <c r="R21">
        <f>AVERAGE(O39:O43)</f>
        <v>-22.572905666666667</v>
      </c>
      <c r="S21">
        <f>AVERAGE(O27:O33)</f>
        <v>-31.387970190476185</v>
      </c>
      <c r="U21" t="s">
        <v>75</v>
      </c>
      <c r="V21">
        <f>STDEVA(O39:O43)</f>
        <v>5.2739798323780818</v>
      </c>
      <c r="W21">
        <f>STDEVA(O27:O33)</f>
        <v>8.4178048270844545</v>
      </c>
      <c r="Y21" t="s">
        <v>75</v>
      </c>
      <c r="Z21">
        <f>V21/SQRT(V26)</f>
        <v>2.3585954834320675</v>
      </c>
      <c r="AA21">
        <f>W21/SQRT(W26)</f>
        <v>3.181631165363505</v>
      </c>
      <c r="AC21">
        <f t="shared" ref="AC21:AC43" si="13">ABS(O21)</f>
        <v>39.386367999999997</v>
      </c>
    </row>
    <row r="22" spans="1:29" x14ac:dyDescent="0.2">
      <c r="A22" t="s">
        <v>57</v>
      </c>
      <c r="B22" t="s">
        <v>2</v>
      </c>
      <c r="C22" s="7">
        <v>100</v>
      </c>
      <c r="D22" s="5">
        <v>-53.241</v>
      </c>
      <c r="E22" s="5">
        <v>-61.322000000000003</v>
      </c>
      <c r="F22" s="5">
        <v>-59.223999999999997</v>
      </c>
      <c r="G22">
        <f t="shared" si="9"/>
        <v>-57.929000000000002</v>
      </c>
      <c r="H22" s="5">
        <v>-1.4570000000000001</v>
      </c>
      <c r="I22" s="7">
        <f t="shared" si="10"/>
        <v>-56.472000000000001</v>
      </c>
      <c r="J22">
        <v>14.18</v>
      </c>
      <c r="K22" s="7">
        <v>2</v>
      </c>
      <c r="L22" s="8">
        <v>5</v>
      </c>
      <c r="M22">
        <f t="shared" si="11"/>
        <v>10</v>
      </c>
      <c r="O22" s="7">
        <f t="shared" si="12"/>
        <v>-40.038648000000002</v>
      </c>
      <c r="Q22" t="s">
        <v>76</v>
      </c>
      <c r="R22">
        <f>AVERAGE(O34:O38)</f>
        <v>-24.808146333333333</v>
      </c>
      <c r="S22">
        <f>AVERAGE(O20:O26)</f>
        <v>-32.212165809523803</v>
      </c>
      <c r="U22" t="s">
        <v>76</v>
      </c>
      <c r="V22">
        <f>STDEVA(O34:O38)</f>
        <v>5.333920872098898</v>
      </c>
      <c r="W22">
        <f>STDEVA(O20:O26)</f>
        <v>10.820126134010028</v>
      </c>
      <c r="Y22" t="s">
        <v>76</v>
      </c>
      <c r="Z22">
        <f>V22/SQRT(V27)</f>
        <v>2.3854019313236194</v>
      </c>
      <c r="AA22">
        <f>W22/SQRT(W27)</f>
        <v>4.0896232721344674</v>
      </c>
      <c r="AC22">
        <f t="shared" si="13"/>
        <v>40.038648000000002</v>
      </c>
    </row>
    <row r="23" spans="1:29" x14ac:dyDescent="0.2">
      <c r="A23" t="s">
        <v>57</v>
      </c>
      <c r="B23" t="s">
        <v>3</v>
      </c>
      <c r="C23" s="7">
        <v>100</v>
      </c>
      <c r="D23" s="8">
        <v>-59</v>
      </c>
      <c r="E23" s="8">
        <v>-47.429000000000002</v>
      </c>
      <c r="F23" s="8">
        <v>-61.570999999999998</v>
      </c>
      <c r="G23" s="7">
        <f t="shared" si="9"/>
        <v>-56</v>
      </c>
      <c r="H23" s="8">
        <v>-3.8</v>
      </c>
      <c r="I23" s="7">
        <f t="shared" si="10"/>
        <v>-52.2</v>
      </c>
      <c r="J23">
        <v>14.18</v>
      </c>
      <c r="K23" s="7">
        <v>2</v>
      </c>
      <c r="L23" s="8">
        <v>5</v>
      </c>
      <c r="M23">
        <f t="shared" si="11"/>
        <v>10</v>
      </c>
      <c r="O23" s="7">
        <f t="shared" si="12"/>
        <v>-37.009799999999998</v>
      </c>
      <c r="AC23">
        <f t="shared" si="13"/>
        <v>37.009799999999998</v>
      </c>
    </row>
    <row r="24" spans="1:29" x14ac:dyDescent="0.2">
      <c r="A24" t="s">
        <v>57</v>
      </c>
      <c r="B24" t="s">
        <v>4</v>
      </c>
      <c r="C24" s="7">
        <v>100</v>
      </c>
      <c r="D24" s="8">
        <v>-41.097999999999999</v>
      </c>
      <c r="E24" s="8">
        <v>-53.289000000000001</v>
      </c>
      <c r="F24" s="8">
        <v>-39.192</v>
      </c>
      <c r="G24" s="7">
        <f t="shared" si="9"/>
        <v>-44.526333333333334</v>
      </c>
      <c r="H24" s="8">
        <v>-1.6419999999999999</v>
      </c>
      <c r="I24" s="7">
        <f t="shared" si="10"/>
        <v>-42.884333333333331</v>
      </c>
      <c r="J24">
        <v>14.18</v>
      </c>
      <c r="K24" s="7">
        <v>2</v>
      </c>
      <c r="L24" s="8">
        <v>5</v>
      </c>
      <c r="M24">
        <f t="shared" si="11"/>
        <v>10</v>
      </c>
      <c r="O24" s="7">
        <f t="shared" si="12"/>
        <v>-30.404992333333333</v>
      </c>
      <c r="Q24" s="67" t="s">
        <v>78</v>
      </c>
      <c r="R24" s="67"/>
      <c r="S24" s="67"/>
      <c r="U24" s="66" t="s">
        <v>80</v>
      </c>
      <c r="V24" s="66"/>
      <c r="W24" s="66"/>
      <c r="AC24">
        <f t="shared" si="13"/>
        <v>30.404992333333333</v>
      </c>
    </row>
    <row r="25" spans="1:29" x14ac:dyDescent="0.2">
      <c r="A25" t="s">
        <v>57</v>
      </c>
      <c r="B25" t="s">
        <v>5</v>
      </c>
      <c r="C25" s="7">
        <v>100</v>
      </c>
      <c r="D25" s="8">
        <v>-18.571000000000002</v>
      </c>
      <c r="E25" s="8">
        <v>-19.143000000000001</v>
      </c>
      <c r="F25" s="8">
        <v>-19.527000000000001</v>
      </c>
      <c r="G25" s="7">
        <f t="shared" si="9"/>
        <v>-19.080333333333332</v>
      </c>
      <c r="H25" s="8">
        <v>-0.60199999999999998</v>
      </c>
      <c r="I25" s="7">
        <f t="shared" si="10"/>
        <v>-18.478333333333332</v>
      </c>
      <c r="J25">
        <v>14.18</v>
      </c>
      <c r="K25" s="7">
        <v>2</v>
      </c>
      <c r="L25" s="8">
        <v>5</v>
      </c>
      <c r="M25">
        <f t="shared" si="11"/>
        <v>10</v>
      </c>
      <c r="O25" s="7">
        <f t="shared" si="12"/>
        <v>-13.101138333333333</v>
      </c>
      <c r="R25" t="s">
        <v>58</v>
      </c>
      <c r="S25" t="s">
        <v>57</v>
      </c>
      <c r="V25" t="s">
        <v>58</v>
      </c>
      <c r="W25" t="s">
        <v>57</v>
      </c>
      <c r="AC25">
        <f t="shared" si="13"/>
        <v>13.101138333333333</v>
      </c>
    </row>
    <row r="26" spans="1:29" x14ac:dyDescent="0.2">
      <c r="A26" t="s">
        <v>57</v>
      </c>
      <c r="B26" t="s">
        <v>6</v>
      </c>
      <c r="C26" s="7">
        <v>100</v>
      </c>
      <c r="D26" s="8">
        <v>-28.629000000000001</v>
      </c>
      <c r="E26" s="8">
        <v>-37.94</v>
      </c>
      <c r="F26" s="8">
        <v>-30.28</v>
      </c>
      <c r="G26" s="7">
        <f t="shared" si="9"/>
        <v>-32.283000000000001</v>
      </c>
      <c r="H26" s="8">
        <v>-7.9000000000000001E-2</v>
      </c>
      <c r="I26" s="7">
        <f t="shared" si="10"/>
        <v>-32.204000000000001</v>
      </c>
      <c r="J26">
        <v>14.18</v>
      </c>
      <c r="K26" s="7">
        <v>2</v>
      </c>
      <c r="L26" s="8">
        <v>5</v>
      </c>
      <c r="M26">
        <f t="shared" si="11"/>
        <v>10</v>
      </c>
      <c r="O26" s="7">
        <f t="shared" si="12"/>
        <v>-22.832636000000001</v>
      </c>
      <c r="Q26" t="s">
        <v>75</v>
      </c>
      <c r="R26">
        <f>ABS(R21)</f>
        <v>22.572905666666667</v>
      </c>
      <c r="S26">
        <f>ABS(S21)</f>
        <v>31.387970190476185</v>
      </c>
      <c r="U26" t="s">
        <v>75</v>
      </c>
      <c r="V26">
        <f>COUNT(O39:O43)</f>
        <v>5</v>
      </c>
      <c r="W26">
        <f>COUNT(O28:O34)</f>
        <v>7</v>
      </c>
      <c r="AC26">
        <f t="shared" si="13"/>
        <v>22.832636000000001</v>
      </c>
    </row>
    <row r="27" spans="1:29" x14ac:dyDescent="0.2">
      <c r="A27" t="s">
        <v>57</v>
      </c>
      <c r="B27" t="s">
        <v>7</v>
      </c>
      <c r="C27" s="7">
        <v>100</v>
      </c>
      <c r="D27" s="8">
        <v>-53.052999999999997</v>
      </c>
      <c r="E27" s="8">
        <v>-46.984999999999999</v>
      </c>
      <c r="F27" s="8">
        <v>-51.158000000000001</v>
      </c>
      <c r="G27" s="7">
        <f t="shared" si="9"/>
        <v>-50.398666666666664</v>
      </c>
      <c r="H27" s="8">
        <v>-0.41899999999999998</v>
      </c>
      <c r="I27" s="7">
        <f t="shared" si="10"/>
        <v>-49.979666666666667</v>
      </c>
      <c r="J27">
        <v>14.18</v>
      </c>
      <c r="K27" s="7">
        <v>2</v>
      </c>
      <c r="L27" s="8">
        <v>5</v>
      </c>
      <c r="M27">
        <f t="shared" si="11"/>
        <v>10</v>
      </c>
      <c r="O27" s="7">
        <f t="shared" si="12"/>
        <v>-35.435583666666666</v>
      </c>
      <c r="P27">
        <f>AVERAGE(O27:O33)</f>
        <v>-31.387970190476185</v>
      </c>
      <c r="Q27" t="s">
        <v>76</v>
      </c>
      <c r="R27">
        <f>ABS(R22)</f>
        <v>24.808146333333333</v>
      </c>
      <c r="S27">
        <f>ABS(S22)</f>
        <v>32.212165809523803</v>
      </c>
      <c r="U27" t="s">
        <v>76</v>
      </c>
      <c r="V27">
        <f>COUNT(O35:O39)</f>
        <v>5</v>
      </c>
      <c r="W27">
        <f>COUNT(O21:O27)</f>
        <v>7</v>
      </c>
      <c r="AC27">
        <f t="shared" si="13"/>
        <v>35.435583666666666</v>
      </c>
    </row>
    <row r="28" spans="1:29" x14ac:dyDescent="0.2">
      <c r="A28" t="s">
        <v>57</v>
      </c>
      <c r="B28" t="s">
        <v>8</v>
      </c>
      <c r="C28" s="7">
        <v>100</v>
      </c>
      <c r="D28" s="8">
        <v>-47.395000000000003</v>
      </c>
      <c r="E28" s="8">
        <v>-33.073999999999998</v>
      </c>
      <c r="F28" s="8">
        <v>-40.729999999999997</v>
      </c>
      <c r="G28" s="7">
        <f t="shared" si="9"/>
        <v>-40.399666666666661</v>
      </c>
      <c r="H28" s="8">
        <v>-1.484</v>
      </c>
      <c r="I28" s="7">
        <f t="shared" si="10"/>
        <v>-38.91566666666666</v>
      </c>
      <c r="J28">
        <v>14.18</v>
      </c>
      <c r="K28" s="7">
        <v>2</v>
      </c>
      <c r="L28" s="8">
        <v>5</v>
      </c>
      <c r="M28">
        <f t="shared" si="11"/>
        <v>10</v>
      </c>
      <c r="O28" s="7">
        <f t="shared" si="12"/>
        <v>-27.591207666666662</v>
      </c>
      <c r="AC28">
        <f t="shared" si="13"/>
        <v>27.591207666666662</v>
      </c>
    </row>
    <row r="29" spans="1:29" x14ac:dyDescent="0.2">
      <c r="A29" t="s">
        <v>57</v>
      </c>
      <c r="B29" t="s">
        <v>9</v>
      </c>
      <c r="C29" s="7">
        <v>100</v>
      </c>
      <c r="D29" s="8">
        <v>-22.8</v>
      </c>
      <c r="E29" s="8">
        <v>-20.526</v>
      </c>
      <c r="F29" s="8">
        <v>-21.946999999999999</v>
      </c>
      <c r="G29" s="7">
        <f t="shared" si="9"/>
        <v>-21.757666666666665</v>
      </c>
      <c r="H29" s="8">
        <v>-0.78900000000000003</v>
      </c>
      <c r="I29" s="7">
        <f t="shared" si="10"/>
        <v>-20.968666666666664</v>
      </c>
      <c r="J29">
        <v>14.18</v>
      </c>
      <c r="K29" s="7">
        <v>2</v>
      </c>
      <c r="L29" s="8">
        <v>5</v>
      </c>
      <c r="M29">
        <f t="shared" si="11"/>
        <v>10</v>
      </c>
      <c r="O29" s="7">
        <f t="shared" si="12"/>
        <v>-14.866784666666664</v>
      </c>
      <c r="AC29">
        <f t="shared" si="13"/>
        <v>14.866784666666664</v>
      </c>
    </row>
    <row r="30" spans="1:29" x14ac:dyDescent="0.2">
      <c r="A30" t="s">
        <v>57</v>
      </c>
      <c r="B30" t="s">
        <v>10</v>
      </c>
      <c r="C30" s="7">
        <v>100</v>
      </c>
      <c r="D30" s="8">
        <v>-45.473999999999997</v>
      </c>
      <c r="E30" s="8">
        <v>-59.052999999999997</v>
      </c>
      <c r="F30" s="8">
        <v>-51.473999999999997</v>
      </c>
      <c r="G30" s="7">
        <f t="shared" si="9"/>
        <v>-52.000333333333323</v>
      </c>
      <c r="H30" s="8">
        <v>0.19900000000000001</v>
      </c>
      <c r="I30" s="7">
        <f t="shared" si="10"/>
        <v>-52.199333333333321</v>
      </c>
      <c r="J30">
        <v>14.18</v>
      </c>
      <c r="K30" s="7">
        <v>2</v>
      </c>
      <c r="L30" s="8">
        <v>5</v>
      </c>
      <c r="M30">
        <f t="shared" si="11"/>
        <v>10</v>
      </c>
      <c r="O30" s="7">
        <f t="shared" si="12"/>
        <v>-37.009327333333324</v>
      </c>
      <c r="AC30">
        <f t="shared" si="13"/>
        <v>37.009327333333324</v>
      </c>
    </row>
    <row r="31" spans="1:29" x14ac:dyDescent="0.2">
      <c r="A31" t="s">
        <v>57</v>
      </c>
      <c r="B31" t="s">
        <v>11</v>
      </c>
      <c r="C31" s="7">
        <v>100</v>
      </c>
      <c r="D31" s="8">
        <v>-63.633000000000003</v>
      </c>
      <c r="E31" s="8">
        <v>-49.886000000000003</v>
      </c>
      <c r="F31" s="8">
        <v>-60.408000000000001</v>
      </c>
      <c r="G31" s="7">
        <f t="shared" si="9"/>
        <v>-57.975666666666676</v>
      </c>
      <c r="H31" s="8">
        <v>-1.2669999999999999</v>
      </c>
      <c r="I31" s="7">
        <f t="shared" si="10"/>
        <v>-56.708666666666673</v>
      </c>
      <c r="J31">
        <v>14.18</v>
      </c>
      <c r="K31" s="7">
        <v>2</v>
      </c>
      <c r="L31" s="8">
        <v>5</v>
      </c>
      <c r="M31">
        <f t="shared" si="11"/>
        <v>10</v>
      </c>
      <c r="O31" s="7">
        <f t="shared" si="12"/>
        <v>-40.20644466666667</v>
      </c>
      <c r="AC31">
        <f t="shared" si="13"/>
        <v>40.20644466666667</v>
      </c>
    </row>
    <row r="32" spans="1:29" x14ac:dyDescent="0.2">
      <c r="A32" t="s">
        <v>57</v>
      </c>
      <c r="B32" t="s">
        <v>12</v>
      </c>
      <c r="C32" s="7">
        <v>100</v>
      </c>
      <c r="D32" s="8">
        <v>-46.228999999999999</v>
      </c>
      <c r="E32" s="8">
        <v>-51.158000000000001</v>
      </c>
      <c r="F32" s="8">
        <v>-47.177</v>
      </c>
      <c r="G32" s="7">
        <f t="shared" si="9"/>
        <v>-48.187999999999995</v>
      </c>
      <c r="H32" s="8">
        <v>0.58499999999999996</v>
      </c>
      <c r="I32" s="7">
        <f t="shared" si="10"/>
        <v>-48.772999999999996</v>
      </c>
      <c r="J32">
        <v>14.18</v>
      </c>
      <c r="K32" s="7">
        <v>2</v>
      </c>
      <c r="L32" s="8">
        <v>5</v>
      </c>
      <c r="M32">
        <f t="shared" si="11"/>
        <v>10</v>
      </c>
      <c r="O32" s="7">
        <f t="shared" si="12"/>
        <v>-34.580056999999996</v>
      </c>
      <c r="AC32">
        <f t="shared" si="13"/>
        <v>34.580056999999996</v>
      </c>
    </row>
    <row r="33" spans="1:29" x14ac:dyDescent="0.2">
      <c r="A33" t="s">
        <v>57</v>
      </c>
      <c r="B33" t="s">
        <v>13</v>
      </c>
      <c r="C33" s="7">
        <v>100</v>
      </c>
      <c r="D33" s="8">
        <v>-49.429000000000002</v>
      </c>
      <c r="E33" s="8">
        <v>-44.856999999999999</v>
      </c>
      <c r="F33" s="8">
        <v>-35.713999999999999</v>
      </c>
      <c r="G33" s="7">
        <f t="shared" si="9"/>
        <v>-43.333333333333336</v>
      </c>
      <c r="H33" s="8">
        <v>-0.98299999999999998</v>
      </c>
      <c r="I33" s="7">
        <f t="shared" si="10"/>
        <v>-42.350333333333339</v>
      </c>
      <c r="J33">
        <v>14.18</v>
      </c>
      <c r="K33" s="7">
        <v>2</v>
      </c>
      <c r="L33" s="8">
        <v>5</v>
      </c>
      <c r="M33">
        <f t="shared" si="11"/>
        <v>10</v>
      </c>
      <c r="O33" s="7">
        <f t="shared" si="12"/>
        <v>-30.026386333333335</v>
      </c>
      <c r="AC33">
        <f t="shared" si="13"/>
        <v>30.026386333333335</v>
      </c>
    </row>
    <row r="34" spans="1:29" x14ac:dyDescent="0.2">
      <c r="A34" t="s">
        <v>58</v>
      </c>
      <c r="B34" t="s">
        <v>14</v>
      </c>
      <c r="C34" s="7">
        <v>100</v>
      </c>
      <c r="D34" s="8">
        <v>-33.97</v>
      </c>
      <c r="E34" s="8">
        <v>-31.195</v>
      </c>
      <c r="F34" s="8">
        <v>-32.5</v>
      </c>
      <c r="G34" s="7">
        <f t="shared" si="9"/>
        <v>-32.555</v>
      </c>
      <c r="H34" s="8">
        <v>0.68400000000000005</v>
      </c>
      <c r="I34" s="7">
        <f t="shared" si="10"/>
        <v>-33.238999999999997</v>
      </c>
      <c r="J34">
        <v>14.18</v>
      </c>
      <c r="K34" s="7">
        <v>2</v>
      </c>
      <c r="L34" s="8">
        <v>5</v>
      </c>
      <c r="M34">
        <f t="shared" si="11"/>
        <v>10</v>
      </c>
      <c r="O34" s="7">
        <f t="shared" si="12"/>
        <v>-23.566450999999997</v>
      </c>
      <c r="P34">
        <f>AVERAGE(O34:O38)</f>
        <v>-24.808146333333333</v>
      </c>
      <c r="AC34">
        <f t="shared" si="13"/>
        <v>23.566450999999997</v>
      </c>
    </row>
    <row r="35" spans="1:29" x14ac:dyDescent="0.2">
      <c r="A35" t="s">
        <v>58</v>
      </c>
      <c r="B35" t="s">
        <v>15</v>
      </c>
      <c r="C35" s="7">
        <v>100</v>
      </c>
      <c r="D35" s="8">
        <v>-36.241</v>
      </c>
      <c r="E35" s="8">
        <v>-53.604999999999997</v>
      </c>
      <c r="F35" s="8">
        <v>-56.823</v>
      </c>
      <c r="G35" s="7">
        <f t="shared" si="9"/>
        <v>-48.88966666666667</v>
      </c>
      <c r="H35" s="8">
        <v>-0.85699999999999998</v>
      </c>
      <c r="I35" s="7">
        <f t="shared" si="10"/>
        <v>-48.032666666666671</v>
      </c>
      <c r="J35">
        <v>14.18</v>
      </c>
      <c r="K35" s="7">
        <v>2</v>
      </c>
      <c r="L35" s="8">
        <v>5</v>
      </c>
      <c r="M35">
        <f t="shared" si="11"/>
        <v>10</v>
      </c>
      <c r="O35" s="7">
        <f t="shared" si="12"/>
        <v>-34.055160666666673</v>
      </c>
      <c r="AC35">
        <f t="shared" si="13"/>
        <v>34.055160666666673</v>
      </c>
    </row>
    <row r="36" spans="1:29" x14ac:dyDescent="0.2">
      <c r="A36" t="s">
        <v>58</v>
      </c>
      <c r="B36" t="s">
        <v>16</v>
      </c>
      <c r="C36" s="7">
        <v>100</v>
      </c>
      <c r="D36" s="8">
        <v>-33.378999999999998</v>
      </c>
      <c r="E36" s="8">
        <v>-26.747</v>
      </c>
      <c r="F36" s="8">
        <v>-30.457000000000001</v>
      </c>
      <c r="G36" s="7">
        <f t="shared" si="9"/>
        <v>-30.194333333333333</v>
      </c>
      <c r="H36" s="8">
        <v>-0.66300000000000003</v>
      </c>
      <c r="I36" s="7">
        <f t="shared" si="10"/>
        <v>-29.531333333333333</v>
      </c>
      <c r="J36">
        <v>14.18</v>
      </c>
      <c r="K36" s="7">
        <v>2</v>
      </c>
      <c r="L36" s="8">
        <v>5</v>
      </c>
      <c r="M36">
        <f t="shared" si="11"/>
        <v>10</v>
      </c>
      <c r="O36" s="7">
        <f t="shared" si="12"/>
        <v>-20.937715333333333</v>
      </c>
      <c r="AC36">
        <f t="shared" si="13"/>
        <v>20.937715333333333</v>
      </c>
    </row>
    <row r="37" spans="1:29" x14ac:dyDescent="0.2">
      <c r="A37" t="s">
        <v>58</v>
      </c>
      <c r="B37" s="2" t="s">
        <v>17</v>
      </c>
      <c r="C37" s="7">
        <v>100</v>
      </c>
      <c r="D37" s="8">
        <v>-37.343000000000004</v>
      </c>
      <c r="E37" s="8">
        <v>-32.686</v>
      </c>
      <c r="F37" s="8">
        <v>-26.742999999999999</v>
      </c>
      <c r="G37" s="7">
        <f t="shared" si="9"/>
        <v>-32.257333333333328</v>
      </c>
      <c r="H37" s="8">
        <v>-1.974</v>
      </c>
      <c r="I37" s="7">
        <f t="shared" si="10"/>
        <v>-30.283333333333328</v>
      </c>
      <c r="J37">
        <v>14.18</v>
      </c>
      <c r="K37" s="7">
        <v>2</v>
      </c>
      <c r="L37" s="8">
        <v>5</v>
      </c>
      <c r="M37">
        <f t="shared" si="11"/>
        <v>10</v>
      </c>
      <c r="O37" s="7">
        <f t="shared" si="12"/>
        <v>-21.47088333333333</v>
      </c>
      <c r="AC37">
        <f t="shared" si="13"/>
        <v>21.47088333333333</v>
      </c>
    </row>
    <row r="38" spans="1:29" x14ac:dyDescent="0.2">
      <c r="A38" t="s">
        <v>58</v>
      </c>
      <c r="B38" t="s">
        <v>18</v>
      </c>
      <c r="C38" s="7">
        <v>100</v>
      </c>
      <c r="D38" s="8">
        <v>-35.6</v>
      </c>
      <c r="E38" s="8">
        <v>-35.256999999999998</v>
      </c>
      <c r="F38" s="8">
        <v>-33.4</v>
      </c>
      <c r="G38" s="7">
        <f t="shared" si="9"/>
        <v>-34.752333333333333</v>
      </c>
      <c r="H38" s="8">
        <v>-0.88700000000000001</v>
      </c>
      <c r="I38" s="7">
        <f t="shared" si="10"/>
        <v>-33.865333333333332</v>
      </c>
      <c r="J38">
        <v>14.18</v>
      </c>
      <c r="K38" s="7">
        <v>2</v>
      </c>
      <c r="L38" s="8">
        <v>5</v>
      </c>
      <c r="M38">
        <f t="shared" si="11"/>
        <v>10</v>
      </c>
      <c r="O38" s="7">
        <f t="shared" si="12"/>
        <v>-24.010521333333333</v>
      </c>
      <c r="AC38">
        <f t="shared" si="13"/>
        <v>24.010521333333333</v>
      </c>
    </row>
    <row r="39" spans="1:29" x14ac:dyDescent="0.2">
      <c r="A39" t="s">
        <v>58</v>
      </c>
      <c r="B39" t="s">
        <v>19</v>
      </c>
      <c r="C39" s="7">
        <v>100</v>
      </c>
      <c r="D39" s="8">
        <v>-33.792999999999999</v>
      </c>
      <c r="E39" s="8">
        <v>-27.728999999999999</v>
      </c>
      <c r="F39" s="8">
        <v>-30.959</v>
      </c>
      <c r="G39" s="7">
        <f t="shared" si="9"/>
        <v>-30.826999999999998</v>
      </c>
      <c r="H39" s="8">
        <v>0.16800000000000001</v>
      </c>
      <c r="I39" s="7">
        <f t="shared" si="10"/>
        <v>-30.994999999999997</v>
      </c>
      <c r="J39">
        <v>14.18</v>
      </c>
      <c r="K39" s="7">
        <v>2</v>
      </c>
      <c r="L39" s="8">
        <v>5</v>
      </c>
      <c r="M39">
        <f t="shared" si="11"/>
        <v>10</v>
      </c>
      <c r="O39" s="7">
        <f t="shared" si="12"/>
        <v>-21.975454999999997</v>
      </c>
      <c r="P39">
        <f>AVERAGE(O39:O43)</f>
        <v>-22.572905666666667</v>
      </c>
      <c r="AC39">
        <f t="shared" si="13"/>
        <v>21.975454999999997</v>
      </c>
    </row>
    <row r="40" spans="1:29" x14ac:dyDescent="0.2">
      <c r="A40" t="s">
        <v>58</v>
      </c>
      <c r="B40" t="s">
        <v>20</v>
      </c>
      <c r="C40" s="7">
        <v>100</v>
      </c>
      <c r="D40" s="8">
        <v>-30.221</v>
      </c>
      <c r="E40" s="8">
        <v>-30.861000000000001</v>
      </c>
      <c r="F40" s="8">
        <v>-31.902000000000001</v>
      </c>
      <c r="G40" s="7">
        <f t="shared" si="9"/>
        <v>-30.994666666666671</v>
      </c>
      <c r="H40" s="8">
        <v>-1.3</v>
      </c>
      <c r="I40" s="7">
        <f t="shared" si="10"/>
        <v>-29.69466666666667</v>
      </c>
      <c r="J40">
        <v>14.18</v>
      </c>
      <c r="K40" s="7">
        <v>2</v>
      </c>
      <c r="L40" s="8">
        <v>5</v>
      </c>
      <c r="M40">
        <f t="shared" si="11"/>
        <v>10</v>
      </c>
      <c r="O40" s="7">
        <f t="shared" si="12"/>
        <v>-21.053518666666669</v>
      </c>
      <c r="AC40">
        <f t="shared" si="13"/>
        <v>21.053518666666669</v>
      </c>
    </row>
    <row r="41" spans="1:29" x14ac:dyDescent="0.2">
      <c r="A41" t="s">
        <v>58</v>
      </c>
      <c r="B41" t="s">
        <v>21</v>
      </c>
      <c r="C41" s="7">
        <v>100</v>
      </c>
      <c r="D41" s="8">
        <v>-41.683999999999997</v>
      </c>
      <c r="E41" s="8">
        <v>-39.947000000000003</v>
      </c>
      <c r="F41" s="8">
        <v>-50.368000000000002</v>
      </c>
      <c r="G41" s="7">
        <f t="shared" si="9"/>
        <v>-43.999666666666663</v>
      </c>
      <c r="H41" s="8">
        <v>-2.3519999999999999</v>
      </c>
      <c r="I41" s="7">
        <f t="shared" si="10"/>
        <v>-41.647666666666666</v>
      </c>
      <c r="J41">
        <v>14.18</v>
      </c>
      <c r="K41" s="7">
        <v>2</v>
      </c>
      <c r="L41" s="8">
        <v>5</v>
      </c>
      <c r="M41">
        <f t="shared" si="11"/>
        <v>10</v>
      </c>
      <c r="O41" s="7">
        <f t="shared" si="12"/>
        <v>-29.528195666666665</v>
      </c>
      <c r="AC41">
        <f t="shared" si="13"/>
        <v>29.528195666666665</v>
      </c>
    </row>
    <row r="42" spans="1:29" x14ac:dyDescent="0.2">
      <c r="A42" t="s">
        <v>58</v>
      </c>
      <c r="B42" t="s">
        <v>22</v>
      </c>
      <c r="C42" s="7">
        <v>100</v>
      </c>
      <c r="D42" s="5">
        <v>-25</v>
      </c>
      <c r="E42" s="5">
        <v>-21.332999999999998</v>
      </c>
      <c r="F42" s="5">
        <v>-22.556000000000001</v>
      </c>
      <c r="G42">
        <f t="shared" si="9"/>
        <v>-22.962999999999997</v>
      </c>
      <c r="H42" s="5">
        <v>-1.484</v>
      </c>
      <c r="I42" s="7">
        <f t="shared" si="10"/>
        <v>-21.478999999999999</v>
      </c>
      <c r="J42">
        <v>14.18</v>
      </c>
      <c r="K42" s="7">
        <v>2</v>
      </c>
      <c r="L42" s="8">
        <v>5</v>
      </c>
      <c r="M42">
        <f t="shared" si="11"/>
        <v>10</v>
      </c>
      <c r="O42" s="7">
        <f t="shared" si="12"/>
        <v>-15.228610999999997</v>
      </c>
      <c r="AC42">
        <f t="shared" si="13"/>
        <v>15.228610999999997</v>
      </c>
    </row>
    <row r="43" spans="1:29" x14ac:dyDescent="0.2">
      <c r="A43" t="s">
        <v>58</v>
      </c>
      <c r="B43" t="s">
        <v>23</v>
      </c>
      <c r="C43" s="7">
        <v>100</v>
      </c>
      <c r="D43" s="8">
        <v>-38.856999999999999</v>
      </c>
      <c r="E43" s="8">
        <v>-37.542999999999999</v>
      </c>
      <c r="F43" s="8">
        <v>-31.428999999999998</v>
      </c>
      <c r="G43" s="7">
        <f t="shared" si="9"/>
        <v>-35.943000000000005</v>
      </c>
      <c r="H43" s="8">
        <v>-0.57099999999999995</v>
      </c>
      <c r="I43" s="7">
        <f t="shared" si="10"/>
        <v>-35.372000000000007</v>
      </c>
      <c r="J43">
        <v>14.18</v>
      </c>
      <c r="K43" s="7">
        <v>2</v>
      </c>
      <c r="L43" s="8">
        <v>5</v>
      </c>
      <c r="M43">
        <f t="shared" si="11"/>
        <v>10</v>
      </c>
      <c r="O43" s="7">
        <f t="shared" si="12"/>
        <v>-25.078748000000004</v>
      </c>
      <c r="AC43">
        <f t="shared" si="13"/>
        <v>25.078748000000004</v>
      </c>
    </row>
  </sheetData>
  <mergeCells count="6">
    <mergeCell ref="D2:F2"/>
    <mergeCell ref="Q19:S19"/>
    <mergeCell ref="U19:W19"/>
    <mergeCell ref="Y19:AA19"/>
    <mergeCell ref="Q24:S24"/>
    <mergeCell ref="U24:W24"/>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6B29-96AD-44C9-8F07-1BCA4EDD3B62}">
  <dimension ref="A2:AC45"/>
  <sheetViews>
    <sheetView topLeftCell="F13" zoomScale="160" zoomScaleNormal="160" workbookViewId="0">
      <selection activeCell="F42" sqref="F42"/>
    </sheetView>
  </sheetViews>
  <sheetFormatPr defaultRowHeight="15" x14ac:dyDescent="0.2"/>
  <cols>
    <col min="1" max="1" width="14.390625" customWidth="1"/>
    <col min="2" max="2" width="16.140625" customWidth="1"/>
  </cols>
  <sheetData>
    <row r="2" spans="1:14" x14ac:dyDescent="0.2">
      <c r="A2" t="s">
        <v>62</v>
      </c>
      <c r="C2" s="65" t="s">
        <v>72</v>
      </c>
      <c r="D2" s="65"/>
      <c r="E2" s="65"/>
      <c r="I2" s="7"/>
    </row>
    <row r="3" spans="1:14" x14ac:dyDescent="0.2">
      <c r="A3" t="s">
        <v>116</v>
      </c>
      <c r="B3" s="11" t="s">
        <v>70</v>
      </c>
      <c r="C3" s="4">
        <v>1</v>
      </c>
      <c r="D3" s="4">
        <v>2</v>
      </c>
      <c r="E3" s="4">
        <v>3</v>
      </c>
      <c r="F3" s="3" t="s">
        <v>63</v>
      </c>
      <c r="G3" s="4" t="s">
        <v>64</v>
      </c>
      <c r="H3" s="3" t="s">
        <v>61</v>
      </c>
      <c r="I3" s="9" t="s">
        <v>65</v>
      </c>
      <c r="J3" s="3" t="s">
        <v>66</v>
      </c>
      <c r="K3" s="3" t="s">
        <v>67</v>
      </c>
      <c r="L3" s="3" t="s">
        <v>106</v>
      </c>
      <c r="N3" s="3" t="s">
        <v>107</v>
      </c>
    </row>
    <row r="4" spans="1:14" x14ac:dyDescent="0.2">
      <c r="B4" s="22">
        <v>20</v>
      </c>
      <c r="C4" s="5">
        <v>10.333</v>
      </c>
      <c r="D4" s="5">
        <v>10.888999999999999</v>
      </c>
      <c r="E4" s="5">
        <v>11.111000000000001</v>
      </c>
      <c r="F4">
        <f t="shared" ref="F4:F8" si="0">AVERAGE(C4:E4)</f>
        <v>10.777666666666667</v>
      </c>
      <c r="G4" s="5">
        <v>0.28199999999999997</v>
      </c>
      <c r="H4">
        <f t="shared" ref="H4:H8" si="1">F4-G4</f>
        <v>10.495666666666667</v>
      </c>
      <c r="I4" s="7">
        <v>64.959999999999994</v>
      </c>
      <c r="J4">
        <v>2</v>
      </c>
      <c r="K4" s="5">
        <v>1</v>
      </c>
      <c r="L4">
        <f>50/K4</f>
        <v>50</v>
      </c>
      <c r="N4">
        <f>(H4*I4)/(J4*L4)</f>
        <v>6.8179850666666661</v>
      </c>
    </row>
    <row r="5" spans="1:14" x14ac:dyDescent="0.2">
      <c r="B5" s="7">
        <v>100</v>
      </c>
      <c r="C5" s="5">
        <v>3.7559999999999998</v>
      </c>
      <c r="D5" s="5">
        <v>3.444</v>
      </c>
      <c r="E5" s="5">
        <v>3.4670000000000001</v>
      </c>
      <c r="F5">
        <f t="shared" si="0"/>
        <v>3.5556666666666668</v>
      </c>
      <c r="G5" s="5">
        <v>0.42199999999999999</v>
      </c>
      <c r="H5">
        <f t="shared" si="1"/>
        <v>3.1336666666666666</v>
      </c>
      <c r="I5" s="7">
        <v>64.959999999999994</v>
      </c>
      <c r="J5">
        <v>2</v>
      </c>
      <c r="K5" s="6">
        <v>5</v>
      </c>
      <c r="L5">
        <f t="shared" ref="L5:L8" si="2">50/K5</f>
        <v>10</v>
      </c>
      <c r="N5">
        <f>(H5*I5)/(J5*L5)</f>
        <v>10.178149333333332</v>
      </c>
    </row>
    <row r="6" spans="1:14" x14ac:dyDescent="0.2">
      <c r="B6" s="7">
        <v>200</v>
      </c>
      <c r="C6" s="5">
        <v>1.548</v>
      </c>
      <c r="D6" s="5">
        <v>1.5629999999999999</v>
      </c>
      <c r="E6" s="5">
        <v>1.667</v>
      </c>
      <c r="F6" s="7">
        <f t="shared" si="0"/>
        <v>1.5926666666666665</v>
      </c>
      <c r="G6" s="5">
        <v>0.13500000000000001</v>
      </c>
      <c r="H6" s="7">
        <f t="shared" si="1"/>
        <v>1.4576666666666664</v>
      </c>
      <c r="I6" s="7">
        <v>64.959999999999994</v>
      </c>
      <c r="J6" s="7">
        <v>2</v>
      </c>
      <c r="K6" s="8">
        <v>10</v>
      </c>
      <c r="L6" s="7">
        <f t="shared" si="2"/>
        <v>5</v>
      </c>
      <c r="M6" s="7"/>
      <c r="N6" s="7">
        <f t="shared" ref="N6:N8" si="3">(H6*I6)/(J6*L6)</f>
        <v>9.4690026666666647</v>
      </c>
    </row>
    <row r="7" spans="1:14" x14ac:dyDescent="0.2">
      <c r="B7" s="7">
        <v>400</v>
      </c>
      <c r="C7" s="5">
        <v>1.0669999999999999</v>
      </c>
      <c r="D7" s="5">
        <v>0.86699999999999999</v>
      </c>
      <c r="E7" s="5">
        <v>0.64400000000000002</v>
      </c>
      <c r="F7">
        <f t="shared" si="0"/>
        <v>0.85933333333333328</v>
      </c>
      <c r="G7" s="5">
        <v>8.8999999999999996E-2</v>
      </c>
      <c r="H7">
        <f t="shared" si="1"/>
        <v>0.77033333333333331</v>
      </c>
      <c r="I7" s="7">
        <v>64.959999999999994</v>
      </c>
      <c r="J7">
        <v>2</v>
      </c>
      <c r="K7" s="6">
        <v>20</v>
      </c>
      <c r="L7">
        <f t="shared" si="2"/>
        <v>2.5</v>
      </c>
      <c r="N7" s="7">
        <f t="shared" si="3"/>
        <v>10.008170666666665</v>
      </c>
    </row>
    <row r="8" spans="1:14" x14ac:dyDescent="0.2">
      <c r="B8" s="7">
        <v>800</v>
      </c>
      <c r="C8" s="5">
        <v>1.1040000000000001</v>
      </c>
      <c r="D8" s="5">
        <v>0.97599999999999998</v>
      </c>
      <c r="E8" s="5">
        <v>0.74099999999999999</v>
      </c>
      <c r="F8">
        <f t="shared" si="0"/>
        <v>0.94033333333333335</v>
      </c>
      <c r="G8" s="5">
        <v>-0.13600000000000001</v>
      </c>
      <c r="H8">
        <f t="shared" si="1"/>
        <v>1.0763333333333334</v>
      </c>
      <c r="I8" s="7">
        <v>64.959999999999994</v>
      </c>
      <c r="J8">
        <v>2</v>
      </c>
      <c r="K8" s="6">
        <v>40</v>
      </c>
      <c r="L8">
        <f t="shared" si="2"/>
        <v>1.25</v>
      </c>
      <c r="N8">
        <f t="shared" si="3"/>
        <v>27.96744533333333</v>
      </c>
    </row>
    <row r="9" spans="1:14" x14ac:dyDescent="0.2">
      <c r="B9" s="7"/>
    </row>
    <row r="10" spans="1:14" x14ac:dyDescent="0.2">
      <c r="A10" t="s">
        <v>134</v>
      </c>
      <c r="B10" s="11" t="s">
        <v>70</v>
      </c>
      <c r="C10" s="4">
        <v>1</v>
      </c>
      <c r="D10" s="4">
        <v>2</v>
      </c>
      <c r="E10" s="4">
        <v>3</v>
      </c>
      <c r="F10" s="3" t="s">
        <v>63</v>
      </c>
      <c r="G10" s="4" t="s">
        <v>64</v>
      </c>
      <c r="H10" s="3" t="s">
        <v>61</v>
      </c>
      <c r="I10" s="9" t="s">
        <v>65</v>
      </c>
      <c r="J10" s="3" t="s">
        <v>66</v>
      </c>
      <c r="K10" s="3" t="s">
        <v>67</v>
      </c>
      <c r="L10" s="3" t="s">
        <v>106</v>
      </c>
      <c r="N10" s="3" t="s">
        <v>107</v>
      </c>
    </row>
    <row r="11" spans="1:14" x14ac:dyDescent="0.2">
      <c r="B11" s="22">
        <v>20</v>
      </c>
      <c r="C11" s="5">
        <v>8.6890000000000001</v>
      </c>
      <c r="D11" s="5">
        <v>9.0670000000000002</v>
      </c>
      <c r="E11" s="5">
        <v>10.689</v>
      </c>
      <c r="F11">
        <f>AVERAGE(C11:E11)</f>
        <v>9.4816666666666674</v>
      </c>
      <c r="G11" s="5">
        <v>0.11899999999999999</v>
      </c>
      <c r="H11">
        <f t="shared" ref="H11:H15" si="4">F11-G11</f>
        <v>9.3626666666666676</v>
      </c>
      <c r="I11" s="7">
        <v>64.959999999999994</v>
      </c>
      <c r="J11">
        <v>2</v>
      </c>
      <c r="K11" s="5">
        <v>1</v>
      </c>
      <c r="L11">
        <f>50/K11</f>
        <v>50</v>
      </c>
      <c r="N11">
        <f>(H11*I11)/(J11*L11)</f>
        <v>6.0819882666666674</v>
      </c>
    </row>
    <row r="12" spans="1:14" x14ac:dyDescent="0.2">
      <c r="B12" s="7">
        <v>100</v>
      </c>
      <c r="C12" s="5">
        <v>3.911</v>
      </c>
      <c r="D12" s="5">
        <v>2.4</v>
      </c>
      <c r="E12" s="5">
        <v>3.2</v>
      </c>
      <c r="F12">
        <f t="shared" ref="F12:F15" si="5">AVERAGE(C12:E12)</f>
        <v>3.1703333333333332</v>
      </c>
      <c r="G12" s="5">
        <v>0.35599999999999998</v>
      </c>
      <c r="H12">
        <f t="shared" si="4"/>
        <v>2.8143333333333334</v>
      </c>
      <c r="I12" s="7">
        <v>64.959999999999994</v>
      </c>
      <c r="J12">
        <v>2</v>
      </c>
      <c r="K12" s="6">
        <v>5</v>
      </c>
      <c r="L12">
        <f t="shared" ref="L12:L15" si="6">50/K12</f>
        <v>10</v>
      </c>
      <c r="N12">
        <f>(H12*I12)/(J12*L12)</f>
        <v>9.1409546666666657</v>
      </c>
    </row>
    <row r="13" spans="1:14" x14ac:dyDescent="0.2">
      <c r="B13" s="7">
        <v>200</v>
      </c>
      <c r="C13" s="5">
        <v>1.2030000000000001</v>
      </c>
      <c r="D13" s="5">
        <v>1.0640000000000001</v>
      </c>
      <c r="E13" s="5">
        <v>1.31</v>
      </c>
      <c r="F13" s="7">
        <f t="shared" si="5"/>
        <v>1.1923333333333335</v>
      </c>
      <c r="G13" s="5">
        <v>0.151</v>
      </c>
      <c r="H13" s="7">
        <f t="shared" si="4"/>
        <v>1.0413333333333334</v>
      </c>
      <c r="I13" s="7">
        <v>64.959999999999994</v>
      </c>
      <c r="J13" s="7">
        <v>2</v>
      </c>
      <c r="K13" s="8">
        <v>10</v>
      </c>
      <c r="L13" s="7">
        <f t="shared" si="6"/>
        <v>5</v>
      </c>
      <c r="M13" s="7"/>
      <c r="N13" s="7">
        <f t="shared" ref="N13:N15" si="7">(H13*I13)/(J13*L13)</f>
        <v>6.7645013333333335</v>
      </c>
    </row>
    <row r="14" spans="1:14" x14ac:dyDescent="0.2">
      <c r="B14" s="7">
        <v>400</v>
      </c>
      <c r="C14" s="5">
        <v>1.2</v>
      </c>
      <c r="D14" s="5">
        <v>1.1779999999999999</v>
      </c>
      <c r="E14" s="5">
        <v>1.089</v>
      </c>
      <c r="F14">
        <f t="shared" si="5"/>
        <v>1.1556666666666666</v>
      </c>
      <c r="G14" s="5">
        <v>8.8999999999999996E-2</v>
      </c>
      <c r="H14">
        <f t="shared" si="4"/>
        <v>1.0666666666666667</v>
      </c>
      <c r="I14" s="7">
        <v>64.959999999999994</v>
      </c>
      <c r="J14">
        <v>2</v>
      </c>
      <c r="K14" s="6">
        <v>20</v>
      </c>
      <c r="L14">
        <f t="shared" si="6"/>
        <v>2.5</v>
      </c>
      <c r="N14" s="7">
        <f t="shared" si="7"/>
        <v>13.858133333333331</v>
      </c>
    </row>
    <row r="15" spans="1:14" x14ac:dyDescent="0.2">
      <c r="B15" s="7">
        <v>800</v>
      </c>
      <c r="C15" s="5">
        <v>0.75600000000000001</v>
      </c>
      <c r="D15" s="5">
        <v>0.75600000000000001</v>
      </c>
      <c r="E15" s="5">
        <v>0.95599999999999996</v>
      </c>
      <c r="F15">
        <f t="shared" si="5"/>
        <v>0.82266666666666666</v>
      </c>
      <c r="G15" s="5">
        <v>8.8999999999999996E-2</v>
      </c>
      <c r="H15">
        <f t="shared" si="4"/>
        <v>0.73366666666666669</v>
      </c>
      <c r="I15" s="7">
        <v>64.959999999999994</v>
      </c>
      <c r="J15">
        <v>2</v>
      </c>
      <c r="K15" s="6">
        <v>40</v>
      </c>
      <c r="L15">
        <f t="shared" si="6"/>
        <v>1.25</v>
      </c>
      <c r="N15">
        <f t="shared" si="7"/>
        <v>19.063594666666667</v>
      </c>
    </row>
    <row r="21" spans="1:29" x14ac:dyDescent="0.2">
      <c r="A21" t="s">
        <v>56</v>
      </c>
      <c r="B21" t="s">
        <v>143</v>
      </c>
      <c r="C21" s="3" t="s">
        <v>70</v>
      </c>
      <c r="D21" s="4">
        <v>1</v>
      </c>
      <c r="E21" s="4">
        <v>2</v>
      </c>
      <c r="F21" s="4">
        <v>3</v>
      </c>
      <c r="G21" s="3" t="s">
        <v>63</v>
      </c>
      <c r="H21" s="4" t="s">
        <v>64</v>
      </c>
      <c r="I21" s="3" t="s">
        <v>61</v>
      </c>
      <c r="J21" s="9" t="s">
        <v>65</v>
      </c>
      <c r="K21" s="3" t="s">
        <v>66</v>
      </c>
      <c r="L21" s="3" t="s">
        <v>67</v>
      </c>
      <c r="M21" s="3" t="s">
        <v>68</v>
      </c>
      <c r="O21" s="3" t="s">
        <v>107</v>
      </c>
    </row>
    <row r="22" spans="1:29" x14ac:dyDescent="0.2">
      <c r="A22" t="s">
        <v>57</v>
      </c>
      <c r="B22" t="s">
        <v>0</v>
      </c>
      <c r="C22" s="7">
        <v>20</v>
      </c>
      <c r="D22" s="8">
        <v>15.379</v>
      </c>
      <c r="E22" s="8">
        <v>15.010999999999999</v>
      </c>
      <c r="F22" s="8">
        <v>15.451000000000001</v>
      </c>
      <c r="G22" s="7">
        <f t="shared" ref="G22:G45" si="8">AVERAGE(D22:F22)</f>
        <v>15.280333333333333</v>
      </c>
      <c r="H22" s="8">
        <v>1.286</v>
      </c>
      <c r="I22" s="7">
        <f t="shared" ref="I22:I45" si="9">G22-H22</f>
        <v>13.994333333333334</v>
      </c>
      <c r="J22" s="7">
        <v>64.959999999999994</v>
      </c>
      <c r="K22">
        <v>4</v>
      </c>
      <c r="L22" s="5">
        <v>1</v>
      </c>
      <c r="M22">
        <f>50/L22</f>
        <v>50</v>
      </c>
      <c r="N22" s="7"/>
      <c r="O22" s="7">
        <f>(I22*J22)/(K22*M22)</f>
        <v>4.5453594666666666</v>
      </c>
      <c r="Q22">
        <f>AVERAGE(O22:O28)</f>
        <v>5.2584965333333331</v>
      </c>
    </row>
    <row r="23" spans="1:29" x14ac:dyDescent="0.2">
      <c r="A23" t="s">
        <v>57</v>
      </c>
      <c r="B23" t="s">
        <v>1</v>
      </c>
      <c r="C23" s="7">
        <v>20</v>
      </c>
      <c r="D23" s="8">
        <v>17.920999999999999</v>
      </c>
      <c r="E23" s="8">
        <v>21.462</v>
      </c>
      <c r="F23" s="8">
        <v>22.274000000000001</v>
      </c>
      <c r="G23" s="7">
        <f t="shared" si="8"/>
        <v>20.552333333333333</v>
      </c>
      <c r="H23" s="8">
        <v>0.51900000000000002</v>
      </c>
      <c r="I23" s="7">
        <f t="shared" si="9"/>
        <v>20.033333333333335</v>
      </c>
      <c r="J23" s="7">
        <v>64.959999999999994</v>
      </c>
      <c r="K23">
        <v>4</v>
      </c>
      <c r="L23" s="5">
        <v>1</v>
      </c>
      <c r="M23">
        <f t="shared" ref="M23:M45" si="10">50/L23</f>
        <v>50</v>
      </c>
      <c r="O23" s="7">
        <f>(I23*J23)/(K23*M23)</f>
        <v>6.506826666666667</v>
      </c>
      <c r="S23" s="34" t="s">
        <v>77</v>
      </c>
      <c r="T23" s="34"/>
      <c r="U23" s="34"/>
      <c r="W23" s="34" t="s">
        <v>74</v>
      </c>
      <c r="X23" s="34"/>
      <c r="Y23" s="34"/>
      <c r="AA23" s="34" t="s">
        <v>79</v>
      </c>
      <c r="AB23" s="34"/>
      <c r="AC23" s="34"/>
    </row>
    <row r="24" spans="1:29" x14ac:dyDescent="0.2">
      <c r="A24" t="s">
        <v>57</v>
      </c>
      <c r="B24" t="s">
        <v>2</v>
      </c>
      <c r="C24" s="7">
        <v>20</v>
      </c>
      <c r="D24" s="5">
        <v>15.282</v>
      </c>
      <c r="E24" s="5">
        <v>16.805</v>
      </c>
      <c r="F24" s="5">
        <v>17.097999999999999</v>
      </c>
      <c r="G24">
        <f>AVERAGE(D24:F24)</f>
        <v>16.395</v>
      </c>
      <c r="H24" s="5">
        <v>0.42399999999999999</v>
      </c>
      <c r="I24" s="7">
        <f t="shared" si="9"/>
        <v>15.971</v>
      </c>
      <c r="J24" s="7">
        <v>64.959999999999994</v>
      </c>
      <c r="K24">
        <v>4</v>
      </c>
      <c r="L24" s="5">
        <v>1</v>
      </c>
      <c r="M24">
        <f t="shared" si="10"/>
        <v>50</v>
      </c>
      <c r="O24" s="7">
        <f t="shared" ref="O24:O45" si="11">(I24*J24)/(K24*M24)</f>
        <v>5.1873807999999997</v>
      </c>
      <c r="T24" s="3" t="s">
        <v>58</v>
      </c>
      <c r="U24" t="s">
        <v>57</v>
      </c>
      <c r="X24" s="3" t="s">
        <v>58</v>
      </c>
      <c r="Y24" t="s">
        <v>57</v>
      </c>
      <c r="AB24" s="3" t="s">
        <v>58</v>
      </c>
      <c r="AC24" t="s">
        <v>57</v>
      </c>
    </row>
    <row r="25" spans="1:29" x14ac:dyDescent="0.2">
      <c r="A25" t="s">
        <v>57</v>
      </c>
      <c r="B25" t="s">
        <v>3</v>
      </c>
      <c r="C25" s="7">
        <v>20</v>
      </c>
      <c r="D25" s="8">
        <v>20.798999999999999</v>
      </c>
      <c r="E25" s="8">
        <v>22.094000000000001</v>
      </c>
      <c r="F25" s="8">
        <v>21.466999999999999</v>
      </c>
      <c r="G25">
        <f t="shared" si="8"/>
        <v>21.453333333333333</v>
      </c>
      <c r="H25" s="8">
        <v>0.94699999999999995</v>
      </c>
      <c r="I25" s="7">
        <f t="shared" si="9"/>
        <v>20.506333333333334</v>
      </c>
      <c r="J25" s="7">
        <v>64.959999999999994</v>
      </c>
      <c r="K25">
        <v>4</v>
      </c>
      <c r="L25" s="5">
        <v>1</v>
      </c>
      <c r="M25">
        <f t="shared" si="10"/>
        <v>50</v>
      </c>
      <c r="O25" s="7">
        <f t="shared" si="11"/>
        <v>6.6604570666666669</v>
      </c>
      <c r="S25" t="s">
        <v>75</v>
      </c>
      <c r="T25">
        <f>AVERAGE(O41:O45)</f>
        <v>5.8938857599999999</v>
      </c>
      <c r="U25">
        <f>AVERAGE(O29:O35)</f>
        <v>6.4291221333333324</v>
      </c>
      <c r="W25" t="s">
        <v>75</v>
      </c>
      <c r="X25">
        <f>STDEVA(O41:O45)</f>
        <v>1.1520075622733486</v>
      </c>
      <c r="Y25">
        <f>STDEVA(O29:O35)</f>
        <v>1.2386151976532451</v>
      </c>
      <c r="AA25" t="s">
        <v>75</v>
      </c>
      <c r="AB25">
        <f>X25/SQRT(X30)</f>
        <v>0.51519344396740585</v>
      </c>
      <c r="AC25">
        <f>Y25/SQRT(Y30)</f>
        <v>0.46815254044222859</v>
      </c>
    </row>
    <row r="26" spans="1:29" x14ac:dyDescent="0.2">
      <c r="A26" t="s">
        <v>57</v>
      </c>
      <c r="B26" t="s">
        <v>4</v>
      </c>
      <c r="C26" s="7">
        <v>20</v>
      </c>
      <c r="D26" s="8">
        <v>14.91</v>
      </c>
      <c r="E26" s="8">
        <v>14.853</v>
      </c>
      <c r="F26" s="8">
        <v>20.548999999999999</v>
      </c>
      <c r="G26" s="7">
        <f t="shared" si="8"/>
        <v>16.770666666666667</v>
      </c>
      <c r="H26" s="8">
        <v>1.61</v>
      </c>
      <c r="I26" s="7">
        <f t="shared" si="9"/>
        <v>15.160666666666668</v>
      </c>
      <c r="J26" s="7">
        <v>64.959999999999994</v>
      </c>
      <c r="K26">
        <v>4</v>
      </c>
      <c r="L26" s="5">
        <v>1</v>
      </c>
      <c r="M26">
        <f t="shared" si="10"/>
        <v>50</v>
      </c>
      <c r="O26" s="7">
        <f t="shared" si="11"/>
        <v>4.9241845333333334</v>
      </c>
      <c r="S26" t="s">
        <v>76</v>
      </c>
      <c r="T26">
        <f>AVERAGE(O36:O40)</f>
        <v>5.0272760533333329</v>
      </c>
      <c r="U26">
        <f>AVERAGE(O22:O28)</f>
        <v>5.2584965333333331</v>
      </c>
      <c r="W26" t="s">
        <v>76</v>
      </c>
      <c r="X26">
        <f>STDEVA(O36:O40)</f>
        <v>1.8460283052305084</v>
      </c>
      <c r="Y26">
        <f>STDEVA(O22:O28)</f>
        <v>1.2493392135913812</v>
      </c>
      <c r="AA26" t="s">
        <v>76</v>
      </c>
      <c r="AB26">
        <f>X26/SQRT(X31)</f>
        <v>0.82556895577682943</v>
      </c>
      <c r="AC26">
        <f>Y26/SQRT(Y31)</f>
        <v>0.47220583747482875</v>
      </c>
    </row>
    <row r="27" spans="1:29" x14ac:dyDescent="0.2">
      <c r="A27" t="s">
        <v>57</v>
      </c>
      <c r="B27" t="s">
        <v>5</v>
      </c>
      <c r="C27" s="7">
        <v>20</v>
      </c>
      <c r="D27" s="8">
        <v>9.4740000000000002</v>
      </c>
      <c r="E27" s="8">
        <v>10.183999999999999</v>
      </c>
      <c r="F27" s="8">
        <v>8.8079999999999998</v>
      </c>
      <c r="G27" s="7">
        <f t="shared" si="8"/>
        <v>9.488666666666667</v>
      </c>
      <c r="H27" s="8">
        <v>3.4000000000000002E-2</v>
      </c>
      <c r="I27" s="7">
        <f t="shared" si="9"/>
        <v>9.4546666666666663</v>
      </c>
      <c r="J27" s="7">
        <v>64.959999999999994</v>
      </c>
      <c r="K27">
        <v>4</v>
      </c>
      <c r="L27" s="5">
        <v>1</v>
      </c>
      <c r="M27">
        <f t="shared" si="10"/>
        <v>50</v>
      </c>
      <c r="O27" s="7">
        <f t="shared" si="11"/>
        <v>3.0708757333333327</v>
      </c>
    </row>
    <row r="28" spans="1:29" x14ac:dyDescent="0.2">
      <c r="A28" t="s">
        <v>57</v>
      </c>
      <c r="B28" t="s">
        <v>6</v>
      </c>
      <c r="C28" s="7">
        <v>20</v>
      </c>
      <c r="D28" s="8">
        <v>19.048999999999999</v>
      </c>
      <c r="E28" s="8">
        <v>18.428999999999998</v>
      </c>
      <c r="F28" s="8">
        <v>19.850000000000001</v>
      </c>
      <c r="G28" s="7">
        <f t="shared" si="8"/>
        <v>19.109333333333332</v>
      </c>
      <c r="H28" s="8">
        <v>0.9</v>
      </c>
      <c r="I28" s="7">
        <f t="shared" si="9"/>
        <v>18.209333333333333</v>
      </c>
      <c r="J28" s="7">
        <v>64.959999999999994</v>
      </c>
      <c r="K28">
        <v>4</v>
      </c>
      <c r="L28" s="5">
        <v>1</v>
      </c>
      <c r="M28">
        <f t="shared" si="10"/>
        <v>50</v>
      </c>
      <c r="O28" s="7">
        <f t="shared" si="11"/>
        <v>5.9143914666666664</v>
      </c>
      <c r="S28" s="33" t="s">
        <v>78</v>
      </c>
      <c r="T28" s="33"/>
      <c r="U28" s="33"/>
      <c r="W28" s="32" t="s">
        <v>80</v>
      </c>
      <c r="X28" s="32"/>
      <c r="Y28" s="32"/>
    </row>
    <row r="29" spans="1:29" x14ac:dyDescent="0.2">
      <c r="A29" t="s">
        <v>57</v>
      </c>
      <c r="B29" t="s">
        <v>7</v>
      </c>
      <c r="C29" s="7">
        <v>20</v>
      </c>
      <c r="D29" s="8">
        <v>23.376000000000001</v>
      </c>
      <c r="E29" s="8">
        <v>22.702999999999999</v>
      </c>
      <c r="F29" s="8">
        <v>23.797000000000001</v>
      </c>
      <c r="G29" s="7">
        <f t="shared" si="8"/>
        <v>23.292000000000002</v>
      </c>
      <c r="H29" s="8">
        <v>1.57</v>
      </c>
      <c r="I29" s="7">
        <f t="shared" si="9"/>
        <v>21.722000000000001</v>
      </c>
      <c r="J29" s="7">
        <v>64.959999999999994</v>
      </c>
      <c r="K29">
        <v>4</v>
      </c>
      <c r="L29" s="5">
        <v>1</v>
      </c>
      <c r="M29">
        <f t="shared" si="10"/>
        <v>50</v>
      </c>
      <c r="O29" s="7">
        <f t="shared" si="11"/>
        <v>7.0553055999999996</v>
      </c>
      <c r="Q29">
        <f>AVERAGE(O29:O35)</f>
        <v>6.4291221333333324</v>
      </c>
      <c r="T29" t="s">
        <v>58</v>
      </c>
      <c r="U29" t="s">
        <v>57</v>
      </c>
      <c r="X29" t="s">
        <v>58</v>
      </c>
      <c r="Y29" t="s">
        <v>57</v>
      </c>
    </row>
    <row r="30" spans="1:29" x14ac:dyDescent="0.2">
      <c r="A30" t="s">
        <v>57</v>
      </c>
      <c r="B30" t="s">
        <v>8</v>
      </c>
      <c r="C30" s="7">
        <v>20</v>
      </c>
      <c r="D30" s="8">
        <v>21.033999999999999</v>
      </c>
      <c r="E30" s="8">
        <v>19.623999999999999</v>
      </c>
      <c r="F30" s="8">
        <v>18.451000000000001</v>
      </c>
      <c r="G30" s="7">
        <f t="shared" si="8"/>
        <v>19.702999999999999</v>
      </c>
      <c r="H30" s="8">
        <v>0.69899999999999995</v>
      </c>
      <c r="I30" s="7">
        <f t="shared" si="9"/>
        <v>19.003999999999998</v>
      </c>
      <c r="J30" s="7">
        <v>64.959999999999994</v>
      </c>
      <c r="K30">
        <v>4</v>
      </c>
      <c r="L30" s="5">
        <v>1</v>
      </c>
      <c r="M30">
        <f t="shared" si="10"/>
        <v>50</v>
      </c>
      <c r="O30" s="7">
        <f t="shared" si="11"/>
        <v>6.172499199999999</v>
      </c>
      <c r="S30" t="s">
        <v>75</v>
      </c>
      <c r="T30">
        <f>ABS(T25)</f>
        <v>5.8938857599999999</v>
      </c>
      <c r="U30">
        <f>ABS(U25)</f>
        <v>6.4291221333333324</v>
      </c>
      <c r="W30" t="s">
        <v>75</v>
      </c>
      <c r="X30">
        <f>COUNT(O41:O45)</f>
        <v>5</v>
      </c>
      <c r="Y30">
        <f>COUNT(O29:O35)</f>
        <v>7</v>
      </c>
    </row>
    <row r="31" spans="1:29" x14ac:dyDescent="0.2">
      <c r="A31" t="s">
        <v>57</v>
      </c>
      <c r="B31" t="s">
        <v>9</v>
      </c>
      <c r="C31" s="7">
        <v>20</v>
      </c>
      <c r="D31" s="8">
        <v>13.297000000000001</v>
      </c>
      <c r="E31" s="8">
        <v>12.282</v>
      </c>
      <c r="F31" s="8">
        <v>12.992000000000001</v>
      </c>
      <c r="G31" s="7">
        <f t="shared" si="8"/>
        <v>12.856999999999999</v>
      </c>
      <c r="H31" s="8">
        <v>0.93600000000000005</v>
      </c>
      <c r="I31" s="7">
        <f t="shared" si="9"/>
        <v>11.920999999999999</v>
      </c>
      <c r="J31" s="7">
        <v>64.959999999999994</v>
      </c>
      <c r="K31">
        <v>4</v>
      </c>
      <c r="L31" s="5">
        <v>1</v>
      </c>
      <c r="M31">
        <f t="shared" si="10"/>
        <v>50</v>
      </c>
      <c r="O31" s="7">
        <f t="shared" si="11"/>
        <v>3.8719407999999991</v>
      </c>
      <c r="S31" t="s">
        <v>76</v>
      </c>
      <c r="T31">
        <f>ABS(T26)</f>
        <v>5.0272760533333329</v>
      </c>
      <c r="U31">
        <f>ABS(U26)</f>
        <v>5.2584965333333331</v>
      </c>
      <c r="W31" t="s">
        <v>76</v>
      </c>
      <c r="X31">
        <f>COUNT(O36:O40)</f>
        <v>5</v>
      </c>
      <c r="Y31">
        <f>COUNT(O22:O28)</f>
        <v>7</v>
      </c>
    </row>
    <row r="32" spans="1:29" x14ac:dyDescent="0.2">
      <c r="A32" t="s">
        <v>57</v>
      </c>
      <c r="B32" t="s">
        <v>10</v>
      </c>
      <c r="C32" s="7">
        <v>20</v>
      </c>
      <c r="D32" s="8">
        <v>19.635000000000002</v>
      </c>
      <c r="E32" s="8">
        <v>19.297000000000001</v>
      </c>
      <c r="F32" s="8">
        <v>24.010999999999999</v>
      </c>
      <c r="G32" s="7">
        <f t="shared" si="8"/>
        <v>20.980999999999998</v>
      </c>
      <c r="H32" s="8">
        <v>1.2</v>
      </c>
      <c r="I32" s="7">
        <f t="shared" si="9"/>
        <v>19.780999999999999</v>
      </c>
      <c r="J32" s="7">
        <v>64.959999999999994</v>
      </c>
      <c r="K32">
        <v>4</v>
      </c>
      <c r="L32" s="5">
        <v>1</v>
      </c>
      <c r="M32">
        <f t="shared" si="10"/>
        <v>50</v>
      </c>
      <c r="O32" s="7">
        <f t="shared" si="11"/>
        <v>6.4248687999999996</v>
      </c>
    </row>
    <row r="33" spans="1:17" x14ac:dyDescent="0.2">
      <c r="A33" t="s">
        <v>57</v>
      </c>
      <c r="B33" t="s">
        <v>11</v>
      </c>
      <c r="C33" s="7">
        <v>20</v>
      </c>
      <c r="D33" s="8">
        <v>24.812000000000001</v>
      </c>
      <c r="E33" s="8">
        <v>24.023</v>
      </c>
      <c r="F33" s="8">
        <v>24.327000000000002</v>
      </c>
      <c r="G33" s="7">
        <f t="shared" si="8"/>
        <v>24.387333333333334</v>
      </c>
      <c r="H33" s="8">
        <v>0.38800000000000001</v>
      </c>
      <c r="I33" s="7">
        <f t="shared" si="9"/>
        <v>23.999333333333333</v>
      </c>
      <c r="J33" s="7">
        <v>64.959999999999994</v>
      </c>
      <c r="K33">
        <v>4</v>
      </c>
      <c r="L33" s="5">
        <v>1</v>
      </c>
      <c r="M33">
        <f t="shared" si="10"/>
        <v>50</v>
      </c>
      <c r="O33" s="7">
        <f t="shared" si="11"/>
        <v>7.7949834666666655</v>
      </c>
    </row>
    <row r="34" spans="1:17" x14ac:dyDescent="0.2">
      <c r="A34" t="s">
        <v>57</v>
      </c>
      <c r="B34" t="s">
        <v>12</v>
      </c>
      <c r="C34" s="7">
        <v>20</v>
      </c>
      <c r="D34" s="8">
        <v>23.538</v>
      </c>
      <c r="E34" s="8">
        <v>22.004000000000001</v>
      </c>
      <c r="F34" s="8">
        <v>22.917000000000002</v>
      </c>
      <c r="G34" s="7">
        <f t="shared" si="8"/>
        <v>22.819666666666667</v>
      </c>
      <c r="H34" s="8">
        <v>1.827</v>
      </c>
      <c r="I34" s="7">
        <f t="shared" si="9"/>
        <v>20.992666666666665</v>
      </c>
      <c r="J34" s="7">
        <v>64.959999999999994</v>
      </c>
      <c r="K34">
        <v>4</v>
      </c>
      <c r="L34" s="5">
        <v>1</v>
      </c>
      <c r="M34">
        <f t="shared" si="10"/>
        <v>50</v>
      </c>
      <c r="O34" s="7">
        <f t="shared" si="11"/>
        <v>6.8184181333333322</v>
      </c>
    </row>
    <row r="35" spans="1:17" x14ac:dyDescent="0.2">
      <c r="A35" t="s">
        <v>57</v>
      </c>
      <c r="B35" t="s">
        <v>13</v>
      </c>
      <c r="C35" s="7">
        <v>20</v>
      </c>
      <c r="D35" s="8">
        <v>20.954999999999998</v>
      </c>
      <c r="E35" s="8">
        <v>23.876000000000001</v>
      </c>
      <c r="F35" s="8">
        <v>23.289000000000001</v>
      </c>
      <c r="G35" s="7">
        <f t="shared" si="8"/>
        <v>22.706666666666667</v>
      </c>
      <c r="H35" s="8">
        <v>1.5680000000000001</v>
      </c>
      <c r="I35" s="7">
        <f t="shared" si="9"/>
        <v>21.138666666666666</v>
      </c>
      <c r="J35" s="7">
        <v>64.959999999999994</v>
      </c>
      <c r="K35">
        <v>4</v>
      </c>
      <c r="L35" s="5">
        <v>1</v>
      </c>
      <c r="M35">
        <f t="shared" si="10"/>
        <v>50</v>
      </c>
      <c r="O35" s="7">
        <f t="shared" si="11"/>
        <v>6.8658389333333325</v>
      </c>
    </row>
    <row r="36" spans="1:17" x14ac:dyDescent="0.2">
      <c r="A36" t="s">
        <v>58</v>
      </c>
      <c r="B36" t="s">
        <v>14</v>
      </c>
      <c r="C36" s="7">
        <v>20</v>
      </c>
      <c r="D36" s="8">
        <v>13.31</v>
      </c>
      <c r="E36" s="8">
        <v>11.459</v>
      </c>
      <c r="F36" s="8">
        <v>13.789</v>
      </c>
      <c r="G36" s="7">
        <f t="shared" si="8"/>
        <v>12.852666666666666</v>
      </c>
      <c r="H36" s="8">
        <v>1.925</v>
      </c>
      <c r="I36" s="7">
        <f t="shared" si="9"/>
        <v>10.927666666666665</v>
      </c>
      <c r="J36" s="7">
        <v>64.959999999999994</v>
      </c>
      <c r="K36">
        <v>4</v>
      </c>
      <c r="L36" s="5">
        <v>1</v>
      </c>
      <c r="M36">
        <f t="shared" si="10"/>
        <v>50</v>
      </c>
      <c r="O36" s="7">
        <f t="shared" si="11"/>
        <v>3.5493061333333329</v>
      </c>
      <c r="Q36">
        <f>AVERAGE(O36:O40)</f>
        <v>5.0272760533333329</v>
      </c>
    </row>
    <row r="37" spans="1:17" x14ac:dyDescent="0.2">
      <c r="A37" t="s">
        <v>58</v>
      </c>
      <c r="B37" t="s">
        <v>15</v>
      </c>
      <c r="C37" s="7">
        <v>20</v>
      </c>
      <c r="D37" s="8">
        <v>23.116</v>
      </c>
      <c r="E37" s="8">
        <v>19.895</v>
      </c>
      <c r="F37" s="8">
        <v>23.242000000000001</v>
      </c>
      <c r="G37" s="7">
        <f t="shared" si="8"/>
        <v>22.084333333333333</v>
      </c>
      <c r="H37" s="8">
        <v>1.137</v>
      </c>
      <c r="I37" s="7">
        <f t="shared" si="9"/>
        <v>20.947333333333333</v>
      </c>
      <c r="J37" s="7">
        <v>64.959999999999994</v>
      </c>
      <c r="K37">
        <v>4</v>
      </c>
      <c r="L37" s="5">
        <v>1</v>
      </c>
      <c r="M37">
        <f t="shared" si="10"/>
        <v>50</v>
      </c>
      <c r="O37" s="7">
        <f t="shared" si="11"/>
        <v>6.8036938666666664</v>
      </c>
    </row>
    <row r="38" spans="1:17" x14ac:dyDescent="0.2">
      <c r="A38" t="s">
        <v>58</v>
      </c>
      <c r="B38" t="s">
        <v>16</v>
      </c>
      <c r="C38" s="7">
        <v>20</v>
      </c>
      <c r="D38" s="8">
        <v>15.192</v>
      </c>
      <c r="E38" s="8">
        <v>12.823</v>
      </c>
      <c r="F38" s="8">
        <v>14.074999999999999</v>
      </c>
      <c r="G38" s="7">
        <f t="shared" si="8"/>
        <v>14.030000000000001</v>
      </c>
      <c r="H38" s="8">
        <v>2.3010000000000002</v>
      </c>
      <c r="I38" s="7">
        <f t="shared" si="9"/>
        <v>11.729000000000001</v>
      </c>
      <c r="J38" s="7">
        <v>64.959999999999994</v>
      </c>
      <c r="K38">
        <v>4</v>
      </c>
      <c r="L38" s="5">
        <v>1</v>
      </c>
      <c r="M38">
        <f t="shared" si="10"/>
        <v>50</v>
      </c>
      <c r="O38" s="7">
        <f t="shared" si="11"/>
        <v>3.8095791999999999</v>
      </c>
    </row>
    <row r="39" spans="1:17" x14ac:dyDescent="0.2">
      <c r="A39" t="s">
        <v>58</v>
      </c>
      <c r="B39" s="2" t="s">
        <v>17</v>
      </c>
      <c r="C39" s="7">
        <v>20</v>
      </c>
      <c r="D39" s="8">
        <v>14.021000000000001</v>
      </c>
      <c r="E39" s="8">
        <v>12.750999999999999</v>
      </c>
      <c r="F39" s="8">
        <v>13.379</v>
      </c>
      <c r="G39" s="7">
        <f t="shared" si="8"/>
        <v>13.383666666666665</v>
      </c>
      <c r="H39" s="8">
        <v>1.992</v>
      </c>
      <c r="I39" s="7">
        <f t="shared" si="9"/>
        <v>11.391666666666666</v>
      </c>
      <c r="J39" s="7">
        <v>64.959999999999994</v>
      </c>
      <c r="K39">
        <v>4</v>
      </c>
      <c r="L39" s="5">
        <v>1</v>
      </c>
      <c r="M39">
        <f t="shared" si="10"/>
        <v>50</v>
      </c>
      <c r="O39" s="7">
        <f t="shared" si="11"/>
        <v>3.7000133333333327</v>
      </c>
    </row>
    <row r="40" spans="1:17" x14ac:dyDescent="0.2">
      <c r="A40" t="s">
        <v>58</v>
      </c>
      <c r="B40" t="s">
        <v>18</v>
      </c>
      <c r="C40" s="7">
        <v>20</v>
      </c>
      <c r="D40" s="8">
        <v>23.977</v>
      </c>
      <c r="E40" s="8">
        <v>22.184000000000001</v>
      </c>
      <c r="F40" s="8">
        <v>23.966000000000001</v>
      </c>
      <c r="G40" s="7">
        <f t="shared" si="8"/>
        <v>23.375666666666671</v>
      </c>
      <c r="H40" s="8">
        <v>0.98099999999999998</v>
      </c>
      <c r="I40" s="7">
        <f t="shared" si="9"/>
        <v>22.394666666666669</v>
      </c>
      <c r="J40" s="7">
        <v>64.959999999999994</v>
      </c>
      <c r="K40">
        <v>4</v>
      </c>
      <c r="L40" s="5">
        <v>1</v>
      </c>
      <c r="M40">
        <f t="shared" si="10"/>
        <v>50</v>
      </c>
      <c r="O40" s="7">
        <f t="shared" si="11"/>
        <v>7.2737877333333332</v>
      </c>
    </row>
    <row r="41" spans="1:17" x14ac:dyDescent="0.2">
      <c r="A41" t="s">
        <v>58</v>
      </c>
      <c r="B41" t="s">
        <v>19</v>
      </c>
      <c r="C41" s="7">
        <v>20</v>
      </c>
      <c r="D41" s="8">
        <v>18.609000000000002</v>
      </c>
      <c r="E41" s="8">
        <v>19.172999999999998</v>
      </c>
      <c r="F41" s="8">
        <v>20.041</v>
      </c>
      <c r="G41" s="7">
        <f t="shared" si="8"/>
        <v>19.274333333333331</v>
      </c>
      <c r="H41" s="8">
        <v>2.2639999999999998</v>
      </c>
      <c r="I41" s="7">
        <f t="shared" si="9"/>
        <v>17.010333333333332</v>
      </c>
      <c r="J41" s="7">
        <v>64.959999999999994</v>
      </c>
      <c r="K41">
        <v>4</v>
      </c>
      <c r="L41" s="5">
        <v>1</v>
      </c>
      <c r="M41">
        <f t="shared" si="10"/>
        <v>50</v>
      </c>
      <c r="O41" s="7">
        <f t="shared" si="11"/>
        <v>5.5249562666666661</v>
      </c>
      <c r="Q41">
        <f>AVERAGE(O41:O45)</f>
        <v>5.8938857599999999</v>
      </c>
    </row>
    <row r="42" spans="1:17" x14ac:dyDescent="0.2">
      <c r="A42" t="s">
        <v>58</v>
      </c>
      <c r="B42" t="s">
        <v>20</v>
      </c>
      <c r="C42" s="7">
        <v>20</v>
      </c>
      <c r="D42" s="8">
        <v>15.045</v>
      </c>
      <c r="E42" s="8">
        <v>16.59</v>
      </c>
      <c r="F42" s="8">
        <v>17.222000000000001</v>
      </c>
      <c r="G42" s="7">
        <f t="shared" si="8"/>
        <v>16.285666666666668</v>
      </c>
      <c r="H42" s="8">
        <v>-0.09</v>
      </c>
      <c r="I42" s="7">
        <f t="shared" si="9"/>
        <v>16.375666666666667</v>
      </c>
      <c r="J42" s="7">
        <v>64.959999999999994</v>
      </c>
      <c r="K42">
        <v>4</v>
      </c>
      <c r="L42" s="5">
        <v>1</v>
      </c>
      <c r="M42">
        <f t="shared" si="10"/>
        <v>50</v>
      </c>
      <c r="O42" s="7">
        <f t="shared" si="11"/>
        <v>5.3188165333333339</v>
      </c>
    </row>
    <row r="43" spans="1:17" x14ac:dyDescent="0.2">
      <c r="A43" t="s">
        <v>58</v>
      </c>
      <c r="B43" t="s">
        <v>21</v>
      </c>
      <c r="C43" s="7">
        <v>20</v>
      </c>
      <c r="D43" s="8">
        <v>25.942</v>
      </c>
      <c r="E43" s="8">
        <v>26.010999999999999</v>
      </c>
      <c r="F43" s="8">
        <v>25.021000000000001</v>
      </c>
      <c r="G43">
        <f t="shared" si="8"/>
        <v>25.658000000000001</v>
      </c>
      <c r="H43" s="8">
        <v>1.7709999999999999</v>
      </c>
      <c r="I43" s="7">
        <f t="shared" si="9"/>
        <v>23.887</v>
      </c>
      <c r="J43" s="7">
        <v>64.959999999999994</v>
      </c>
      <c r="K43">
        <v>4</v>
      </c>
      <c r="L43" s="5">
        <v>1</v>
      </c>
      <c r="M43">
        <f t="shared" si="10"/>
        <v>50</v>
      </c>
      <c r="O43" s="7">
        <f t="shared" si="11"/>
        <v>7.7584975999999992</v>
      </c>
    </row>
    <row r="44" spans="1:17" x14ac:dyDescent="0.2">
      <c r="A44" t="s">
        <v>58</v>
      </c>
      <c r="B44" t="s">
        <v>22</v>
      </c>
      <c r="C44" s="7">
        <v>20</v>
      </c>
      <c r="D44" s="5">
        <v>15.045</v>
      </c>
      <c r="E44" s="5">
        <v>16.331</v>
      </c>
      <c r="F44" s="5">
        <v>17.989000000000001</v>
      </c>
      <c r="G44">
        <f t="shared" si="8"/>
        <v>16.454999999999998</v>
      </c>
      <c r="H44" s="5">
        <v>1.8380000000000001</v>
      </c>
      <c r="I44" s="7">
        <f t="shared" si="9"/>
        <v>14.616999999999997</v>
      </c>
      <c r="J44" s="7">
        <v>64.959999999999994</v>
      </c>
      <c r="K44">
        <v>4</v>
      </c>
      <c r="L44" s="5">
        <v>1</v>
      </c>
      <c r="M44">
        <f t="shared" si="10"/>
        <v>50</v>
      </c>
      <c r="O44" s="7">
        <f t="shared" si="11"/>
        <v>4.7476015999999985</v>
      </c>
    </row>
    <row r="45" spans="1:17" x14ac:dyDescent="0.2">
      <c r="A45" t="s">
        <v>58</v>
      </c>
      <c r="B45" t="s">
        <v>23</v>
      </c>
      <c r="C45" s="7">
        <v>20</v>
      </c>
      <c r="D45" s="8">
        <v>20.186</v>
      </c>
      <c r="E45" s="8">
        <v>20.152999999999999</v>
      </c>
      <c r="F45" s="8">
        <v>20.446999999999999</v>
      </c>
      <c r="G45" s="7">
        <f t="shared" si="8"/>
        <v>20.262</v>
      </c>
      <c r="H45" s="8">
        <v>1.421</v>
      </c>
      <c r="I45" s="7">
        <f t="shared" si="9"/>
        <v>18.841000000000001</v>
      </c>
      <c r="J45" s="7">
        <v>64.959999999999994</v>
      </c>
      <c r="K45">
        <v>4</v>
      </c>
      <c r="L45" s="5">
        <v>1</v>
      </c>
      <c r="M45">
        <f t="shared" si="10"/>
        <v>50</v>
      </c>
      <c r="O45" s="7">
        <f t="shared" si="11"/>
        <v>6.1195568000000007</v>
      </c>
    </row>
  </sheetData>
  <mergeCells count="1">
    <mergeCell ref="C2:E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EDC7F-7118-49A4-A6D9-66DAEDB4F2F2}">
  <dimension ref="A2:AB44"/>
  <sheetViews>
    <sheetView topLeftCell="G15" zoomScale="160" zoomScaleNormal="160" workbookViewId="0">
      <selection activeCell="E45" sqref="E45"/>
    </sheetView>
  </sheetViews>
  <sheetFormatPr defaultRowHeight="15" x14ac:dyDescent="0.2"/>
  <cols>
    <col min="1" max="1" width="12.9140625" customWidth="1"/>
    <col min="2" max="2" width="16.41015625" customWidth="1"/>
  </cols>
  <sheetData>
    <row r="2" spans="1:14" x14ac:dyDescent="0.2">
      <c r="A2" t="s">
        <v>62</v>
      </c>
      <c r="C2" s="65" t="s">
        <v>72</v>
      </c>
      <c r="D2" s="65"/>
      <c r="E2" s="65"/>
      <c r="I2" s="7"/>
    </row>
    <row r="3" spans="1:14" x14ac:dyDescent="0.2">
      <c r="A3" t="s">
        <v>116</v>
      </c>
      <c r="B3" s="11" t="s">
        <v>70</v>
      </c>
      <c r="C3" s="4">
        <v>1</v>
      </c>
      <c r="D3" s="4">
        <v>2</v>
      </c>
      <c r="E3" s="4">
        <v>3</v>
      </c>
      <c r="F3" s="3" t="s">
        <v>63</v>
      </c>
      <c r="G3" s="4" t="s">
        <v>64</v>
      </c>
      <c r="H3" s="3" t="s">
        <v>61</v>
      </c>
      <c r="I3" s="9" t="s">
        <v>65</v>
      </c>
      <c r="J3" s="3" t="s">
        <v>66</v>
      </c>
      <c r="K3" s="3" t="s">
        <v>67</v>
      </c>
      <c r="L3" s="3" t="s">
        <v>68</v>
      </c>
      <c r="N3" s="3" t="s">
        <v>107</v>
      </c>
    </row>
    <row r="4" spans="1:14" x14ac:dyDescent="0.2">
      <c r="B4" s="7">
        <v>20</v>
      </c>
      <c r="C4" s="5">
        <v>-255.95599999999999</v>
      </c>
      <c r="D4" s="5">
        <v>-319.733</v>
      </c>
      <c r="E4" s="5">
        <v>-236.244</v>
      </c>
      <c r="F4">
        <f>AVERAGE(C4:E4)</f>
        <v>-270.64433333333335</v>
      </c>
      <c r="G4" s="5">
        <f>--0.658</f>
        <v>0.65800000000000003</v>
      </c>
      <c r="H4">
        <f>F4-G4</f>
        <v>-271.30233333333337</v>
      </c>
      <c r="I4">
        <v>64.959999999999994</v>
      </c>
      <c r="J4">
        <v>2</v>
      </c>
      <c r="K4" s="5">
        <v>1</v>
      </c>
      <c r="L4">
        <f>50/K4</f>
        <v>50</v>
      </c>
      <c r="N4">
        <f>(H4*I4)/(J4*L4)</f>
        <v>-176.23799573333335</v>
      </c>
    </row>
    <row r="5" spans="1:14" x14ac:dyDescent="0.2">
      <c r="B5" s="7">
        <v>100</v>
      </c>
      <c r="C5" s="5">
        <v>-92</v>
      </c>
      <c r="D5" s="5">
        <v>-83.043999999999997</v>
      </c>
      <c r="E5" s="5">
        <v>-99.156000000000006</v>
      </c>
      <c r="F5">
        <f>AVERAGE(C5:E5)</f>
        <v>-91.399999999999991</v>
      </c>
      <c r="G5" s="5">
        <v>-1.8</v>
      </c>
      <c r="H5">
        <f>F5-G5</f>
        <v>-89.6</v>
      </c>
      <c r="I5">
        <v>64.959999999999994</v>
      </c>
      <c r="J5">
        <v>2</v>
      </c>
      <c r="K5" s="6">
        <v>5</v>
      </c>
      <c r="L5">
        <f>50/K5</f>
        <v>10</v>
      </c>
      <c r="N5">
        <f>(H5*I5)/(J5*L5)</f>
        <v>-291.02079999999995</v>
      </c>
    </row>
    <row r="6" spans="1:14" x14ac:dyDescent="0.2">
      <c r="B6" s="7">
        <v>200</v>
      </c>
      <c r="C6" s="5">
        <v>-63.822000000000003</v>
      </c>
      <c r="D6" s="5">
        <v>-52.622</v>
      </c>
      <c r="E6" s="5">
        <v>-50.222000000000001</v>
      </c>
      <c r="F6" s="7">
        <f>AVERAGE(C6:E6)</f>
        <v>-55.55533333333333</v>
      </c>
      <c r="G6" s="5">
        <v>-1.22</v>
      </c>
      <c r="H6" s="7">
        <f>F6-G6</f>
        <v>-54.335333333333331</v>
      </c>
      <c r="I6" s="7">
        <v>64.959999999999994</v>
      </c>
      <c r="J6" s="7">
        <v>2</v>
      </c>
      <c r="K6" s="8">
        <v>10</v>
      </c>
      <c r="L6" s="7">
        <f>50/K6</f>
        <v>5</v>
      </c>
      <c r="M6" s="7"/>
      <c r="N6" s="7">
        <f>(H6*I6)/(J6*L6)</f>
        <v>-352.9623253333333</v>
      </c>
    </row>
    <row r="7" spans="1:14" x14ac:dyDescent="0.2">
      <c r="B7" s="7">
        <v>400</v>
      </c>
      <c r="C7" s="5">
        <v>-36.378</v>
      </c>
      <c r="D7" s="5">
        <v>-34.622</v>
      </c>
      <c r="E7" s="5">
        <v>-35.866999999999997</v>
      </c>
      <c r="F7">
        <f>AVERAGE(C7:E7)</f>
        <v>-35.62233333333333</v>
      </c>
      <c r="G7" s="5">
        <v>-6.7000000000000004E-2</v>
      </c>
      <c r="H7">
        <f>F7-G7</f>
        <v>-35.55533333333333</v>
      </c>
      <c r="I7">
        <v>64.959999999999994</v>
      </c>
      <c r="J7">
        <v>2</v>
      </c>
      <c r="K7" s="6">
        <v>20</v>
      </c>
      <c r="L7">
        <f>50/K7</f>
        <v>2.5</v>
      </c>
      <c r="N7">
        <f>(H7*I7)/(J7*L7)</f>
        <v>-461.9348906666666</v>
      </c>
    </row>
    <row r="8" spans="1:14" x14ac:dyDescent="0.2">
      <c r="B8" s="22">
        <v>800</v>
      </c>
      <c r="C8" s="5">
        <v>-17.007999999999999</v>
      </c>
      <c r="D8" s="5">
        <v>-17.172000000000001</v>
      </c>
      <c r="E8" s="5">
        <v>-18.337</v>
      </c>
      <c r="F8">
        <f>AVERAGE(C8:E8)</f>
        <v>-17.505666666666666</v>
      </c>
      <c r="G8" s="5">
        <v>-1.044</v>
      </c>
      <c r="H8">
        <f>F8-G8</f>
        <v>-16.461666666666666</v>
      </c>
      <c r="I8">
        <v>64.959999999999994</v>
      </c>
      <c r="J8">
        <v>2</v>
      </c>
      <c r="K8" s="6">
        <v>40</v>
      </c>
      <c r="L8">
        <f>50/K8</f>
        <v>1.25</v>
      </c>
      <c r="N8">
        <f>(H8*I8)/(J8*L8)</f>
        <v>-427.73994666666658</v>
      </c>
    </row>
    <row r="9" spans="1:14" x14ac:dyDescent="0.2">
      <c r="B9" s="7"/>
    </row>
    <row r="10" spans="1:14" x14ac:dyDescent="0.2">
      <c r="A10" t="s">
        <v>134</v>
      </c>
      <c r="B10" s="11"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-275</v>
      </c>
      <c r="D11" s="5">
        <v>-243</v>
      </c>
      <c r="E11" s="5">
        <v>-205.11099999999999</v>
      </c>
      <c r="F11">
        <f>AVERAGE(C11:E11)</f>
        <v>-241.03700000000001</v>
      </c>
      <c r="G11">
        <v>-0.26700000000000002</v>
      </c>
      <c r="H11">
        <f>F11-G11</f>
        <v>-240.77</v>
      </c>
      <c r="I11">
        <v>64.959999999999994</v>
      </c>
      <c r="J11">
        <v>2</v>
      </c>
      <c r="K11" s="5">
        <v>1</v>
      </c>
      <c r="L11">
        <f>50/K11</f>
        <v>50</v>
      </c>
      <c r="N11">
        <f>(H11*I11)/(J11*L11)</f>
        <v>-156.40419199999999</v>
      </c>
    </row>
    <row r="12" spans="1:14" x14ac:dyDescent="0.2">
      <c r="B12" s="7">
        <v>100</v>
      </c>
      <c r="C12" s="5">
        <v>-110.21899999999999</v>
      </c>
      <c r="D12" s="5">
        <v>-96.763000000000005</v>
      </c>
      <c r="E12" s="5">
        <v>-103.874</v>
      </c>
      <c r="F12">
        <f>AVERAGE(C12:E12)</f>
        <v>-103.61866666666667</v>
      </c>
      <c r="G12" s="5">
        <v>-1.2889999999999999</v>
      </c>
      <c r="H12">
        <f>F12-G12</f>
        <v>-102.32966666666667</v>
      </c>
      <c r="I12">
        <v>64.959999999999994</v>
      </c>
      <c r="J12">
        <v>2</v>
      </c>
      <c r="K12" s="6">
        <v>5</v>
      </c>
      <c r="L12">
        <f>50/K12</f>
        <v>10</v>
      </c>
      <c r="N12">
        <f>(H12*I12)/(J12*L12)</f>
        <v>-332.36675733333334</v>
      </c>
    </row>
    <row r="13" spans="1:14" x14ac:dyDescent="0.2">
      <c r="B13" s="7">
        <v>200</v>
      </c>
      <c r="C13" s="5">
        <v>-84.006</v>
      </c>
      <c r="D13" s="5">
        <v>-86.242000000000004</v>
      </c>
      <c r="E13" s="5">
        <v>-81.986000000000004</v>
      </c>
      <c r="F13" s="7">
        <f>AVERAGE(C13:E13)</f>
        <v>-84.077999999999989</v>
      </c>
      <c r="G13" s="5">
        <v>-0.83699999999999997</v>
      </c>
      <c r="H13" s="7">
        <f>F13-G13</f>
        <v>-83.240999999999985</v>
      </c>
      <c r="I13" s="7">
        <v>64.959999999999994</v>
      </c>
      <c r="J13" s="7">
        <v>2</v>
      </c>
      <c r="K13" s="8">
        <v>10</v>
      </c>
      <c r="L13" s="7">
        <f>50/K13</f>
        <v>5</v>
      </c>
      <c r="M13" s="7"/>
      <c r="N13" s="7">
        <f>(H13*I13)/(J13*L13)</f>
        <v>-540.73353599999984</v>
      </c>
    </row>
    <row r="14" spans="1:14" x14ac:dyDescent="0.2">
      <c r="B14" s="7">
        <v>400</v>
      </c>
      <c r="C14" s="5">
        <v>-51.866999999999997</v>
      </c>
      <c r="D14" s="5">
        <v>-60.067</v>
      </c>
      <c r="E14" s="5">
        <v>-50.689</v>
      </c>
      <c r="F14">
        <f>AVERAGE(C14:E14)</f>
        <v>-54.207666666666661</v>
      </c>
      <c r="G14" s="5">
        <v>-0.89700000000000002</v>
      </c>
      <c r="H14">
        <f>F14-G14</f>
        <v>-53.310666666666663</v>
      </c>
      <c r="I14">
        <v>64.959999999999994</v>
      </c>
      <c r="J14">
        <v>2</v>
      </c>
      <c r="K14" s="6">
        <v>20</v>
      </c>
      <c r="L14">
        <f>50/K14</f>
        <v>2.5</v>
      </c>
      <c r="N14">
        <f>(H14*I14)/(J14*L14)</f>
        <v>-692.61218133333318</v>
      </c>
    </row>
    <row r="15" spans="1:14" x14ac:dyDescent="0.2">
      <c r="B15" s="22">
        <v>800</v>
      </c>
      <c r="C15" s="5">
        <v>-28.933</v>
      </c>
      <c r="D15" s="5">
        <v>-29.178000000000001</v>
      </c>
      <c r="E15" s="5">
        <v>-24.289000000000001</v>
      </c>
      <c r="F15">
        <f>AVERAGE(C15:E15)</f>
        <v>-27.466666666666669</v>
      </c>
      <c r="G15" s="5">
        <v>-0.82199999999999995</v>
      </c>
      <c r="H15">
        <f>F15-G15</f>
        <v>-26.644666666666669</v>
      </c>
      <c r="I15">
        <v>64.959999999999994</v>
      </c>
      <c r="J15">
        <v>2</v>
      </c>
      <c r="K15" s="6">
        <v>40</v>
      </c>
      <c r="L15">
        <f>50/K15</f>
        <v>1.25</v>
      </c>
      <c r="N15">
        <f>(H15*I15)/(J15*L15)</f>
        <v>-692.33501866666666</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6" t="s">
        <v>77</v>
      </c>
      <c r="S20" s="66"/>
      <c r="T20" s="66"/>
      <c r="V20" s="66" t="s">
        <v>74</v>
      </c>
      <c r="W20" s="66"/>
      <c r="X20" s="66"/>
      <c r="Z20" s="66" t="s">
        <v>79</v>
      </c>
      <c r="AA20" s="66"/>
      <c r="AB20" s="66"/>
    </row>
    <row r="21" spans="1:28" x14ac:dyDescent="0.2">
      <c r="A21" t="s">
        <v>57</v>
      </c>
      <c r="B21" t="s">
        <v>0</v>
      </c>
      <c r="C21" s="7">
        <v>800</v>
      </c>
      <c r="D21" s="35">
        <v>-25.454999999999998</v>
      </c>
      <c r="E21" s="35">
        <v>-25.15</v>
      </c>
      <c r="F21" s="35">
        <v>-33.619999999999997</v>
      </c>
      <c r="G21" s="7">
        <f t="shared" ref="G21:G44" si="0">AVERAGE(D21:F21)</f>
        <v>-28.074999999999999</v>
      </c>
      <c r="H21" s="8">
        <v>-0.65400000000000003</v>
      </c>
      <c r="I21" s="7">
        <f t="shared" ref="I21:I44" si="1">G21-H21</f>
        <v>-27.420999999999999</v>
      </c>
      <c r="J21" s="7">
        <v>64.959999999999994</v>
      </c>
      <c r="K21">
        <v>2</v>
      </c>
      <c r="L21" s="5">
        <v>40</v>
      </c>
      <c r="M21">
        <f>50/L21</f>
        <v>1.25</v>
      </c>
      <c r="N21" s="7"/>
      <c r="O21" s="7">
        <f t="shared" ref="O21:O44" si="2">(I21*J21)/(K21*M21)</f>
        <v>-712.50726399999996</v>
      </c>
      <c r="P21">
        <f>AVERAGE(O21:O27)</f>
        <v>-650.79278933333342</v>
      </c>
      <c r="Q21">
        <f>ABS(O21)</f>
        <v>712.50726399999996</v>
      </c>
      <c r="S21" s="3" t="s">
        <v>58</v>
      </c>
      <c r="T21" t="s">
        <v>57</v>
      </c>
      <c r="W21" s="3" t="s">
        <v>58</v>
      </c>
      <c r="X21" t="s">
        <v>57</v>
      </c>
      <c r="AA21" s="3" t="s">
        <v>58</v>
      </c>
      <c r="AB21" t="s">
        <v>57</v>
      </c>
    </row>
    <row r="22" spans="1:28" x14ac:dyDescent="0.2">
      <c r="A22" t="s">
        <v>57</v>
      </c>
      <c r="B22" t="s">
        <v>1</v>
      </c>
      <c r="C22" s="7">
        <v>800</v>
      </c>
      <c r="D22" s="35">
        <v>-24.925000000000001</v>
      </c>
      <c r="E22" s="35">
        <v>-20.247</v>
      </c>
      <c r="F22" s="35">
        <v>-25.128</v>
      </c>
      <c r="G22" s="7">
        <f t="shared" si="0"/>
        <v>-23.433333333333334</v>
      </c>
      <c r="H22" s="8">
        <v>-0.75600000000000001</v>
      </c>
      <c r="I22" s="7">
        <f t="shared" si="1"/>
        <v>-22.677333333333333</v>
      </c>
      <c r="J22" s="7">
        <v>64.959999999999994</v>
      </c>
      <c r="K22" s="7">
        <v>2</v>
      </c>
      <c r="L22" s="5">
        <v>40</v>
      </c>
      <c r="M22">
        <f t="shared" ref="M22:M44" si="3">50/L22</f>
        <v>1.25</v>
      </c>
      <c r="O22" s="7">
        <f t="shared" si="2"/>
        <v>-589.24782933333324</v>
      </c>
      <c r="Q22">
        <f t="shared" ref="Q22:Q44" si="4">ABS(O22)</f>
        <v>589.24782933333324</v>
      </c>
      <c r="R22" t="s">
        <v>75</v>
      </c>
      <c r="S22">
        <f>AVERAGE(O40:O44)</f>
        <v>-592.48543573333325</v>
      </c>
      <c r="T22">
        <f>AVERAGE(O28:O34)</f>
        <v>-562.661248</v>
      </c>
      <c r="V22" t="s">
        <v>75</v>
      </c>
      <c r="W22">
        <f>STDEVA(O40:O44)</f>
        <v>109.6917574142594</v>
      </c>
      <c r="X22">
        <f>STDEVA(O28:O34)</f>
        <v>179.88225471625418</v>
      </c>
      <c r="Z22" t="s">
        <v>75</v>
      </c>
      <c r="AA22">
        <f>W22/SQRT(W27)</f>
        <v>49.055645229940112</v>
      </c>
      <c r="AB22">
        <f>X22/SQRT(X27)</f>
        <v>67.98910160754059</v>
      </c>
    </row>
    <row r="23" spans="1:28" x14ac:dyDescent="0.2">
      <c r="A23" t="s">
        <v>57</v>
      </c>
      <c r="B23" t="s">
        <v>2</v>
      </c>
      <c r="C23" s="7">
        <v>800</v>
      </c>
      <c r="D23" s="5">
        <v>-25.416</v>
      </c>
      <c r="E23" s="5">
        <v>-24.902000000000001</v>
      </c>
      <c r="F23" s="5">
        <v>-25.116</v>
      </c>
      <c r="G23">
        <f>AVERAGE(D23:F23)</f>
        <v>-25.144666666666666</v>
      </c>
      <c r="H23" s="5">
        <v>-0.69399999999999995</v>
      </c>
      <c r="I23" s="7">
        <f t="shared" si="1"/>
        <v>-24.450666666666667</v>
      </c>
      <c r="J23" s="7">
        <v>64.959999999999994</v>
      </c>
      <c r="K23" s="7">
        <v>2</v>
      </c>
      <c r="L23" s="5">
        <v>40</v>
      </c>
      <c r="M23">
        <f t="shared" si="3"/>
        <v>1.25</v>
      </c>
      <c r="O23" s="7">
        <f t="shared" si="2"/>
        <v>-635.32612266666661</v>
      </c>
      <c r="Q23">
        <f t="shared" si="4"/>
        <v>635.32612266666661</v>
      </c>
      <c r="R23" t="s">
        <v>76</v>
      </c>
      <c r="S23">
        <f>AVERAGE(O35:O39)</f>
        <v>-706.41141759999994</v>
      </c>
      <c r="T23">
        <f>AVERAGE(O21:O27)</f>
        <v>-650.79278933333342</v>
      </c>
      <c r="V23" t="s">
        <v>76</v>
      </c>
      <c r="W23">
        <f>STDEVA(O35:O39)</f>
        <v>78.811350884383799</v>
      </c>
      <c r="X23">
        <f>STDEVA(O21:O27)</f>
        <v>100.55392129457751</v>
      </c>
      <c r="Z23" t="s">
        <v>76</v>
      </c>
      <c r="AA23">
        <f>W23/SQRT(W28)</f>
        <v>35.245507595214065</v>
      </c>
      <c r="AB23">
        <f>X23/SQRT(X28)</f>
        <v>38.005809871116298</v>
      </c>
    </row>
    <row r="24" spans="1:28" x14ac:dyDescent="0.2">
      <c r="A24" t="s">
        <v>57</v>
      </c>
      <c r="B24" t="s">
        <v>3</v>
      </c>
      <c r="C24" s="7">
        <v>800</v>
      </c>
      <c r="D24" s="35">
        <v>-23.776</v>
      </c>
      <c r="E24" s="35">
        <v>-30.916</v>
      </c>
      <c r="F24" s="35">
        <v>-23.507000000000001</v>
      </c>
      <c r="G24" s="39">
        <f>AVERAGE(D24:F24)</f>
        <v>-26.066333333333333</v>
      </c>
      <c r="H24" s="8">
        <v>-0.80700000000000005</v>
      </c>
      <c r="I24" s="7">
        <f t="shared" si="1"/>
        <v>-25.259333333333334</v>
      </c>
      <c r="J24" s="7">
        <v>64.959999999999994</v>
      </c>
      <c r="K24" s="7">
        <v>2</v>
      </c>
      <c r="L24" s="5">
        <v>40</v>
      </c>
      <c r="M24">
        <f t="shared" si="3"/>
        <v>1.25</v>
      </c>
      <c r="O24" s="7">
        <f t="shared" si="2"/>
        <v>-656.33851733333336</v>
      </c>
      <c r="Q24">
        <f t="shared" si="4"/>
        <v>656.33851733333336</v>
      </c>
    </row>
    <row r="25" spans="1:28" x14ac:dyDescent="0.2">
      <c r="A25" t="s">
        <v>57</v>
      </c>
      <c r="B25" t="s">
        <v>4</v>
      </c>
      <c r="C25" s="7">
        <v>800</v>
      </c>
      <c r="D25" s="35">
        <v>-27.695</v>
      </c>
      <c r="E25" s="35">
        <v>-24.978999999999999</v>
      </c>
      <c r="F25" s="35">
        <v>-25.8</v>
      </c>
      <c r="G25" s="7">
        <f t="shared" si="0"/>
        <v>-26.158000000000001</v>
      </c>
      <c r="H25" s="8">
        <v>-1.2629999999999999</v>
      </c>
      <c r="I25" s="7">
        <f t="shared" si="1"/>
        <v>-24.895000000000003</v>
      </c>
      <c r="J25" s="7">
        <v>64.959999999999994</v>
      </c>
      <c r="K25" s="7">
        <v>2</v>
      </c>
      <c r="L25" s="5">
        <v>40</v>
      </c>
      <c r="M25">
        <f t="shared" si="3"/>
        <v>1.25</v>
      </c>
      <c r="O25" s="7">
        <f t="shared" si="2"/>
        <v>-646.87167999999997</v>
      </c>
      <c r="Q25">
        <f t="shared" si="4"/>
        <v>646.87167999999997</v>
      </c>
      <c r="R25" s="67" t="s">
        <v>78</v>
      </c>
      <c r="S25" s="67"/>
      <c r="T25" s="67"/>
      <c r="V25" s="66" t="s">
        <v>80</v>
      </c>
      <c r="W25" s="66"/>
      <c r="X25" s="66"/>
    </row>
    <row r="26" spans="1:28" x14ac:dyDescent="0.2">
      <c r="A26" t="s">
        <v>57</v>
      </c>
      <c r="B26" t="s">
        <v>5</v>
      </c>
      <c r="C26" s="7">
        <v>800</v>
      </c>
      <c r="D26" s="35">
        <v>-17.827999999999999</v>
      </c>
      <c r="E26" s="35">
        <v>-20.379000000000001</v>
      </c>
      <c r="F26" s="35">
        <v>-20.129000000000001</v>
      </c>
      <c r="G26" s="7">
        <f t="shared" si="0"/>
        <v>-19.445333333333334</v>
      </c>
      <c r="H26" s="8">
        <v>-0.38300000000000001</v>
      </c>
      <c r="I26" s="7">
        <f t="shared" si="1"/>
        <v>-19.062333333333335</v>
      </c>
      <c r="J26" s="7">
        <v>64.959999999999994</v>
      </c>
      <c r="K26" s="7">
        <v>2</v>
      </c>
      <c r="L26" s="5">
        <v>40</v>
      </c>
      <c r="M26">
        <f t="shared" si="3"/>
        <v>1.25</v>
      </c>
      <c r="O26" s="7">
        <f t="shared" si="2"/>
        <v>-495.31566933333335</v>
      </c>
      <c r="Q26">
        <f t="shared" si="4"/>
        <v>495.31566933333335</v>
      </c>
      <c r="S26" t="s">
        <v>58</v>
      </c>
      <c r="T26" t="s">
        <v>57</v>
      </c>
      <c r="W26" t="s">
        <v>58</v>
      </c>
      <c r="X26" t="s">
        <v>57</v>
      </c>
    </row>
    <row r="27" spans="1:28" x14ac:dyDescent="0.2">
      <c r="A27" t="s">
        <v>57</v>
      </c>
      <c r="B27" t="s">
        <v>6</v>
      </c>
      <c r="C27" s="7">
        <v>800</v>
      </c>
      <c r="D27" s="35">
        <v>-30.3</v>
      </c>
      <c r="E27" s="35">
        <v>-34.218000000000004</v>
      </c>
      <c r="F27" s="35">
        <v>-31.997</v>
      </c>
      <c r="G27" s="7">
        <f t="shared" si="0"/>
        <v>-32.171666666666667</v>
      </c>
      <c r="H27" s="8">
        <v>-0.61599999999999999</v>
      </c>
      <c r="I27" s="7">
        <f t="shared" si="1"/>
        <v>-31.555666666666667</v>
      </c>
      <c r="J27" s="7">
        <v>64.959999999999994</v>
      </c>
      <c r="K27" s="7">
        <v>2</v>
      </c>
      <c r="L27" s="5">
        <v>40</v>
      </c>
      <c r="M27">
        <f t="shared" si="3"/>
        <v>1.25</v>
      </c>
      <c r="O27" s="7">
        <f t="shared" si="2"/>
        <v>-819.94244266666669</v>
      </c>
      <c r="Q27">
        <f t="shared" si="4"/>
        <v>819.94244266666669</v>
      </c>
      <c r="R27" t="s">
        <v>75</v>
      </c>
      <c r="S27">
        <f>ABS(S22)</f>
        <v>592.48543573333325</v>
      </c>
      <c r="T27">
        <f>ABS(T22)</f>
        <v>562.661248</v>
      </c>
      <c r="V27" t="s">
        <v>75</v>
      </c>
      <c r="W27">
        <v>5</v>
      </c>
      <c r="X27">
        <v>7</v>
      </c>
    </row>
    <row r="28" spans="1:28" x14ac:dyDescent="0.2">
      <c r="A28" t="s">
        <v>57</v>
      </c>
      <c r="B28" t="s">
        <v>7</v>
      </c>
      <c r="C28" s="7">
        <v>800</v>
      </c>
      <c r="D28" s="35">
        <v>-22.765000000000001</v>
      </c>
      <c r="E28" s="35">
        <v>-22.960999999999999</v>
      </c>
      <c r="F28" s="35">
        <v>-23.276</v>
      </c>
      <c r="G28" s="7">
        <f t="shared" si="0"/>
        <v>-23.000666666666664</v>
      </c>
      <c r="H28" s="8">
        <v>-0.66700000000000004</v>
      </c>
      <c r="I28" s="7">
        <f t="shared" si="1"/>
        <v>-22.333666666666662</v>
      </c>
      <c r="J28" s="7">
        <v>64.959999999999994</v>
      </c>
      <c r="K28" s="7">
        <v>2</v>
      </c>
      <c r="L28" s="5">
        <v>40</v>
      </c>
      <c r="M28">
        <f t="shared" si="3"/>
        <v>1.25</v>
      </c>
      <c r="O28" s="7">
        <f t="shared" si="2"/>
        <v>-580.31799466666655</v>
      </c>
      <c r="P28">
        <f>AVERAGE(O28:O34)</f>
        <v>-562.661248</v>
      </c>
      <c r="Q28">
        <f t="shared" si="4"/>
        <v>580.31799466666655</v>
      </c>
      <c r="R28" t="s">
        <v>76</v>
      </c>
      <c r="S28">
        <f>ABS(S23)</f>
        <v>706.41141759999994</v>
      </c>
      <c r="T28">
        <f>ABS(T23)</f>
        <v>650.79278933333342</v>
      </c>
      <c r="V28" t="s">
        <v>76</v>
      </c>
      <c r="W28">
        <v>5</v>
      </c>
      <c r="X28">
        <v>7</v>
      </c>
    </row>
    <row r="29" spans="1:28" x14ac:dyDescent="0.2">
      <c r="A29" t="s">
        <v>57</v>
      </c>
      <c r="B29" t="s">
        <v>8</v>
      </c>
      <c r="C29" s="7">
        <v>800</v>
      </c>
      <c r="D29" s="35">
        <v>-33.237000000000002</v>
      </c>
      <c r="E29" s="35">
        <v>-28.905999999999999</v>
      </c>
      <c r="F29" s="35">
        <v>-31.251999999999999</v>
      </c>
      <c r="G29" s="7">
        <f t="shared" si="0"/>
        <v>-31.131666666666664</v>
      </c>
      <c r="H29" s="8">
        <v>-0.86799999999999999</v>
      </c>
      <c r="I29" s="7">
        <f t="shared" si="1"/>
        <v>-30.263666666666666</v>
      </c>
      <c r="J29" s="7">
        <v>64.959999999999994</v>
      </c>
      <c r="K29" s="7">
        <v>2</v>
      </c>
      <c r="L29" s="5">
        <v>40</v>
      </c>
      <c r="M29">
        <f t="shared" si="3"/>
        <v>1.25</v>
      </c>
      <c r="O29" s="7">
        <f t="shared" si="2"/>
        <v>-786.37111466666659</v>
      </c>
      <c r="Q29">
        <f t="shared" si="4"/>
        <v>786.37111466666659</v>
      </c>
    </row>
    <row r="30" spans="1:28" x14ac:dyDescent="0.2">
      <c r="A30" t="s">
        <v>57</v>
      </c>
      <c r="B30" t="s">
        <v>9</v>
      </c>
      <c r="C30" s="7">
        <v>800</v>
      </c>
      <c r="D30" s="35">
        <v>-9.6609999999999996</v>
      </c>
      <c r="E30" s="35">
        <v>-9.6180000000000003</v>
      </c>
      <c r="F30" s="35">
        <v>-9.5670000000000002</v>
      </c>
      <c r="G30" s="7">
        <f t="shared" si="0"/>
        <v>-9.615333333333334</v>
      </c>
      <c r="H30" s="8">
        <v>-0.89500000000000002</v>
      </c>
      <c r="I30" s="7">
        <f t="shared" si="1"/>
        <v>-8.7203333333333344</v>
      </c>
      <c r="J30" s="7">
        <v>64.959999999999994</v>
      </c>
      <c r="K30" s="7">
        <v>2</v>
      </c>
      <c r="L30" s="5">
        <v>40</v>
      </c>
      <c r="M30">
        <f t="shared" si="3"/>
        <v>1.25</v>
      </c>
      <c r="O30" s="7">
        <f t="shared" si="2"/>
        <v>-226.58914133333332</v>
      </c>
      <c r="Q30">
        <f t="shared" si="4"/>
        <v>226.58914133333332</v>
      </c>
    </row>
    <row r="31" spans="1:28" x14ac:dyDescent="0.2">
      <c r="A31" t="s">
        <v>57</v>
      </c>
      <c r="B31" t="s">
        <v>10</v>
      </c>
      <c r="C31" s="7">
        <v>800</v>
      </c>
      <c r="D31" s="35">
        <v>-27.35</v>
      </c>
      <c r="E31" s="35">
        <v>-28.257000000000001</v>
      </c>
      <c r="F31" s="35">
        <v>-28.295000000000002</v>
      </c>
      <c r="G31" s="7">
        <f t="shared" si="0"/>
        <v>-27.967333333333332</v>
      </c>
      <c r="H31" s="8">
        <v>-0.83499999999999996</v>
      </c>
      <c r="I31" s="7">
        <f t="shared" si="1"/>
        <v>-27.132333333333332</v>
      </c>
      <c r="J31" s="7">
        <v>64.959999999999994</v>
      </c>
      <c r="K31" s="7">
        <v>2</v>
      </c>
      <c r="L31" s="5">
        <v>40</v>
      </c>
      <c r="M31">
        <f t="shared" si="3"/>
        <v>1.25</v>
      </c>
      <c r="O31" s="7">
        <f t="shared" si="2"/>
        <v>-705.00654933333328</v>
      </c>
      <c r="Q31">
        <f t="shared" si="4"/>
        <v>705.00654933333328</v>
      </c>
    </row>
    <row r="32" spans="1:28" x14ac:dyDescent="0.2">
      <c r="A32" t="s">
        <v>57</v>
      </c>
      <c r="B32" t="s">
        <v>11</v>
      </c>
      <c r="C32" s="7">
        <v>800</v>
      </c>
      <c r="D32" s="35">
        <v>-22.768000000000001</v>
      </c>
      <c r="E32" s="35">
        <v>-23.448</v>
      </c>
      <c r="F32" s="35">
        <v>-23.448</v>
      </c>
      <c r="G32" s="7">
        <f t="shared" si="0"/>
        <v>-23.221333333333334</v>
      </c>
      <c r="H32" s="8">
        <v>-0.58299999999999996</v>
      </c>
      <c r="I32" s="7">
        <f t="shared" si="1"/>
        <v>-22.638333333333335</v>
      </c>
      <c r="J32" s="7">
        <v>64.959999999999994</v>
      </c>
      <c r="K32" s="7">
        <v>2</v>
      </c>
      <c r="L32" s="5">
        <v>40</v>
      </c>
      <c r="M32">
        <f t="shared" si="3"/>
        <v>1.25</v>
      </c>
      <c r="O32" s="7">
        <f t="shared" si="2"/>
        <v>-588.23445333333325</v>
      </c>
      <c r="Q32">
        <f t="shared" si="4"/>
        <v>588.23445333333325</v>
      </c>
    </row>
    <row r="33" spans="1:17" x14ac:dyDescent="0.2">
      <c r="A33" t="s">
        <v>57</v>
      </c>
      <c r="B33" t="s">
        <v>12</v>
      </c>
      <c r="C33" s="7">
        <v>800</v>
      </c>
      <c r="D33" s="35">
        <v>-22.702000000000002</v>
      </c>
      <c r="E33" s="35">
        <v>-22.398</v>
      </c>
      <c r="F33" s="35">
        <v>-24.206</v>
      </c>
      <c r="G33" s="7">
        <f t="shared" si="0"/>
        <v>-23.102</v>
      </c>
      <c r="H33" s="8">
        <v>-0.54</v>
      </c>
      <c r="I33" s="7">
        <f t="shared" si="1"/>
        <v>-22.562000000000001</v>
      </c>
      <c r="J33" s="7">
        <v>64.959999999999994</v>
      </c>
      <c r="K33" s="7">
        <v>2</v>
      </c>
      <c r="L33" s="5">
        <v>40</v>
      </c>
      <c r="M33">
        <f t="shared" si="3"/>
        <v>1.25</v>
      </c>
      <c r="O33" s="7">
        <f t="shared" si="2"/>
        <v>-586.25100799999996</v>
      </c>
      <c r="Q33">
        <f t="shared" si="4"/>
        <v>586.25100799999996</v>
      </c>
    </row>
    <row r="34" spans="1:17" x14ac:dyDescent="0.2">
      <c r="A34" t="s">
        <v>57</v>
      </c>
      <c r="B34" t="s">
        <v>13</v>
      </c>
      <c r="C34" s="7">
        <v>800</v>
      </c>
      <c r="D34" s="35">
        <v>-19.710999999999999</v>
      </c>
      <c r="E34" s="35">
        <v>-18.46</v>
      </c>
      <c r="F34" s="35">
        <v>-17.556000000000001</v>
      </c>
      <c r="G34" s="7">
        <f t="shared" si="0"/>
        <v>-18.575666666666667</v>
      </c>
      <c r="H34" s="8">
        <v>-0.64700000000000002</v>
      </c>
      <c r="I34" s="7">
        <f t="shared" si="1"/>
        <v>-17.928666666666668</v>
      </c>
      <c r="J34" s="7">
        <v>64.959999999999994</v>
      </c>
      <c r="K34" s="7">
        <v>2</v>
      </c>
      <c r="L34" s="5">
        <v>40</v>
      </c>
      <c r="M34">
        <f t="shared" si="3"/>
        <v>1.25</v>
      </c>
      <c r="O34" s="7">
        <f t="shared" si="2"/>
        <v>-465.85847466666667</v>
      </c>
      <c r="Q34">
        <f t="shared" si="4"/>
        <v>465.85847466666667</v>
      </c>
    </row>
    <row r="35" spans="1:17" x14ac:dyDescent="0.2">
      <c r="A35" t="s">
        <v>58</v>
      </c>
      <c r="B35" t="s">
        <v>14</v>
      </c>
      <c r="C35" s="7">
        <v>800</v>
      </c>
      <c r="D35" s="35">
        <v>-29.776</v>
      </c>
      <c r="E35" s="35">
        <v>-23.95</v>
      </c>
      <c r="F35" s="35">
        <v>-33.665999999999997</v>
      </c>
      <c r="G35" s="7">
        <f t="shared" si="0"/>
        <v>-29.130666666666666</v>
      </c>
      <c r="H35" s="8">
        <v>-0.60199999999999998</v>
      </c>
      <c r="I35" s="7">
        <f t="shared" si="1"/>
        <v>-28.528666666666666</v>
      </c>
      <c r="J35" s="7">
        <v>64.959999999999994</v>
      </c>
      <c r="K35" s="7">
        <v>2</v>
      </c>
      <c r="L35" s="5">
        <v>40</v>
      </c>
      <c r="M35">
        <f t="shared" si="3"/>
        <v>1.25</v>
      </c>
      <c r="O35" s="7">
        <f t="shared" si="2"/>
        <v>-741.28887466666652</v>
      </c>
      <c r="P35">
        <f>AVERAGE(O35:O39)</f>
        <v>-706.41141759999994</v>
      </c>
      <c r="Q35">
        <f t="shared" si="4"/>
        <v>741.28887466666652</v>
      </c>
    </row>
    <row r="36" spans="1:17" x14ac:dyDescent="0.2">
      <c r="A36" t="s">
        <v>58</v>
      </c>
      <c r="B36" t="s">
        <v>15</v>
      </c>
      <c r="C36" s="7">
        <v>800</v>
      </c>
      <c r="D36" s="35">
        <v>-20.372</v>
      </c>
      <c r="E36" s="35">
        <v>-21.706</v>
      </c>
      <c r="F36" s="35">
        <v>-29.084</v>
      </c>
      <c r="G36" s="7">
        <f t="shared" si="0"/>
        <v>-23.72066666666667</v>
      </c>
      <c r="H36" s="8">
        <v>-0.874</v>
      </c>
      <c r="I36" s="7">
        <f t="shared" si="1"/>
        <v>-22.846666666666671</v>
      </c>
      <c r="J36" s="7">
        <v>64.959999999999994</v>
      </c>
      <c r="K36" s="7">
        <v>2</v>
      </c>
      <c r="L36" s="5">
        <v>40</v>
      </c>
      <c r="M36">
        <f t="shared" si="3"/>
        <v>1.25</v>
      </c>
      <c r="O36" s="7">
        <f t="shared" si="2"/>
        <v>-593.64778666666666</v>
      </c>
      <c r="Q36">
        <f t="shared" si="4"/>
        <v>593.64778666666666</v>
      </c>
    </row>
    <row r="37" spans="1:17" x14ac:dyDescent="0.2">
      <c r="A37" t="s">
        <v>58</v>
      </c>
      <c r="B37" t="s">
        <v>16</v>
      </c>
      <c r="C37" s="7">
        <v>800</v>
      </c>
      <c r="D37" s="35">
        <v>-31.664000000000001</v>
      </c>
      <c r="E37" s="35">
        <v>-26.510999999999999</v>
      </c>
      <c r="F37" s="35">
        <v>-33.496000000000002</v>
      </c>
      <c r="G37" s="7">
        <f t="shared" si="0"/>
        <v>-30.556999999999999</v>
      </c>
      <c r="H37" s="8">
        <v>-0.78900000000000003</v>
      </c>
      <c r="I37" s="7">
        <f t="shared" si="1"/>
        <v>-29.767999999999997</v>
      </c>
      <c r="J37" s="7">
        <v>64.959999999999994</v>
      </c>
      <c r="K37" s="7">
        <v>2</v>
      </c>
      <c r="L37" s="5">
        <v>40</v>
      </c>
      <c r="M37">
        <f t="shared" si="3"/>
        <v>1.25</v>
      </c>
      <c r="O37" s="7">
        <f t="shared" si="2"/>
        <v>-773.49171199999978</v>
      </c>
      <c r="Q37">
        <f t="shared" si="4"/>
        <v>773.49171199999978</v>
      </c>
    </row>
    <row r="38" spans="1:17" x14ac:dyDescent="0.2">
      <c r="A38" t="s">
        <v>58</v>
      </c>
      <c r="B38" s="2" t="s">
        <v>17</v>
      </c>
      <c r="C38" s="7">
        <v>800</v>
      </c>
      <c r="D38" s="35">
        <v>-20.728999999999999</v>
      </c>
      <c r="E38" s="35">
        <v>-27.687999999999999</v>
      </c>
      <c r="F38" s="35">
        <v>-28.308</v>
      </c>
      <c r="G38" s="7">
        <f t="shared" si="0"/>
        <v>-25.574999999999999</v>
      </c>
      <c r="H38" s="8">
        <v>-0.35</v>
      </c>
      <c r="I38" s="7">
        <f t="shared" si="1"/>
        <v>-25.224999999999998</v>
      </c>
      <c r="J38" s="7">
        <v>64.959999999999994</v>
      </c>
      <c r="K38" s="7">
        <v>2</v>
      </c>
      <c r="L38" s="5">
        <v>40</v>
      </c>
      <c r="M38">
        <f t="shared" si="3"/>
        <v>1.25</v>
      </c>
      <c r="O38" s="7">
        <f t="shared" si="2"/>
        <v>-655.44639999999993</v>
      </c>
      <c r="Q38">
        <f t="shared" si="4"/>
        <v>655.44639999999993</v>
      </c>
    </row>
    <row r="39" spans="1:17" x14ac:dyDescent="0.2">
      <c r="A39" t="s">
        <v>58</v>
      </c>
      <c r="B39" t="s">
        <v>18</v>
      </c>
      <c r="C39" s="7">
        <v>800</v>
      </c>
      <c r="D39" s="35">
        <v>-29.672999999999998</v>
      </c>
      <c r="E39" s="35">
        <v>-29.402000000000001</v>
      </c>
      <c r="F39" s="35">
        <v>-30.192</v>
      </c>
      <c r="G39" s="7">
        <f t="shared" si="0"/>
        <v>-29.755666666666666</v>
      </c>
      <c r="H39" s="8">
        <v>-0.192</v>
      </c>
      <c r="I39" s="7">
        <f t="shared" si="1"/>
        <v>-29.563666666666666</v>
      </c>
      <c r="J39" s="7">
        <v>64.959999999999994</v>
      </c>
      <c r="K39" s="7">
        <v>2</v>
      </c>
      <c r="L39" s="5">
        <v>40</v>
      </c>
      <c r="M39">
        <f t="shared" si="3"/>
        <v>1.25</v>
      </c>
      <c r="O39" s="7">
        <f t="shared" si="2"/>
        <v>-768.18231466666657</v>
      </c>
      <c r="Q39">
        <f t="shared" si="4"/>
        <v>768.18231466666657</v>
      </c>
    </row>
    <row r="40" spans="1:17" x14ac:dyDescent="0.2">
      <c r="A40" t="s">
        <v>58</v>
      </c>
      <c r="B40" t="s">
        <v>19</v>
      </c>
      <c r="C40" s="7">
        <v>800</v>
      </c>
      <c r="D40" s="35">
        <v>-27.032</v>
      </c>
      <c r="E40" s="35">
        <v>-26.515000000000001</v>
      </c>
      <c r="F40" s="35">
        <v>-30.946999999999999</v>
      </c>
      <c r="G40" s="7">
        <f t="shared" si="0"/>
        <v>-28.164666666666665</v>
      </c>
      <c r="H40" s="8">
        <v>-0.99199999999999999</v>
      </c>
      <c r="I40" s="7">
        <f t="shared" si="1"/>
        <v>-27.172666666666665</v>
      </c>
      <c r="J40" s="7">
        <v>64.959999999999994</v>
      </c>
      <c r="K40" s="7">
        <v>2</v>
      </c>
      <c r="L40" s="5">
        <v>40</v>
      </c>
      <c r="M40">
        <f t="shared" si="3"/>
        <v>1.25</v>
      </c>
      <c r="O40" s="7">
        <f t="shared" si="2"/>
        <v>-706.05457066666656</v>
      </c>
      <c r="P40">
        <f>AVERAGE(O40:O44)</f>
        <v>-592.48543573333325</v>
      </c>
      <c r="Q40">
        <f t="shared" si="4"/>
        <v>706.05457066666656</v>
      </c>
    </row>
    <row r="41" spans="1:17" x14ac:dyDescent="0.2">
      <c r="A41" t="s">
        <v>58</v>
      </c>
      <c r="B41" t="s">
        <v>20</v>
      </c>
      <c r="C41" s="7">
        <v>800</v>
      </c>
      <c r="D41" s="35">
        <v>-21.213999999999999</v>
      </c>
      <c r="E41" s="35">
        <v>-32.331000000000003</v>
      </c>
      <c r="F41" s="35">
        <v>-27.004999999999999</v>
      </c>
      <c r="G41" s="39">
        <f>AVERAGE(D41:F41)</f>
        <v>-26.849999999999998</v>
      </c>
      <c r="H41" s="8">
        <v>-0.83499999999999996</v>
      </c>
      <c r="I41" s="7">
        <f t="shared" si="1"/>
        <v>-26.014999999999997</v>
      </c>
      <c r="J41" s="7">
        <v>64.959999999999994</v>
      </c>
      <c r="K41" s="7">
        <v>2</v>
      </c>
      <c r="L41" s="5">
        <v>40</v>
      </c>
      <c r="M41">
        <f t="shared" si="3"/>
        <v>1.25</v>
      </c>
      <c r="O41" s="7">
        <f t="shared" si="2"/>
        <v>-675.97375999999986</v>
      </c>
      <c r="Q41">
        <f t="shared" si="4"/>
        <v>675.97375999999986</v>
      </c>
    </row>
    <row r="42" spans="1:17" x14ac:dyDescent="0.2">
      <c r="A42" t="s">
        <v>58</v>
      </c>
      <c r="B42" t="s">
        <v>21</v>
      </c>
      <c r="C42" s="7">
        <v>800</v>
      </c>
      <c r="D42" s="35">
        <v>-19.207000000000001</v>
      </c>
      <c r="E42" s="35">
        <v>-19.228999999999999</v>
      </c>
      <c r="F42" s="35">
        <v>-23.989000000000001</v>
      </c>
      <c r="G42" s="7">
        <f t="shared" si="0"/>
        <v>-20.808333333333334</v>
      </c>
      <c r="H42" s="8">
        <v>-0.59799999999999998</v>
      </c>
      <c r="I42" s="7">
        <f t="shared" si="1"/>
        <v>-20.210333333333335</v>
      </c>
      <c r="J42" s="7">
        <v>64.959999999999994</v>
      </c>
      <c r="K42" s="7">
        <v>2</v>
      </c>
      <c r="L42" s="5">
        <v>40</v>
      </c>
      <c r="M42">
        <f t="shared" si="3"/>
        <v>1.25</v>
      </c>
      <c r="O42" s="7">
        <f t="shared" si="2"/>
        <v>-525.14530133333324</v>
      </c>
      <c r="Q42">
        <f t="shared" si="4"/>
        <v>525.14530133333324</v>
      </c>
    </row>
    <row r="43" spans="1:17" x14ac:dyDescent="0.2">
      <c r="A43" t="s">
        <v>58</v>
      </c>
      <c r="B43" t="s">
        <v>22</v>
      </c>
      <c r="C43" s="7">
        <v>800</v>
      </c>
      <c r="D43" s="5">
        <v>-17.338999999999999</v>
      </c>
      <c r="E43" s="5">
        <v>-18.116</v>
      </c>
      <c r="F43" s="5">
        <v>-17.234999999999999</v>
      </c>
      <c r="G43">
        <f>AVERAGE(D43:F43)</f>
        <v>-17.563333333333333</v>
      </c>
      <c r="H43" s="5">
        <v>-0.625</v>
      </c>
      <c r="I43" s="7">
        <f t="shared" si="1"/>
        <v>-16.938333333333333</v>
      </c>
      <c r="J43" s="7">
        <v>64.959999999999994</v>
      </c>
      <c r="K43" s="7">
        <v>2</v>
      </c>
      <c r="L43" s="5">
        <v>40</v>
      </c>
      <c r="M43">
        <f t="shared" si="3"/>
        <v>1.25</v>
      </c>
      <c r="O43" s="7">
        <f t="shared" si="2"/>
        <v>-440.12565333333322</v>
      </c>
      <c r="Q43">
        <f t="shared" si="4"/>
        <v>440.12565333333322</v>
      </c>
    </row>
    <row r="44" spans="1:17" x14ac:dyDescent="0.2">
      <c r="A44" t="s">
        <v>58</v>
      </c>
      <c r="B44" t="s">
        <v>23</v>
      </c>
      <c r="C44" s="7">
        <v>800</v>
      </c>
      <c r="D44" s="35">
        <v>-24.385000000000002</v>
      </c>
      <c r="E44" s="35">
        <v>-23.434000000000001</v>
      </c>
      <c r="F44" s="35">
        <v>-24.689</v>
      </c>
      <c r="G44" s="7">
        <f t="shared" si="0"/>
        <v>-24.169333333333338</v>
      </c>
      <c r="H44" s="8">
        <v>-0.496</v>
      </c>
      <c r="I44" s="7">
        <f t="shared" si="1"/>
        <v>-23.673333333333339</v>
      </c>
      <c r="J44" s="7">
        <v>64.959999999999994</v>
      </c>
      <c r="K44" s="7">
        <v>2</v>
      </c>
      <c r="L44" s="5">
        <v>40</v>
      </c>
      <c r="M44">
        <f t="shared" si="3"/>
        <v>1.25</v>
      </c>
      <c r="O44" s="7">
        <f t="shared" si="2"/>
        <v>-615.12789333333342</v>
      </c>
      <c r="Q44">
        <f t="shared" si="4"/>
        <v>615.12789333333342</v>
      </c>
    </row>
  </sheetData>
  <mergeCells count="6">
    <mergeCell ref="C2:E2"/>
    <mergeCell ref="R20:T20"/>
    <mergeCell ref="V20:X20"/>
    <mergeCell ref="Z20:AB20"/>
    <mergeCell ref="R25:T25"/>
    <mergeCell ref="V25:X25"/>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49EB8-F075-4BC7-ACAB-03D88637FB4E}">
  <dimension ref="A2:AB45"/>
  <sheetViews>
    <sheetView topLeftCell="A10" zoomScale="115" zoomScaleNormal="115" workbookViewId="0">
      <selection activeCell="L27" sqref="L27"/>
    </sheetView>
  </sheetViews>
  <sheetFormatPr defaultRowHeight="15" x14ac:dyDescent="0.2"/>
  <cols>
    <col min="1" max="1" width="15.46875" customWidth="1"/>
    <col min="2" max="2" width="15.19921875" customWidth="1"/>
  </cols>
  <sheetData>
    <row r="2" spans="1:14" x14ac:dyDescent="0.2">
      <c r="A2" t="s">
        <v>62</v>
      </c>
      <c r="C2" s="65" t="s">
        <v>72</v>
      </c>
      <c r="D2" s="65"/>
      <c r="E2" s="65"/>
      <c r="I2" s="7"/>
    </row>
    <row r="3" spans="1:14" x14ac:dyDescent="0.2">
      <c r="A3" t="s">
        <v>116</v>
      </c>
      <c r="B3" s="3" t="s">
        <v>70</v>
      </c>
      <c r="C3" s="4">
        <v>1</v>
      </c>
      <c r="D3" s="4">
        <v>2</v>
      </c>
      <c r="E3" s="4">
        <v>3</v>
      </c>
      <c r="F3" s="3" t="s">
        <v>63</v>
      </c>
      <c r="G3" s="4" t="s">
        <v>64</v>
      </c>
      <c r="H3" s="3" t="s">
        <v>61</v>
      </c>
      <c r="I3" s="9" t="s">
        <v>65</v>
      </c>
      <c r="J3" s="3" t="s">
        <v>66</v>
      </c>
      <c r="K3" s="3" t="s">
        <v>67</v>
      </c>
      <c r="L3" s="3" t="s">
        <v>68</v>
      </c>
      <c r="N3" s="3" t="s">
        <v>107</v>
      </c>
    </row>
    <row r="4" spans="1:14" x14ac:dyDescent="0.2">
      <c r="B4" s="22">
        <v>20</v>
      </c>
      <c r="C4" s="5">
        <v>9.9779999999999998</v>
      </c>
      <c r="D4" s="5">
        <v>10.821999999999999</v>
      </c>
      <c r="E4" s="5">
        <v>11.273</v>
      </c>
      <c r="F4">
        <f t="shared" ref="F4:F8" si="0">AVERAGE(C4:E4)</f>
        <v>10.690999999999997</v>
      </c>
      <c r="G4" s="5">
        <v>0.58799999999999997</v>
      </c>
      <c r="H4">
        <f t="shared" ref="H4:H8" si="1">F4-G4</f>
        <v>10.102999999999998</v>
      </c>
      <c r="I4">
        <v>29.71</v>
      </c>
      <c r="J4">
        <v>2</v>
      </c>
      <c r="K4" s="5">
        <v>1</v>
      </c>
      <c r="L4">
        <f>50/K4</f>
        <v>50</v>
      </c>
      <c r="N4">
        <f>(H4*I4)/(J4*L4)</f>
        <v>3.001601299999999</v>
      </c>
    </row>
    <row r="5" spans="1:14" x14ac:dyDescent="0.2">
      <c r="B5" s="7">
        <v>100</v>
      </c>
      <c r="C5" s="5">
        <v>3.7559999999999998</v>
      </c>
      <c r="D5" s="5">
        <v>3.444</v>
      </c>
      <c r="E5" s="5">
        <v>3.4670000000000001</v>
      </c>
      <c r="F5">
        <f t="shared" si="0"/>
        <v>3.5556666666666668</v>
      </c>
      <c r="G5" s="5">
        <v>0.42199999999999999</v>
      </c>
      <c r="H5">
        <f t="shared" si="1"/>
        <v>3.1336666666666666</v>
      </c>
      <c r="I5">
        <v>29.71</v>
      </c>
      <c r="J5">
        <v>2</v>
      </c>
      <c r="K5" s="6">
        <v>5</v>
      </c>
      <c r="L5">
        <f t="shared" ref="L5:L8" si="2">50/K5</f>
        <v>10</v>
      </c>
      <c r="N5">
        <f>(H5*I5)/(J5*L5)</f>
        <v>4.6550618333333329</v>
      </c>
    </row>
    <row r="6" spans="1:14" x14ac:dyDescent="0.2">
      <c r="B6" s="7">
        <v>200</v>
      </c>
      <c r="C6" s="5">
        <v>2.4220000000000002</v>
      </c>
      <c r="D6" s="5">
        <v>1.978</v>
      </c>
      <c r="E6" s="5">
        <v>2.1110000000000002</v>
      </c>
      <c r="F6" s="7">
        <f t="shared" si="0"/>
        <v>2.1703333333333337</v>
      </c>
      <c r="G6" s="5">
        <v>2.1999999999999999E-2</v>
      </c>
      <c r="H6" s="7">
        <f t="shared" si="1"/>
        <v>2.1483333333333339</v>
      </c>
      <c r="I6">
        <v>29.71</v>
      </c>
      <c r="J6" s="7">
        <v>2</v>
      </c>
      <c r="K6" s="8">
        <v>10</v>
      </c>
      <c r="L6" s="7">
        <f t="shared" si="2"/>
        <v>5</v>
      </c>
      <c r="M6" s="7"/>
      <c r="N6" s="7">
        <f t="shared" ref="N6:N8" si="3">(H6*I6)/(J6*L6)</f>
        <v>6.3826983333333356</v>
      </c>
    </row>
    <row r="7" spans="1:14" x14ac:dyDescent="0.2">
      <c r="B7" s="7">
        <v>400</v>
      </c>
      <c r="C7" s="5">
        <v>1.012</v>
      </c>
      <c r="D7" s="5">
        <v>1.024</v>
      </c>
      <c r="E7" s="5">
        <v>0.64800000000000002</v>
      </c>
      <c r="F7">
        <f t="shared" si="0"/>
        <v>0.89466666666666672</v>
      </c>
      <c r="G7" s="5">
        <v>3.5999999999999997E-2</v>
      </c>
      <c r="H7">
        <f t="shared" si="1"/>
        <v>0.85866666666666669</v>
      </c>
      <c r="I7">
        <v>29.71</v>
      </c>
      <c r="J7">
        <v>2</v>
      </c>
      <c r="K7" s="6">
        <v>20</v>
      </c>
      <c r="L7">
        <f t="shared" si="2"/>
        <v>2.5</v>
      </c>
      <c r="N7" s="7">
        <f t="shared" si="3"/>
        <v>5.1021973333333337</v>
      </c>
    </row>
    <row r="8" spans="1:14" x14ac:dyDescent="0.2">
      <c r="B8" s="7">
        <v>800</v>
      </c>
      <c r="C8" s="5">
        <v>0.88500000000000001</v>
      </c>
      <c r="D8" s="5">
        <v>0.84699999999999998</v>
      </c>
      <c r="E8" s="5">
        <v>0.63500000000000001</v>
      </c>
      <c r="F8">
        <f t="shared" si="0"/>
        <v>0.78900000000000003</v>
      </c>
      <c r="G8" s="5">
        <v>0.11600000000000001</v>
      </c>
      <c r="H8">
        <f t="shared" si="1"/>
        <v>0.67300000000000004</v>
      </c>
      <c r="I8">
        <v>29.71</v>
      </c>
      <c r="J8">
        <v>2</v>
      </c>
      <c r="K8" s="6">
        <v>40</v>
      </c>
      <c r="L8">
        <f t="shared" si="2"/>
        <v>1.25</v>
      </c>
      <c r="N8">
        <f t="shared" si="3"/>
        <v>7.9979320000000005</v>
      </c>
    </row>
    <row r="9" spans="1:14" x14ac:dyDescent="0.2">
      <c r="B9" s="7"/>
    </row>
    <row r="10" spans="1:14" x14ac:dyDescent="0.2">
      <c r="A10" t="s">
        <v>158</v>
      </c>
      <c r="B10" s="11" t="s">
        <v>70</v>
      </c>
      <c r="C10" s="4">
        <v>1</v>
      </c>
      <c r="D10" s="4">
        <v>2</v>
      </c>
      <c r="E10" s="4">
        <v>3</v>
      </c>
      <c r="F10" s="3" t="s">
        <v>63</v>
      </c>
      <c r="G10" s="4" t="s">
        <v>64</v>
      </c>
      <c r="H10" s="3" t="s">
        <v>61</v>
      </c>
      <c r="I10" s="9" t="s">
        <v>65</v>
      </c>
      <c r="J10" s="3" t="s">
        <v>66</v>
      </c>
      <c r="K10" s="3" t="s">
        <v>67</v>
      </c>
      <c r="L10" s="3" t="s">
        <v>68</v>
      </c>
      <c r="N10" s="3" t="s">
        <v>107</v>
      </c>
    </row>
    <row r="11" spans="1:14" x14ac:dyDescent="0.2">
      <c r="B11" s="22">
        <v>20</v>
      </c>
      <c r="C11" s="5">
        <v>8.6890000000000001</v>
      </c>
      <c r="D11" s="5">
        <v>9.0670000000000002</v>
      </c>
      <c r="E11" s="5">
        <v>10.689</v>
      </c>
      <c r="F11">
        <f t="shared" ref="F11:F15" si="4">AVERAGE(C11:E11)</f>
        <v>9.4816666666666674</v>
      </c>
      <c r="G11" s="5">
        <v>0.11899999999999999</v>
      </c>
      <c r="H11">
        <f t="shared" ref="H11:H15" si="5">F11-G11</f>
        <v>9.3626666666666676</v>
      </c>
      <c r="I11">
        <v>29.71</v>
      </c>
      <c r="J11">
        <v>2</v>
      </c>
      <c r="K11" s="5">
        <v>1</v>
      </c>
      <c r="L11">
        <f>50/K11</f>
        <v>50</v>
      </c>
      <c r="N11">
        <f>(H11*I11)/(J11*L11)</f>
        <v>2.7816482666666671</v>
      </c>
    </row>
    <row r="12" spans="1:14" x14ac:dyDescent="0.2">
      <c r="B12" s="7">
        <v>100</v>
      </c>
      <c r="C12" s="5">
        <v>2.778</v>
      </c>
      <c r="D12" s="5">
        <v>2.556</v>
      </c>
      <c r="E12" s="5">
        <v>3.22</v>
      </c>
      <c r="F12">
        <f t="shared" si="4"/>
        <v>2.8513333333333333</v>
      </c>
      <c r="G12" s="5">
        <v>0.13300000000000001</v>
      </c>
      <c r="H12">
        <f t="shared" si="5"/>
        <v>2.7183333333333333</v>
      </c>
      <c r="I12">
        <v>29.71</v>
      </c>
      <c r="J12">
        <v>2</v>
      </c>
      <c r="K12" s="6">
        <v>5</v>
      </c>
      <c r="L12">
        <f t="shared" ref="L12:L15" si="6">50/K12</f>
        <v>10</v>
      </c>
      <c r="N12">
        <f>(H12*I12)/(J12*L12)</f>
        <v>4.0380841666666667</v>
      </c>
    </row>
    <row r="13" spans="1:14" x14ac:dyDescent="0.2">
      <c r="B13" s="7">
        <v>200</v>
      </c>
      <c r="C13" s="5">
        <v>1.333</v>
      </c>
      <c r="D13" s="5">
        <v>1.2669999999999999</v>
      </c>
      <c r="E13" s="5">
        <v>1.667</v>
      </c>
      <c r="F13" s="7">
        <f t="shared" si="4"/>
        <v>1.4223333333333332</v>
      </c>
      <c r="G13" s="5">
        <v>-6.7000000000000004E-2</v>
      </c>
      <c r="H13" s="7">
        <f t="shared" si="5"/>
        <v>1.4893333333333332</v>
      </c>
      <c r="I13">
        <v>29.71</v>
      </c>
      <c r="J13" s="7">
        <v>2</v>
      </c>
      <c r="K13" s="8">
        <v>10</v>
      </c>
      <c r="L13" s="7">
        <f t="shared" si="6"/>
        <v>5</v>
      </c>
      <c r="M13" s="7"/>
      <c r="N13" s="7">
        <f t="shared" ref="N13:N15" si="7">(H13*I13)/(J13*L13)</f>
        <v>4.4248093333333332</v>
      </c>
    </row>
    <row r="14" spans="1:14" x14ac:dyDescent="0.2">
      <c r="B14" s="7">
        <v>400</v>
      </c>
      <c r="C14" s="5">
        <v>1.2</v>
      </c>
      <c r="D14" s="5">
        <v>1.1779999999999999</v>
      </c>
      <c r="E14" s="5">
        <v>1.089</v>
      </c>
      <c r="F14">
        <f t="shared" si="4"/>
        <v>1.1556666666666666</v>
      </c>
      <c r="G14" s="5">
        <v>8.8999999999999996E-2</v>
      </c>
      <c r="H14">
        <f t="shared" si="5"/>
        <v>1.0666666666666667</v>
      </c>
      <c r="I14">
        <v>29.71</v>
      </c>
      <c r="J14">
        <v>2</v>
      </c>
      <c r="K14" s="6">
        <v>20</v>
      </c>
      <c r="L14">
        <f t="shared" si="6"/>
        <v>2.5</v>
      </c>
      <c r="N14" s="7">
        <f t="shared" si="7"/>
        <v>6.3381333333333334</v>
      </c>
    </row>
    <row r="15" spans="1:14" x14ac:dyDescent="0.2">
      <c r="B15" s="7">
        <v>800</v>
      </c>
      <c r="C15" s="5">
        <v>0.66300000000000003</v>
      </c>
      <c r="D15" s="5">
        <v>0.77</v>
      </c>
      <c r="E15" s="5">
        <v>0.878</v>
      </c>
      <c r="F15">
        <f t="shared" si="4"/>
        <v>0.77033333333333331</v>
      </c>
      <c r="G15" s="5">
        <v>-9.6000000000000002E-2</v>
      </c>
      <c r="H15">
        <f t="shared" si="5"/>
        <v>0.86633333333333329</v>
      </c>
      <c r="I15">
        <v>29.71</v>
      </c>
      <c r="J15">
        <v>2</v>
      </c>
      <c r="K15" s="6">
        <v>40</v>
      </c>
      <c r="L15">
        <f t="shared" si="6"/>
        <v>1.25</v>
      </c>
      <c r="N15">
        <f t="shared" si="7"/>
        <v>10.295505333333333</v>
      </c>
    </row>
    <row r="21" spans="1:28" x14ac:dyDescent="0.2">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66" t="s">
        <v>77</v>
      </c>
      <c r="S21" s="66"/>
      <c r="T21" s="66"/>
      <c r="V21" s="66" t="s">
        <v>74</v>
      </c>
      <c r="W21" s="66"/>
      <c r="X21" s="66"/>
      <c r="Z21" s="66" t="s">
        <v>79</v>
      </c>
      <c r="AA21" s="66"/>
      <c r="AB21" s="66"/>
    </row>
    <row r="22" spans="1:28" x14ac:dyDescent="0.2">
      <c r="A22" t="s">
        <v>57</v>
      </c>
      <c r="B22" t="s">
        <v>0</v>
      </c>
      <c r="C22" s="7">
        <v>20</v>
      </c>
      <c r="D22" s="8">
        <v>51.801000000000002</v>
      </c>
      <c r="E22" s="8">
        <v>52.883000000000003</v>
      </c>
      <c r="F22" s="8">
        <v>51.045000000000002</v>
      </c>
      <c r="G22" s="7">
        <f t="shared" ref="G22:G45" si="8">AVERAGE(D22:F22)</f>
        <v>51.909666666666659</v>
      </c>
      <c r="H22" s="8">
        <v>2.71</v>
      </c>
      <c r="I22" s="7">
        <f t="shared" ref="I22:I45" si="9">G22-H22</f>
        <v>49.199666666666658</v>
      </c>
      <c r="J22" s="7">
        <v>29.71</v>
      </c>
      <c r="K22">
        <v>4</v>
      </c>
      <c r="L22" s="5">
        <v>1</v>
      </c>
      <c r="M22">
        <f>50/L22</f>
        <v>50</v>
      </c>
      <c r="N22" s="7"/>
      <c r="O22" s="7">
        <f t="shared" ref="O22:O45" si="10">(I22*J22)/(K22*M22)</f>
        <v>7.3086104833333323</v>
      </c>
      <c r="P22">
        <f>AVERAGE(O22:O28)</f>
        <v>7.0193270428571441</v>
      </c>
      <c r="S22" s="3" t="s">
        <v>58</v>
      </c>
      <c r="T22" t="s">
        <v>57</v>
      </c>
      <c r="W22" s="3" t="s">
        <v>58</v>
      </c>
      <c r="X22" t="s">
        <v>57</v>
      </c>
      <c r="AA22" s="3" t="s">
        <v>58</v>
      </c>
      <c r="AB22" t="s">
        <v>57</v>
      </c>
    </row>
    <row r="23" spans="1:28" x14ac:dyDescent="0.2">
      <c r="A23" t="s">
        <v>57</v>
      </c>
      <c r="B23" t="s">
        <v>1</v>
      </c>
      <c r="C23" s="7">
        <v>20</v>
      </c>
      <c r="D23" s="8">
        <v>54.725999999999999</v>
      </c>
      <c r="E23" s="8">
        <v>58.104999999999997</v>
      </c>
      <c r="F23" s="8">
        <v>50.432000000000002</v>
      </c>
      <c r="G23" s="7">
        <f t="shared" si="8"/>
        <v>54.420999999999992</v>
      </c>
      <c r="H23" s="8">
        <v>1.7969999999999999</v>
      </c>
      <c r="I23" s="7">
        <f t="shared" si="9"/>
        <v>52.623999999999995</v>
      </c>
      <c r="J23" s="7">
        <v>29.71</v>
      </c>
      <c r="K23">
        <v>4</v>
      </c>
      <c r="L23" s="5">
        <v>1</v>
      </c>
      <c r="M23">
        <f t="shared" ref="M23:M45" si="11">50/L23</f>
        <v>50</v>
      </c>
      <c r="O23" s="7">
        <f t="shared" si="10"/>
        <v>7.8172952000000002</v>
      </c>
      <c r="R23" t="s">
        <v>75</v>
      </c>
      <c r="S23">
        <f>AVERAGE(O41:O45)</f>
        <v>6.6277761233333337</v>
      </c>
      <c r="T23">
        <f>AVERAGE(O29:O35)</f>
        <v>6.7190084595238107</v>
      </c>
      <c r="V23" t="s">
        <v>75</v>
      </c>
      <c r="W23">
        <f>STDEVA(O41:O45)</f>
        <v>0.75653527023854761</v>
      </c>
      <c r="X23">
        <f>STDEVA(O29:O35)</f>
        <v>1.5323922298460333</v>
      </c>
      <c r="Z23" t="s">
        <v>75</v>
      </c>
      <c r="AA23">
        <f>W23/SQRT(W28)</f>
        <v>0.3383328583259132</v>
      </c>
      <c r="AB23">
        <f>X23/SQRT(X28)</f>
        <v>0.57918982159719057</v>
      </c>
    </row>
    <row r="24" spans="1:28" x14ac:dyDescent="0.2">
      <c r="A24" t="s">
        <v>57</v>
      </c>
      <c r="B24" t="s">
        <v>2</v>
      </c>
      <c r="C24" s="7">
        <v>20</v>
      </c>
      <c r="D24" s="8">
        <v>33.962000000000003</v>
      </c>
      <c r="E24" s="8">
        <v>41.021000000000001</v>
      </c>
      <c r="F24" s="8">
        <v>39.960999999999999</v>
      </c>
      <c r="G24" s="7">
        <f t="shared" si="8"/>
        <v>38.314666666666668</v>
      </c>
      <c r="H24" s="8">
        <v>0.221</v>
      </c>
      <c r="I24" s="7">
        <f t="shared" si="9"/>
        <v>38.093666666666671</v>
      </c>
      <c r="J24" s="7">
        <v>29.71</v>
      </c>
      <c r="K24">
        <v>4</v>
      </c>
      <c r="L24" s="5">
        <v>1</v>
      </c>
      <c r="M24">
        <f t="shared" si="11"/>
        <v>50</v>
      </c>
      <c r="O24" s="7">
        <f t="shared" si="10"/>
        <v>5.6588141833333339</v>
      </c>
      <c r="R24" t="s">
        <v>76</v>
      </c>
      <c r="S24">
        <f>AVERAGE(O36:O40)</f>
        <v>5.5834993333333331</v>
      </c>
      <c r="T24">
        <f>AVERAGE(O22:O28)</f>
        <v>7.0193270428571441</v>
      </c>
      <c r="V24" t="s">
        <v>76</v>
      </c>
      <c r="W24">
        <f>STDEVA(O36:O40)</f>
        <v>1.5445654092610119</v>
      </c>
      <c r="X24">
        <f>STDEVA(O22:O28)</f>
        <v>1.5008764755152395</v>
      </c>
      <c r="Z24" t="s">
        <v>76</v>
      </c>
      <c r="AA24">
        <f>W24/SQRT(W29)</f>
        <v>0.69075065016048109</v>
      </c>
      <c r="AB24">
        <f>X24/SQRT(X29)</f>
        <v>0.56727798612006386</v>
      </c>
    </row>
    <row r="25" spans="1:28" x14ac:dyDescent="0.2">
      <c r="A25" t="s">
        <v>57</v>
      </c>
      <c r="B25" t="s">
        <v>3</v>
      </c>
      <c r="C25" s="7">
        <v>20</v>
      </c>
      <c r="D25" s="8">
        <v>54.936</v>
      </c>
      <c r="E25" s="8">
        <v>48.237000000000002</v>
      </c>
      <c r="F25" s="8">
        <v>67.957999999999998</v>
      </c>
      <c r="G25" s="7">
        <f t="shared" si="8"/>
        <v>57.043666666666667</v>
      </c>
      <c r="H25" s="8">
        <v>2.5830000000000002</v>
      </c>
      <c r="I25" s="7">
        <f t="shared" si="9"/>
        <v>54.460666666666668</v>
      </c>
      <c r="J25" s="7">
        <v>29.71</v>
      </c>
      <c r="K25">
        <v>4</v>
      </c>
      <c r="L25" s="5">
        <v>1</v>
      </c>
      <c r="M25">
        <f t="shared" si="11"/>
        <v>50</v>
      </c>
      <c r="O25" s="7">
        <f t="shared" si="10"/>
        <v>8.0901320333333349</v>
      </c>
    </row>
    <row r="26" spans="1:28" x14ac:dyDescent="0.2">
      <c r="A26" t="s">
        <v>57</v>
      </c>
      <c r="B26" t="s">
        <v>4</v>
      </c>
      <c r="C26" s="7">
        <v>20</v>
      </c>
      <c r="D26" s="8">
        <v>60.168999999999997</v>
      </c>
      <c r="E26" s="8">
        <v>63.484999999999999</v>
      </c>
      <c r="F26" s="8">
        <v>63.552999999999997</v>
      </c>
      <c r="G26" s="7">
        <f t="shared" si="8"/>
        <v>62.402333333333331</v>
      </c>
      <c r="H26" s="8">
        <v>3.4000000000000002E-2</v>
      </c>
      <c r="I26" s="7">
        <f t="shared" si="9"/>
        <v>62.368333333333332</v>
      </c>
      <c r="J26" s="7">
        <v>29.71</v>
      </c>
      <c r="K26">
        <v>4</v>
      </c>
      <c r="L26" s="5">
        <v>1</v>
      </c>
      <c r="M26">
        <f t="shared" si="11"/>
        <v>50</v>
      </c>
      <c r="O26" s="7">
        <f t="shared" si="10"/>
        <v>9.2648159166666666</v>
      </c>
      <c r="R26" s="67" t="s">
        <v>78</v>
      </c>
      <c r="S26" s="67"/>
      <c r="T26" s="67"/>
      <c r="V26" s="66" t="s">
        <v>80</v>
      </c>
      <c r="W26" s="66"/>
      <c r="X26" s="66"/>
    </row>
    <row r="27" spans="1:28" x14ac:dyDescent="0.2">
      <c r="A27" t="s">
        <v>57</v>
      </c>
      <c r="B27" t="s">
        <v>5</v>
      </c>
      <c r="C27" s="7">
        <v>20</v>
      </c>
      <c r="D27" s="8">
        <v>49.613</v>
      </c>
      <c r="E27" s="8">
        <v>34.511000000000003</v>
      </c>
      <c r="F27" s="8">
        <v>35.548999999999999</v>
      </c>
      <c r="G27" s="7">
        <f t="shared" si="8"/>
        <v>39.890999999999998</v>
      </c>
      <c r="H27" s="8">
        <v>1.1950000000000001</v>
      </c>
      <c r="I27" s="7">
        <f t="shared" si="9"/>
        <v>38.695999999999998</v>
      </c>
      <c r="J27" s="7">
        <v>29.71</v>
      </c>
      <c r="K27">
        <v>4</v>
      </c>
      <c r="L27" s="5">
        <v>1</v>
      </c>
      <c r="M27">
        <f t="shared" si="11"/>
        <v>50</v>
      </c>
      <c r="O27" s="7">
        <f t="shared" si="10"/>
        <v>5.7482907999999995</v>
      </c>
      <c r="S27" t="s">
        <v>58</v>
      </c>
      <c r="T27" t="s">
        <v>57</v>
      </c>
      <c r="W27" t="s">
        <v>58</v>
      </c>
      <c r="X27" t="s">
        <v>57</v>
      </c>
    </row>
    <row r="28" spans="1:28" x14ac:dyDescent="0.2">
      <c r="A28" t="s">
        <v>57</v>
      </c>
      <c r="B28" t="s">
        <v>6</v>
      </c>
      <c r="C28" s="7">
        <v>20</v>
      </c>
      <c r="D28" s="8">
        <v>36.914000000000001</v>
      </c>
      <c r="E28" s="8">
        <v>30.632000000000001</v>
      </c>
      <c r="F28" s="8">
        <v>42.316000000000003</v>
      </c>
      <c r="G28" s="7">
        <f t="shared" si="8"/>
        <v>36.620666666666672</v>
      </c>
      <c r="H28" s="8">
        <v>1.2969999999999999</v>
      </c>
      <c r="I28" s="7">
        <f t="shared" si="9"/>
        <v>35.323666666666675</v>
      </c>
      <c r="J28" s="7">
        <v>29.71</v>
      </c>
      <c r="K28">
        <v>4</v>
      </c>
      <c r="L28" s="5">
        <v>1</v>
      </c>
      <c r="M28">
        <f t="shared" si="11"/>
        <v>50</v>
      </c>
      <c r="O28" s="7">
        <f t="shared" si="10"/>
        <v>5.2473306833333346</v>
      </c>
      <c r="R28" t="s">
        <v>75</v>
      </c>
      <c r="S28">
        <f>ABS(S23)</f>
        <v>6.6277761233333337</v>
      </c>
      <c r="T28">
        <f>ABS(T23)</f>
        <v>6.7190084595238107</v>
      </c>
      <c r="V28" t="s">
        <v>75</v>
      </c>
      <c r="W28">
        <f>COUNT(O41:O45)</f>
        <v>5</v>
      </c>
      <c r="X28">
        <f>COUNT(O29:O35)</f>
        <v>7</v>
      </c>
    </row>
    <row r="29" spans="1:28" x14ac:dyDescent="0.2">
      <c r="A29" t="s">
        <v>57</v>
      </c>
      <c r="B29" t="s">
        <v>7</v>
      </c>
      <c r="C29" s="7">
        <v>20</v>
      </c>
      <c r="D29" s="8">
        <v>31.167999999999999</v>
      </c>
      <c r="E29" s="8">
        <v>43.308</v>
      </c>
      <c r="F29" s="8">
        <v>40.381</v>
      </c>
      <c r="G29" s="7">
        <f t="shared" si="8"/>
        <v>38.285666666666664</v>
      </c>
      <c r="H29" s="8">
        <v>1.696</v>
      </c>
      <c r="I29" s="7">
        <f t="shared" si="9"/>
        <v>36.589666666666666</v>
      </c>
      <c r="J29" s="7">
        <v>29.71</v>
      </c>
      <c r="K29">
        <v>4</v>
      </c>
      <c r="L29" s="5">
        <v>1</v>
      </c>
      <c r="M29">
        <f t="shared" si="11"/>
        <v>50</v>
      </c>
      <c r="O29" s="7">
        <f t="shared" si="10"/>
        <v>5.4353949833333335</v>
      </c>
      <c r="P29">
        <f>AVERAGE(O29:O35)</f>
        <v>6.7190084595238107</v>
      </c>
      <c r="R29" t="s">
        <v>76</v>
      </c>
      <c r="S29">
        <f>ABS(S24)</f>
        <v>5.5834993333333331</v>
      </c>
      <c r="T29">
        <f>ABS(T24)</f>
        <v>7.0193270428571441</v>
      </c>
      <c r="V29" t="s">
        <v>76</v>
      </c>
      <c r="W29">
        <f>COUNT(O36:O40)</f>
        <v>5</v>
      </c>
      <c r="X29">
        <f>COUNT(O22:O28)</f>
        <v>7</v>
      </c>
    </row>
    <row r="30" spans="1:28" x14ac:dyDescent="0.2">
      <c r="A30" t="s">
        <v>57</v>
      </c>
      <c r="B30" t="s">
        <v>8</v>
      </c>
      <c r="C30" s="7">
        <v>20</v>
      </c>
      <c r="D30" s="8">
        <v>57.106999999999999</v>
      </c>
      <c r="E30" s="8">
        <v>50.774000000000001</v>
      </c>
      <c r="F30" s="8">
        <v>45.212000000000003</v>
      </c>
      <c r="G30" s="7">
        <f t="shared" si="8"/>
        <v>51.031000000000006</v>
      </c>
      <c r="H30" s="8">
        <v>2.2400000000000002</v>
      </c>
      <c r="I30" s="7">
        <f t="shared" si="9"/>
        <v>48.791000000000004</v>
      </c>
      <c r="J30" s="7">
        <v>29.71</v>
      </c>
      <c r="K30">
        <v>4</v>
      </c>
      <c r="L30" s="5">
        <v>1</v>
      </c>
      <c r="M30">
        <f t="shared" si="11"/>
        <v>50</v>
      </c>
      <c r="O30" s="7">
        <f t="shared" si="10"/>
        <v>7.2479030500000015</v>
      </c>
    </row>
    <row r="31" spans="1:28" x14ac:dyDescent="0.2">
      <c r="A31" t="s">
        <v>57</v>
      </c>
      <c r="B31" t="s">
        <v>9</v>
      </c>
      <c r="C31" s="7">
        <v>20</v>
      </c>
      <c r="D31" s="8">
        <v>29.905000000000001</v>
      </c>
      <c r="E31" s="8">
        <v>27.248000000000001</v>
      </c>
      <c r="F31" s="8">
        <v>27.687999999999999</v>
      </c>
      <c r="G31" s="7">
        <f t="shared" si="8"/>
        <v>28.280333333333335</v>
      </c>
      <c r="H31" s="8">
        <v>1.579</v>
      </c>
      <c r="I31" s="7">
        <f t="shared" si="9"/>
        <v>26.701333333333334</v>
      </c>
      <c r="J31" s="7">
        <v>29.71</v>
      </c>
      <c r="K31">
        <v>4</v>
      </c>
      <c r="L31" s="5">
        <v>1</v>
      </c>
      <c r="M31">
        <f t="shared" si="11"/>
        <v>50</v>
      </c>
      <c r="O31" s="7">
        <f t="shared" si="10"/>
        <v>3.9664830666666671</v>
      </c>
    </row>
    <row r="32" spans="1:28" x14ac:dyDescent="0.2">
      <c r="A32" t="s">
        <v>57</v>
      </c>
      <c r="B32" t="s">
        <v>10</v>
      </c>
      <c r="C32" s="7">
        <v>20</v>
      </c>
      <c r="D32" s="8">
        <v>53.667000000000002</v>
      </c>
      <c r="E32" s="8">
        <v>68.843999999999994</v>
      </c>
      <c r="F32" s="8">
        <v>52.752000000000002</v>
      </c>
      <c r="G32" s="7">
        <f t="shared" si="8"/>
        <v>58.420999999999999</v>
      </c>
      <c r="H32" s="8">
        <v>2.444</v>
      </c>
      <c r="I32" s="7">
        <f t="shared" si="9"/>
        <v>55.976999999999997</v>
      </c>
      <c r="J32" s="7">
        <v>29.71</v>
      </c>
      <c r="K32">
        <v>4</v>
      </c>
      <c r="L32" s="5">
        <v>1</v>
      </c>
      <c r="M32">
        <f t="shared" si="11"/>
        <v>50</v>
      </c>
      <c r="O32" s="7">
        <f t="shared" si="10"/>
        <v>8.3153833499999994</v>
      </c>
    </row>
    <row r="33" spans="1:16" x14ac:dyDescent="0.2">
      <c r="A33" t="s">
        <v>57</v>
      </c>
      <c r="B33" t="s">
        <v>11</v>
      </c>
      <c r="C33" s="7">
        <v>20</v>
      </c>
      <c r="D33" s="8">
        <v>48.789000000000001</v>
      </c>
      <c r="E33" s="8">
        <v>43.420999999999999</v>
      </c>
      <c r="F33" s="8">
        <v>44.4</v>
      </c>
      <c r="G33" s="7">
        <f t="shared" si="8"/>
        <v>45.536666666666669</v>
      </c>
      <c r="H33" s="8">
        <v>9.5000000000000001E-2</v>
      </c>
      <c r="I33" s="7">
        <f t="shared" si="9"/>
        <v>45.44166666666667</v>
      </c>
      <c r="J33" s="7">
        <v>29.71</v>
      </c>
      <c r="K33">
        <v>4</v>
      </c>
      <c r="L33" s="5">
        <v>1</v>
      </c>
      <c r="M33">
        <f t="shared" si="11"/>
        <v>50</v>
      </c>
      <c r="O33" s="7">
        <f t="shared" si="10"/>
        <v>6.7503595833333341</v>
      </c>
    </row>
    <row r="34" spans="1:16" x14ac:dyDescent="0.2">
      <c r="A34" t="s">
        <v>57</v>
      </c>
      <c r="B34" t="s">
        <v>12</v>
      </c>
      <c r="C34" s="7">
        <v>20</v>
      </c>
      <c r="D34" s="8">
        <v>51.631999999999998</v>
      </c>
      <c r="E34" s="8">
        <v>43.768000000000001</v>
      </c>
      <c r="F34" s="8">
        <v>53.936999999999998</v>
      </c>
      <c r="G34" s="7">
        <f t="shared" si="8"/>
        <v>49.778999999999996</v>
      </c>
      <c r="H34" s="8">
        <v>0.69499999999999995</v>
      </c>
      <c r="I34" s="7">
        <f t="shared" si="9"/>
        <v>49.083999999999996</v>
      </c>
      <c r="J34" s="7">
        <v>29.71</v>
      </c>
      <c r="K34">
        <v>4</v>
      </c>
      <c r="L34" s="5">
        <v>1</v>
      </c>
      <c r="M34">
        <f t="shared" si="11"/>
        <v>50</v>
      </c>
      <c r="O34" s="7">
        <f t="shared" si="10"/>
        <v>7.2914281999999995</v>
      </c>
    </row>
    <row r="35" spans="1:16" x14ac:dyDescent="0.2">
      <c r="A35" t="s">
        <v>57</v>
      </c>
      <c r="B35" t="s">
        <v>13</v>
      </c>
      <c r="C35" s="7">
        <v>20</v>
      </c>
      <c r="D35" s="8">
        <v>59.841999999999999</v>
      </c>
      <c r="E35" s="8">
        <v>50.920999999999999</v>
      </c>
      <c r="F35" s="8">
        <v>58.466000000000001</v>
      </c>
      <c r="G35" s="7">
        <f t="shared" si="8"/>
        <v>56.409666666666674</v>
      </c>
      <c r="H35" s="8">
        <v>2.38</v>
      </c>
      <c r="I35" s="7">
        <f t="shared" si="9"/>
        <v>54.029666666666671</v>
      </c>
      <c r="J35" s="7">
        <v>29.71</v>
      </c>
      <c r="K35">
        <v>4</v>
      </c>
      <c r="L35" s="5">
        <v>1</v>
      </c>
      <c r="M35">
        <f t="shared" si="11"/>
        <v>50</v>
      </c>
      <c r="O35" s="7">
        <f t="shared" si="10"/>
        <v>8.0261069833333334</v>
      </c>
    </row>
    <row r="36" spans="1:16" x14ac:dyDescent="0.2">
      <c r="A36" t="s">
        <v>58</v>
      </c>
      <c r="B36" t="s">
        <v>14</v>
      </c>
      <c r="C36" s="7">
        <v>20</v>
      </c>
      <c r="D36" s="8">
        <v>41.305</v>
      </c>
      <c r="E36" s="8">
        <v>34.357999999999997</v>
      </c>
      <c r="F36" s="8">
        <v>37.673999999999999</v>
      </c>
      <c r="G36" s="7">
        <f t="shared" si="8"/>
        <v>37.778999999999996</v>
      </c>
      <c r="H36" s="8">
        <v>0.13</v>
      </c>
      <c r="I36" s="7">
        <f t="shared" si="9"/>
        <v>37.648999999999994</v>
      </c>
      <c r="J36" s="7">
        <v>29.71</v>
      </c>
      <c r="K36">
        <v>4</v>
      </c>
      <c r="L36" s="5">
        <v>1</v>
      </c>
      <c r="M36">
        <f t="shared" si="11"/>
        <v>50</v>
      </c>
      <c r="O36" s="7">
        <f t="shared" si="10"/>
        <v>5.5927589499999986</v>
      </c>
      <c r="P36">
        <f>AVERAGE(O36:O40)</f>
        <v>5.5834993333333331</v>
      </c>
    </row>
    <row r="37" spans="1:16" x14ac:dyDescent="0.2">
      <c r="A37" t="s">
        <v>58</v>
      </c>
      <c r="B37" t="s">
        <v>15</v>
      </c>
      <c r="C37" s="7">
        <v>20</v>
      </c>
      <c r="D37" s="8">
        <v>48.113</v>
      </c>
      <c r="E37" s="8">
        <v>58.771000000000001</v>
      </c>
      <c r="F37" s="8">
        <v>35.656999999999996</v>
      </c>
      <c r="G37" s="7">
        <f t="shared" si="8"/>
        <v>47.513666666666666</v>
      </c>
      <c r="H37" s="8">
        <v>1.0640000000000001</v>
      </c>
      <c r="I37" s="7">
        <f t="shared" si="9"/>
        <v>46.449666666666666</v>
      </c>
      <c r="J37" s="7">
        <v>29.71</v>
      </c>
      <c r="K37">
        <v>4</v>
      </c>
      <c r="L37" s="5">
        <v>1</v>
      </c>
      <c r="M37">
        <f t="shared" si="11"/>
        <v>50</v>
      </c>
      <c r="O37" s="7">
        <f t="shared" si="10"/>
        <v>6.9000979833333336</v>
      </c>
    </row>
    <row r="38" spans="1:16" x14ac:dyDescent="0.2">
      <c r="A38" t="s">
        <v>58</v>
      </c>
      <c r="B38" t="s">
        <v>16</v>
      </c>
      <c r="C38" s="7">
        <v>20</v>
      </c>
      <c r="D38" s="8">
        <v>33.158000000000001</v>
      </c>
      <c r="E38" s="8">
        <v>20.305</v>
      </c>
      <c r="F38" s="8">
        <v>49.183999999999997</v>
      </c>
      <c r="G38" s="7">
        <f t="shared" si="8"/>
        <v>34.215666666666664</v>
      </c>
      <c r="H38" s="8">
        <v>2.5169999999999999</v>
      </c>
      <c r="I38" s="7">
        <f t="shared" si="9"/>
        <v>31.698666666666664</v>
      </c>
      <c r="J38" s="7">
        <v>29.71</v>
      </c>
      <c r="K38">
        <v>4</v>
      </c>
      <c r="L38" s="5">
        <v>1</v>
      </c>
      <c r="M38">
        <f t="shared" si="11"/>
        <v>50</v>
      </c>
      <c r="O38" s="7">
        <f t="shared" si="10"/>
        <v>4.7088369333333331</v>
      </c>
    </row>
    <row r="39" spans="1:16" x14ac:dyDescent="0.2">
      <c r="A39" t="s">
        <v>58</v>
      </c>
      <c r="B39" s="2" t="s">
        <v>17</v>
      </c>
      <c r="C39" s="7">
        <v>20</v>
      </c>
      <c r="D39" s="8">
        <v>24.085000000000001</v>
      </c>
      <c r="E39" s="8">
        <v>21.683</v>
      </c>
      <c r="F39" s="8">
        <v>31.713000000000001</v>
      </c>
      <c r="G39" s="7">
        <f t="shared" si="8"/>
        <v>25.826999999999998</v>
      </c>
      <c r="H39" s="8">
        <v>2.3010000000000002</v>
      </c>
      <c r="I39" s="7">
        <f t="shared" si="9"/>
        <v>23.525999999999996</v>
      </c>
      <c r="J39" s="7">
        <v>29.71</v>
      </c>
      <c r="K39">
        <v>4</v>
      </c>
      <c r="L39" s="5">
        <v>1</v>
      </c>
      <c r="M39">
        <f t="shared" si="11"/>
        <v>50</v>
      </c>
      <c r="O39" s="7">
        <f t="shared" si="10"/>
        <v>3.4947872999999992</v>
      </c>
    </row>
    <row r="40" spans="1:16" x14ac:dyDescent="0.2">
      <c r="A40" t="s">
        <v>58</v>
      </c>
      <c r="B40" t="s">
        <v>18</v>
      </c>
      <c r="C40" s="7">
        <v>20</v>
      </c>
      <c r="D40" s="8">
        <v>48.835000000000001</v>
      </c>
      <c r="E40" s="8">
        <v>54.283999999999999</v>
      </c>
      <c r="F40" s="8">
        <v>44.673000000000002</v>
      </c>
      <c r="G40" s="7">
        <f t="shared" si="8"/>
        <v>49.264000000000003</v>
      </c>
      <c r="H40" s="8">
        <v>0.65400000000000003</v>
      </c>
      <c r="I40" s="7">
        <f t="shared" si="9"/>
        <v>48.61</v>
      </c>
      <c r="J40" s="7">
        <v>29.71</v>
      </c>
      <c r="K40">
        <v>4</v>
      </c>
      <c r="L40" s="5">
        <v>1</v>
      </c>
      <c r="M40">
        <f t="shared" si="11"/>
        <v>50</v>
      </c>
      <c r="O40" s="7">
        <f>(I40*J40)/(K40*M40)</f>
        <v>7.2210155</v>
      </c>
    </row>
    <row r="41" spans="1:16" x14ac:dyDescent="0.2">
      <c r="A41" t="s">
        <v>58</v>
      </c>
      <c r="B41" t="s">
        <v>19</v>
      </c>
      <c r="C41" s="7">
        <v>20</v>
      </c>
      <c r="D41" s="8">
        <v>42.237000000000002</v>
      </c>
      <c r="E41" s="8">
        <v>42.44</v>
      </c>
      <c r="F41" s="8">
        <v>38.256</v>
      </c>
      <c r="G41" s="7">
        <f t="shared" si="8"/>
        <v>40.977666666666664</v>
      </c>
      <c r="H41" s="8">
        <v>1.1739999999999999</v>
      </c>
      <c r="I41" s="7">
        <f t="shared" si="9"/>
        <v>39.803666666666665</v>
      </c>
      <c r="J41" s="7">
        <v>29.71</v>
      </c>
      <c r="K41">
        <v>4</v>
      </c>
      <c r="L41" s="5">
        <v>1</v>
      </c>
      <c r="M41">
        <f t="shared" si="11"/>
        <v>50</v>
      </c>
      <c r="O41" s="7">
        <f t="shared" si="10"/>
        <v>5.9128346833333332</v>
      </c>
      <c r="P41">
        <f>AVERAGE(O41:O45)</f>
        <v>6.6277761233333337</v>
      </c>
    </row>
    <row r="42" spans="1:16" x14ac:dyDescent="0.2">
      <c r="A42" t="s">
        <v>58</v>
      </c>
      <c r="B42" t="s">
        <v>20</v>
      </c>
      <c r="C42" s="7">
        <v>20</v>
      </c>
      <c r="D42" s="8">
        <v>54.35</v>
      </c>
      <c r="E42" s="8">
        <v>47.018999999999998</v>
      </c>
      <c r="F42" s="8">
        <v>50.256</v>
      </c>
      <c r="G42" s="7">
        <f t="shared" si="8"/>
        <v>50.541666666666664</v>
      </c>
      <c r="H42" s="8">
        <v>2.0230000000000001</v>
      </c>
      <c r="I42" s="7">
        <f t="shared" si="9"/>
        <v>48.518666666666661</v>
      </c>
      <c r="J42" s="7">
        <v>29.71</v>
      </c>
      <c r="K42">
        <v>4</v>
      </c>
      <c r="L42" s="5">
        <v>1</v>
      </c>
      <c r="M42">
        <f t="shared" si="11"/>
        <v>50</v>
      </c>
      <c r="O42" s="7">
        <f t="shared" si="10"/>
        <v>7.2074479333333326</v>
      </c>
    </row>
    <row r="43" spans="1:16" x14ac:dyDescent="0.2">
      <c r="A43" t="s">
        <v>58</v>
      </c>
      <c r="B43" t="s">
        <v>21</v>
      </c>
      <c r="C43" s="7">
        <v>20</v>
      </c>
      <c r="D43" s="8">
        <v>36.433999999999997</v>
      </c>
      <c r="E43" s="8">
        <v>40.491999999999997</v>
      </c>
      <c r="F43" s="8">
        <v>49.543999999999997</v>
      </c>
      <c r="G43" s="7">
        <f t="shared" si="8"/>
        <v>42.156666666666659</v>
      </c>
      <c r="H43" s="8">
        <v>0.20799999999999999</v>
      </c>
      <c r="I43" s="7">
        <f t="shared" si="9"/>
        <v>41.948666666666661</v>
      </c>
      <c r="J43" s="7">
        <v>29.71</v>
      </c>
      <c r="K43">
        <v>4</v>
      </c>
      <c r="L43" s="5">
        <v>1</v>
      </c>
      <c r="M43">
        <f t="shared" si="11"/>
        <v>50</v>
      </c>
      <c r="O43" s="7">
        <f t="shared" si="10"/>
        <v>6.2314744333333332</v>
      </c>
    </row>
    <row r="44" spans="1:16" x14ac:dyDescent="0.2">
      <c r="A44" t="s">
        <v>58</v>
      </c>
      <c r="B44" t="s">
        <v>22</v>
      </c>
      <c r="C44" s="7">
        <v>20</v>
      </c>
      <c r="D44" s="8">
        <v>38.463000000000001</v>
      </c>
      <c r="E44" s="8">
        <v>40.161999999999999</v>
      </c>
      <c r="F44" s="8">
        <v>47.683</v>
      </c>
      <c r="G44" s="7">
        <f t="shared" si="8"/>
        <v>42.102666666666664</v>
      </c>
      <c r="H44" s="8">
        <v>0.78800000000000003</v>
      </c>
      <c r="I44" s="7">
        <f t="shared" si="9"/>
        <v>41.314666666666668</v>
      </c>
      <c r="J44" s="7">
        <v>29.71</v>
      </c>
      <c r="K44">
        <v>4</v>
      </c>
      <c r="L44" s="5">
        <v>1</v>
      </c>
      <c r="M44">
        <f t="shared" si="11"/>
        <v>50</v>
      </c>
      <c r="O44" s="7">
        <f t="shared" si="10"/>
        <v>6.1372937333333333</v>
      </c>
    </row>
    <row r="45" spans="1:16" x14ac:dyDescent="0.2">
      <c r="A45" t="s">
        <v>58</v>
      </c>
      <c r="B45" t="s">
        <v>23</v>
      </c>
      <c r="C45" s="7">
        <v>20</v>
      </c>
      <c r="D45" s="8">
        <v>46.116</v>
      </c>
      <c r="E45" s="8">
        <v>52.716000000000001</v>
      </c>
      <c r="F45" s="8">
        <v>57.926000000000002</v>
      </c>
      <c r="G45" s="7">
        <f t="shared" si="8"/>
        <v>52.252666666666663</v>
      </c>
      <c r="H45" s="8">
        <v>0.75600000000000001</v>
      </c>
      <c r="I45" s="7">
        <f t="shared" si="9"/>
        <v>51.496666666666663</v>
      </c>
      <c r="J45" s="7">
        <v>29.71</v>
      </c>
      <c r="K45">
        <v>4</v>
      </c>
      <c r="L45" s="5">
        <v>1</v>
      </c>
      <c r="M45">
        <f t="shared" si="11"/>
        <v>50</v>
      </c>
      <c r="O45" s="7">
        <f t="shared" si="10"/>
        <v>7.6498298333333334</v>
      </c>
    </row>
  </sheetData>
  <mergeCells count="6">
    <mergeCell ref="C2:E2"/>
    <mergeCell ref="R21:T21"/>
    <mergeCell ref="V21:X21"/>
    <mergeCell ref="Z21:AB21"/>
    <mergeCell ref="R26:T26"/>
    <mergeCell ref="V26:X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F3D1-3A65-4B74-AC7F-7D6FB5806BBB}">
  <dimension ref="A1:AC48"/>
  <sheetViews>
    <sheetView topLeftCell="A11" zoomScale="85" zoomScaleNormal="85" workbookViewId="0">
      <selection activeCell="D44" sqref="D44"/>
    </sheetView>
  </sheetViews>
  <sheetFormatPr defaultRowHeight="15" x14ac:dyDescent="0.2"/>
  <cols>
    <col min="1" max="1" width="16.27734375" customWidth="1"/>
    <col min="2" max="2" width="14.66015625" customWidth="1"/>
  </cols>
  <sheetData>
    <row r="1" spans="1:29" x14ac:dyDescent="0.2">
      <c r="A1" t="s">
        <v>62</v>
      </c>
      <c r="C1" s="65" t="s">
        <v>72</v>
      </c>
      <c r="D1" s="65"/>
      <c r="E1" s="65"/>
      <c r="I1" s="7"/>
      <c r="P1" t="s">
        <v>127</v>
      </c>
    </row>
    <row r="2" spans="1:29" x14ac:dyDescent="0.2">
      <c r="A2" t="s">
        <v>73</v>
      </c>
      <c r="B2" s="3" t="s">
        <v>70</v>
      </c>
      <c r="C2" s="4">
        <v>1</v>
      </c>
      <c r="D2" s="4">
        <v>2</v>
      </c>
      <c r="E2" s="4">
        <v>3</v>
      </c>
      <c r="F2" s="3" t="s">
        <v>63</v>
      </c>
      <c r="G2" s="4" t="s">
        <v>64</v>
      </c>
      <c r="H2" s="3" t="s">
        <v>61</v>
      </c>
      <c r="I2" s="9" t="s">
        <v>65</v>
      </c>
      <c r="J2" s="3" t="s">
        <v>66</v>
      </c>
      <c r="K2" s="3" t="s">
        <v>67</v>
      </c>
      <c r="L2" s="3" t="s">
        <v>68</v>
      </c>
      <c r="N2" s="3" t="s">
        <v>69</v>
      </c>
      <c r="P2" t="s">
        <v>120</v>
      </c>
      <c r="Q2" s="3" t="s">
        <v>70</v>
      </c>
      <c r="R2" s="4">
        <v>1</v>
      </c>
      <c r="S2" s="4">
        <v>2</v>
      </c>
      <c r="T2" s="4">
        <v>3</v>
      </c>
      <c r="U2" s="3" t="s">
        <v>63</v>
      </c>
      <c r="V2" s="4" t="s">
        <v>64</v>
      </c>
      <c r="W2" s="3" t="s">
        <v>61</v>
      </c>
      <c r="X2" s="9" t="s">
        <v>65</v>
      </c>
      <c r="Y2" s="3" t="s">
        <v>66</v>
      </c>
      <c r="Z2" s="3" t="s">
        <v>67</v>
      </c>
      <c r="AA2" s="3" t="s">
        <v>68</v>
      </c>
      <c r="AC2" s="3" t="s">
        <v>69</v>
      </c>
    </row>
    <row r="3" spans="1:29" x14ac:dyDescent="0.2">
      <c r="B3" s="7">
        <v>20</v>
      </c>
      <c r="C3" s="5">
        <v>31.114000000000001</v>
      </c>
      <c r="D3" s="5">
        <v>30</v>
      </c>
      <c r="E3" s="5">
        <v>31.114000000000001</v>
      </c>
      <c r="F3">
        <f t="shared" ref="F3:F7" si="0">AVERAGE(C3:E3)</f>
        <v>30.742666666666668</v>
      </c>
      <c r="G3" s="5">
        <v>-1.9710000000000001</v>
      </c>
      <c r="H3">
        <f t="shared" ref="H3:H7" si="1">F3-G3</f>
        <v>32.713666666666668</v>
      </c>
      <c r="I3">
        <v>29.71</v>
      </c>
      <c r="J3">
        <v>2</v>
      </c>
      <c r="K3" s="5">
        <v>1</v>
      </c>
      <c r="L3">
        <f>50/K3</f>
        <v>50</v>
      </c>
      <c r="N3">
        <f>(H3*I3)/(J3*L3)</f>
        <v>9.7192303666666682</v>
      </c>
      <c r="Q3" s="7">
        <v>20</v>
      </c>
      <c r="R3" s="5"/>
      <c r="S3" s="5"/>
      <c r="T3" s="5"/>
      <c r="U3" t="e">
        <f t="shared" ref="U3:U7" si="2">AVERAGE(R3:T3)</f>
        <v>#DIV/0!</v>
      </c>
      <c r="V3" s="5"/>
      <c r="W3" t="e">
        <f t="shared" ref="W3:W7" si="3">U3-V3</f>
        <v>#DIV/0!</v>
      </c>
      <c r="X3">
        <v>29.71</v>
      </c>
      <c r="Y3">
        <v>2</v>
      </c>
      <c r="Z3" s="5">
        <v>1</v>
      </c>
      <c r="AA3">
        <f>50/Z3</f>
        <v>50</v>
      </c>
      <c r="AC3" t="e">
        <f>(W3*X3)/(Y3*AA3)</f>
        <v>#DIV/0!</v>
      </c>
    </row>
    <row r="4" spans="1:29" x14ac:dyDescent="0.2">
      <c r="B4" s="7">
        <v>100</v>
      </c>
      <c r="C4" s="6">
        <v>3.9430000000000001</v>
      </c>
      <c r="D4" s="6">
        <v>3.6859999999999999</v>
      </c>
      <c r="E4" s="6">
        <v>3.8570000000000002</v>
      </c>
      <c r="F4">
        <f t="shared" si="0"/>
        <v>3.8286666666666669</v>
      </c>
      <c r="G4" s="6">
        <v>0.68600000000000005</v>
      </c>
      <c r="H4">
        <f t="shared" si="1"/>
        <v>3.1426666666666669</v>
      </c>
      <c r="I4">
        <v>29.71</v>
      </c>
      <c r="J4">
        <v>2</v>
      </c>
      <c r="K4" s="6">
        <v>5</v>
      </c>
      <c r="L4">
        <f t="shared" ref="L4:L7" si="4">50/K4</f>
        <v>10</v>
      </c>
      <c r="N4">
        <f>(H4*I4)/(J4*L4)</f>
        <v>4.6684313333333334</v>
      </c>
      <c r="Q4" s="7">
        <v>40</v>
      </c>
      <c r="R4" s="6">
        <v>11.561999999999999</v>
      </c>
      <c r="S4" s="6">
        <v>10.718</v>
      </c>
      <c r="T4" s="6">
        <v>11.750999999999999</v>
      </c>
      <c r="U4">
        <f t="shared" si="2"/>
        <v>11.343666666666666</v>
      </c>
      <c r="V4" s="6">
        <v>-0.82699999999999996</v>
      </c>
      <c r="W4">
        <f t="shared" si="3"/>
        <v>12.170666666666666</v>
      </c>
      <c r="X4">
        <v>29.71</v>
      </c>
      <c r="Y4">
        <v>2</v>
      </c>
      <c r="Z4" s="6">
        <v>2</v>
      </c>
      <c r="AA4">
        <f t="shared" ref="AA4:AA7" si="5">50/Z4</f>
        <v>25</v>
      </c>
      <c r="AC4">
        <f>(W4*X4)/(Y4*AA4)</f>
        <v>7.2318101333333331</v>
      </c>
    </row>
    <row r="5" spans="1:29" x14ac:dyDescent="0.2">
      <c r="B5" s="7">
        <v>200</v>
      </c>
      <c r="C5" s="8">
        <v>2.0569999999999999</v>
      </c>
      <c r="D5" s="8">
        <v>2.5710000000000002</v>
      </c>
      <c r="E5" s="8">
        <v>6.2859999999999996</v>
      </c>
      <c r="F5" s="7">
        <f t="shared" si="0"/>
        <v>3.6379999999999999</v>
      </c>
      <c r="G5" s="8">
        <v>0.68600000000000005</v>
      </c>
      <c r="H5" s="7">
        <f t="shared" si="1"/>
        <v>2.952</v>
      </c>
      <c r="I5">
        <v>29.71</v>
      </c>
      <c r="J5" s="7">
        <v>2</v>
      </c>
      <c r="K5" s="8">
        <v>10</v>
      </c>
      <c r="L5" s="7">
        <f t="shared" si="4"/>
        <v>5</v>
      </c>
      <c r="M5" s="7"/>
      <c r="N5" s="7">
        <f t="shared" ref="N5:N7" si="6">(H5*I5)/(J5*L5)</f>
        <v>8.7703919999999993</v>
      </c>
      <c r="Q5" s="7">
        <v>80</v>
      </c>
      <c r="R5" s="8">
        <v>6.2939999999999996</v>
      </c>
      <c r="S5" s="8">
        <v>6.4720000000000004</v>
      </c>
      <c r="T5" s="8">
        <v>6.3390000000000004</v>
      </c>
      <c r="U5" s="7">
        <f t="shared" si="2"/>
        <v>6.3683333333333332</v>
      </c>
      <c r="V5" s="8">
        <v>-0.218</v>
      </c>
      <c r="W5" s="7">
        <f t="shared" si="3"/>
        <v>6.5863333333333332</v>
      </c>
      <c r="X5">
        <v>29.71</v>
      </c>
      <c r="Y5" s="7">
        <v>2</v>
      </c>
      <c r="Z5" s="8">
        <v>4</v>
      </c>
      <c r="AA5" s="7">
        <f t="shared" si="5"/>
        <v>12.5</v>
      </c>
      <c r="AB5" s="7"/>
      <c r="AC5" s="7">
        <f t="shared" ref="AC5:AC7" si="7">(W5*X5)/(Y5*AA5)</f>
        <v>7.827198533333334</v>
      </c>
    </row>
    <row r="6" spans="1:29" x14ac:dyDescent="0.2">
      <c r="B6" s="7">
        <v>400</v>
      </c>
      <c r="C6" s="6">
        <v>1.8859999999999999</v>
      </c>
      <c r="D6" s="6">
        <v>1.8859999999999999</v>
      </c>
      <c r="E6" s="6">
        <v>1.8859999999999999</v>
      </c>
      <c r="F6">
        <f t="shared" si="0"/>
        <v>1.8859999999999999</v>
      </c>
      <c r="G6" s="6">
        <v>-1.2</v>
      </c>
      <c r="H6">
        <f t="shared" si="1"/>
        <v>3.0859999999999999</v>
      </c>
      <c r="I6">
        <v>29.71</v>
      </c>
      <c r="J6">
        <v>2</v>
      </c>
      <c r="K6" s="6">
        <v>20</v>
      </c>
      <c r="L6">
        <f t="shared" si="4"/>
        <v>2.5</v>
      </c>
      <c r="N6" s="15">
        <f t="shared" si="6"/>
        <v>18.337011999999998</v>
      </c>
      <c r="Q6" s="7">
        <v>100</v>
      </c>
      <c r="R6" s="6">
        <v>5.3040000000000003</v>
      </c>
      <c r="S6" s="6">
        <v>4.7789999999999999</v>
      </c>
      <c r="T6" s="6">
        <v>5.51</v>
      </c>
      <c r="U6">
        <f t="shared" si="2"/>
        <v>5.1976666666666667</v>
      </c>
      <c r="V6" s="6">
        <v>-1.1080000000000001</v>
      </c>
      <c r="W6">
        <f t="shared" si="3"/>
        <v>6.3056666666666672</v>
      </c>
      <c r="X6">
        <v>29.71</v>
      </c>
      <c r="Y6">
        <v>2</v>
      </c>
      <c r="Z6" s="6">
        <v>5</v>
      </c>
      <c r="AA6">
        <f t="shared" si="5"/>
        <v>10</v>
      </c>
      <c r="AC6" s="15">
        <f t="shared" si="7"/>
        <v>9.3670678333333335</v>
      </c>
    </row>
    <row r="7" spans="1:29" x14ac:dyDescent="0.2">
      <c r="B7" s="7">
        <v>800</v>
      </c>
      <c r="C7" s="6">
        <v>1.371</v>
      </c>
      <c r="D7" s="6">
        <v>1.2</v>
      </c>
      <c r="E7" s="6">
        <v>1.0289999999999999</v>
      </c>
      <c r="F7">
        <f t="shared" si="0"/>
        <v>1.2</v>
      </c>
      <c r="G7" s="6">
        <v>0.85699999999999998</v>
      </c>
      <c r="H7">
        <f t="shared" si="1"/>
        <v>0.34299999999999997</v>
      </c>
      <c r="I7">
        <v>29.71</v>
      </c>
      <c r="J7">
        <v>2</v>
      </c>
      <c r="K7" s="6">
        <v>40</v>
      </c>
      <c r="L7">
        <f t="shared" si="4"/>
        <v>1.25</v>
      </c>
      <c r="N7">
        <f t="shared" si="6"/>
        <v>4.0762119999999999</v>
      </c>
      <c r="Q7" s="7">
        <v>200</v>
      </c>
      <c r="R7" s="6">
        <v>3.0739999999999998</v>
      </c>
      <c r="S7" s="6">
        <v>3.036</v>
      </c>
      <c r="T7" s="6">
        <v>2.3540000000000001</v>
      </c>
      <c r="U7">
        <f t="shared" si="2"/>
        <v>2.821333333333333</v>
      </c>
      <c r="V7" s="6">
        <v>-0.04</v>
      </c>
      <c r="W7">
        <f t="shared" si="3"/>
        <v>2.8613333333333331</v>
      </c>
      <c r="X7">
        <v>29.71</v>
      </c>
      <c r="Y7">
        <v>2</v>
      </c>
      <c r="Z7" s="6">
        <v>10</v>
      </c>
      <c r="AA7">
        <f t="shared" si="5"/>
        <v>5</v>
      </c>
      <c r="AC7">
        <f t="shared" si="7"/>
        <v>8.5010213333333322</v>
      </c>
    </row>
    <row r="9" spans="1:29" x14ac:dyDescent="0.2">
      <c r="A9" t="s">
        <v>82</v>
      </c>
      <c r="B9" s="3" t="s">
        <v>70</v>
      </c>
      <c r="C9" s="4">
        <v>1</v>
      </c>
      <c r="D9" s="4">
        <v>2</v>
      </c>
      <c r="E9" s="4">
        <v>3</v>
      </c>
      <c r="F9" s="3" t="s">
        <v>63</v>
      </c>
      <c r="G9" s="4" t="s">
        <v>64</v>
      </c>
      <c r="H9" s="3" t="s">
        <v>61</v>
      </c>
      <c r="I9" s="9" t="s">
        <v>65</v>
      </c>
      <c r="J9" s="3" t="s">
        <v>66</v>
      </c>
      <c r="K9" s="3" t="s">
        <v>67</v>
      </c>
      <c r="L9" s="3" t="s">
        <v>68</v>
      </c>
      <c r="N9" s="3" t="s">
        <v>69</v>
      </c>
      <c r="P9" s="3" t="s">
        <v>116</v>
      </c>
      <c r="Q9" s="3" t="s">
        <v>70</v>
      </c>
      <c r="R9" s="4">
        <v>1</v>
      </c>
      <c r="S9" s="4">
        <v>2</v>
      </c>
      <c r="T9" s="4">
        <v>3</v>
      </c>
      <c r="U9" s="3" t="s">
        <v>63</v>
      </c>
      <c r="V9" s="4" t="s">
        <v>64</v>
      </c>
      <c r="W9" s="3" t="s">
        <v>61</v>
      </c>
      <c r="X9" s="9" t="s">
        <v>65</v>
      </c>
      <c r="Y9" s="3" t="s">
        <v>66</v>
      </c>
      <c r="Z9" s="3" t="s">
        <v>67</v>
      </c>
      <c r="AA9" s="3" t="s">
        <v>68</v>
      </c>
      <c r="AC9" s="3" t="s">
        <v>69</v>
      </c>
    </row>
    <row r="10" spans="1:29" x14ac:dyDescent="0.2">
      <c r="B10" s="7">
        <v>20</v>
      </c>
      <c r="C10" s="5">
        <v>47.832999999999998</v>
      </c>
      <c r="D10" s="5">
        <v>42</v>
      </c>
      <c r="E10" s="5">
        <v>54.5</v>
      </c>
      <c r="F10">
        <f t="shared" ref="F10:F14" si="8">AVERAGE(C10:E10)</f>
        <v>48.110999999999997</v>
      </c>
      <c r="G10" s="5">
        <v>1</v>
      </c>
      <c r="H10">
        <f t="shared" ref="H10:H14" si="9">F10-G10</f>
        <v>47.110999999999997</v>
      </c>
      <c r="I10">
        <v>29.71</v>
      </c>
      <c r="J10">
        <v>2</v>
      </c>
      <c r="K10" s="5">
        <v>1</v>
      </c>
      <c r="L10">
        <f>50/K10</f>
        <v>50</v>
      </c>
      <c r="N10">
        <f>(H10*I10)/(J10*L10)</f>
        <v>13.996678099999999</v>
      </c>
      <c r="Q10" s="7">
        <v>20</v>
      </c>
      <c r="R10" s="5">
        <v>28.65</v>
      </c>
      <c r="S10" s="5">
        <v>27.972000000000001</v>
      </c>
      <c r="T10" s="5">
        <v>28.199000000000002</v>
      </c>
      <c r="U10">
        <f t="shared" ref="U10:U14" si="10">AVERAGE(R10:T10)</f>
        <v>28.273666666666667</v>
      </c>
      <c r="V10" s="5">
        <v>0.13400000000000001</v>
      </c>
      <c r="W10">
        <f t="shared" ref="W10:W14" si="11">U10-V10</f>
        <v>28.139666666666667</v>
      </c>
      <c r="X10">
        <v>29.71</v>
      </c>
      <c r="Y10">
        <v>2</v>
      </c>
      <c r="Z10" s="5">
        <v>1</v>
      </c>
      <c r="AA10">
        <f>50/Z10</f>
        <v>50</v>
      </c>
      <c r="AC10">
        <f>(W10*X10)/(Y10*AA10)</f>
        <v>8.3602949666666664</v>
      </c>
    </row>
    <row r="11" spans="1:29" x14ac:dyDescent="0.2">
      <c r="B11" s="7">
        <v>100</v>
      </c>
      <c r="C11" s="6">
        <v>17.832999999999998</v>
      </c>
      <c r="D11" s="6">
        <v>15</v>
      </c>
      <c r="E11" s="6">
        <v>17.5</v>
      </c>
      <c r="F11">
        <f t="shared" si="8"/>
        <v>16.777666666666665</v>
      </c>
      <c r="G11" s="6">
        <v>0.66700000000000004</v>
      </c>
      <c r="H11">
        <f t="shared" si="9"/>
        <v>16.110666666666663</v>
      </c>
      <c r="I11">
        <v>29.71</v>
      </c>
      <c r="J11">
        <v>2</v>
      </c>
      <c r="K11" s="6">
        <v>5</v>
      </c>
      <c r="L11">
        <f t="shared" ref="L11:L14" si="12">50/K11</f>
        <v>10</v>
      </c>
      <c r="N11">
        <f>(H11*I11)/(J11*L11)</f>
        <v>23.932395333333329</v>
      </c>
      <c r="Q11" s="7">
        <v>40</v>
      </c>
      <c r="R11" s="6">
        <v>16.748000000000001</v>
      </c>
      <c r="S11" s="6">
        <v>14.747999999999999</v>
      </c>
      <c r="T11" s="6">
        <v>18.404</v>
      </c>
      <c r="U11">
        <f t="shared" si="10"/>
        <v>16.633333333333336</v>
      </c>
      <c r="V11" s="6">
        <v>0.192</v>
      </c>
      <c r="W11">
        <f t="shared" si="11"/>
        <v>16.441333333333336</v>
      </c>
      <c r="X11">
        <v>29.71</v>
      </c>
      <c r="Y11">
        <v>2</v>
      </c>
      <c r="Z11" s="6">
        <v>2</v>
      </c>
      <c r="AA11">
        <f t="shared" ref="AA11:AA14" si="13">50/Z11</f>
        <v>25</v>
      </c>
      <c r="AC11">
        <f>(W11*X11)/(Y11*AA11)</f>
        <v>9.7694402666666686</v>
      </c>
    </row>
    <row r="12" spans="1:29" x14ac:dyDescent="0.2">
      <c r="B12" s="7">
        <v>200</v>
      </c>
      <c r="C12" s="8">
        <v>3.3330000000000002</v>
      </c>
      <c r="D12" s="8">
        <v>8.5</v>
      </c>
      <c r="E12" s="8">
        <v>7.6669999999999998</v>
      </c>
      <c r="F12" s="7">
        <f t="shared" si="8"/>
        <v>6.5</v>
      </c>
      <c r="G12" s="8">
        <v>-1.167</v>
      </c>
      <c r="H12" s="7">
        <f t="shared" si="9"/>
        <v>7.6669999999999998</v>
      </c>
      <c r="I12">
        <v>29.71</v>
      </c>
      <c r="J12" s="7">
        <v>2</v>
      </c>
      <c r="K12" s="8">
        <v>10</v>
      </c>
      <c r="L12" s="7">
        <f t="shared" si="12"/>
        <v>5</v>
      </c>
      <c r="M12" s="7"/>
      <c r="N12" s="7">
        <f t="shared" ref="N12:N14" si="14">(H12*I12)/(J12*L12)</f>
        <v>22.778657000000003</v>
      </c>
      <c r="Q12" s="7">
        <v>80</v>
      </c>
      <c r="R12" s="8">
        <v>8.6549999999999994</v>
      </c>
      <c r="S12" s="8">
        <v>9.0129999999999999</v>
      </c>
      <c r="T12" s="8">
        <v>9.8919999999999995</v>
      </c>
      <c r="U12" s="7">
        <f t="shared" si="10"/>
        <v>9.1866666666666656</v>
      </c>
      <c r="V12" s="8">
        <v>0.97599999999999998</v>
      </c>
      <c r="W12" s="7">
        <f t="shared" si="11"/>
        <v>8.2106666666666648</v>
      </c>
      <c r="X12">
        <v>29.71</v>
      </c>
      <c r="Y12" s="7">
        <v>2</v>
      </c>
      <c r="Z12" s="8">
        <v>4</v>
      </c>
      <c r="AA12" s="7">
        <f t="shared" si="13"/>
        <v>12.5</v>
      </c>
      <c r="AB12" s="7"/>
      <c r="AC12" s="7">
        <f t="shared" ref="AC12:AC14" si="15">(W12*X12)/(Y12*AA12)</f>
        <v>9.7575562666666649</v>
      </c>
    </row>
    <row r="13" spans="1:29" x14ac:dyDescent="0.2">
      <c r="B13" s="7">
        <v>400</v>
      </c>
      <c r="C13" s="6">
        <v>3.3330000000000002</v>
      </c>
      <c r="D13" s="6">
        <v>2.8330000000000002</v>
      </c>
      <c r="E13" s="6">
        <v>2.6669999999999998</v>
      </c>
      <c r="F13">
        <f t="shared" si="8"/>
        <v>2.9443333333333332</v>
      </c>
      <c r="G13" s="6">
        <v>0.66700000000000004</v>
      </c>
      <c r="H13">
        <f t="shared" si="9"/>
        <v>2.277333333333333</v>
      </c>
      <c r="I13">
        <v>29.71</v>
      </c>
      <c r="J13">
        <v>2</v>
      </c>
      <c r="K13" s="6">
        <v>20</v>
      </c>
      <c r="L13">
        <f t="shared" si="12"/>
        <v>2.5</v>
      </c>
      <c r="N13">
        <f t="shared" si="14"/>
        <v>13.531914666666665</v>
      </c>
      <c r="Q13" s="7">
        <v>100</v>
      </c>
      <c r="R13" s="6">
        <v>6.5990000000000002</v>
      </c>
      <c r="S13" s="6">
        <v>6.9329999999999998</v>
      </c>
      <c r="T13" s="6">
        <v>8.077</v>
      </c>
      <c r="U13">
        <f t="shared" si="10"/>
        <v>7.2030000000000003</v>
      </c>
      <c r="V13" s="6">
        <v>0.78300000000000003</v>
      </c>
      <c r="W13">
        <f t="shared" si="11"/>
        <v>6.42</v>
      </c>
      <c r="X13">
        <v>29.71</v>
      </c>
      <c r="Y13">
        <v>2</v>
      </c>
      <c r="Z13" s="6">
        <v>5</v>
      </c>
      <c r="AA13">
        <f t="shared" si="13"/>
        <v>10</v>
      </c>
      <c r="AC13" s="15">
        <f t="shared" si="15"/>
        <v>9.5369100000000007</v>
      </c>
    </row>
    <row r="14" spans="1:29" x14ac:dyDescent="0.2">
      <c r="B14" s="7">
        <v>800</v>
      </c>
      <c r="C14" s="6">
        <v>3.6669999999999998</v>
      </c>
      <c r="D14" s="6">
        <v>4</v>
      </c>
      <c r="E14" s="6">
        <v>4</v>
      </c>
      <c r="F14">
        <f t="shared" si="8"/>
        <v>3.8889999999999998</v>
      </c>
      <c r="G14" s="6">
        <v>-1</v>
      </c>
      <c r="H14">
        <f t="shared" si="9"/>
        <v>4.8889999999999993</v>
      </c>
      <c r="I14">
        <v>29.71</v>
      </c>
      <c r="J14">
        <v>2</v>
      </c>
      <c r="K14" s="6">
        <v>40</v>
      </c>
      <c r="L14">
        <f t="shared" si="12"/>
        <v>1.25</v>
      </c>
      <c r="N14" s="15">
        <f t="shared" si="14"/>
        <v>58.100875999999992</v>
      </c>
      <c r="Q14" s="7">
        <v>200</v>
      </c>
      <c r="R14" s="6">
        <v>5.0739999999999998</v>
      </c>
      <c r="S14" s="6">
        <v>5.52</v>
      </c>
      <c r="T14" s="6">
        <v>5.7670000000000003</v>
      </c>
      <c r="U14">
        <f t="shared" si="10"/>
        <v>5.4536666666666669</v>
      </c>
      <c r="V14" s="6">
        <v>0.40500000000000003</v>
      </c>
      <c r="W14">
        <f t="shared" si="11"/>
        <v>5.0486666666666666</v>
      </c>
      <c r="X14">
        <v>29.71</v>
      </c>
      <c r="Y14">
        <v>2</v>
      </c>
      <c r="Z14" s="6">
        <v>10</v>
      </c>
      <c r="AA14">
        <f t="shared" si="13"/>
        <v>5</v>
      </c>
      <c r="AC14">
        <f t="shared" si="15"/>
        <v>14.999588666666668</v>
      </c>
    </row>
    <row r="16" spans="1:29" x14ac:dyDescent="0.2">
      <c r="A16" t="s">
        <v>10</v>
      </c>
      <c r="B16" s="3" t="s">
        <v>70</v>
      </c>
      <c r="C16" s="4">
        <v>1</v>
      </c>
      <c r="D16" s="4">
        <v>2</v>
      </c>
      <c r="E16" s="4">
        <v>3</v>
      </c>
      <c r="F16" s="3" t="s">
        <v>63</v>
      </c>
      <c r="G16" s="4" t="s">
        <v>64</v>
      </c>
      <c r="H16" s="3" t="s">
        <v>61</v>
      </c>
      <c r="I16" s="9" t="s">
        <v>65</v>
      </c>
      <c r="J16" s="3" t="s">
        <v>66</v>
      </c>
      <c r="K16" s="3" t="s">
        <v>67</v>
      </c>
      <c r="L16" s="3" t="s">
        <v>68</v>
      </c>
      <c r="N16" s="3" t="s">
        <v>69</v>
      </c>
    </row>
    <row r="17" spans="1:28" x14ac:dyDescent="0.2">
      <c r="B17" s="7">
        <v>20</v>
      </c>
      <c r="C17" s="5">
        <v>49.338000000000001</v>
      </c>
      <c r="D17" s="5">
        <v>46.523000000000003</v>
      </c>
      <c r="E17" s="5">
        <v>65.631</v>
      </c>
      <c r="F17">
        <f t="shared" ref="F17:F21" si="16">AVERAGE(C17:E17)</f>
        <v>53.830666666666673</v>
      </c>
      <c r="G17" s="5">
        <v>8.6310000000000002</v>
      </c>
      <c r="H17">
        <f t="shared" ref="H17:H21" si="17">F17-G17</f>
        <v>45.199666666666673</v>
      </c>
      <c r="I17">
        <v>29.71</v>
      </c>
      <c r="J17">
        <v>2</v>
      </c>
      <c r="K17" s="5">
        <v>1</v>
      </c>
      <c r="L17">
        <f>50/K17</f>
        <v>50</v>
      </c>
      <c r="N17">
        <f>(H17*I17)/(J17*L17)</f>
        <v>13.42882096666667</v>
      </c>
    </row>
    <row r="18" spans="1:28" x14ac:dyDescent="0.2">
      <c r="B18" s="7">
        <v>100</v>
      </c>
      <c r="C18" s="6">
        <v>14.769</v>
      </c>
      <c r="D18" s="6">
        <v>14.308</v>
      </c>
      <c r="E18" s="6">
        <v>16.154</v>
      </c>
      <c r="F18">
        <f t="shared" si="16"/>
        <v>15.076999999999998</v>
      </c>
      <c r="G18" s="6">
        <v>-0.46200000000000002</v>
      </c>
      <c r="H18">
        <f t="shared" si="17"/>
        <v>15.538999999999998</v>
      </c>
      <c r="I18">
        <v>29.71</v>
      </c>
      <c r="J18">
        <v>2</v>
      </c>
      <c r="K18" s="6">
        <v>5</v>
      </c>
      <c r="L18">
        <f t="shared" ref="L18:L21" si="18">50/K18</f>
        <v>10</v>
      </c>
      <c r="N18">
        <f>(H18*I18)/(J18*L18)</f>
        <v>23.083184499999998</v>
      </c>
    </row>
    <row r="19" spans="1:28" x14ac:dyDescent="0.2">
      <c r="B19" s="7">
        <v>200</v>
      </c>
      <c r="C19" s="8">
        <v>12</v>
      </c>
      <c r="D19" s="8">
        <v>10.615</v>
      </c>
      <c r="E19" s="8">
        <v>6.923</v>
      </c>
      <c r="F19" s="7">
        <f t="shared" si="16"/>
        <v>9.8460000000000019</v>
      </c>
      <c r="G19" s="8">
        <v>1.8460000000000001</v>
      </c>
      <c r="H19" s="7">
        <f t="shared" si="17"/>
        <v>8.0000000000000018</v>
      </c>
      <c r="I19">
        <v>29.71</v>
      </c>
      <c r="J19" s="7">
        <v>2</v>
      </c>
      <c r="K19" s="8">
        <v>10</v>
      </c>
      <c r="L19" s="7">
        <f t="shared" si="18"/>
        <v>5</v>
      </c>
      <c r="M19" s="7"/>
      <c r="N19" s="7">
        <f t="shared" ref="N19:N21" si="19">(H19*I19)/(J19*L19)</f>
        <v>23.768000000000008</v>
      </c>
    </row>
    <row r="20" spans="1:28" x14ac:dyDescent="0.2">
      <c r="B20" s="7">
        <v>400</v>
      </c>
      <c r="C20" s="6">
        <v>5.3079999999999998</v>
      </c>
      <c r="D20" s="6">
        <v>5.585</v>
      </c>
      <c r="E20" s="6">
        <v>7.0620000000000003</v>
      </c>
      <c r="F20">
        <f t="shared" si="16"/>
        <v>5.9850000000000003</v>
      </c>
      <c r="G20" s="6">
        <v>0.69199999999999995</v>
      </c>
      <c r="H20">
        <f t="shared" si="17"/>
        <v>5.2930000000000001</v>
      </c>
      <c r="I20">
        <v>29.71</v>
      </c>
      <c r="J20">
        <v>2</v>
      </c>
      <c r="K20" s="6">
        <v>20</v>
      </c>
      <c r="L20">
        <f t="shared" si="18"/>
        <v>2.5</v>
      </c>
      <c r="N20">
        <f t="shared" si="19"/>
        <v>31.451006</v>
      </c>
    </row>
    <row r="21" spans="1:28" x14ac:dyDescent="0.2">
      <c r="B21" s="7">
        <v>800</v>
      </c>
      <c r="C21" s="6">
        <v>2.7690000000000001</v>
      </c>
      <c r="D21" s="6">
        <v>2.7690000000000001</v>
      </c>
      <c r="E21" s="6">
        <v>3.2309999999999999</v>
      </c>
      <c r="F21">
        <f t="shared" si="16"/>
        <v>2.923</v>
      </c>
      <c r="G21" s="6">
        <v>0.92300000000000004</v>
      </c>
      <c r="H21">
        <f t="shared" si="17"/>
        <v>2</v>
      </c>
      <c r="I21">
        <v>29.71</v>
      </c>
      <c r="J21">
        <v>2</v>
      </c>
      <c r="K21" s="6">
        <v>40</v>
      </c>
      <c r="L21">
        <f t="shared" si="18"/>
        <v>1.25</v>
      </c>
      <c r="N21">
        <f t="shared" si="19"/>
        <v>23.768000000000001</v>
      </c>
    </row>
    <row r="22" spans="1:28" x14ac:dyDescent="0.2">
      <c r="A22" t="s">
        <v>130</v>
      </c>
    </row>
    <row r="23" spans="1:28" x14ac:dyDescent="0.2">
      <c r="B23" t="s">
        <v>62</v>
      </c>
      <c r="D23" s="65" t="s">
        <v>72</v>
      </c>
      <c r="E23" s="65"/>
      <c r="F23" s="65"/>
      <c r="J23" s="7"/>
    </row>
    <row r="24" spans="1:28" x14ac:dyDescent="0.2">
      <c r="A24" t="s">
        <v>56</v>
      </c>
      <c r="C24" s="3" t="s">
        <v>70</v>
      </c>
      <c r="D24" s="4">
        <v>1</v>
      </c>
      <c r="E24" s="4">
        <v>2</v>
      </c>
      <c r="F24" s="4">
        <v>3</v>
      </c>
      <c r="G24" s="3" t="s">
        <v>63</v>
      </c>
      <c r="H24" s="4" t="s">
        <v>64</v>
      </c>
      <c r="I24" s="3" t="s">
        <v>61</v>
      </c>
      <c r="J24" s="9" t="s">
        <v>65</v>
      </c>
      <c r="K24" s="3" t="s">
        <v>66</v>
      </c>
      <c r="L24" s="3" t="s">
        <v>67</v>
      </c>
      <c r="M24" s="3" t="s">
        <v>68</v>
      </c>
      <c r="O24" s="3" t="s">
        <v>69</v>
      </c>
      <c r="P24" s="3" t="s">
        <v>77</v>
      </c>
      <c r="R24" s="66" t="s">
        <v>77</v>
      </c>
      <c r="S24" s="66"/>
      <c r="T24" s="66"/>
      <c r="V24" s="66" t="s">
        <v>74</v>
      </c>
      <c r="W24" s="66"/>
      <c r="X24" s="66"/>
      <c r="Z24" s="66" t="s">
        <v>79</v>
      </c>
      <c r="AA24" s="66"/>
      <c r="AB24" s="66"/>
    </row>
    <row r="25" spans="1:28" x14ac:dyDescent="0.2">
      <c r="A25" t="s">
        <v>57</v>
      </c>
      <c r="B25" t="s">
        <v>0</v>
      </c>
      <c r="C25" s="7" t="s">
        <v>128</v>
      </c>
      <c r="D25" s="5">
        <v>19.303999999999998</v>
      </c>
      <c r="E25" s="5">
        <v>20.018000000000001</v>
      </c>
      <c r="F25" s="5">
        <v>19.832000000000001</v>
      </c>
      <c r="G25">
        <f t="shared" ref="G25:G48" si="20">AVERAGE(D25:F25)</f>
        <v>19.718</v>
      </c>
      <c r="H25" s="5">
        <v>0.57699999999999996</v>
      </c>
      <c r="I25">
        <f t="shared" ref="I25:I48" si="21">G25-H25</f>
        <v>19.140999999999998</v>
      </c>
      <c r="J25">
        <v>29.71</v>
      </c>
      <c r="K25">
        <v>2</v>
      </c>
      <c r="L25" s="5">
        <v>2</v>
      </c>
      <c r="M25">
        <f>50/L25</f>
        <v>25</v>
      </c>
      <c r="O25">
        <f>(I25*J25)/(K25*M25)</f>
        <v>11.373582199999998</v>
      </c>
      <c r="P25">
        <f>AVERAGE(O25:O31)</f>
        <v>10.982372238095239</v>
      </c>
      <c r="S25" s="3" t="s">
        <v>58</v>
      </c>
      <c r="T25" t="s">
        <v>57</v>
      </c>
      <c r="W25" s="3" t="s">
        <v>58</v>
      </c>
      <c r="X25" t="s">
        <v>57</v>
      </c>
      <c r="AA25" s="3" t="s">
        <v>58</v>
      </c>
      <c r="AB25" t="s">
        <v>57</v>
      </c>
    </row>
    <row r="26" spans="1:28" x14ac:dyDescent="0.2">
      <c r="A26" t="s">
        <v>57</v>
      </c>
      <c r="B26" t="s">
        <v>1</v>
      </c>
      <c r="C26" s="7" t="s">
        <v>128</v>
      </c>
      <c r="D26" s="5">
        <v>22.937999999999999</v>
      </c>
      <c r="E26" s="5">
        <v>22.908999999999999</v>
      </c>
      <c r="F26" s="5">
        <v>23.184000000000001</v>
      </c>
      <c r="G26">
        <f t="shared" si="20"/>
        <v>23.010333333333332</v>
      </c>
      <c r="H26" s="5">
        <v>0.51100000000000001</v>
      </c>
      <c r="I26">
        <f t="shared" si="21"/>
        <v>22.499333333333333</v>
      </c>
      <c r="J26">
        <v>29.71</v>
      </c>
      <c r="K26">
        <v>2</v>
      </c>
      <c r="L26" s="5">
        <v>2</v>
      </c>
      <c r="M26">
        <f t="shared" ref="M26:M48" si="22">50/L26</f>
        <v>25</v>
      </c>
      <c r="O26">
        <f t="shared" ref="O26:O48" si="23">(I26*J26)/(K26*M26)</f>
        <v>13.369103866666666</v>
      </c>
      <c r="R26" t="s">
        <v>75</v>
      </c>
      <c r="S26">
        <f>AVERAGE(O44:O48)</f>
        <v>12.898893599999999</v>
      </c>
      <c r="T26">
        <f>AVERAGE(O32:O38)</f>
        <v>12.331545780952382</v>
      </c>
      <c r="V26" t="s">
        <v>75</v>
      </c>
      <c r="W26">
        <f>STDEVA(O44:O48)</f>
        <v>1.7555854556930621</v>
      </c>
      <c r="X26">
        <f>STDEVA(O32:O38)</f>
        <v>3.1689267147392872</v>
      </c>
      <c r="Z26" t="s">
        <v>75</v>
      </c>
      <c r="AA26">
        <f>W26/SQRT(W31)</f>
        <v>0.78512168384792635</v>
      </c>
      <c r="AB26">
        <f>X26/SQRT(X31)</f>
        <v>1.1977417157412964</v>
      </c>
    </row>
    <row r="27" spans="1:28" x14ac:dyDescent="0.2">
      <c r="A27" t="s">
        <v>57</v>
      </c>
      <c r="B27" t="s">
        <v>2</v>
      </c>
      <c r="C27" s="7" t="s">
        <v>128</v>
      </c>
      <c r="D27" s="5">
        <v>16.515000000000001</v>
      </c>
      <c r="E27" s="5">
        <v>17.492000000000001</v>
      </c>
      <c r="F27" s="5">
        <v>18.323</v>
      </c>
      <c r="G27">
        <f t="shared" si="20"/>
        <v>17.443333333333335</v>
      </c>
      <c r="H27" s="5">
        <v>0.13200000000000001</v>
      </c>
      <c r="I27">
        <f t="shared" si="21"/>
        <v>17.311333333333334</v>
      </c>
      <c r="J27">
        <v>29.71</v>
      </c>
      <c r="K27">
        <v>2</v>
      </c>
      <c r="L27" s="5">
        <v>2</v>
      </c>
      <c r="M27">
        <f t="shared" si="22"/>
        <v>25</v>
      </c>
      <c r="O27">
        <f t="shared" si="23"/>
        <v>10.286394266666667</v>
      </c>
      <c r="R27" t="s">
        <v>76</v>
      </c>
      <c r="S27">
        <f>AVERAGE(O39:O43)</f>
        <v>12.135029693333333</v>
      </c>
      <c r="T27">
        <f>AVERAGE(O25:O31)</f>
        <v>10.982372238095239</v>
      </c>
      <c r="V27" t="s">
        <v>76</v>
      </c>
      <c r="W27">
        <f>STDEVA(O39:O43)</f>
        <v>1.8268688829781703</v>
      </c>
      <c r="X27">
        <f>STDEVA(O25:O31)</f>
        <v>2.6866308021737009</v>
      </c>
      <c r="Z27" t="s">
        <v>76</v>
      </c>
      <c r="AA27">
        <f>W27/SQRT(W32)</f>
        <v>0.8170006016636594</v>
      </c>
      <c r="AB27">
        <f>X27/SQRT(X32)</f>
        <v>1.0154509953139401</v>
      </c>
    </row>
    <row r="28" spans="1:28" x14ac:dyDescent="0.2">
      <c r="A28" t="s">
        <v>57</v>
      </c>
      <c r="B28" t="s">
        <v>3</v>
      </c>
      <c r="C28" s="7" t="s">
        <v>128</v>
      </c>
      <c r="D28" s="5">
        <v>16.015000000000001</v>
      </c>
      <c r="E28" s="5">
        <v>16.154</v>
      </c>
      <c r="F28" s="5">
        <v>15.692</v>
      </c>
      <c r="G28">
        <f t="shared" si="20"/>
        <v>15.953666666666665</v>
      </c>
      <c r="H28" s="5">
        <v>0.315</v>
      </c>
      <c r="I28">
        <f t="shared" si="21"/>
        <v>15.638666666666666</v>
      </c>
      <c r="J28">
        <v>29.71</v>
      </c>
      <c r="K28">
        <v>2</v>
      </c>
      <c r="L28" s="5">
        <v>2</v>
      </c>
      <c r="M28">
        <f t="shared" si="22"/>
        <v>25</v>
      </c>
      <c r="O28">
        <f t="shared" si="23"/>
        <v>9.2924957333333325</v>
      </c>
    </row>
    <row r="29" spans="1:28" x14ac:dyDescent="0.2">
      <c r="A29" t="s">
        <v>57</v>
      </c>
      <c r="B29" t="s">
        <v>4</v>
      </c>
      <c r="C29" s="7" t="s">
        <v>128</v>
      </c>
      <c r="D29" s="5">
        <v>26.315000000000001</v>
      </c>
      <c r="E29" s="5">
        <v>25.285</v>
      </c>
      <c r="F29" s="5">
        <v>25.969000000000001</v>
      </c>
      <c r="G29">
        <f t="shared" si="20"/>
        <v>25.856333333333335</v>
      </c>
      <c r="H29" s="5">
        <v>0.32300000000000001</v>
      </c>
      <c r="I29">
        <f t="shared" si="21"/>
        <v>25.533333333333335</v>
      </c>
      <c r="J29">
        <v>29.71</v>
      </c>
      <c r="K29">
        <v>2</v>
      </c>
      <c r="L29" s="5">
        <v>2</v>
      </c>
      <c r="M29">
        <f t="shared" si="22"/>
        <v>25</v>
      </c>
      <c r="O29">
        <f t="shared" si="23"/>
        <v>15.171906666666668</v>
      </c>
      <c r="R29" s="67" t="s">
        <v>78</v>
      </c>
      <c r="S29" s="67"/>
      <c r="T29" s="67"/>
      <c r="V29" s="66" t="s">
        <v>80</v>
      </c>
      <c r="W29" s="66"/>
      <c r="X29" s="66"/>
    </row>
    <row r="30" spans="1:28" x14ac:dyDescent="0.2">
      <c r="A30" t="s">
        <v>57</v>
      </c>
      <c r="B30" t="s">
        <v>5</v>
      </c>
      <c r="C30" s="7" t="s">
        <v>128</v>
      </c>
      <c r="D30" s="5">
        <v>11.63</v>
      </c>
      <c r="E30" s="5">
        <v>12.042999999999999</v>
      </c>
      <c r="F30" s="5">
        <v>12.037000000000001</v>
      </c>
      <c r="G30">
        <f t="shared" si="20"/>
        <v>11.903333333333334</v>
      </c>
      <c r="H30" s="5">
        <v>0.20799999999999999</v>
      </c>
      <c r="I30">
        <f t="shared" si="21"/>
        <v>11.695333333333334</v>
      </c>
      <c r="J30">
        <v>29.71</v>
      </c>
      <c r="K30">
        <v>2</v>
      </c>
      <c r="L30" s="5">
        <v>2</v>
      </c>
      <c r="M30">
        <f t="shared" si="22"/>
        <v>25</v>
      </c>
      <c r="O30">
        <f t="shared" si="23"/>
        <v>6.9493670666666674</v>
      </c>
      <c r="S30" t="s">
        <v>58</v>
      </c>
      <c r="T30" t="s">
        <v>57</v>
      </c>
      <c r="W30" t="s">
        <v>58</v>
      </c>
      <c r="X30" t="s">
        <v>57</v>
      </c>
    </row>
    <row r="31" spans="1:28" x14ac:dyDescent="0.2">
      <c r="A31" t="s">
        <v>57</v>
      </c>
      <c r="B31" t="s">
        <v>6</v>
      </c>
      <c r="C31" s="7" t="s">
        <v>128</v>
      </c>
      <c r="D31" s="5">
        <v>18.177</v>
      </c>
      <c r="E31" s="5">
        <v>17.946000000000002</v>
      </c>
      <c r="F31" s="5">
        <v>17.515000000000001</v>
      </c>
      <c r="G31">
        <f t="shared" si="20"/>
        <v>17.879333333333335</v>
      </c>
      <c r="H31" s="5">
        <v>0.32</v>
      </c>
      <c r="I31">
        <f t="shared" si="21"/>
        <v>17.559333333333335</v>
      </c>
      <c r="J31">
        <v>29.71</v>
      </c>
      <c r="K31">
        <v>2</v>
      </c>
      <c r="L31" s="5">
        <v>2</v>
      </c>
      <c r="M31">
        <f t="shared" si="22"/>
        <v>25</v>
      </c>
      <c r="O31">
        <f t="shared" si="23"/>
        <v>10.433755866666667</v>
      </c>
      <c r="R31" t="s">
        <v>75</v>
      </c>
      <c r="S31">
        <f>ABS(S26)</f>
        <v>12.898893599999999</v>
      </c>
      <c r="T31">
        <f>ABS(T26)</f>
        <v>12.331545780952382</v>
      </c>
      <c r="V31" t="s">
        <v>75</v>
      </c>
      <c r="W31">
        <f>COUNT(O44:O48)</f>
        <v>5</v>
      </c>
      <c r="X31">
        <f>COUNT(O33:O39)</f>
        <v>7</v>
      </c>
    </row>
    <row r="32" spans="1:28" x14ac:dyDescent="0.2">
      <c r="A32" t="s">
        <v>57</v>
      </c>
      <c r="B32" t="s">
        <v>7</v>
      </c>
      <c r="C32" s="7" t="s">
        <v>128</v>
      </c>
      <c r="D32" s="5">
        <v>22.670999999999999</v>
      </c>
      <c r="E32" s="5">
        <v>20.420000000000002</v>
      </c>
      <c r="F32" s="5">
        <v>22.731000000000002</v>
      </c>
      <c r="G32">
        <f t="shared" si="20"/>
        <v>21.940666666666669</v>
      </c>
      <c r="H32" s="5">
        <v>1.619</v>
      </c>
      <c r="I32">
        <f t="shared" si="21"/>
        <v>20.321666666666669</v>
      </c>
      <c r="J32">
        <v>29.71</v>
      </c>
      <c r="K32">
        <v>2</v>
      </c>
      <c r="L32" s="5">
        <v>2</v>
      </c>
      <c r="M32">
        <f t="shared" si="22"/>
        <v>25</v>
      </c>
      <c r="O32">
        <f t="shared" si="23"/>
        <v>12.075134333333335</v>
      </c>
      <c r="P32">
        <f>AVERAGE(O32:O38)</f>
        <v>12.331545780952382</v>
      </c>
      <c r="R32" t="s">
        <v>76</v>
      </c>
      <c r="S32">
        <f>ABS(S27)</f>
        <v>12.135029693333333</v>
      </c>
      <c r="T32">
        <f>ABS(T27)</f>
        <v>10.982372238095239</v>
      </c>
      <c r="V32" t="s">
        <v>76</v>
      </c>
      <c r="W32">
        <f>COUNT(O40:O44)</f>
        <v>5</v>
      </c>
      <c r="X32">
        <f>COUNT(O26:O32)</f>
        <v>7</v>
      </c>
    </row>
    <row r="33" spans="1:16" x14ac:dyDescent="0.2">
      <c r="A33" t="s">
        <v>57</v>
      </c>
      <c r="B33" t="s">
        <v>8</v>
      </c>
      <c r="C33" s="7" t="s">
        <v>128</v>
      </c>
      <c r="D33" s="5">
        <v>16.465</v>
      </c>
      <c r="E33" s="5">
        <v>16.914000000000001</v>
      </c>
      <c r="F33" s="5">
        <v>16.838000000000001</v>
      </c>
      <c r="G33">
        <f t="shared" si="20"/>
        <v>16.739000000000001</v>
      </c>
      <c r="H33" s="5">
        <v>0.246</v>
      </c>
      <c r="I33">
        <f t="shared" si="21"/>
        <v>16.493000000000002</v>
      </c>
      <c r="J33">
        <v>29.71</v>
      </c>
      <c r="K33">
        <v>2</v>
      </c>
      <c r="L33" s="5">
        <v>2</v>
      </c>
      <c r="M33">
        <f t="shared" si="22"/>
        <v>25</v>
      </c>
      <c r="O33">
        <f t="shared" si="23"/>
        <v>9.8001406000000024</v>
      </c>
    </row>
    <row r="34" spans="1:16" x14ac:dyDescent="0.2">
      <c r="A34" t="s">
        <v>57</v>
      </c>
      <c r="B34" t="s">
        <v>9</v>
      </c>
      <c r="C34" s="7" t="s">
        <v>128</v>
      </c>
      <c r="D34" s="5">
        <v>15.391999999999999</v>
      </c>
      <c r="E34" s="5">
        <v>15.554</v>
      </c>
      <c r="F34" s="5">
        <v>16.731000000000002</v>
      </c>
      <c r="G34">
        <f t="shared" si="20"/>
        <v>15.892333333333333</v>
      </c>
      <c r="H34" s="5">
        <v>0.28499999999999998</v>
      </c>
      <c r="I34">
        <f t="shared" si="21"/>
        <v>15.607333333333333</v>
      </c>
      <c r="J34">
        <v>29.71</v>
      </c>
      <c r="K34">
        <v>2</v>
      </c>
      <c r="L34" s="5">
        <v>2</v>
      </c>
      <c r="M34">
        <f t="shared" si="22"/>
        <v>25</v>
      </c>
      <c r="O34">
        <f t="shared" si="23"/>
        <v>9.2738774666666668</v>
      </c>
    </row>
    <row r="35" spans="1:16" x14ac:dyDescent="0.2">
      <c r="A35" t="s">
        <v>57</v>
      </c>
      <c r="B35" t="s">
        <v>10</v>
      </c>
      <c r="C35" s="7" t="s">
        <v>128</v>
      </c>
      <c r="D35" s="5">
        <v>19.376999999999999</v>
      </c>
      <c r="E35" s="5">
        <v>19.215</v>
      </c>
      <c r="F35" s="5">
        <v>17.664999999999999</v>
      </c>
      <c r="G35">
        <f t="shared" si="20"/>
        <v>18.752333333333333</v>
      </c>
      <c r="H35" s="5">
        <v>1.0029999999999999</v>
      </c>
      <c r="I35">
        <f t="shared" si="21"/>
        <v>17.749333333333333</v>
      </c>
      <c r="J35">
        <v>29.71</v>
      </c>
      <c r="K35">
        <v>2</v>
      </c>
      <c r="L35" s="5">
        <v>2</v>
      </c>
      <c r="M35">
        <f t="shared" si="22"/>
        <v>25</v>
      </c>
      <c r="O35">
        <f t="shared" si="23"/>
        <v>10.546653866666666</v>
      </c>
    </row>
    <row r="36" spans="1:16" x14ac:dyDescent="0.2">
      <c r="A36" t="s">
        <v>57</v>
      </c>
      <c r="B36" t="s">
        <v>11</v>
      </c>
      <c r="C36" s="7" t="s">
        <v>128</v>
      </c>
      <c r="D36" s="5">
        <v>25.594000000000001</v>
      </c>
      <c r="E36" s="5">
        <v>24</v>
      </c>
      <c r="F36" s="5">
        <v>24.227</v>
      </c>
      <c r="G36">
        <f t="shared" si="20"/>
        <v>24.606999999999999</v>
      </c>
      <c r="H36" s="5">
        <v>0.44800000000000001</v>
      </c>
      <c r="I36">
        <f t="shared" si="21"/>
        <v>24.158999999999999</v>
      </c>
      <c r="J36">
        <v>29.71</v>
      </c>
      <c r="K36">
        <v>2</v>
      </c>
      <c r="L36" s="5">
        <v>2</v>
      </c>
      <c r="M36">
        <f t="shared" si="22"/>
        <v>25</v>
      </c>
      <c r="O36">
        <f t="shared" si="23"/>
        <v>14.3552778</v>
      </c>
    </row>
    <row r="37" spans="1:16" x14ac:dyDescent="0.2">
      <c r="A37" t="s">
        <v>57</v>
      </c>
      <c r="B37" t="s">
        <v>12</v>
      </c>
      <c r="C37" s="7" t="s">
        <v>128</v>
      </c>
      <c r="D37" s="5">
        <v>20.614999999999998</v>
      </c>
      <c r="E37" s="5">
        <v>21.038</v>
      </c>
      <c r="F37" s="5">
        <v>18.431000000000001</v>
      </c>
      <c r="G37">
        <f t="shared" si="20"/>
        <v>20.028000000000002</v>
      </c>
      <c r="H37" s="5">
        <v>6.6000000000000003E-2</v>
      </c>
      <c r="I37">
        <f t="shared" si="21"/>
        <v>19.962000000000003</v>
      </c>
      <c r="J37">
        <v>29.71</v>
      </c>
      <c r="K37">
        <v>2</v>
      </c>
      <c r="L37" s="5">
        <v>2</v>
      </c>
      <c r="M37">
        <f t="shared" si="22"/>
        <v>25</v>
      </c>
      <c r="O37">
        <f t="shared" si="23"/>
        <v>11.861420400000002</v>
      </c>
    </row>
    <row r="38" spans="1:16" x14ac:dyDescent="0.2">
      <c r="A38" t="s">
        <v>57</v>
      </c>
      <c r="B38" t="s">
        <v>13</v>
      </c>
      <c r="C38" s="7" t="s">
        <v>128</v>
      </c>
      <c r="D38" s="5">
        <v>29.219000000000001</v>
      </c>
      <c r="E38" s="5">
        <v>31.088000000000001</v>
      </c>
      <c r="F38" s="5">
        <v>33.058999999999997</v>
      </c>
      <c r="G38">
        <f t="shared" si="20"/>
        <v>31.122</v>
      </c>
      <c r="H38" s="5">
        <v>0.14199999999999999</v>
      </c>
      <c r="I38">
        <f t="shared" si="21"/>
        <v>30.98</v>
      </c>
      <c r="J38">
        <v>29.71</v>
      </c>
      <c r="K38">
        <v>2</v>
      </c>
      <c r="L38" s="5">
        <v>2</v>
      </c>
      <c r="M38">
        <f t="shared" si="22"/>
        <v>25</v>
      </c>
      <c r="O38">
        <f t="shared" si="23"/>
        <v>18.408315999999999</v>
      </c>
    </row>
    <row r="39" spans="1:16" x14ac:dyDescent="0.2">
      <c r="A39" t="s">
        <v>58</v>
      </c>
      <c r="B39" t="s">
        <v>14</v>
      </c>
      <c r="C39" s="7" t="s">
        <v>128</v>
      </c>
      <c r="D39" s="5">
        <v>22.701000000000001</v>
      </c>
      <c r="E39" s="5">
        <v>22.757000000000001</v>
      </c>
      <c r="F39" s="5">
        <v>24.824000000000002</v>
      </c>
      <c r="G39" s="13">
        <f t="shared" si="20"/>
        <v>23.427333333333333</v>
      </c>
      <c r="H39" s="5">
        <v>1.44</v>
      </c>
      <c r="I39">
        <f t="shared" si="21"/>
        <v>21.987333333333332</v>
      </c>
      <c r="J39">
        <v>29.71</v>
      </c>
      <c r="K39">
        <v>2</v>
      </c>
      <c r="L39" s="5">
        <v>2</v>
      </c>
      <c r="M39">
        <f t="shared" si="22"/>
        <v>25</v>
      </c>
      <c r="O39">
        <f t="shared" si="23"/>
        <v>13.064873466666665</v>
      </c>
      <c r="P39">
        <f>AVERAGE(O39:O43)</f>
        <v>12.135029693333333</v>
      </c>
    </row>
    <row r="40" spans="1:16" x14ac:dyDescent="0.2">
      <c r="A40" t="s">
        <v>58</v>
      </c>
      <c r="B40" t="s">
        <v>15</v>
      </c>
      <c r="C40" s="7" t="s">
        <v>128</v>
      </c>
      <c r="D40" s="5">
        <v>25.800999999999998</v>
      </c>
      <c r="E40" s="5">
        <v>23.123999999999999</v>
      </c>
      <c r="F40" s="5">
        <v>26.940999999999999</v>
      </c>
      <c r="G40" s="13">
        <f t="shared" si="20"/>
        <v>25.288666666666668</v>
      </c>
      <c r="H40" s="5">
        <v>0.71399999999999997</v>
      </c>
      <c r="I40">
        <f t="shared" si="21"/>
        <v>24.574666666666669</v>
      </c>
      <c r="J40">
        <v>29.71</v>
      </c>
      <c r="K40">
        <v>2</v>
      </c>
      <c r="L40" s="5">
        <v>2</v>
      </c>
      <c r="M40">
        <f t="shared" si="22"/>
        <v>25</v>
      </c>
      <c r="O40">
        <f t="shared" si="23"/>
        <v>14.602266933333334</v>
      </c>
    </row>
    <row r="41" spans="1:16" x14ac:dyDescent="0.2">
      <c r="A41" t="s">
        <v>58</v>
      </c>
      <c r="B41" t="s">
        <v>16</v>
      </c>
      <c r="C41" s="7" t="s">
        <v>128</v>
      </c>
      <c r="D41" s="5">
        <v>21.454000000000001</v>
      </c>
      <c r="E41" s="5">
        <v>20.654</v>
      </c>
      <c r="F41" s="5">
        <v>20.120999999999999</v>
      </c>
      <c r="G41" s="13">
        <f t="shared" si="20"/>
        <v>20.742999999999999</v>
      </c>
      <c r="H41" s="5">
        <v>0.43099999999999999</v>
      </c>
      <c r="I41">
        <f t="shared" si="21"/>
        <v>20.311999999999998</v>
      </c>
      <c r="J41">
        <v>29.71</v>
      </c>
      <c r="K41">
        <v>2</v>
      </c>
      <c r="L41" s="5">
        <v>2</v>
      </c>
      <c r="M41">
        <f t="shared" si="22"/>
        <v>25</v>
      </c>
      <c r="O41">
        <f t="shared" si="23"/>
        <v>12.0693904</v>
      </c>
    </row>
    <row r="42" spans="1:16" x14ac:dyDescent="0.2">
      <c r="A42" t="s">
        <v>58</v>
      </c>
      <c r="B42" s="2" t="s">
        <v>17</v>
      </c>
      <c r="C42" s="7" t="s">
        <v>128</v>
      </c>
      <c r="D42" s="5">
        <v>15.891</v>
      </c>
      <c r="E42" s="5">
        <v>16.390999999999998</v>
      </c>
      <c r="F42" s="5">
        <v>17.568000000000001</v>
      </c>
      <c r="G42" s="13">
        <f t="shared" si="20"/>
        <v>16.616666666666664</v>
      </c>
      <c r="H42" s="5">
        <v>9.0999999999999998E-2</v>
      </c>
      <c r="I42">
        <f t="shared" si="21"/>
        <v>16.525666666666663</v>
      </c>
      <c r="J42">
        <v>29.71</v>
      </c>
      <c r="K42">
        <v>2</v>
      </c>
      <c r="L42" s="5">
        <v>2</v>
      </c>
      <c r="M42">
        <f t="shared" si="22"/>
        <v>25</v>
      </c>
      <c r="O42">
        <f t="shared" si="23"/>
        <v>9.8195511333333307</v>
      </c>
    </row>
    <row r="43" spans="1:16" x14ac:dyDescent="0.2">
      <c r="A43" t="s">
        <v>58</v>
      </c>
      <c r="B43" t="s">
        <v>18</v>
      </c>
      <c r="C43" s="7" t="s">
        <v>128</v>
      </c>
      <c r="D43" s="5">
        <v>18.515000000000001</v>
      </c>
      <c r="E43" s="5">
        <v>18.984999999999999</v>
      </c>
      <c r="F43" s="5">
        <v>20.738</v>
      </c>
      <c r="G43" s="13">
        <f t="shared" si="20"/>
        <v>19.412666666666667</v>
      </c>
      <c r="H43" s="5">
        <v>0.7</v>
      </c>
      <c r="I43">
        <f t="shared" si="21"/>
        <v>18.712666666666667</v>
      </c>
      <c r="J43">
        <v>29.71</v>
      </c>
      <c r="K43">
        <v>2</v>
      </c>
      <c r="L43" s="5">
        <v>2</v>
      </c>
      <c r="M43">
        <f t="shared" si="22"/>
        <v>25</v>
      </c>
      <c r="O43">
        <f t="shared" si="23"/>
        <v>11.119066533333335</v>
      </c>
    </row>
    <row r="44" spans="1:16" x14ac:dyDescent="0.2">
      <c r="A44" t="s">
        <v>58</v>
      </c>
      <c r="B44" t="s">
        <v>19</v>
      </c>
      <c r="C44" s="7" t="s">
        <v>128</v>
      </c>
      <c r="D44" s="5">
        <v>22.846</v>
      </c>
      <c r="E44" s="5">
        <v>24.515000000000001</v>
      </c>
      <c r="F44" s="5">
        <v>22.623000000000001</v>
      </c>
      <c r="G44" s="13">
        <f t="shared" si="20"/>
        <v>23.328000000000003</v>
      </c>
      <c r="H44" s="5">
        <v>0.106</v>
      </c>
      <c r="I44">
        <f t="shared" si="21"/>
        <v>23.222000000000001</v>
      </c>
      <c r="J44">
        <v>29.71</v>
      </c>
      <c r="K44">
        <v>2</v>
      </c>
      <c r="L44" s="5">
        <v>2</v>
      </c>
      <c r="M44">
        <f t="shared" si="22"/>
        <v>25</v>
      </c>
      <c r="O44">
        <f t="shared" si="23"/>
        <v>13.798512400000002</v>
      </c>
      <c r="P44">
        <f>AVERAGE(O44:O48)</f>
        <v>12.898893599999999</v>
      </c>
    </row>
    <row r="45" spans="1:16" x14ac:dyDescent="0.2">
      <c r="A45" t="s">
        <v>58</v>
      </c>
      <c r="B45" t="s">
        <v>20</v>
      </c>
      <c r="C45" s="7" t="s">
        <v>128</v>
      </c>
      <c r="D45" s="5">
        <v>24.562000000000001</v>
      </c>
      <c r="E45" s="5">
        <v>20.132000000000001</v>
      </c>
      <c r="F45" s="5">
        <v>24.4</v>
      </c>
      <c r="G45" s="13">
        <f t="shared" si="20"/>
        <v>23.031333333333333</v>
      </c>
      <c r="H45" s="5">
        <v>0.432</v>
      </c>
      <c r="I45">
        <f t="shared" si="21"/>
        <v>22.599333333333334</v>
      </c>
      <c r="J45">
        <v>29.71</v>
      </c>
      <c r="K45">
        <v>2</v>
      </c>
      <c r="L45" s="5">
        <v>2</v>
      </c>
      <c r="M45">
        <f t="shared" si="22"/>
        <v>25</v>
      </c>
      <c r="O45">
        <f t="shared" si="23"/>
        <v>13.428523866666668</v>
      </c>
    </row>
    <row r="46" spans="1:16" x14ac:dyDescent="0.2">
      <c r="A46" t="s">
        <v>58</v>
      </c>
      <c r="B46" t="s">
        <v>21</v>
      </c>
      <c r="C46" s="7" t="s">
        <v>128</v>
      </c>
      <c r="D46" s="5">
        <v>22.6</v>
      </c>
      <c r="E46" s="5">
        <v>24.254000000000001</v>
      </c>
      <c r="F46" s="5">
        <v>27.454000000000001</v>
      </c>
      <c r="G46" s="13">
        <f t="shared" si="20"/>
        <v>24.769333333333332</v>
      </c>
      <c r="H46" s="5">
        <v>0.86599999999999999</v>
      </c>
      <c r="I46">
        <f t="shared" si="21"/>
        <v>23.903333333333332</v>
      </c>
      <c r="J46">
        <v>29.71</v>
      </c>
      <c r="K46">
        <v>2</v>
      </c>
      <c r="L46" s="5">
        <v>2</v>
      </c>
      <c r="M46">
        <f t="shared" si="22"/>
        <v>25</v>
      </c>
      <c r="O46">
        <f t="shared" si="23"/>
        <v>14.203360666666667</v>
      </c>
    </row>
    <row r="47" spans="1:16" x14ac:dyDescent="0.2">
      <c r="A47" t="s">
        <v>58</v>
      </c>
      <c r="B47" t="s">
        <v>22</v>
      </c>
      <c r="C47" s="7" t="s">
        <v>128</v>
      </c>
      <c r="D47" s="5">
        <v>23.238</v>
      </c>
      <c r="E47" s="5">
        <v>22.361999999999998</v>
      </c>
      <c r="F47" s="5">
        <v>22.154</v>
      </c>
      <c r="G47" s="13">
        <f t="shared" si="20"/>
        <v>22.584666666666664</v>
      </c>
      <c r="H47" s="5">
        <v>0.311</v>
      </c>
      <c r="I47">
        <f t="shared" si="21"/>
        <v>22.273666666666664</v>
      </c>
      <c r="J47">
        <v>29.71</v>
      </c>
      <c r="K47">
        <v>2</v>
      </c>
      <c r="L47" s="5">
        <v>2</v>
      </c>
      <c r="M47">
        <f t="shared" si="22"/>
        <v>25</v>
      </c>
      <c r="O47">
        <f t="shared" si="23"/>
        <v>13.235012733333333</v>
      </c>
    </row>
    <row r="48" spans="1:16" x14ac:dyDescent="0.2">
      <c r="A48" t="s">
        <v>58</v>
      </c>
      <c r="B48" t="s">
        <v>23</v>
      </c>
      <c r="C48" s="7" t="s">
        <v>128</v>
      </c>
      <c r="D48" s="5">
        <v>16.446000000000002</v>
      </c>
      <c r="E48" s="5">
        <v>16.169</v>
      </c>
      <c r="F48" s="5">
        <v>18.408000000000001</v>
      </c>
      <c r="G48" s="13">
        <f t="shared" si="20"/>
        <v>17.007666666666669</v>
      </c>
      <c r="H48" s="5">
        <v>0.46600000000000003</v>
      </c>
      <c r="I48">
        <f t="shared" si="21"/>
        <v>16.541666666666668</v>
      </c>
      <c r="J48">
        <v>29.71</v>
      </c>
      <c r="K48">
        <v>2</v>
      </c>
      <c r="L48" s="5">
        <v>2</v>
      </c>
      <c r="M48">
        <f t="shared" si="22"/>
        <v>25</v>
      </c>
      <c r="O48">
        <f t="shared" si="23"/>
        <v>9.8290583333333341</v>
      </c>
    </row>
  </sheetData>
  <mergeCells count="7">
    <mergeCell ref="Z24:AB24"/>
    <mergeCell ref="C1:E1"/>
    <mergeCell ref="D23:F23"/>
    <mergeCell ref="R24:T24"/>
    <mergeCell ref="R29:T29"/>
    <mergeCell ref="V24:X24"/>
    <mergeCell ref="V29:X29"/>
  </mergeCells>
  <pageMargins left="0.7" right="0.7" top="0.75" bottom="0.75" header="0.3" footer="0.3"/>
  <drawing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2113-5E84-4491-A822-3F3A97427D8F}">
  <dimension ref="A1:L66"/>
  <sheetViews>
    <sheetView zoomScale="70" zoomScaleNormal="70" workbookViewId="0">
      <selection activeCell="R8" sqref="R8"/>
    </sheetView>
  </sheetViews>
  <sheetFormatPr defaultRowHeight="15" x14ac:dyDescent="0.2"/>
  <cols>
    <col min="1" max="1" width="15.19921875" bestFit="1" customWidth="1"/>
    <col min="2" max="2" width="15.19921875" customWidth="1"/>
    <col min="7" max="7" width="9.28125" bestFit="1" customWidth="1"/>
    <col min="8" max="8" width="9.55078125" bestFit="1" customWidth="1"/>
    <col min="9" max="12" width="9.28125" bestFit="1"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42.71157800000001</v>
      </c>
      <c r="H2" s="36">
        <v>62.019477333333327</v>
      </c>
      <c r="I2" s="36">
        <v>7.3086104833333323</v>
      </c>
      <c r="J2" s="36">
        <v>712.50726399999996</v>
      </c>
      <c r="K2" s="36">
        <v>4.5453594666666666</v>
      </c>
      <c r="L2" s="36">
        <v>121.3214613333333</v>
      </c>
    </row>
    <row r="3" spans="1:12" x14ac:dyDescent="0.2">
      <c r="A3" t="s">
        <v>1</v>
      </c>
      <c r="B3" t="s">
        <v>175</v>
      </c>
      <c r="C3" t="s">
        <v>57</v>
      </c>
      <c r="D3">
        <v>249</v>
      </c>
      <c r="E3" t="s">
        <v>153</v>
      </c>
      <c r="F3">
        <v>20.47</v>
      </c>
      <c r="G3" s="36">
        <v>39.386367999999997</v>
      </c>
      <c r="H3" s="36">
        <v>99.733087999999981</v>
      </c>
      <c r="I3" s="36">
        <v>7.8172952000000002</v>
      </c>
      <c r="J3" s="36">
        <v>589.24782933333324</v>
      </c>
      <c r="K3" s="36">
        <v>6.506826666666667</v>
      </c>
      <c r="L3" s="36">
        <v>158.72542933333332</v>
      </c>
    </row>
    <row r="4" spans="1:12" x14ac:dyDescent="0.2">
      <c r="A4" t="s">
        <v>2</v>
      </c>
      <c r="B4" t="s">
        <v>175</v>
      </c>
      <c r="C4" t="s">
        <v>57</v>
      </c>
      <c r="D4">
        <v>242</v>
      </c>
      <c r="E4" t="s">
        <v>154</v>
      </c>
      <c r="F4">
        <v>17.940000000000001</v>
      </c>
      <c r="G4" s="36">
        <v>40.038648000000002</v>
      </c>
      <c r="H4" s="36">
        <v>51.88788266666667</v>
      </c>
      <c r="I4" s="36">
        <v>5.6588141833333339</v>
      </c>
      <c r="J4" s="36">
        <v>635.32612266666661</v>
      </c>
      <c r="K4" s="36">
        <v>5.1873807999999997</v>
      </c>
      <c r="L4" s="36">
        <v>139.82856533333333</v>
      </c>
    </row>
    <row r="5" spans="1:12" x14ac:dyDescent="0.2">
      <c r="A5" t="s">
        <v>3</v>
      </c>
      <c r="B5" t="s">
        <v>175</v>
      </c>
      <c r="C5" t="s">
        <v>57</v>
      </c>
      <c r="D5">
        <v>242</v>
      </c>
      <c r="E5" t="s">
        <v>154</v>
      </c>
      <c r="F5">
        <v>19.23</v>
      </c>
      <c r="G5" s="36">
        <v>37.009799999999998</v>
      </c>
      <c r="H5" s="36">
        <v>79.611727999999999</v>
      </c>
      <c r="I5" s="36">
        <v>8.0901320333333349</v>
      </c>
      <c r="J5" s="36">
        <v>656.33851733333336</v>
      </c>
      <c r="K5" s="36">
        <v>6.6604570666666669</v>
      </c>
      <c r="L5" s="36">
        <v>111.78966400000002</v>
      </c>
    </row>
    <row r="6" spans="1:12" x14ac:dyDescent="0.2">
      <c r="A6" t="s">
        <v>4</v>
      </c>
      <c r="B6" t="s">
        <v>175</v>
      </c>
      <c r="C6" t="s">
        <v>57</v>
      </c>
      <c r="D6">
        <v>250</v>
      </c>
      <c r="E6" t="s">
        <v>154</v>
      </c>
      <c r="F6">
        <v>19.3</v>
      </c>
      <c r="G6" s="36">
        <v>30.404992333333333</v>
      </c>
      <c r="H6" s="36">
        <v>62.499098666666669</v>
      </c>
      <c r="I6" s="36">
        <v>9.2648159166666666</v>
      </c>
      <c r="J6" s="36">
        <v>646.87167999999997</v>
      </c>
      <c r="K6" s="36">
        <v>4.9241845333333334</v>
      </c>
      <c r="L6" s="36">
        <v>138.55101866666666</v>
      </c>
    </row>
    <row r="7" spans="1:12" x14ac:dyDescent="0.2">
      <c r="A7" t="s">
        <v>5</v>
      </c>
      <c r="B7" t="s">
        <v>175</v>
      </c>
      <c r="C7" t="s">
        <v>57</v>
      </c>
      <c r="D7">
        <v>250</v>
      </c>
      <c r="E7" t="s">
        <v>153</v>
      </c>
      <c r="F7">
        <v>14.04</v>
      </c>
      <c r="G7" s="36">
        <v>13.101138333333333</v>
      </c>
      <c r="H7" s="36">
        <v>34.992869333333338</v>
      </c>
      <c r="I7" s="36">
        <v>5.7482907999999995</v>
      </c>
      <c r="J7" s="36">
        <v>495.31566933333335</v>
      </c>
      <c r="K7" s="36">
        <v>3.0708757333333327</v>
      </c>
      <c r="L7" s="36">
        <v>105.209216</v>
      </c>
    </row>
    <row r="8" spans="1:12" x14ac:dyDescent="0.2">
      <c r="A8" t="s">
        <v>6</v>
      </c>
      <c r="B8" t="s">
        <v>175</v>
      </c>
      <c r="C8" t="s">
        <v>57</v>
      </c>
      <c r="D8">
        <v>250</v>
      </c>
      <c r="E8" t="s">
        <v>153</v>
      </c>
      <c r="F8">
        <v>14.05</v>
      </c>
      <c r="G8" s="36">
        <v>22.832636000000001</v>
      </c>
      <c r="H8" s="36">
        <v>62.308549333333318</v>
      </c>
      <c r="I8" s="36">
        <v>5.2473306833333346</v>
      </c>
      <c r="J8" s="36">
        <v>819.94244266666669</v>
      </c>
      <c r="K8" s="36">
        <v>5.9143914666666664</v>
      </c>
      <c r="L8" s="36">
        <v>131.61329066666667</v>
      </c>
    </row>
    <row r="9" spans="1:12" x14ac:dyDescent="0.2">
      <c r="A9" t="s">
        <v>7</v>
      </c>
      <c r="B9" t="s">
        <v>176</v>
      </c>
      <c r="C9" t="s">
        <v>57</v>
      </c>
      <c r="D9">
        <v>244</v>
      </c>
      <c r="E9" t="s">
        <v>153</v>
      </c>
      <c r="F9">
        <v>20.18</v>
      </c>
      <c r="G9" s="36">
        <v>35.435583666666666</v>
      </c>
      <c r="H9" s="36">
        <v>70.863781333333321</v>
      </c>
      <c r="I9" s="36">
        <v>5.4353949833333335</v>
      </c>
      <c r="J9" s="36">
        <v>580.31799466666655</v>
      </c>
      <c r="K9" s="36">
        <v>7.0553055999999996</v>
      </c>
      <c r="L9" s="36">
        <v>107.09955199999997</v>
      </c>
    </row>
    <row r="10" spans="1:12" x14ac:dyDescent="0.2">
      <c r="A10" t="s">
        <v>8</v>
      </c>
      <c r="B10" t="s">
        <v>176</v>
      </c>
      <c r="C10" t="s">
        <v>57</v>
      </c>
      <c r="D10">
        <v>247</v>
      </c>
      <c r="E10" t="s">
        <v>153</v>
      </c>
      <c r="F10">
        <v>17.170000000000002</v>
      </c>
      <c r="G10" s="36">
        <v>27.591207666666662</v>
      </c>
      <c r="H10" s="36">
        <v>78.825711999999996</v>
      </c>
      <c r="I10" s="36">
        <v>7.2479030500000015</v>
      </c>
      <c r="J10" s="36">
        <v>786.37111466666659</v>
      </c>
      <c r="K10" s="36">
        <v>6.172499199999999</v>
      </c>
      <c r="L10" s="36">
        <v>177.70890666666668</v>
      </c>
    </row>
    <row r="11" spans="1:12" x14ac:dyDescent="0.2">
      <c r="A11" t="s">
        <v>9</v>
      </c>
      <c r="B11" t="s">
        <v>176</v>
      </c>
      <c r="C11" t="s">
        <v>57</v>
      </c>
      <c r="D11">
        <v>247</v>
      </c>
      <c r="E11" t="s">
        <v>153</v>
      </c>
      <c r="F11">
        <v>19.14</v>
      </c>
      <c r="G11" s="36">
        <v>14.866784666666664</v>
      </c>
      <c r="H11" s="36">
        <v>50.381893333333331</v>
      </c>
      <c r="I11" s="36">
        <v>3.9664830666666671</v>
      </c>
      <c r="J11" s="36">
        <v>226.58914133333332</v>
      </c>
      <c r="K11" s="36">
        <v>3.8719407999999991</v>
      </c>
      <c r="L11" s="36">
        <v>72.177055999999979</v>
      </c>
    </row>
    <row r="12" spans="1:12" x14ac:dyDescent="0.2">
      <c r="A12" t="s">
        <v>10</v>
      </c>
      <c r="B12" t="s">
        <v>176</v>
      </c>
      <c r="C12" t="s">
        <v>57</v>
      </c>
      <c r="D12">
        <v>246</v>
      </c>
      <c r="E12" t="s">
        <v>154</v>
      </c>
      <c r="F12">
        <v>23.46</v>
      </c>
      <c r="G12" s="36">
        <v>37.009327333333324</v>
      </c>
      <c r="H12" s="36">
        <v>68.060757333333328</v>
      </c>
      <c r="I12" s="36">
        <v>8.3153833499999994</v>
      </c>
      <c r="J12" s="36">
        <v>705.00654933333328</v>
      </c>
      <c r="K12" s="36">
        <v>6.4248687999999996</v>
      </c>
      <c r="L12" s="36">
        <v>123.61887999999999</v>
      </c>
    </row>
    <row r="13" spans="1:12" x14ac:dyDescent="0.2">
      <c r="A13" t="s">
        <v>11</v>
      </c>
      <c r="B13" t="s">
        <v>176</v>
      </c>
      <c r="C13" t="s">
        <v>57</v>
      </c>
      <c r="D13">
        <v>246</v>
      </c>
      <c r="E13" t="s">
        <v>154</v>
      </c>
      <c r="F13">
        <v>21.19</v>
      </c>
      <c r="G13" s="36">
        <v>40.20644466666667</v>
      </c>
      <c r="H13" s="36">
        <v>76.29443733333332</v>
      </c>
      <c r="I13" s="36">
        <v>6.7503595833333341</v>
      </c>
      <c r="J13" s="36">
        <v>588.23445333333325</v>
      </c>
      <c r="K13" s="36">
        <v>7.7949834666666655</v>
      </c>
      <c r="L13" s="36">
        <v>106.92849066666665</v>
      </c>
    </row>
    <row r="14" spans="1:12" x14ac:dyDescent="0.2">
      <c r="A14" t="s">
        <v>12</v>
      </c>
      <c r="B14" t="s">
        <v>176</v>
      </c>
      <c r="C14" t="s">
        <v>57</v>
      </c>
      <c r="D14">
        <v>245</v>
      </c>
      <c r="E14" t="s">
        <v>154</v>
      </c>
      <c r="F14">
        <v>24.55</v>
      </c>
      <c r="G14" s="36">
        <v>34.580056999999996</v>
      </c>
      <c r="H14" s="36">
        <v>85.70281066666665</v>
      </c>
      <c r="I14" s="36">
        <v>7.2914281999999995</v>
      </c>
      <c r="J14" s="36">
        <v>586.25100799999996</v>
      </c>
      <c r="K14" s="36">
        <v>6.8184181333333322</v>
      </c>
      <c r="L14" s="36">
        <v>130.14735999999999</v>
      </c>
    </row>
    <row r="15" spans="1:12" x14ac:dyDescent="0.2">
      <c r="A15" t="s">
        <v>13</v>
      </c>
      <c r="B15" t="s">
        <v>176</v>
      </c>
      <c r="C15" t="s">
        <v>57</v>
      </c>
      <c r="D15">
        <v>245</v>
      </c>
      <c r="E15" t="s">
        <v>154</v>
      </c>
      <c r="F15">
        <v>23.62</v>
      </c>
      <c r="G15" s="36">
        <v>30.026386333333335</v>
      </c>
      <c r="H15" s="36">
        <v>77.438815999999989</v>
      </c>
      <c r="I15" s="36">
        <v>8.0261069833333334</v>
      </c>
      <c r="J15" s="36">
        <v>465.85847466666667</v>
      </c>
      <c r="K15" s="36">
        <v>6.8658389333333325</v>
      </c>
      <c r="L15" s="36">
        <v>116.12466133333331</v>
      </c>
    </row>
    <row r="16" spans="1:12" x14ac:dyDescent="0.2">
      <c r="A16" t="s">
        <v>14</v>
      </c>
      <c r="B16" t="s">
        <v>175</v>
      </c>
      <c r="C16" t="s">
        <v>58</v>
      </c>
      <c r="D16">
        <v>250</v>
      </c>
      <c r="E16" t="s">
        <v>154</v>
      </c>
      <c r="F16">
        <v>26.99</v>
      </c>
      <c r="G16" s="36">
        <v>23.566450999999997</v>
      </c>
      <c r="H16" s="36">
        <v>46.890293333333332</v>
      </c>
      <c r="I16" s="36">
        <v>5.5927589499999986</v>
      </c>
      <c r="J16" s="36">
        <v>741.28887466666652</v>
      </c>
      <c r="K16" s="36">
        <v>3.5493061333333329</v>
      </c>
      <c r="L16" s="36">
        <v>136.19080533333334</v>
      </c>
    </row>
    <row r="17" spans="1:12" x14ac:dyDescent="0.2">
      <c r="A17" t="s">
        <v>15</v>
      </c>
      <c r="B17" t="s">
        <v>175</v>
      </c>
      <c r="C17" t="s">
        <v>58</v>
      </c>
      <c r="D17">
        <v>250</v>
      </c>
      <c r="E17" t="s">
        <v>154</v>
      </c>
      <c r="F17">
        <v>18.8</v>
      </c>
      <c r="G17" s="36">
        <v>34.055160666666673</v>
      </c>
      <c r="H17" s="36">
        <v>59.936426666666662</v>
      </c>
      <c r="I17" s="36">
        <v>6.9000979833333336</v>
      </c>
      <c r="J17" s="36">
        <v>593.64778666666666</v>
      </c>
      <c r="K17" s="36">
        <v>6.8036938666666664</v>
      </c>
      <c r="L17" s="36">
        <v>126.0765333333333</v>
      </c>
    </row>
    <row r="18" spans="1:12" x14ac:dyDescent="0.2">
      <c r="A18" t="s">
        <v>16</v>
      </c>
      <c r="B18" t="s">
        <v>175</v>
      </c>
      <c r="C18" t="s">
        <v>58</v>
      </c>
      <c r="D18">
        <v>250</v>
      </c>
      <c r="E18" t="s">
        <v>154</v>
      </c>
      <c r="F18">
        <v>18.55</v>
      </c>
      <c r="G18" s="36">
        <v>20.937715333333333</v>
      </c>
      <c r="H18" s="36">
        <v>44.203114666666657</v>
      </c>
      <c r="I18" s="36">
        <v>4.7088369333333331</v>
      </c>
      <c r="J18" s="36">
        <v>773.49171199999978</v>
      </c>
      <c r="K18" s="36">
        <v>3.8095791999999999</v>
      </c>
      <c r="L18" s="36">
        <v>120.00710399999998</v>
      </c>
    </row>
    <row r="19" spans="1:12" x14ac:dyDescent="0.2">
      <c r="A19" s="2" t="s">
        <v>17</v>
      </c>
      <c r="B19" t="s">
        <v>175</v>
      </c>
      <c r="C19" t="s">
        <v>58</v>
      </c>
      <c r="D19">
        <v>250</v>
      </c>
      <c r="E19" t="s">
        <v>153</v>
      </c>
      <c r="F19" t="s">
        <v>155</v>
      </c>
      <c r="G19" s="36">
        <v>21.47088333333333</v>
      </c>
      <c r="H19" s="36">
        <v>53.334325333333325</v>
      </c>
      <c r="I19" s="36">
        <v>3.4947872999999992</v>
      </c>
      <c r="J19" s="36">
        <v>655.44639999999993</v>
      </c>
      <c r="K19" s="36">
        <v>3.7000133333333327</v>
      </c>
      <c r="L19" s="36">
        <v>144.54682666666665</v>
      </c>
    </row>
    <row r="20" spans="1:12" x14ac:dyDescent="0.2">
      <c r="A20" t="s">
        <v>18</v>
      </c>
      <c r="B20" t="s">
        <v>175</v>
      </c>
      <c r="C20" t="s">
        <v>58</v>
      </c>
      <c r="D20">
        <v>250</v>
      </c>
      <c r="E20" t="s">
        <v>153</v>
      </c>
      <c r="F20">
        <v>14.8</v>
      </c>
      <c r="G20" s="36">
        <v>24.010521333333333</v>
      </c>
      <c r="H20" s="36">
        <v>59.796762666666652</v>
      </c>
      <c r="I20" s="36">
        <v>7.2210155</v>
      </c>
      <c r="J20" s="36">
        <v>768.18231466666657</v>
      </c>
      <c r="K20" s="36">
        <v>7.2737877333333332</v>
      </c>
      <c r="L20" s="36">
        <v>124.677728</v>
      </c>
    </row>
    <row r="21" spans="1:12" x14ac:dyDescent="0.2">
      <c r="A21" t="s">
        <v>19</v>
      </c>
      <c r="B21" t="s">
        <v>176</v>
      </c>
      <c r="C21" t="s">
        <v>58</v>
      </c>
      <c r="D21">
        <v>247</v>
      </c>
      <c r="E21" t="s">
        <v>154</v>
      </c>
      <c r="F21">
        <v>22.05</v>
      </c>
      <c r="G21" s="36">
        <v>21.975454999999997</v>
      </c>
      <c r="H21" s="36">
        <v>73.351749333333345</v>
      </c>
      <c r="I21" s="36">
        <v>5.9128346833333332</v>
      </c>
      <c r="J21" s="36">
        <v>706.05457066666656</v>
      </c>
      <c r="K21" s="36">
        <v>5.5249562666666661</v>
      </c>
      <c r="L21" s="36">
        <v>151.51270399999996</v>
      </c>
    </row>
    <row r="22" spans="1:12" x14ac:dyDescent="0.2">
      <c r="A22" t="s">
        <v>20</v>
      </c>
      <c r="B22" t="s">
        <v>176</v>
      </c>
      <c r="C22" t="s">
        <v>58</v>
      </c>
      <c r="D22">
        <v>247</v>
      </c>
      <c r="E22" t="s">
        <v>154</v>
      </c>
      <c r="F22">
        <v>19.8</v>
      </c>
      <c r="G22" s="36">
        <v>21.053518666666669</v>
      </c>
      <c r="H22" s="36">
        <v>59.959162666666671</v>
      </c>
      <c r="I22" s="36">
        <v>7.2074479333333326</v>
      </c>
      <c r="J22" s="36">
        <v>675.97375999999986</v>
      </c>
      <c r="K22" s="36">
        <v>5.3188165333333339</v>
      </c>
      <c r="L22" s="36">
        <v>113.93334399999999</v>
      </c>
    </row>
    <row r="23" spans="1:12" x14ac:dyDescent="0.2">
      <c r="A23" t="s">
        <v>21</v>
      </c>
      <c r="B23" t="s">
        <v>176</v>
      </c>
      <c r="C23" t="s">
        <v>58</v>
      </c>
      <c r="D23">
        <v>245</v>
      </c>
      <c r="E23" t="s">
        <v>153</v>
      </c>
      <c r="F23">
        <v>26.52</v>
      </c>
      <c r="G23" s="36">
        <v>29.528195666666665</v>
      </c>
      <c r="H23" s="36">
        <v>81.423029333333318</v>
      </c>
      <c r="I23" s="36">
        <v>6.2314744333333332</v>
      </c>
      <c r="J23" s="36">
        <v>525.14530133333324</v>
      </c>
      <c r="K23" s="36">
        <v>7.7584975999999992</v>
      </c>
      <c r="L23" s="36">
        <v>112.52804266666662</v>
      </c>
    </row>
    <row r="24" spans="1:12" x14ac:dyDescent="0.2">
      <c r="A24" t="s">
        <v>22</v>
      </c>
      <c r="B24" t="s">
        <v>176</v>
      </c>
      <c r="C24" t="s">
        <v>58</v>
      </c>
      <c r="D24">
        <v>246</v>
      </c>
      <c r="E24" t="s">
        <v>153</v>
      </c>
      <c r="F24">
        <v>17.89</v>
      </c>
      <c r="G24" s="36">
        <v>15.228610999999997</v>
      </c>
      <c r="H24" s="36">
        <v>64.938346666666661</v>
      </c>
      <c r="I24" s="36">
        <v>6.1372937333333333</v>
      </c>
      <c r="J24" s="36">
        <v>440.12565333333322</v>
      </c>
      <c r="K24" s="36">
        <v>4.7476015999999985</v>
      </c>
      <c r="L24" s="36">
        <v>75.533322666666649</v>
      </c>
    </row>
    <row r="25" spans="1:12" x14ac:dyDescent="0.2">
      <c r="A25" t="s">
        <v>23</v>
      </c>
      <c r="B25" t="s">
        <v>176</v>
      </c>
      <c r="C25" t="s">
        <v>58</v>
      </c>
      <c r="D25">
        <v>246</v>
      </c>
      <c r="E25" t="s">
        <v>153</v>
      </c>
      <c r="F25">
        <v>18.37</v>
      </c>
      <c r="G25" s="36">
        <v>25.078748000000004</v>
      </c>
      <c r="H25" s="36">
        <v>94.140031999999991</v>
      </c>
      <c r="I25" s="36">
        <v>7.6498298333333334</v>
      </c>
      <c r="J25" s="36">
        <v>615.12789333333342</v>
      </c>
      <c r="K25" s="36">
        <v>6.1195568000000007</v>
      </c>
      <c r="L25" s="36">
        <v>119.92265599999999</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f>AVERAGE(G21:G25)</f>
        <v>22.572905666666667</v>
      </c>
      <c r="E31">
        <f>AVERAGE(G9:G15)</f>
        <v>31.387970190476185</v>
      </c>
      <c r="F31" t="s">
        <v>75</v>
      </c>
      <c r="G31">
        <f>(STDEVA(G21:G25))/(SQRT(COUNT(G21:G25)))</f>
        <v>2.3585954834320675</v>
      </c>
      <c r="H31">
        <f>(STDEVA(G9:G15))/(SQRT(COUNT(G9:G15)))</f>
        <v>3.181631165363505</v>
      </c>
    </row>
    <row r="32" spans="1:12" x14ac:dyDescent="0.2">
      <c r="C32" t="s">
        <v>76</v>
      </c>
      <c r="D32">
        <f>AVERAGE(G16:G20)</f>
        <v>24.808146333333333</v>
      </c>
      <c r="E32">
        <f>AVERAGE(G2:G8)</f>
        <v>32.212165809523803</v>
      </c>
      <c r="F32" t="s">
        <v>76</v>
      </c>
      <c r="G32">
        <f>(STDEVA(G16:G20))/(SQRT(COUNT(G16:G20)))</f>
        <v>2.3854019313236194</v>
      </c>
      <c r="H32">
        <f>(STDEVA(G2:G8))/(SQRT(COUNT(G2:G8)))</f>
        <v>4.0896232721344674</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74.762463999999994</v>
      </c>
      <c r="E38">
        <f>AVERAGE(H9:H15)</f>
        <v>72.509743999999984</v>
      </c>
      <c r="F38" t="s">
        <v>75</v>
      </c>
      <c r="G38">
        <f>(STDEVA(H21:H25))/(SQRT(COUNT(H21:H25)))</f>
        <v>6.0724558449178421</v>
      </c>
      <c r="H38">
        <f>(STDEVA(H9:H15))/(SQRT(COUNT(H9:H15)))</f>
        <v>4.2670179306017886</v>
      </c>
    </row>
    <row r="39" spans="3:8" x14ac:dyDescent="0.2">
      <c r="C39" t="s">
        <v>76</v>
      </c>
      <c r="D39">
        <f>AVERAGE(H16:H20)</f>
        <v>52.832184533333326</v>
      </c>
      <c r="E39">
        <f>AVERAGE(H2:H8)</f>
        <v>64.721813333333316</v>
      </c>
      <c r="F39" t="s">
        <v>76</v>
      </c>
      <c r="G39">
        <f>(STDEVA(H16:H20))/(SQRT(COUNT(H16:H20)))</f>
        <v>3.2326047395545272</v>
      </c>
      <c r="H39">
        <f>(STDEVA(H2:H8))/(SQRT(COUNT(H3:H9)))</f>
        <v>7.7368717127133735</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6.6277761233333337</v>
      </c>
      <c r="E45">
        <f>AVERAGE(I9:I15)</f>
        <v>6.7190084595238107</v>
      </c>
      <c r="F45" t="s">
        <v>75</v>
      </c>
      <c r="G45">
        <f>(STDEVA(I21:I25))/(SQRT(COUNT(I21:I25)))</f>
        <v>0.3383328583259132</v>
      </c>
      <c r="H45">
        <f>(STDEVA(I9:I15))/(SQRT(COUNT(I9:I15)))</f>
        <v>0.57918982159719057</v>
      </c>
    </row>
    <row r="46" spans="3:8" x14ac:dyDescent="0.2">
      <c r="C46" t="s">
        <v>76</v>
      </c>
      <c r="D46">
        <f>AVERAGE(I16:I20)</f>
        <v>5.5834993333333331</v>
      </c>
      <c r="E46">
        <f>AVERAGE(I2:I8)</f>
        <v>7.0193270428571441</v>
      </c>
      <c r="F46" t="s">
        <v>76</v>
      </c>
      <c r="G46">
        <f>(STDEVA(I16:I20))/(SQRT(COUNT(I16:I20)))</f>
        <v>0.69075065016048109</v>
      </c>
      <c r="H46">
        <f>(STDEVA(I2:I8))/(SQRT(COUNT(I2:I8)))</f>
        <v>0.56727798612006386</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592.48543573333325</v>
      </c>
      <c r="E52">
        <f>AVERAGE(J9:J15)</f>
        <v>562.661248</v>
      </c>
      <c r="F52" t="s">
        <v>75</v>
      </c>
      <c r="G52">
        <f>(STDEVA(J21:J25))/(SQRT(COUNT(J21:J25)))</f>
        <v>49.055645229940112</v>
      </c>
      <c r="H52">
        <f>(STDEVA(J9:J15))/(SQRT(COUNT(J9:J15)))</f>
        <v>67.98910160754059</v>
      </c>
    </row>
    <row r="53" spans="3:8" x14ac:dyDescent="0.2">
      <c r="C53" t="s">
        <v>76</v>
      </c>
      <c r="D53">
        <f>AVERAGE(J16:J20)</f>
        <v>706.41141759999994</v>
      </c>
      <c r="E53">
        <f>AVERAGE(J2:J8)</f>
        <v>650.79278933333342</v>
      </c>
      <c r="F53" t="s">
        <v>76</v>
      </c>
      <c r="G53">
        <f>(STDEVA(J16:J20))/(SQRT(COUNT(J16:J20)))</f>
        <v>35.245507595214065</v>
      </c>
      <c r="H53">
        <f>(STDEVA(J2:J8))/(SQRT(COUNT(J2:J8)))</f>
        <v>38.005809871116298</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114.68601386666664</v>
      </c>
      <c r="E59">
        <f>AVERAGE(L9:L15)</f>
        <v>119.11498666666664</v>
      </c>
      <c r="F59" t="s">
        <v>75</v>
      </c>
      <c r="G59">
        <f>(STDEVA(L21:L25))/(SQRT(COUNT(L21:L25)))</f>
        <v>12.086736753234778</v>
      </c>
      <c r="H59">
        <f>(STDEVA(L9:L15))/(SQRT(COUNT(L9:L15)))</f>
        <v>12.031940144925997</v>
      </c>
    </row>
    <row r="60" spans="3:8" x14ac:dyDescent="0.2">
      <c r="C60" t="s">
        <v>76</v>
      </c>
      <c r="D60">
        <f>AVERAGE(L16:L20)</f>
        <v>130.29979946666666</v>
      </c>
      <c r="E60">
        <f>AVERAGE(L2:L8)</f>
        <v>129.57694933333332</v>
      </c>
      <c r="F60" t="s">
        <v>76</v>
      </c>
      <c r="G60">
        <f>(STDEVA(L16:L20))/(SQRT(COUNT(L16:L20)))</f>
        <v>4.433198498474038</v>
      </c>
      <c r="H60">
        <f>(STDEVA(L2:L8))/(SQRT(COUNT(L2:L8)))</f>
        <v>6.9311875447814</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5.8938857599999999</v>
      </c>
      <c r="E65" s="36">
        <f>AVERAGE(K9:K15)</f>
        <v>6.4291221333333324</v>
      </c>
      <c r="F65" t="s">
        <v>75</v>
      </c>
      <c r="G65">
        <f>(STDEVA(K21:K25))/(SQRT(COUNT(K21:K25)))</f>
        <v>0.51519344396740585</v>
      </c>
      <c r="H65">
        <f>(STDEVA(K9:K15))/(SQRT(COUNT(K9:K15)))</f>
        <v>0.46815254044222859</v>
      </c>
    </row>
    <row r="66" spans="3:8" x14ac:dyDescent="0.2">
      <c r="C66" t="s">
        <v>76</v>
      </c>
      <c r="D66" s="36">
        <f>AVERAGE(K16:K20)</f>
        <v>5.0272760533333329</v>
      </c>
      <c r="E66" s="36">
        <f>AVERAGE(K2:K8)</f>
        <v>5.2584965333333331</v>
      </c>
      <c r="F66" t="s">
        <v>76</v>
      </c>
      <c r="G66">
        <f>(STDEVA(K16:K20))/(SQRT(COUNT(K16:K20)))</f>
        <v>0.82556895577682943</v>
      </c>
      <c r="H66">
        <f>(STDEVA(K2:K8))/(SQRT(COUNT(K2:K8)))</f>
        <v>0.47220583747482875</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D744-F92B-4F92-B7F6-CE86091EFDFF}">
  <dimension ref="A2:AB43"/>
  <sheetViews>
    <sheetView zoomScale="70" zoomScaleNormal="70" workbookViewId="0">
      <selection activeCell="S35" sqref="S35"/>
    </sheetView>
  </sheetViews>
  <sheetFormatPr defaultRowHeight="15" x14ac:dyDescent="0.2"/>
  <cols>
    <col min="1" max="1" width="13.85546875" customWidth="1"/>
    <col min="2" max="2" width="18.83203125" customWidth="1"/>
  </cols>
  <sheetData>
    <row r="2" spans="1:14" x14ac:dyDescent="0.2">
      <c r="C2" s="65" t="s">
        <v>72</v>
      </c>
      <c r="D2" s="65"/>
      <c r="E2" s="65"/>
      <c r="I2" s="7"/>
    </row>
    <row r="3" spans="1:14" x14ac:dyDescent="0.2">
      <c r="A3" t="s">
        <v>163</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-43.56</v>
      </c>
      <c r="D4" s="5">
        <v>-49.954000000000001</v>
      </c>
      <c r="E4" s="5">
        <v>-41.417000000000002</v>
      </c>
      <c r="F4">
        <f>AVERAGE(C4:E4)</f>
        <v>-44.977000000000004</v>
      </c>
      <c r="G4" s="5">
        <v>0.13700000000000001</v>
      </c>
      <c r="H4">
        <f t="shared" ref="H4:H8" si="0">F4-G4</f>
        <v>-45.114000000000004</v>
      </c>
      <c r="I4" s="7">
        <v>64.959999999999994</v>
      </c>
      <c r="J4">
        <v>2</v>
      </c>
      <c r="K4" s="5">
        <v>1</v>
      </c>
      <c r="L4">
        <f>50/K4</f>
        <v>50</v>
      </c>
      <c r="N4">
        <f>(H4*I4)/(J4*L4)</f>
        <v>-29.306054399999997</v>
      </c>
    </row>
    <row r="5" spans="1:14" x14ac:dyDescent="0.2">
      <c r="B5" s="30">
        <v>100</v>
      </c>
      <c r="C5" s="5">
        <v>-9.0180000000000007</v>
      </c>
      <c r="D5" s="5">
        <v>-8.6880000000000006</v>
      </c>
      <c r="E5" s="5">
        <v>-8.859</v>
      </c>
      <c r="F5">
        <f t="shared" ref="F5:F8" si="1">AVERAGE(C5:E5)</f>
        <v>-8.8550000000000022</v>
      </c>
      <c r="G5" s="5">
        <v>0.6</v>
      </c>
      <c r="H5">
        <f t="shared" si="0"/>
        <v>-9.4550000000000018</v>
      </c>
      <c r="I5" s="7">
        <v>64.959999999999994</v>
      </c>
      <c r="J5">
        <v>2</v>
      </c>
      <c r="K5" s="6">
        <v>5</v>
      </c>
      <c r="L5">
        <f t="shared" ref="L5:L8" si="2">50/K5</f>
        <v>10</v>
      </c>
      <c r="N5">
        <f>(H5*I5)/(J5*L5)</f>
        <v>-30.709840000000003</v>
      </c>
    </row>
    <row r="6" spans="1:14" x14ac:dyDescent="0.2">
      <c r="B6" s="7">
        <v>200</v>
      </c>
      <c r="C6" s="5">
        <v>-5.8109999999999999</v>
      </c>
      <c r="D6" s="5">
        <v>-5.4340000000000002</v>
      </c>
      <c r="E6" s="5">
        <v>-5.76</v>
      </c>
      <c r="F6" s="7">
        <f t="shared" si="1"/>
        <v>-5.6683333333333339</v>
      </c>
      <c r="G6" s="5">
        <v>-0.39400000000000002</v>
      </c>
      <c r="H6" s="7">
        <f t="shared" si="0"/>
        <v>-5.2743333333333338</v>
      </c>
      <c r="I6" s="7">
        <v>64.959999999999994</v>
      </c>
      <c r="J6" s="7">
        <v>2</v>
      </c>
      <c r="K6" s="8">
        <v>10</v>
      </c>
      <c r="L6" s="7">
        <f t="shared" si="2"/>
        <v>5</v>
      </c>
      <c r="M6" s="7"/>
      <c r="N6" s="7">
        <f t="shared" ref="N6:N8" si="3">(H6*I6)/(J6*L6)</f>
        <v>-34.262069333333336</v>
      </c>
    </row>
    <row r="7" spans="1:14" x14ac:dyDescent="0.2">
      <c r="B7" s="7">
        <v>400</v>
      </c>
      <c r="C7" s="5">
        <v>-3.56</v>
      </c>
      <c r="D7" s="5">
        <v>-3.637</v>
      </c>
      <c r="E7" s="5">
        <v>-4.0110000000000001</v>
      </c>
      <c r="F7">
        <f t="shared" si="1"/>
        <v>-3.7360000000000002</v>
      </c>
      <c r="G7" s="5">
        <v>-0.81399999999999995</v>
      </c>
      <c r="H7">
        <f t="shared" si="0"/>
        <v>-2.9220000000000002</v>
      </c>
      <c r="I7" s="7">
        <v>64.959999999999994</v>
      </c>
      <c r="J7">
        <v>2</v>
      </c>
      <c r="K7" s="6">
        <v>20</v>
      </c>
      <c r="L7">
        <f t="shared" si="2"/>
        <v>2.5</v>
      </c>
      <c r="N7" s="7">
        <f>(H7*I7)/(J7*L7)</f>
        <v>-37.962623999999998</v>
      </c>
    </row>
    <row r="8" spans="1:14" x14ac:dyDescent="0.2">
      <c r="B8" s="7">
        <v>800</v>
      </c>
      <c r="C8" s="5">
        <v>-2.9660000000000002</v>
      </c>
      <c r="D8" s="5">
        <v>-3.5830000000000002</v>
      </c>
      <c r="E8" s="5">
        <v>-2.3490000000000002</v>
      </c>
      <c r="F8">
        <f t="shared" si="1"/>
        <v>-2.9659999999999997</v>
      </c>
      <c r="G8" s="5">
        <v>-0.80600000000000005</v>
      </c>
      <c r="H8">
        <f t="shared" si="0"/>
        <v>-2.1599999999999997</v>
      </c>
      <c r="I8" s="7">
        <v>64.959999999999994</v>
      </c>
      <c r="J8">
        <v>2</v>
      </c>
      <c r="K8" s="6">
        <v>40</v>
      </c>
      <c r="L8">
        <f t="shared" si="2"/>
        <v>1.25</v>
      </c>
      <c r="N8" s="7">
        <f t="shared" si="3"/>
        <v>-56.12543999999999</v>
      </c>
    </row>
    <row r="9" spans="1:14" x14ac:dyDescent="0.2">
      <c r="B9" s="7"/>
    </row>
    <row r="10" spans="1:14" x14ac:dyDescent="0.2">
      <c r="A10" t="s">
        <v>124</v>
      </c>
      <c r="B10" s="11"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-58.457000000000001</v>
      </c>
      <c r="D11" s="5">
        <v>-61.131</v>
      </c>
      <c r="E11" s="5">
        <v>-55.749000000000002</v>
      </c>
      <c r="F11">
        <f t="shared" ref="F11:F15" si="4">AVERAGE(C11:E11)</f>
        <v>-58.445666666666661</v>
      </c>
      <c r="G11" s="5">
        <v>-0.66900000000000004</v>
      </c>
      <c r="H11">
        <f t="shared" ref="H11:H15" si="5">F11-G11</f>
        <v>-57.776666666666664</v>
      </c>
      <c r="I11" s="7">
        <v>64.959999999999994</v>
      </c>
      <c r="J11">
        <v>2</v>
      </c>
      <c r="K11" s="5">
        <v>1</v>
      </c>
      <c r="L11">
        <f>50/K11</f>
        <v>50</v>
      </c>
      <c r="N11">
        <f>(H11*I11)/(J11*L11)</f>
        <v>-37.53172266666666</v>
      </c>
    </row>
    <row r="12" spans="1:14" x14ac:dyDescent="0.2">
      <c r="B12" s="30">
        <v>100</v>
      </c>
      <c r="C12" s="5">
        <v>-12.691000000000001</v>
      </c>
      <c r="D12" s="5">
        <v>-12.689</v>
      </c>
      <c r="E12" s="5">
        <v>-13.223000000000001</v>
      </c>
      <c r="F12">
        <f t="shared" si="4"/>
        <v>-12.867666666666667</v>
      </c>
      <c r="G12" s="5">
        <v>-0.90500000000000003</v>
      </c>
      <c r="H12">
        <f t="shared" si="5"/>
        <v>-11.962666666666667</v>
      </c>
      <c r="I12" s="7">
        <v>64.959999999999994</v>
      </c>
      <c r="J12">
        <v>2</v>
      </c>
      <c r="K12" s="6">
        <v>5</v>
      </c>
      <c r="L12">
        <f t="shared" ref="L12:L15" si="6">50/K12</f>
        <v>10</v>
      </c>
      <c r="N12">
        <f>(H12*I12)/(J12*L12)</f>
        <v>-38.854741333333337</v>
      </c>
    </row>
    <row r="13" spans="1:14" x14ac:dyDescent="0.2">
      <c r="B13" s="7">
        <v>200</v>
      </c>
      <c r="C13" s="5">
        <v>-7.6630000000000003</v>
      </c>
      <c r="D13" s="5">
        <v>-8.1769999999999996</v>
      </c>
      <c r="E13" s="5">
        <v>-7.3369999999999997</v>
      </c>
      <c r="F13" s="7">
        <f t="shared" si="4"/>
        <v>-7.7256666666666662</v>
      </c>
      <c r="G13" s="5">
        <v>-0.71</v>
      </c>
      <c r="H13" s="7">
        <f t="shared" si="5"/>
        <v>-7.0156666666666663</v>
      </c>
      <c r="I13" s="7">
        <v>64.959999999999994</v>
      </c>
      <c r="J13" s="7">
        <v>2</v>
      </c>
      <c r="K13" s="8">
        <v>10</v>
      </c>
      <c r="L13" s="7">
        <f t="shared" si="6"/>
        <v>5</v>
      </c>
      <c r="M13" s="7"/>
      <c r="N13" s="7">
        <f t="shared" ref="N13" si="7">(H13*I13)/(J13*L13)</f>
        <v>-45.573770666666661</v>
      </c>
    </row>
    <row r="14" spans="1:14" x14ac:dyDescent="0.2">
      <c r="B14" s="12">
        <v>400</v>
      </c>
      <c r="C14" s="5">
        <v>-4.3029999999999999</v>
      </c>
      <c r="D14" s="5">
        <v>-4.1139999999999999</v>
      </c>
      <c r="E14" s="5">
        <v>-4.234</v>
      </c>
      <c r="F14">
        <f t="shared" si="4"/>
        <v>-4.2169999999999996</v>
      </c>
      <c r="G14" s="5">
        <v>-0.73699999999999999</v>
      </c>
      <c r="H14">
        <f t="shared" si="5"/>
        <v>-3.4799999999999995</v>
      </c>
      <c r="I14" s="7">
        <v>64.959999999999994</v>
      </c>
      <c r="J14">
        <v>2</v>
      </c>
      <c r="K14" s="6">
        <v>20</v>
      </c>
      <c r="L14">
        <f t="shared" si="6"/>
        <v>2.5</v>
      </c>
      <c r="N14" s="7">
        <f>(H14*I14)/(J14*L14)</f>
        <v>-45.21215999999999</v>
      </c>
    </row>
    <row r="15" spans="1:14" x14ac:dyDescent="0.2">
      <c r="B15" s="7">
        <v>800</v>
      </c>
      <c r="C15" s="5">
        <v>-2.5710000000000002</v>
      </c>
      <c r="D15" s="5">
        <v>-2.3140000000000001</v>
      </c>
      <c r="E15" s="5">
        <v>-2.3660000000000001</v>
      </c>
      <c r="F15">
        <f t="shared" si="4"/>
        <v>-2.4169999999999998</v>
      </c>
      <c r="G15" s="5">
        <v>-0.89100000000000001</v>
      </c>
      <c r="H15">
        <f t="shared" si="5"/>
        <v>-1.5259999999999998</v>
      </c>
      <c r="I15" s="7">
        <v>64.959999999999994</v>
      </c>
      <c r="J15">
        <v>2</v>
      </c>
      <c r="K15" s="6">
        <v>40</v>
      </c>
      <c r="L15">
        <f t="shared" si="6"/>
        <v>1.25</v>
      </c>
      <c r="N15" s="7">
        <f t="shared" ref="N15" si="8">(H15*I15)/(J15*L15)</f>
        <v>-39.651583999999993</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s="7">
        <v>100</v>
      </c>
      <c r="D20" s="8">
        <v>-16.611000000000001</v>
      </c>
      <c r="E20" s="8">
        <v>-19.579000000000001</v>
      </c>
      <c r="F20" s="8">
        <v>-12.063000000000001</v>
      </c>
      <c r="G20" s="7">
        <f t="shared" ref="G20:G43" si="9">AVERAGE(D20:F20)</f>
        <v>-16.084333333333333</v>
      </c>
      <c r="H20" s="8">
        <v>-0.65400000000000003</v>
      </c>
      <c r="I20" s="7">
        <f t="shared" ref="I20:I43" si="10">G20-H20</f>
        <v>-15.430333333333333</v>
      </c>
      <c r="J20" s="7">
        <v>64.959999999999994</v>
      </c>
      <c r="K20" s="7">
        <v>2</v>
      </c>
      <c r="L20" s="8">
        <v>5</v>
      </c>
      <c r="M20" s="7">
        <f t="shared" ref="M20:M43" si="11">50/L20</f>
        <v>10</v>
      </c>
      <c r="N20" s="7"/>
      <c r="O20" s="7">
        <f t="shared" ref="O20:O43" si="12">(I20*J20)/(K20*M20)</f>
        <v>-50.117722666666666</v>
      </c>
      <c r="P20">
        <f>AVERAGE(O20:O26)</f>
        <v>-44.902671999999988</v>
      </c>
      <c r="Q20">
        <f>ABS(O20)</f>
        <v>50.117722666666666</v>
      </c>
      <c r="R20" t="s">
        <v>75</v>
      </c>
      <c r="S20">
        <f>AVERAGE(O39:O43)</f>
        <v>-70.268314666666654</v>
      </c>
      <c r="T20">
        <f>AVERAGE(O27:O33)</f>
        <v>-54.630277333333332</v>
      </c>
      <c r="V20" t="s">
        <v>75</v>
      </c>
      <c r="W20">
        <f>STDEVA(O39:O43)</f>
        <v>22.909635285265761</v>
      </c>
      <c r="X20">
        <f>STDEVA(O27:O33)</f>
        <v>13.133417328666299</v>
      </c>
      <c r="Z20" t="s">
        <v>75</v>
      </c>
      <c r="AA20">
        <f>W20/SQRT(W25)</f>
        <v>10.245500367516405</v>
      </c>
      <c r="AB20">
        <f>X20/SQRT(X25)</f>
        <v>4.9639651594396099</v>
      </c>
    </row>
    <row r="21" spans="1:28" x14ac:dyDescent="0.2">
      <c r="A21" t="s">
        <v>57</v>
      </c>
      <c r="B21" t="s">
        <v>1</v>
      </c>
      <c r="C21" s="7">
        <v>100</v>
      </c>
      <c r="D21" s="8">
        <v>-18.946999999999999</v>
      </c>
      <c r="E21" s="8">
        <v>-21.158000000000001</v>
      </c>
      <c r="F21" s="8">
        <v>-16.736999999999998</v>
      </c>
      <c r="G21" s="7">
        <f t="shared" si="9"/>
        <v>-18.947333333333333</v>
      </c>
      <c r="H21" s="8">
        <v>-0.221</v>
      </c>
      <c r="I21" s="7">
        <f t="shared" si="10"/>
        <v>-18.726333333333333</v>
      </c>
      <c r="J21" s="7">
        <v>64.959999999999994</v>
      </c>
      <c r="K21" s="7">
        <v>2</v>
      </c>
      <c r="L21" s="8">
        <v>5</v>
      </c>
      <c r="M21" s="7">
        <f t="shared" si="11"/>
        <v>10</v>
      </c>
      <c r="O21" s="7">
        <f t="shared" si="12"/>
        <v>-60.823130666666657</v>
      </c>
      <c r="Q21">
        <f t="shared" ref="Q21:Q43" si="13">ABS(O21)</f>
        <v>60.823130666666657</v>
      </c>
      <c r="R21" t="s">
        <v>76</v>
      </c>
      <c r="S21">
        <f>AVERAGE(O34:O38)</f>
        <v>-49.239463466666663</v>
      </c>
      <c r="T21">
        <f>AVERAGE(O20:O26)</f>
        <v>-44.902671999999988</v>
      </c>
      <c r="V21" t="s">
        <v>76</v>
      </c>
      <c r="W21">
        <f>STDEVA(O34:O38)</f>
        <v>5.7621971001859595</v>
      </c>
      <c r="X21">
        <f>STDEVA(O20:O26)</f>
        <v>14.03918632755857</v>
      </c>
      <c r="Z21" t="s">
        <v>76</v>
      </c>
      <c r="AA21">
        <f>W21/SQRT(W26)</f>
        <v>2.576932883153594</v>
      </c>
      <c r="AB21">
        <f>X21/SQRT(X26)</f>
        <v>5.3063136617740225</v>
      </c>
    </row>
    <row r="22" spans="1:28" x14ac:dyDescent="0.2">
      <c r="A22" t="s">
        <v>57</v>
      </c>
      <c r="B22" t="s">
        <v>2</v>
      </c>
      <c r="C22" s="7">
        <v>100</v>
      </c>
      <c r="D22" s="5">
        <v>-9.0180000000000007</v>
      </c>
      <c r="E22" s="5">
        <v>-8.6880000000000006</v>
      </c>
      <c r="F22" s="5">
        <v>-8.859</v>
      </c>
      <c r="G22">
        <f t="shared" si="9"/>
        <v>-8.8550000000000022</v>
      </c>
      <c r="H22" s="5">
        <v>0.6</v>
      </c>
      <c r="I22" s="7">
        <f t="shared" si="10"/>
        <v>-9.4550000000000018</v>
      </c>
      <c r="J22" s="7">
        <v>64.959999999999994</v>
      </c>
      <c r="K22" s="7">
        <v>2</v>
      </c>
      <c r="L22" s="8">
        <v>5</v>
      </c>
      <c r="M22" s="7">
        <f t="shared" si="11"/>
        <v>10</v>
      </c>
      <c r="O22" s="7">
        <f t="shared" si="12"/>
        <v>-30.709840000000003</v>
      </c>
      <c r="Q22">
        <f t="shared" si="13"/>
        <v>30.709840000000003</v>
      </c>
    </row>
    <row r="23" spans="1:28" x14ac:dyDescent="0.2">
      <c r="A23" t="s">
        <v>57</v>
      </c>
      <c r="B23" t="s">
        <v>3</v>
      </c>
      <c r="C23" s="7">
        <v>100</v>
      </c>
      <c r="D23" s="8">
        <v>-14.368</v>
      </c>
      <c r="E23" s="8">
        <v>-19.673999999999999</v>
      </c>
      <c r="F23" s="8">
        <v>-18.474</v>
      </c>
      <c r="G23">
        <f t="shared" si="9"/>
        <v>-17.505333333333336</v>
      </c>
      <c r="H23" s="8">
        <v>-0.92100000000000004</v>
      </c>
      <c r="I23">
        <f t="shared" si="10"/>
        <v>-16.584333333333337</v>
      </c>
      <c r="J23" s="7">
        <v>64.959999999999994</v>
      </c>
      <c r="K23">
        <v>2</v>
      </c>
      <c r="L23" s="6">
        <v>5</v>
      </c>
      <c r="M23">
        <f t="shared" si="11"/>
        <v>10</v>
      </c>
      <c r="O23">
        <f>(I23*J23)/(K23*M23)</f>
        <v>-53.865914666666676</v>
      </c>
      <c r="Q23">
        <f t="shared" si="13"/>
        <v>53.865914666666676</v>
      </c>
      <c r="R23" s="67" t="s">
        <v>78</v>
      </c>
      <c r="S23" s="67"/>
      <c r="T23" s="67"/>
      <c r="V23" s="66" t="s">
        <v>80</v>
      </c>
      <c r="W23" s="66"/>
      <c r="X23" s="66"/>
    </row>
    <row r="24" spans="1:28" x14ac:dyDescent="0.2">
      <c r="A24" t="s">
        <v>57</v>
      </c>
      <c r="B24" t="s">
        <v>4</v>
      </c>
      <c r="C24" s="7">
        <v>100</v>
      </c>
      <c r="D24" s="8">
        <v>-17.367999999999999</v>
      </c>
      <c r="E24" s="8">
        <v>-13.444000000000001</v>
      </c>
      <c r="F24" s="8">
        <v>-16.420999999999999</v>
      </c>
      <c r="G24" s="7">
        <f t="shared" si="9"/>
        <v>-15.744333333333332</v>
      </c>
      <c r="H24" s="8">
        <v>0.51900000000000002</v>
      </c>
      <c r="I24" s="7">
        <f t="shared" si="10"/>
        <v>-16.263333333333332</v>
      </c>
      <c r="J24" s="7">
        <v>64.959999999999994</v>
      </c>
      <c r="K24" s="7">
        <v>2</v>
      </c>
      <c r="L24" s="8">
        <v>5</v>
      </c>
      <c r="M24" s="7">
        <f t="shared" si="11"/>
        <v>10</v>
      </c>
      <c r="O24" s="7">
        <f t="shared" si="12"/>
        <v>-52.823306666666653</v>
      </c>
      <c r="Q24">
        <f t="shared" si="13"/>
        <v>52.823306666666653</v>
      </c>
      <c r="S24" t="s">
        <v>58</v>
      </c>
      <c r="T24" t="s">
        <v>57</v>
      </c>
      <c r="W24" t="s">
        <v>58</v>
      </c>
      <c r="X24" t="s">
        <v>57</v>
      </c>
    </row>
    <row r="25" spans="1:28" x14ac:dyDescent="0.2">
      <c r="A25" t="s">
        <v>57</v>
      </c>
      <c r="B25" t="s">
        <v>5</v>
      </c>
      <c r="C25" s="7">
        <v>100</v>
      </c>
      <c r="D25" s="8">
        <v>-7.2320000000000002</v>
      </c>
      <c r="E25" s="8">
        <v>-6.585</v>
      </c>
      <c r="F25" s="8">
        <v>-7.6420000000000003</v>
      </c>
      <c r="G25" s="7">
        <f>AVERAGE(D25:F25)</f>
        <v>-7.1529999999999996</v>
      </c>
      <c r="H25" s="8">
        <v>-0.59699999999999998</v>
      </c>
      <c r="I25" s="7">
        <f t="shared" si="10"/>
        <v>-6.5559999999999992</v>
      </c>
      <c r="J25" s="7">
        <v>64.959999999999994</v>
      </c>
      <c r="K25" s="7">
        <v>2</v>
      </c>
      <c r="L25" s="8">
        <v>5</v>
      </c>
      <c r="M25" s="7">
        <f t="shared" si="11"/>
        <v>10</v>
      </c>
      <c r="O25" s="7">
        <f t="shared" si="12"/>
        <v>-21.293887999999995</v>
      </c>
      <c r="Q25">
        <f t="shared" si="13"/>
        <v>21.293887999999995</v>
      </c>
      <c r="R25" t="s">
        <v>75</v>
      </c>
      <c r="S25">
        <f>ABS(S20)</f>
        <v>70.268314666666654</v>
      </c>
      <c r="T25">
        <f>ABS(T20)</f>
        <v>54.630277333333332</v>
      </c>
      <c r="V25" t="s">
        <v>75</v>
      </c>
      <c r="W25">
        <f>COUNT(O39:O43)</f>
        <v>5</v>
      </c>
      <c r="X25">
        <f>COUNT(O27:O33)</f>
        <v>7</v>
      </c>
    </row>
    <row r="26" spans="1:28" x14ac:dyDescent="0.2">
      <c r="A26" t="s">
        <v>57</v>
      </c>
      <c r="B26" t="s">
        <v>6</v>
      </c>
      <c r="C26" s="7">
        <v>100</v>
      </c>
      <c r="D26" s="8">
        <v>-14.116</v>
      </c>
      <c r="E26" s="8">
        <v>-13.579000000000001</v>
      </c>
      <c r="F26" s="8">
        <v>-15.474</v>
      </c>
      <c r="G26" s="7">
        <f t="shared" si="9"/>
        <v>-14.389666666666665</v>
      </c>
      <c r="H26" s="8">
        <v>-0.63200000000000001</v>
      </c>
      <c r="I26" s="7">
        <f t="shared" si="10"/>
        <v>-13.757666666666665</v>
      </c>
      <c r="J26" s="7">
        <v>64.959999999999994</v>
      </c>
      <c r="K26" s="7">
        <v>2</v>
      </c>
      <c r="L26" s="8">
        <v>5</v>
      </c>
      <c r="M26" s="7">
        <f t="shared" si="11"/>
        <v>10</v>
      </c>
      <c r="O26" s="7">
        <f t="shared" si="12"/>
        <v>-44.684901333333322</v>
      </c>
      <c r="Q26">
        <f t="shared" si="13"/>
        <v>44.684901333333322</v>
      </c>
      <c r="R26" t="s">
        <v>76</v>
      </c>
      <c r="S26">
        <f>ABS(S21)</f>
        <v>49.239463466666663</v>
      </c>
      <c r="T26">
        <f>ABS(T21)</f>
        <v>44.902671999999988</v>
      </c>
      <c r="V26" t="s">
        <v>76</v>
      </c>
      <c r="W26">
        <f>COUNT(O34:O38)</f>
        <v>5</v>
      </c>
      <c r="X26">
        <f>COUNT(O20:O26)</f>
        <v>7</v>
      </c>
    </row>
    <row r="27" spans="1:28" x14ac:dyDescent="0.2">
      <c r="A27" t="s">
        <v>57</v>
      </c>
      <c r="B27" t="s">
        <v>7</v>
      </c>
      <c r="C27" s="7">
        <v>100</v>
      </c>
      <c r="D27" s="8">
        <v>-22.515999999999998</v>
      </c>
      <c r="E27" s="8">
        <v>-16.515999999999998</v>
      </c>
      <c r="F27" s="8">
        <v>-15.167999999999999</v>
      </c>
      <c r="G27" s="7">
        <f t="shared" si="9"/>
        <v>-18.066666666666666</v>
      </c>
      <c r="H27" s="8">
        <v>0.56799999999999995</v>
      </c>
      <c r="I27" s="7">
        <f t="shared" si="10"/>
        <v>-18.634666666666668</v>
      </c>
      <c r="J27" s="7">
        <v>64.959999999999994</v>
      </c>
      <c r="K27" s="7">
        <v>2</v>
      </c>
      <c r="L27" s="8">
        <v>5</v>
      </c>
      <c r="M27" s="7">
        <f t="shared" si="11"/>
        <v>10</v>
      </c>
      <c r="O27" s="7">
        <f t="shared" si="12"/>
        <v>-60.525397333333331</v>
      </c>
      <c r="P27">
        <f>AVERAGE(O27:O33)</f>
        <v>-54.630277333333332</v>
      </c>
      <c r="Q27">
        <f t="shared" si="13"/>
        <v>60.525397333333331</v>
      </c>
    </row>
    <row r="28" spans="1:28" x14ac:dyDescent="0.2">
      <c r="A28" t="s">
        <v>57</v>
      </c>
      <c r="B28" t="s">
        <v>8</v>
      </c>
      <c r="C28" s="7">
        <v>100</v>
      </c>
      <c r="D28" s="5">
        <v>-12.691000000000001</v>
      </c>
      <c r="E28" s="5">
        <v>-12.689</v>
      </c>
      <c r="F28" s="5">
        <v>-13.223000000000001</v>
      </c>
      <c r="G28">
        <f t="shared" si="9"/>
        <v>-12.867666666666667</v>
      </c>
      <c r="H28" s="5">
        <v>-0.90500000000000003</v>
      </c>
      <c r="I28" s="7">
        <f t="shared" si="10"/>
        <v>-11.962666666666667</v>
      </c>
      <c r="J28" s="7">
        <v>64.959999999999994</v>
      </c>
      <c r="K28" s="7">
        <v>2</v>
      </c>
      <c r="L28" s="8">
        <v>5</v>
      </c>
      <c r="M28" s="7">
        <f t="shared" si="11"/>
        <v>10</v>
      </c>
      <c r="O28" s="7">
        <f t="shared" si="12"/>
        <v>-38.854741333333337</v>
      </c>
      <c r="Q28">
        <f t="shared" si="13"/>
        <v>38.854741333333337</v>
      </c>
    </row>
    <row r="29" spans="1:28" x14ac:dyDescent="0.2">
      <c r="A29" t="s">
        <v>57</v>
      </c>
      <c r="B29" t="s">
        <v>9</v>
      </c>
      <c r="C29" s="7">
        <v>100</v>
      </c>
      <c r="D29" s="8">
        <v>-15.726000000000001</v>
      </c>
      <c r="E29" s="8">
        <v>-16.137</v>
      </c>
      <c r="F29" s="8">
        <v>-15.157999999999999</v>
      </c>
      <c r="G29" s="7">
        <f t="shared" si="9"/>
        <v>-15.673666666666668</v>
      </c>
      <c r="H29" s="8">
        <v>-9.5000000000000001E-2</v>
      </c>
      <c r="I29" s="7">
        <f t="shared" si="10"/>
        <v>-15.578666666666667</v>
      </c>
      <c r="J29" s="7">
        <v>64.959999999999994</v>
      </c>
      <c r="K29" s="7">
        <v>2</v>
      </c>
      <c r="L29" s="8">
        <v>5</v>
      </c>
      <c r="M29" s="7">
        <f t="shared" si="11"/>
        <v>10</v>
      </c>
      <c r="O29" s="7">
        <f t="shared" si="12"/>
        <v>-50.59950933333333</v>
      </c>
      <c r="Q29">
        <f t="shared" si="13"/>
        <v>50.59950933333333</v>
      </c>
    </row>
    <row r="30" spans="1:28" x14ac:dyDescent="0.2">
      <c r="A30" t="s">
        <v>57</v>
      </c>
      <c r="B30" t="s">
        <v>10</v>
      </c>
      <c r="C30" s="7">
        <v>100</v>
      </c>
      <c r="D30" s="8">
        <v>-15.946999999999999</v>
      </c>
      <c r="E30" s="8">
        <v>-17.210999999999999</v>
      </c>
      <c r="F30" s="8">
        <v>-18.221</v>
      </c>
      <c r="G30" s="7">
        <f t="shared" si="9"/>
        <v>-17.126333333333335</v>
      </c>
      <c r="H30" s="8">
        <v>-0.78900000000000003</v>
      </c>
      <c r="I30" s="7">
        <f t="shared" si="10"/>
        <v>-16.337333333333333</v>
      </c>
      <c r="J30" s="7">
        <v>64.959999999999994</v>
      </c>
      <c r="K30" s="7">
        <v>2</v>
      </c>
      <c r="L30" s="8">
        <v>5</v>
      </c>
      <c r="M30" s="7">
        <f t="shared" si="11"/>
        <v>10</v>
      </c>
      <c r="O30" s="7">
        <f t="shared" si="12"/>
        <v>-53.063658666666662</v>
      </c>
      <c r="Q30">
        <f t="shared" si="13"/>
        <v>53.063658666666662</v>
      </c>
    </row>
    <row r="31" spans="1:28" x14ac:dyDescent="0.2">
      <c r="A31" t="s">
        <v>57</v>
      </c>
      <c r="B31" t="s">
        <v>11</v>
      </c>
      <c r="C31" s="7">
        <v>100</v>
      </c>
      <c r="D31" s="8">
        <v>-15</v>
      </c>
      <c r="E31" s="8">
        <v>-11.936999999999999</v>
      </c>
      <c r="F31" s="8">
        <v>-16.484000000000002</v>
      </c>
      <c r="G31" s="7">
        <f t="shared" si="9"/>
        <v>-14.473666666666666</v>
      </c>
      <c r="H31" s="8">
        <v>0.221</v>
      </c>
      <c r="I31" s="7">
        <f t="shared" si="10"/>
        <v>-14.694666666666667</v>
      </c>
      <c r="J31" s="7">
        <v>64.959999999999994</v>
      </c>
      <c r="K31" s="7">
        <v>2</v>
      </c>
      <c r="L31" s="8">
        <v>5</v>
      </c>
      <c r="M31" s="7">
        <f t="shared" si="11"/>
        <v>10</v>
      </c>
      <c r="O31" s="7">
        <f t="shared" si="12"/>
        <v>-47.728277333333331</v>
      </c>
      <c r="Q31">
        <f t="shared" si="13"/>
        <v>47.728277333333331</v>
      </c>
    </row>
    <row r="32" spans="1:28" x14ac:dyDescent="0.2">
      <c r="A32" t="s">
        <v>57</v>
      </c>
      <c r="B32" t="s">
        <v>12</v>
      </c>
      <c r="C32" s="7">
        <v>100</v>
      </c>
      <c r="D32" s="8">
        <v>-24.884</v>
      </c>
      <c r="E32" s="8">
        <v>-24.315999999999999</v>
      </c>
      <c r="F32" s="8">
        <v>-24.6</v>
      </c>
      <c r="G32" s="7">
        <f t="shared" si="9"/>
        <v>-24.600000000000005</v>
      </c>
      <c r="H32" s="8">
        <v>0.20300000000000001</v>
      </c>
      <c r="I32" s="7">
        <f t="shared" si="10"/>
        <v>-24.803000000000004</v>
      </c>
      <c r="J32" s="7">
        <v>64.959999999999994</v>
      </c>
      <c r="K32" s="7">
        <v>2</v>
      </c>
      <c r="L32" s="8">
        <v>5</v>
      </c>
      <c r="M32" s="7">
        <f t="shared" si="11"/>
        <v>10</v>
      </c>
      <c r="O32" s="7">
        <f t="shared" si="12"/>
        <v>-80.560144000000008</v>
      </c>
      <c r="Q32">
        <f t="shared" si="13"/>
        <v>80.560144000000008</v>
      </c>
    </row>
    <row r="33" spans="1:17" x14ac:dyDescent="0.2">
      <c r="A33" t="s">
        <v>57</v>
      </c>
      <c r="B33" t="s">
        <v>13</v>
      </c>
      <c r="C33" s="7">
        <v>100</v>
      </c>
      <c r="D33" s="8">
        <v>-14.337</v>
      </c>
      <c r="E33" s="8">
        <v>-14.842000000000001</v>
      </c>
      <c r="F33" s="8">
        <v>-17.053000000000001</v>
      </c>
      <c r="G33" s="7">
        <f t="shared" si="9"/>
        <v>-15.410666666666666</v>
      </c>
      <c r="H33" s="8">
        <v>0.316</v>
      </c>
      <c r="I33" s="7">
        <f t="shared" si="10"/>
        <v>-15.726666666666667</v>
      </c>
      <c r="J33" s="7">
        <v>64.959999999999994</v>
      </c>
      <c r="K33" s="7">
        <v>2</v>
      </c>
      <c r="L33" s="8">
        <v>5</v>
      </c>
      <c r="M33" s="7">
        <f t="shared" si="11"/>
        <v>10</v>
      </c>
      <c r="O33" s="7">
        <f t="shared" si="12"/>
        <v>-51.080213333333333</v>
      </c>
      <c r="Q33">
        <f t="shared" si="13"/>
        <v>51.080213333333333</v>
      </c>
    </row>
    <row r="34" spans="1:17" x14ac:dyDescent="0.2">
      <c r="A34" t="s">
        <v>58</v>
      </c>
      <c r="B34" t="s">
        <v>14</v>
      </c>
      <c r="C34" s="7">
        <v>100</v>
      </c>
      <c r="D34" s="8">
        <v>-18.474</v>
      </c>
      <c r="E34" s="8">
        <f>-12.474</f>
        <v>-12.474</v>
      </c>
      <c r="F34" s="8">
        <v>-13.420999999999999</v>
      </c>
      <c r="G34" s="7">
        <f t="shared" si="9"/>
        <v>-14.789666666666667</v>
      </c>
      <c r="H34" s="8">
        <v>9.5000000000000001E-2</v>
      </c>
      <c r="I34" s="7">
        <f t="shared" si="10"/>
        <v>-14.884666666666668</v>
      </c>
      <c r="J34" s="7">
        <v>64.959999999999994</v>
      </c>
      <c r="K34" s="7">
        <v>2</v>
      </c>
      <c r="L34" s="8">
        <v>5</v>
      </c>
      <c r="M34" s="7">
        <f t="shared" si="11"/>
        <v>10</v>
      </c>
      <c r="O34" s="7">
        <f t="shared" si="12"/>
        <v>-48.345397333333338</v>
      </c>
      <c r="P34">
        <f>AVERAGE(O34:O38)</f>
        <v>-49.239463466666663</v>
      </c>
      <c r="Q34">
        <f t="shared" si="13"/>
        <v>48.345397333333338</v>
      </c>
    </row>
    <row r="35" spans="1:17" x14ac:dyDescent="0.2">
      <c r="A35" t="s">
        <v>58</v>
      </c>
      <c r="B35" t="s">
        <v>15</v>
      </c>
      <c r="C35" s="7">
        <v>100</v>
      </c>
      <c r="D35" s="8">
        <v>-15.063000000000001</v>
      </c>
      <c r="E35" s="8">
        <v>-15.916</v>
      </c>
      <c r="F35" s="8">
        <v>-13.042</v>
      </c>
      <c r="G35" s="7">
        <f>AVERAGE(D35:F35)</f>
        <v>-14.673666666666668</v>
      </c>
      <c r="H35" s="8">
        <v>-0.84399999999999997</v>
      </c>
      <c r="I35" s="7">
        <f t="shared" si="10"/>
        <v>-13.829666666666668</v>
      </c>
      <c r="J35" s="7">
        <v>64.959999999999994</v>
      </c>
      <c r="K35" s="7">
        <v>2</v>
      </c>
      <c r="L35" s="8">
        <v>5</v>
      </c>
      <c r="M35" s="7">
        <f t="shared" si="11"/>
        <v>10</v>
      </c>
      <c r="O35" s="7">
        <f t="shared" si="12"/>
        <v>-44.918757333333332</v>
      </c>
      <c r="Q35">
        <f t="shared" si="13"/>
        <v>44.918757333333332</v>
      </c>
    </row>
    <row r="36" spans="1:17" x14ac:dyDescent="0.2">
      <c r="A36" t="s">
        <v>58</v>
      </c>
      <c r="B36" t="s">
        <v>16</v>
      </c>
      <c r="C36" s="7">
        <v>100</v>
      </c>
      <c r="D36" s="8">
        <v>-12.505000000000001</v>
      </c>
      <c r="E36" s="8">
        <v>-14.368</v>
      </c>
      <c r="F36" s="8">
        <v>-17.841999999999999</v>
      </c>
      <c r="G36" s="7">
        <f t="shared" si="9"/>
        <v>-14.905000000000001</v>
      </c>
      <c r="H36" s="8">
        <v>-0.86799999999999999</v>
      </c>
      <c r="I36" s="7">
        <f t="shared" si="10"/>
        <v>-14.037000000000001</v>
      </c>
      <c r="J36" s="7">
        <v>64.959999999999994</v>
      </c>
      <c r="K36" s="7">
        <v>2</v>
      </c>
      <c r="L36" s="8">
        <v>5</v>
      </c>
      <c r="M36" s="7">
        <f t="shared" si="11"/>
        <v>10</v>
      </c>
      <c r="O36" s="7">
        <f t="shared" si="12"/>
        <v>-45.592176000000002</v>
      </c>
      <c r="Q36">
        <f t="shared" si="13"/>
        <v>45.592176000000002</v>
      </c>
    </row>
    <row r="37" spans="1:17" x14ac:dyDescent="0.2">
      <c r="A37" t="s">
        <v>58</v>
      </c>
      <c r="B37" s="2" t="s">
        <v>17</v>
      </c>
      <c r="C37" s="7">
        <v>100</v>
      </c>
      <c r="D37" s="8">
        <v>-13.105</v>
      </c>
      <c r="E37" s="8">
        <v>-14.526</v>
      </c>
      <c r="F37" s="8">
        <v>-16.957999999999998</v>
      </c>
      <c r="G37" s="7">
        <f t="shared" si="9"/>
        <v>-14.863</v>
      </c>
      <c r="H37" s="8">
        <v>-3.5999999999999997E-2</v>
      </c>
      <c r="I37" s="7">
        <f t="shared" si="10"/>
        <v>-14.827</v>
      </c>
      <c r="J37" s="7">
        <v>64.959999999999994</v>
      </c>
      <c r="K37" s="7">
        <v>2</v>
      </c>
      <c r="L37" s="8">
        <v>5</v>
      </c>
      <c r="M37" s="7">
        <f t="shared" si="11"/>
        <v>10</v>
      </c>
      <c r="O37" s="7">
        <f t="shared" si="12"/>
        <v>-48.158095999999993</v>
      </c>
      <c r="Q37">
        <f t="shared" si="13"/>
        <v>48.158095999999993</v>
      </c>
    </row>
    <row r="38" spans="1:17" x14ac:dyDescent="0.2">
      <c r="A38" t="s">
        <v>58</v>
      </c>
      <c r="B38" t="s">
        <v>18</v>
      </c>
      <c r="C38" s="7">
        <v>100</v>
      </c>
      <c r="D38" s="8">
        <v>-17.305</v>
      </c>
      <c r="E38" s="8">
        <v>-20.242000000000001</v>
      </c>
      <c r="F38" s="8">
        <v>-17.021000000000001</v>
      </c>
      <c r="G38" s="7">
        <f t="shared" si="9"/>
        <v>-18.189333333333334</v>
      </c>
      <c r="H38" s="8">
        <v>3.2000000000000001E-2</v>
      </c>
      <c r="I38" s="7">
        <f t="shared" si="10"/>
        <v>-18.221333333333334</v>
      </c>
      <c r="J38" s="7">
        <v>64.959999999999994</v>
      </c>
      <c r="K38" s="7">
        <v>2</v>
      </c>
      <c r="L38" s="8">
        <v>5</v>
      </c>
      <c r="M38" s="7">
        <f t="shared" si="11"/>
        <v>10</v>
      </c>
      <c r="O38" s="7">
        <f t="shared" si="12"/>
        <v>-59.182890666666665</v>
      </c>
      <c r="Q38">
        <f t="shared" si="13"/>
        <v>59.182890666666665</v>
      </c>
    </row>
    <row r="39" spans="1:17" x14ac:dyDescent="0.2">
      <c r="A39" t="s">
        <v>58</v>
      </c>
      <c r="B39" t="s">
        <v>19</v>
      </c>
      <c r="C39" s="7">
        <v>100</v>
      </c>
      <c r="D39" s="8">
        <v>-21.663</v>
      </c>
      <c r="E39" s="8">
        <v>-18.283999999999999</v>
      </c>
      <c r="F39" s="8">
        <v>-18.695</v>
      </c>
      <c r="G39" s="7">
        <f t="shared" si="9"/>
        <v>-19.547333333333334</v>
      </c>
      <c r="H39" s="8">
        <v>0.34699999999999998</v>
      </c>
      <c r="I39" s="7">
        <f t="shared" si="10"/>
        <v>-19.894333333333336</v>
      </c>
      <c r="J39" s="7">
        <v>64.959999999999994</v>
      </c>
      <c r="K39" s="7">
        <v>2</v>
      </c>
      <c r="L39" s="8">
        <v>5</v>
      </c>
      <c r="M39" s="7">
        <f t="shared" si="11"/>
        <v>10</v>
      </c>
      <c r="O39" s="7">
        <f t="shared" si="12"/>
        <v>-64.616794666666664</v>
      </c>
      <c r="P39">
        <f>AVERAGE(O39:O43)</f>
        <v>-70.268314666666654</v>
      </c>
      <c r="Q39">
        <f t="shared" si="13"/>
        <v>64.616794666666664</v>
      </c>
    </row>
    <row r="40" spans="1:17" x14ac:dyDescent="0.2">
      <c r="A40" t="s">
        <v>58</v>
      </c>
      <c r="B40" t="s">
        <v>20</v>
      </c>
      <c r="C40" s="7">
        <v>100</v>
      </c>
      <c r="D40" s="8">
        <v>-15.34</v>
      </c>
      <c r="E40" s="8">
        <v>-16.004999999999999</v>
      </c>
      <c r="F40" s="8">
        <v>-15.68</v>
      </c>
      <c r="G40" s="7">
        <f t="shared" si="9"/>
        <v>-15.674999999999999</v>
      </c>
      <c r="H40" s="8">
        <v>-0.95099999999999996</v>
      </c>
      <c r="I40" s="7">
        <f t="shared" si="10"/>
        <v>-14.723999999999998</v>
      </c>
      <c r="J40" s="7">
        <v>64.959999999999994</v>
      </c>
      <c r="K40" s="7">
        <v>2</v>
      </c>
      <c r="L40" s="8">
        <v>5</v>
      </c>
      <c r="M40" s="7">
        <f t="shared" si="11"/>
        <v>10</v>
      </c>
      <c r="O40" s="7">
        <f t="shared" si="12"/>
        <v>-47.823551999999992</v>
      </c>
      <c r="Q40">
        <f t="shared" si="13"/>
        <v>47.823551999999992</v>
      </c>
    </row>
    <row r="41" spans="1:17" x14ac:dyDescent="0.2">
      <c r="A41" t="s">
        <v>58</v>
      </c>
      <c r="B41" t="s">
        <v>21</v>
      </c>
      <c r="C41" s="7">
        <v>100</v>
      </c>
      <c r="D41" s="8">
        <v>-32.084000000000003</v>
      </c>
      <c r="E41" s="8">
        <v>-32.779000000000003</v>
      </c>
      <c r="F41" s="8">
        <v>-37.610999999999997</v>
      </c>
      <c r="G41">
        <f t="shared" si="9"/>
        <v>-34.157999999999994</v>
      </c>
      <c r="H41" s="8">
        <v>-0.66500000000000004</v>
      </c>
      <c r="I41">
        <f t="shared" si="10"/>
        <v>-33.492999999999995</v>
      </c>
      <c r="J41" s="7">
        <v>64.959999999999994</v>
      </c>
      <c r="K41">
        <v>2</v>
      </c>
      <c r="L41" s="6">
        <v>5</v>
      </c>
      <c r="M41">
        <f t="shared" si="11"/>
        <v>10</v>
      </c>
      <c r="O41">
        <f>(I41*J41)/(K41*M41)</f>
        <v>-108.78526399999998</v>
      </c>
      <c r="Q41">
        <f t="shared" si="13"/>
        <v>108.78526399999998</v>
      </c>
    </row>
    <row r="42" spans="1:17" x14ac:dyDescent="0.2">
      <c r="A42" t="s">
        <v>58</v>
      </c>
      <c r="B42" t="s">
        <v>22</v>
      </c>
      <c r="C42" s="7">
        <v>100</v>
      </c>
      <c r="D42" s="8">
        <v>-21.094999999999999</v>
      </c>
      <c r="E42" s="8">
        <v>-21.347000000000001</v>
      </c>
      <c r="F42" s="8">
        <v>-19.547000000000001</v>
      </c>
      <c r="G42">
        <f t="shared" si="9"/>
        <v>-20.663</v>
      </c>
      <c r="H42" s="8">
        <v>0.47399999999999998</v>
      </c>
      <c r="I42" s="7">
        <f t="shared" si="10"/>
        <v>-21.137</v>
      </c>
      <c r="J42" s="7">
        <v>64.959999999999994</v>
      </c>
      <c r="K42" s="7">
        <v>2</v>
      </c>
      <c r="L42" s="8">
        <v>5</v>
      </c>
      <c r="M42" s="7">
        <f t="shared" si="11"/>
        <v>10</v>
      </c>
      <c r="O42" s="7">
        <f t="shared" si="12"/>
        <v>-68.652975999999995</v>
      </c>
      <c r="Q42">
        <f t="shared" si="13"/>
        <v>68.652975999999995</v>
      </c>
    </row>
    <row r="43" spans="1:17" x14ac:dyDescent="0.2">
      <c r="A43" t="s">
        <v>58</v>
      </c>
      <c r="B43" t="s">
        <v>23</v>
      </c>
      <c r="C43" s="7">
        <v>100</v>
      </c>
      <c r="D43" s="8">
        <v>-16.420999999999999</v>
      </c>
      <c r="E43" s="8">
        <v>-17.802</v>
      </c>
      <c r="F43" s="8">
        <v>-21.884</v>
      </c>
      <c r="G43" s="7">
        <f t="shared" si="9"/>
        <v>-18.702333333333332</v>
      </c>
      <c r="H43" s="8">
        <v>0.221</v>
      </c>
      <c r="I43" s="7">
        <f t="shared" si="10"/>
        <v>-18.923333333333332</v>
      </c>
      <c r="J43" s="7">
        <v>64.959999999999994</v>
      </c>
      <c r="K43" s="7">
        <v>2</v>
      </c>
      <c r="L43" s="8">
        <v>5</v>
      </c>
      <c r="M43" s="7">
        <f t="shared" si="11"/>
        <v>10</v>
      </c>
      <c r="O43" s="7">
        <f t="shared" si="12"/>
        <v>-61.462986666666652</v>
      </c>
      <c r="Q43">
        <f t="shared" si="13"/>
        <v>61.462986666666652</v>
      </c>
    </row>
  </sheetData>
  <mergeCells count="5">
    <mergeCell ref="C2:E2"/>
    <mergeCell ref="R18:T18"/>
    <mergeCell ref="V18:X18"/>
    <mergeCell ref="R23:T23"/>
    <mergeCell ref="V23:X2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9E2E-B228-4907-A08F-3213DA10DB1B}">
  <dimension ref="A1:AC42"/>
  <sheetViews>
    <sheetView topLeftCell="E13" zoomScale="130" zoomScaleNormal="130" workbookViewId="0">
      <selection activeCell="G16" sqref="G16"/>
    </sheetView>
  </sheetViews>
  <sheetFormatPr defaultRowHeight="15" x14ac:dyDescent="0.2"/>
  <cols>
    <col min="1" max="1" width="13.98828125" customWidth="1"/>
    <col min="2" max="2" width="16.140625" customWidth="1"/>
  </cols>
  <sheetData>
    <row r="1" spans="1:14" x14ac:dyDescent="0.2">
      <c r="A1" t="s">
        <v>62</v>
      </c>
      <c r="C1" s="65" t="s">
        <v>72</v>
      </c>
      <c r="D1" s="65"/>
      <c r="E1" s="65"/>
      <c r="I1" s="7"/>
    </row>
    <row r="2" spans="1:14" x14ac:dyDescent="0.2">
      <c r="A2" t="s">
        <v>134</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-63.442999999999998</v>
      </c>
      <c r="D3" s="5">
        <v>-113.17100000000001</v>
      </c>
      <c r="E3" s="5">
        <v>-127.81699999999999</v>
      </c>
      <c r="F3">
        <f t="shared" ref="F3:F7" si="0">AVERAGE(C3:E3)</f>
        <v>-101.47699999999999</v>
      </c>
      <c r="G3" s="5">
        <v>0.193</v>
      </c>
      <c r="H3">
        <f t="shared" ref="H3:H7" si="1">F3-G3</f>
        <v>-101.66999999999999</v>
      </c>
      <c r="I3">
        <v>14.18</v>
      </c>
      <c r="J3">
        <v>2</v>
      </c>
      <c r="K3" s="5">
        <v>1</v>
      </c>
      <c r="L3">
        <f>50/K3</f>
        <v>50</v>
      </c>
      <c r="N3">
        <f>(H3*I3)/(J3*L3)</f>
        <v>-14.416805999999998</v>
      </c>
    </row>
    <row r="4" spans="1:14" x14ac:dyDescent="0.2">
      <c r="B4" s="30">
        <v>100</v>
      </c>
      <c r="C4" s="5">
        <v>-29.082999999999998</v>
      </c>
      <c r="D4" s="5">
        <v>-26.565999999999999</v>
      </c>
      <c r="E4" s="5">
        <v>-29.936</v>
      </c>
      <c r="F4">
        <f t="shared" si="0"/>
        <v>-28.528333333333336</v>
      </c>
      <c r="G4" s="5">
        <v>-1.9039999999999999</v>
      </c>
      <c r="H4">
        <f t="shared" si="1"/>
        <v>-26.624333333333336</v>
      </c>
      <c r="I4">
        <v>14.18</v>
      </c>
      <c r="J4">
        <v>2</v>
      </c>
      <c r="K4" s="6">
        <v>5</v>
      </c>
      <c r="L4">
        <f t="shared" ref="L4:L7" si="2">50/K4</f>
        <v>10</v>
      </c>
      <c r="N4">
        <f>(H4*I4)/(J4*L4)</f>
        <v>-18.876652333333332</v>
      </c>
    </row>
    <row r="5" spans="1:14" x14ac:dyDescent="0.2">
      <c r="B5" s="7">
        <v>200</v>
      </c>
      <c r="C5" s="5">
        <v>-5.96</v>
      </c>
      <c r="D5" s="5">
        <v>-7.8520000000000003</v>
      </c>
      <c r="E5" s="5"/>
      <c r="F5" s="7">
        <f t="shared" si="0"/>
        <v>-6.9060000000000006</v>
      </c>
      <c r="G5" s="5">
        <v>-0.99099999999999999</v>
      </c>
      <c r="H5" s="7">
        <f>F5-G5</f>
        <v>-5.9150000000000009</v>
      </c>
      <c r="I5">
        <v>14.18</v>
      </c>
      <c r="J5" s="7">
        <v>2</v>
      </c>
      <c r="K5" s="8">
        <v>10</v>
      </c>
      <c r="L5" s="7">
        <f t="shared" si="2"/>
        <v>5</v>
      </c>
      <c r="M5" s="7"/>
      <c r="N5" s="7">
        <f t="shared" ref="N5:N7" si="3">(H5*I5)/(J5*L5)</f>
        <v>-8.3874700000000022</v>
      </c>
    </row>
    <row r="6" spans="1:14" x14ac:dyDescent="0.2">
      <c r="B6" s="7">
        <v>400</v>
      </c>
      <c r="C6" s="5"/>
      <c r="D6" s="5"/>
      <c r="E6" s="5"/>
      <c r="F6" t="e">
        <f t="shared" si="0"/>
        <v>#DIV/0!</v>
      </c>
      <c r="G6" s="5"/>
      <c r="H6" t="e">
        <f t="shared" si="1"/>
        <v>#DIV/0!</v>
      </c>
      <c r="I6">
        <v>14.18</v>
      </c>
      <c r="J6">
        <v>2</v>
      </c>
      <c r="K6" s="6">
        <v>20</v>
      </c>
      <c r="L6">
        <f t="shared" si="2"/>
        <v>2.5</v>
      </c>
      <c r="N6" t="e">
        <f t="shared" si="3"/>
        <v>#DIV/0!</v>
      </c>
    </row>
    <row r="7" spans="1:14" x14ac:dyDescent="0.2">
      <c r="B7" s="7">
        <v>800</v>
      </c>
      <c r="C7" s="5"/>
      <c r="D7" s="5"/>
      <c r="E7" s="5"/>
      <c r="F7" t="e">
        <f t="shared" si="0"/>
        <v>#DIV/0!</v>
      </c>
      <c r="G7" s="5"/>
      <c r="H7" t="e">
        <f t="shared" si="1"/>
        <v>#DIV/0!</v>
      </c>
      <c r="I7">
        <v>14.18</v>
      </c>
      <c r="J7">
        <v>2</v>
      </c>
      <c r="K7" s="6">
        <v>40</v>
      </c>
      <c r="L7">
        <f t="shared" si="2"/>
        <v>1.25</v>
      </c>
      <c r="N7" t="e">
        <f t="shared" si="3"/>
        <v>#DIV/0!</v>
      </c>
    </row>
    <row r="8" spans="1:14" x14ac:dyDescent="0.2">
      <c r="B8" s="7"/>
    </row>
    <row r="9" spans="1:14" x14ac:dyDescent="0.2">
      <c r="A9" t="s">
        <v>124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-99.912999999999997</v>
      </c>
      <c r="D10" s="5">
        <v>-112.435</v>
      </c>
      <c r="E10" s="5">
        <v>-170.08699999999999</v>
      </c>
      <c r="F10">
        <f>AVERAGE(C10:E10)</f>
        <v>-127.47833333333334</v>
      </c>
      <c r="G10" s="5">
        <v>-3.867</v>
      </c>
      <c r="H10">
        <f t="shared" ref="H10:H11" si="4">F10-G10</f>
        <v>-123.61133333333333</v>
      </c>
      <c r="I10">
        <v>14.18</v>
      </c>
      <c r="J10">
        <v>2</v>
      </c>
      <c r="K10" s="5">
        <v>1</v>
      </c>
      <c r="L10">
        <f>50/K10</f>
        <v>50</v>
      </c>
      <c r="N10">
        <f>(H10*I10)/(J10*L10)</f>
        <v>-17.528087066666668</v>
      </c>
    </row>
    <row r="11" spans="1:14" x14ac:dyDescent="0.2">
      <c r="B11" s="30">
        <v>100</v>
      </c>
      <c r="C11" s="5">
        <v>-48.13</v>
      </c>
      <c r="D11" s="5">
        <v>-37.851999999999997</v>
      </c>
      <c r="E11" s="5">
        <v>-34.252000000000002</v>
      </c>
      <c r="F11">
        <f t="shared" ref="F11:F14" si="5">AVERAGE(C11:E11)</f>
        <v>-40.078000000000003</v>
      </c>
      <c r="G11" s="5">
        <v>-1.5389999999999999</v>
      </c>
      <c r="H11">
        <f t="shared" si="4"/>
        <v>-38.539000000000001</v>
      </c>
      <c r="I11">
        <v>14.18</v>
      </c>
      <c r="J11">
        <v>2</v>
      </c>
      <c r="K11" s="6">
        <v>5</v>
      </c>
      <c r="L11">
        <f t="shared" ref="L11:L14" si="6">50/K11</f>
        <v>10</v>
      </c>
      <c r="N11">
        <f>(H11*I11)/(J11*L11)</f>
        <v>-27.324151000000001</v>
      </c>
    </row>
    <row r="12" spans="1:14" x14ac:dyDescent="0.2">
      <c r="B12" s="7">
        <v>200</v>
      </c>
      <c r="C12" s="5">
        <v>-10.807</v>
      </c>
      <c r="D12" s="5">
        <v>-12.242000000000001</v>
      </c>
      <c r="E12" s="5">
        <v>-10.773999999999999</v>
      </c>
      <c r="F12" s="7">
        <f t="shared" si="5"/>
        <v>-11.274333333333333</v>
      </c>
      <c r="G12" s="5">
        <v>-1.609</v>
      </c>
      <c r="H12" s="7">
        <f>F12-G12</f>
        <v>-9.6653333333333329</v>
      </c>
      <c r="I12">
        <v>14.18</v>
      </c>
      <c r="J12" s="7">
        <v>2</v>
      </c>
      <c r="K12" s="8">
        <v>10</v>
      </c>
      <c r="L12" s="7">
        <f t="shared" si="6"/>
        <v>5</v>
      </c>
      <c r="M12" s="7"/>
      <c r="N12" s="7">
        <f t="shared" ref="N12:N14" si="7">(H12*I12)/(J12*L12)</f>
        <v>-13.705442666666666</v>
      </c>
    </row>
    <row r="13" spans="1:14" x14ac:dyDescent="0.2">
      <c r="B13" s="7">
        <v>400</v>
      </c>
      <c r="C13" s="5"/>
      <c r="D13" s="5"/>
      <c r="E13" s="5"/>
      <c r="F13" t="e">
        <f t="shared" si="5"/>
        <v>#DIV/0!</v>
      </c>
      <c r="G13" s="5"/>
      <c r="H13" t="e">
        <f t="shared" ref="H13:H14" si="8">F13-G13</f>
        <v>#DIV/0!</v>
      </c>
      <c r="I13">
        <v>14.18</v>
      </c>
      <c r="J13">
        <v>2</v>
      </c>
      <c r="K13" s="6">
        <v>20</v>
      </c>
      <c r="L13">
        <f t="shared" si="6"/>
        <v>2.5</v>
      </c>
      <c r="N13" t="e">
        <f t="shared" si="7"/>
        <v>#DIV/0!</v>
      </c>
    </row>
    <row r="14" spans="1:14" x14ac:dyDescent="0.2">
      <c r="B14" s="7">
        <v>800</v>
      </c>
      <c r="C14" s="5"/>
      <c r="D14" s="5"/>
      <c r="E14" s="5"/>
      <c r="F14" t="e">
        <f t="shared" si="5"/>
        <v>#DIV/0!</v>
      </c>
      <c r="G14" s="5"/>
      <c r="H14" t="e">
        <f t="shared" si="8"/>
        <v>#DIV/0!</v>
      </c>
      <c r="I14">
        <v>14.18</v>
      </c>
      <c r="J14">
        <v>2</v>
      </c>
      <c r="K14" s="6">
        <v>40</v>
      </c>
      <c r="L14">
        <f t="shared" si="6"/>
        <v>1.25</v>
      </c>
      <c r="N14" t="e">
        <f t="shared" si="7"/>
        <v>#DIV/0!</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t="s">
        <v>81</v>
      </c>
      <c r="Q18" s="66" t="s">
        <v>77</v>
      </c>
      <c r="R18" s="66"/>
      <c r="S18" s="66"/>
      <c r="U18" s="66" t="s">
        <v>74</v>
      </c>
      <c r="V18" s="66"/>
      <c r="W18" s="66"/>
      <c r="Y18" s="66" t="s">
        <v>79</v>
      </c>
      <c r="Z18" s="66"/>
      <c r="AA18" s="66"/>
    </row>
    <row r="19" spans="1:29" x14ac:dyDescent="0.2">
      <c r="A19" t="s">
        <v>57</v>
      </c>
      <c r="B19" t="s">
        <v>0</v>
      </c>
      <c r="C19" s="7">
        <v>100</v>
      </c>
      <c r="D19" s="8">
        <v>-38.247</v>
      </c>
      <c r="E19" s="8">
        <v>-57.158000000000001</v>
      </c>
      <c r="F19" s="8">
        <v>-52.104999999999997</v>
      </c>
      <c r="G19" s="7">
        <f t="shared" ref="G19:G42" si="9">AVERAGE(D19:F19)</f>
        <v>-49.169999999999995</v>
      </c>
      <c r="H19" s="8">
        <v>-0.94699999999999995</v>
      </c>
      <c r="I19" s="7">
        <f t="shared" ref="I19:I42" si="10">G19-H19</f>
        <v>-48.222999999999992</v>
      </c>
      <c r="J19">
        <v>14.18</v>
      </c>
      <c r="K19">
        <v>2</v>
      </c>
      <c r="L19" s="8">
        <v>5</v>
      </c>
      <c r="M19" s="7">
        <f t="shared" ref="M19:M42" si="11">50/L19</f>
        <v>10</v>
      </c>
      <c r="N19" s="7"/>
      <c r="O19" s="7">
        <f t="shared" ref="O19:O42" si="12">(I19*J19)/(K19*M19)</f>
        <v>-34.190106999999998</v>
      </c>
      <c r="P19">
        <f>AVERAGE(O19:O25)</f>
        <v>-26.372706761904762</v>
      </c>
      <c r="R19" s="3" t="s">
        <v>58</v>
      </c>
      <c r="S19" t="s">
        <v>57</v>
      </c>
      <c r="V19" s="3" t="s">
        <v>58</v>
      </c>
      <c r="W19" t="s">
        <v>57</v>
      </c>
      <c r="Z19" s="3" t="s">
        <v>58</v>
      </c>
      <c r="AA19" t="s">
        <v>57</v>
      </c>
      <c r="AC19">
        <f>ABS(O19)</f>
        <v>34.190106999999998</v>
      </c>
    </row>
    <row r="20" spans="1:29" x14ac:dyDescent="0.2">
      <c r="A20" t="s">
        <v>57</v>
      </c>
      <c r="B20" t="s">
        <v>1</v>
      </c>
      <c r="C20" s="7">
        <v>100</v>
      </c>
      <c r="D20" s="8">
        <v>-56.779000000000003</v>
      </c>
      <c r="E20" s="8">
        <v>-46.262999999999998</v>
      </c>
      <c r="F20" s="8">
        <v>-39.125999999999998</v>
      </c>
      <c r="G20" s="7">
        <f t="shared" si="9"/>
        <v>-47.389333333333333</v>
      </c>
      <c r="H20" s="8">
        <v>0.78900000000000003</v>
      </c>
      <c r="I20" s="7">
        <f t="shared" si="10"/>
        <v>-48.178333333333335</v>
      </c>
      <c r="J20">
        <v>14.18</v>
      </c>
      <c r="K20" s="7">
        <v>2</v>
      </c>
      <c r="L20" s="8">
        <v>5</v>
      </c>
      <c r="M20">
        <f t="shared" si="11"/>
        <v>10</v>
      </c>
      <c r="O20" s="7">
        <f t="shared" si="12"/>
        <v>-34.158438333333336</v>
      </c>
      <c r="Q20" t="s">
        <v>75</v>
      </c>
      <c r="R20">
        <f>AVERAGE(O38:O42)</f>
        <v>-32.63219766666667</v>
      </c>
      <c r="S20">
        <f>AVERAGE(O26:O32)</f>
        <v>-32.596241238095232</v>
      </c>
      <c r="U20" t="s">
        <v>75</v>
      </c>
      <c r="V20">
        <f>STDEVA(O38:O42)</f>
        <v>3.8868937669291408</v>
      </c>
      <c r="W20">
        <f>STDEVA(O26:O32)</f>
        <v>7.6702790967313197</v>
      </c>
      <c r="Y20" t="s">
        <v>75</v>
      </c>
      <c r="Z20">
        <f>V20/SQRT(V25)</f>
        <v>1.7382717368347564</v>
      </c>
      <c r="AA20">
        <f>W20/SQRT(W25)</f>
        <v>2.8990929966297445</v>
      </c>
      <c r="AC20">
        <f t="shared" ref="AC20:AC42" si="13">ABS(O20)</f>
        <v>34.158438333333336</v>
      </c>
    </row>
    <row r="21" spans="1:29" x14ac:dyDescent="0.2">
      <c r="A21" t="s">
        <v>57</v>
      </c>
      <c r="B21" t="s">
        <v>2</v>
      </c>
      <c r="C21" s="7">
        <v>100</v>
      </c>
      <c r="D21" s="5">
        <v>-29.082999999999998</v>
      </c>
      <c r="E21" s="5">
        <v>-26.565999999999999</v>
      </c>
      <c r="F21" s="5">
        <v>-29.936</v>
      </c>
      <c r="G21">
        <f t="shared" si="9"/>
        <v>-28.528333333333336</v>
      </c>
      <c r="H21" s="5">
        <v>-1.9039999999999999</v>
      </c>
      <c r="I21" s="7">
        <f t="shared" si="10"/>
        <v>-26.624333333333336</v>
      </c>
      <c r="J21">
        <v>14.18</v>
      </c>
      <c r="K21" s="7">
        <v>2</v>
      </c>
      <c r="L21" s="8">
        <v>5</v>
      </c>
      <c r="M21">
        <f t="shared" si="11"/>
        <v>10</v>
      </c>
      <c r="O21" s="7">
        <f t="shared" si="12"/>
        <v>-18.876652333333332</v>
      </c>
      <c r="Q21" t="s">
        <v>76</v>
      </c>
      <c r="R21">
        <f>AVERAGE(O33:O37)</f>
        <v>-27.629635466666667</v>
      </c>
      <c r="S21">
        <f>AVERAGE(O19:O25)</f>
        <v>-26.372706761904762</v>
      </c>
      <c r="U21" t="s">
        <v>76</v>
      </c>
      <c r="V21">
        <f>STDEVA(O33:O37)</f>
        <v>4.004941793532387</v>
      </c>
      <c r="W21">
        <f>STDEVA(O19:O25)</f>
        <v>8.4763860449324557</v>
      </c>
      <c r="Y21" t="s">
        <v>76</v>
      </c>
      <c r="Z21">
        <f>V21/SQRT(V26)</f>
        <v>1.7910644192536689</v>
      </c>
      <c r="AA21">
        <f>W21/SQRT(W26)</f>
        <v>3.2037727844956634</v>
      </c>
      <c r="AC21">
        <f t="shared" si="13"/>
        <v>18.876652333333332</v>
      </c>
    </row>
    <row r="22" spans="1:29" x14ac:dyDescent="0.2">
      <c r="A22" t="s">
        <v>57</v>
      </c>
      <c r="B22" t="s">
        <v>3</v>
      </c>
      <c r="C22" s="7">
        <v>100</v>
      </c>
      <c r="D22" s="8">
        <v>-33.411000000000001</v>
      </c>
      <c r="E22" s="8">
        <v>-40.231999999999999</v>
      </c>
      <c r="F22" s="8">
        <v>-48.820999999999998</v>
      </c>
      <c r="G22" s="7">
        <f t="shared" si="9"/>
        <v>-40.821333333333335</v>
      </c>
      <c r="H22" s="8">
        <v>-2.3050000000000002</v>
      </c>
      <c r="I22" s="7">
        <f t="shared" si="10"/>
        <v>-38.516333333333336</v>
      </c>
      <c r="J22">
        <v>14.18</v>
      </c>
      <c r="K22" s="7">
        <v>2</v>
      </c>
      <c r="L22" s="8">
        <v>5</v>
      </c>
      <c r="M22">
        <f t="shared" si="11"/>
        <v>10</v>
      </c>
      <c r="O22" s="7">
        <f t="shared" si="12"/>
        <v>-27.308080333333333</v>
      </c>
      <c r="AC22">
        <f t="shared" si="13"/>
        <v>27.308080333333333</v>
      </c>
    </row>
    <row r="23" spans="1:29" x14ac:dyDescent="0.2">
      <c r="A23" t="s">
        <v>57</v>
      </c>
      <c r="B23" t="s">
        <v>4</v>
      </c>
      <c r="C23" s="7">
        <v>100</v>
      </c>
      <c r="D23" s="8">
        <v>-50.747</v>
      </c>
      <c r="E23" s="8">
        <v>-46.895000000000003</v>
      </c>
      <c r="F23" s="8">
        <v>-53.337000000000003</v>
      </c>
      <c r="G23" s="7">
        <f t="shared" si="9"/>
        <v>-50.326333333333331</v>
      </c>
      <c r="H23" s="8">
        <v>-0.126</v>
      </c>
      <c r="I23" s="7">
        <f t="shared" si="10"/>
        <v>-50.200333333333333</v>
      </c>
      <c r="J23">
        <v>14.18</v>
      </c>
      <c r="K23" s="7">
        <v>2</v>
      </c>
      <c r="L23" s="8">
        <v>5</v>
      </c>
      <c r="M23">
        <f t="shared" si="11"/>
        <v>10</v>
      </c>
      <c r="O23" s="7">
        <f t="shared" si="12"/>
        <v>-35.592036333333333</v>
      </c>
      <c r="Q23" s="67" t="s">
        <v>78</v>
      </c>
      <c r="R23" s="67"/>
      <c r="S23" s="67"/>
      <c r="U23" s="66" t="s">
        <v>80</v>
      </c>
      <c r="V23" s="66"/>
      <c r="W23" s="66"/>
      <c r="AC23">
        <f t="shared" si="13"/>
        <v>35.592036333333333</v>
      </c>
    </row>
    <row r="24" spans="1:29" x14ac:dyDescent="0.2">
      <c r="A24" t="s">
        <v>57</v>
      </c>
      <c r="B24" t="s">
        <v>5</v>
      </c>
      <c r="C24" s="7">
        <v>100</v>
      </c>
      <c r="D24" s="8">
        <v>-27.632000000000001</v>
      </c>
      <c r="E24" s="8">
        <v>-24.253</v>
      </c>
      <c r="F24" s="8">
        <v>-20.163</v>
      </c>
      <c r="G24" s="7">
        <f t="shared" si="9"/>
        <v>-24.016000000000002</v>
      </c>
      <c r="H24" s="8">
        <v>-0.442</v>
      </c>
      <c r="I24" s="7">
        <f t="shared" si="10"/>
        <v>-23.574000000000002</v>
      </c>
      <c r="J24">
        <v>14.18</v>
      </c>
      <c r="K24" s="7">
        <v>2</v>
      </c>
      <c r="L24" s="8">
        <v>5</v>
      </c>
      <c r="M24">
        <f t="shared" si="11"/>
        <v>10</v>
      </c>
      <c r="O24" s="7">
        <f t="shared" si="12"/>
        <v>-16.713966000000003</v>
      </c>
      <c r="R24" t="s">
        <v>58</v>
      </c>
      <c r="S24" t="s">
        <v>57</v>
      </c>
      <c r="V24" t="s">
        <v>58</v>
      </c>
      <c r="W24" t="s">
        <v>57</v>
      </c>
      <c r="AC24">
        <f t="shared" si="13"/>
        <v>16.713966000000003</v>
      </c>
    </row>
    <row r="25" spans="1:29" x14ac:dyDescent="0.2">
      <c r="A25" t="s">
        <v>57</v>
      </c>
      <c r="B25" t="s">
        <v>6</v>
      </c>
      <c r="C25" s="7">
        <v>100</v>
      </c>
      <c r="D25" s="8">
        <v>-23.763000000000002</v>
      </c>
      <c r="E25" s="8">
        <v>-28.795000000000002</v>
      </c>
      <c r="F25" s="8">
        <v>-22.337</v>
      </c>
      <c r="G25" s="7">
        <f t="shared" si="9"/>
        <v>-24.965000000000003</v>
      </c>
      <c r="H25" s="8">
        <v>9.8000000000000004E-2</v>
      </c>
      <c r="I25" s="7">
        <f t="shared" si="10"/>
        <v>-25.063000000000002</v>
      </c>
      <c r="J25">
        <v>14.18</v>
      </c>
      <c r="K25" s="7">
        <v>2</v>
      </c>
      <c r="L25" s="8">
        <v>5</v>
      </c>
      <c r="M25">
        <f t="shared" si="11"/>
        <v>10</v>
      </c>
      <c r="O25" s="7">
        <f t="shared" si="12"/>
        <v>-17.769667000000002</v>
      </c>
      <c r="Q25" t="s">
        <v>75</v>
      </c>
      <c r="R25">
        <f>ABS(R20)</f>
        <v>32.63219766666667</v>
      </c>
      <c r="S25">
        <f>ABS(S20)</f>
        <v>32.596241238095232</v>
      </c>
      <c r="U25" t="s">
        <v>75</v>
      </c>
      <c r="V25">
        <f>COUNT(O38:O42)</f>
        <v>5</v>
      </c>
      <c r="W25">
        <f>COUNT(O27:O33)</f>
        <v>7</v>
      </c>
      <c r="AC25">
        <f t="shared" si="13"/>
        <v>17.769667000000002</v>
      </c>
    </row>
    <row r="26" spans="1:29" x14ac:dyDescent="0.2">
      <c r="A26" t="s">
        <v>57</v>
      </c>
      <c r="B26" t="s">
        <v>7</v>
      </c>
      <c r="C26" s="7">
        <v>100</v>
      </c>
      <c r="D26" s="8">
        <v>-44.563000000000002</v>
      </c>
      <c r="E26" s="8">
        <v>-44.125999999999998</v>
      </c>
      <c r="F26" s="8">
        <v>-59.878999999999998</v>
      </c>
      <c r="G26" s="7">
        <f t="shared" si="9"/>
        <v>-49.522666666666659</v>
      </c>
      <c r="H26" s="8">
        <v>-0.214</v>
      </c>
      <c r="I26" s="7">
        <f t="shared" si="10"/>
        <v>-49.30866666666666</v>
      </c>
      <c r="J26">
        <v>14.18</v>
      </c>
      <c r="K26" s="7">
        <v>2</v>
      </c>
      <c r="L26" s="8">
        <v>5</v>
      </c>
      <c r="M26">
        <f t="shared" si="11"/>
        <v>10</v>
      </c>
      <c r="O26" s="7">
        <f t="shared" si="12"/>
        <v>-34.959844666666662</v>
      </c>
      <c r="P26">
        <f>AVERAGE(O26:O32)</f>
        <v>-32.596241238095232</v>
      </c>
      <c r="Q26" t="s">
        <v>76</v>
      </c>
      <c r="R26">
        <f>ABS(R21)</f>
        <v>27.629635466666667</v>
      </c>
      <c r="S26">
        <f>ABS(S21)</f>
        <v>26.372706761904762</v>
      </c>
      <c r="U26" t="s">
        <v>76</v>
      </c>
      <c r="V26">
        <f>COUNT(O34:O38)</f>
        <v>5</v>
      </c>
      <c r="W26">
        <f>COUNT(O20:O26)</f>
        <v>7</v>
      </c>
      <c r="AC26">
        <f t="shared" si="13"/>
        <v>34.959844666666662</v>
      </c>
    </row>
    <row r="27" spans="1:29" x14ac:dyDescent="0.2">
      <c r="A27" t="s">
        <v>57</v>
      </c>
      <c r="B27" t="s">
        <v>8</v>
      </c>
      <c r="C27" s="7">
        <v>100</v>
      </c>
      <c r="D27" s="5">
        <v>-48.13</v>
      </c>
      <c r="E27" s="5">
        <v>-37.851999999999997</v>
      </c>
      <c r="F27" s="5">
        <v>-34.252000000000002</v>
      </c>
      <c r="G27">
        <f t="shared" si="9"/>
        <v>-40.078000000000003</v>
      </c>
      <c r="H27" s="5">
        <v>-1.5389999999999999</v>
      </c>
      <c r="I27" s="7">
        <f t="shared" si="10"/>
        <v>-38.539000000000001</v>
      </c>
      <c r="J27">
        <v>14.18</v>
      </c>
      <c r="K27" s="7">
        <v>2</v>
      </c>
      <c r="L27" s="8">
        <v>5</v>
      </c>
      <c r="M27">
        <f t="shared" si="11"/>
        <v>10</v>
      </c>
      <c r="O27" s="7">
        <f t="shared" si="12"/>
        <v>-27.324151000000001</v>
      </c>
      <c r="AC27">
        <f t="shared" si="13"/>
        <v>27.324151000000001</v>
      </c>
    </row>
    <row r="28" spans="1:29" x14ac:dyDescent="0.2">
      <c r="A28" t="s">
        <v>57</v>
      </c>
      <c r="B28" t="s">
        <v>9</v>
      </c>
      <c r="C28" s="7">
        <v>100</v>
      </c>
      <c r="D28" s="8">
        <v>-38.588999999999999</v>
      </c>
      <c r="E28" s="8">
        <v>-36.189</v>
      </c>
      <c r="F28" s="8">
        <v>-30.474</v>
      </c>
      <c r="G28" s="7">
        <f t="shared" si="9"/>
        <v>-35.083999999999996</v>
      </c>
      <c r="H28" s="8">
        <v>0.253</v>
      </c>
      <c r="I28" s="7">
        <f t="shared" si="10"/>
        <v>-35.336999999999996</v>
      </c>
      <c r="J28">
        <v>14.18</v>
      </c>
      <c r="K28" s="7">
        <v>2</v>
      </c>
      <c r="L28" s="8">
        <v>5</v>
      </c>
      <c r="M28">
        <f t="shared" si="11"/>
        <v>10</v>
      </c>
      <c r="O28" s="7">
        <f t="shared" si="12"/>
        <v>-25.053932999999997</v>
      </c>
      <c r="AC28">
        <f t="shared" si="13"/>
        <v>25.053932999999997</v>
      </c>
    </row>
    <row r="29" spans="1:29" x14ac:dyDescent="0.2">
      <c r="A29" t="s">
        <v>57</v>
      </c>
      <c r="B29" t="s">
        <v>10</v>
      </c>
      <c r="C29" s="7">
        <v>100</v>
      </c>
      <c r="D29" s="8">
        <v>-54</v>
      </c>
      <c r="E29" s="8">
        <v>-47.683999999999997</v>
      </c>
      <c r="F29" s="8">
        <v>-54.789000000000001</v>
      </c>
      <c r="G29" s="7">
        <f t="shared" si="9"/>
        <v>-52.157666666666671</v>
      </c>
      <c r="H29" s="8">
        <v>-2.2290000000000001</v>
      </c>
      <c r="I29" s="7">
        <f t="shared" si="10"/>
        <v>-49.928666666666672</v>
      </c>
      <c r="J29">
        <v>14.18</v>
      </c>
      <c r="K29" s="7">
        <v>2</v>
      </c>
      <c r="L29" s="8">
        <v>5</v>
      </c>
      <c r="M29">
        <f t="shared" si="11"/>
        <v>10</v>
      </c>
      <c r="O29" s="7">
        <f t="shared" si="12"/>
        <v>-35.399424666666668</v>
      </c>
      <c r="AC29">
        <f t="shared" si="13"/>
        <v>35.399424666666668</v>
      </c>
    </row>
    <row r="30" spans="1:29" x14ac:dyDescent="0.2">
      <c r="A30" t="s">
        <v>57</v>
      </c>
      <c r="B30" t="s">
        <v>11</v>
      </c>
      <c r="C30" s="7">
        <v>100</v>
      </c>
      <c r="D30" s="8">
        <v>-50.210999999999999</v>
      </c>
      <c r="E30" s="8">
        <v>-62.052999999999997</v>
      </c>
      <c r="F30" s="8">
        <v>-53.652999999999999</v>
      </c>
      <c r="G30" s="7">
        <f t="shared" si="9"/>
        <v>-55.305666666666667</v>
      </c>
      <c r="H30" s="8">
        <v>1.696</v>
      </c>
      <c r="I30" s="7">
        <f t="shared" si="10"/>
        <v>-57.001666666666665</v>
      </c>
      <c r="J30">
        <v>14.18</v>
      </c>
      <c r="K30" s="7">
        <v>2</v>
      </c>
      <c r="L30" s="8">
        <v>5</v>
      </c>
      <c r="M30">
        <f t="shared" si="11"/>
        <v>10</v>
      </c>
      <c r="O30" s="7">
        <f t="shared" si="12"/>
        <v>-40.414181666666664</v>
      </c>
      <c r="AC30">
        <f t="shared" si="13"/>
        <v>40.414181666666664</v>
      </c>
    </row>
    <row r="31" spans="1:29" x14ac:dyDescent="0.2">
      <c r="A31" t="s">
        <v>57</v>
      </c>
      <c r="B31" t="s">
        <v>12</v>
      </c>
      <c r="C31" s="7">
        <v>100</v>
      </c>
      <c r="D31" s="8">
        <v>-23.989000000000001</v>
      </c>
      <c r="E31" s="8">
        <v>-35.162999999999997</v>
      </c>
      <c r="F31" s="8">
        <v>-44.963000000000001</v>
      </c>
      <c r="G31" s="7">
        <f t="shared" si="9"/>
        <v>-34.705000000000005</v>
      </c>
      <c r="H31" s="8">
        <v>-2.7320000000000002</v>
      </c>
      <c r="I31" s="7">
        <f t="shared" si="10"/>
        <v>-31.973000000000006</v>
      </c>
      <c r="J31">
        <v>14.18</v>
      </c>
      <c r="K31" s="7">
        <v>2</v>
      </c>
      <c r="L31" s="8">
        <v>5</v>
      </c>
      <c r="M31">
        <f t="shared" si="11"/>
        <v>10</v>
      </c>
      <c r="O31" s="7">
        <f t="shared" si="12"/>
        <v>-22.668857000000003</v>
      </c>
      <c r="AC31">
        <f t="shared" si="13"/>
        <v>22.668857000000003</v>
      </c>
    </row>
    <row r="32" spans="1:29" x14ac:dyDescent="0.2">
      <c r="A32" t="s">
        <v>57</v>
      </c>
      <c r="B32" t="s">
        <v>13</v>
      </c>
      <c r="C32" s="7">
        <v>100</v>
      </c>
      <c r="D32" s="8">
        <v>-70.263000000000005</v>
      </c>
      <c r="E32" s="8">
        <v>-54.125999999999998</v>
      </c>
      <c r="F32" s="8">
        <v>-58.420999999999999</v>
      </c>
      <c r="G32" s="7">
        <f t="shared" si="9"/>
        <v>-60.936666666666667</v>
      </c>
      <c r="H32" s="8">
        <v>-1.2</v>
      </c>
      <c r="I32" s="7">
        <f t="shared" si="10"/>
        <v>-59.736666666666665</v>
      </c>
      <c r="J32">
        <v>14.18</v>
      </c>
      <c r="K32" s="7">
        <v>2</v>
      </c>
      <c r="L32" s="8">
        <v>5</v>
      </c>
      <c r="M32">
        <f t="shared" si="11"/>
        <v>10</v>
      </c>
      <c r="O32" s="7">
        <f t="shared" si="12"/>
        <v>-42.353296666666665</v>
      </c>
      <c r="AC32">
        <f t="shared" si="13"/>
        <v>42.353296666666665</v>
      </c>
    </row>
    <row r="33" spans="1:29" x14ac:dyDescent="0.2">
      <c r="A33" t="s">
        <v>58</v>
      </c>
      <c r="B33" t="s">
        <v>14</v>
      </c>
      <c r="C33" s="7">
        <v>100</v>
      </c>
      <c r="D33" s="8">
        <v>-27.997</v>
      </c>
      <c r="E33" s="8">
        <v>-52.725999999999999</v>
      </c>
      <c r="F33" s="8">
        <v>-40.746000000000002</v>
      </c>
      <c r="G33" s="7">
        <f t="shared" si="9"/>
        <v>-40.489666666666665</v>
      </c>
      <c r="H33" s="8">
        <v>-0.124</v>
      </c>
      <c r="I33" s="7">
        <f t="shared" si="10"/>
        <v>-40.365666666666662</v>
      </c>
      <c r="J33">
        <v>14.18</v>
      </c>
      <c r="K33" s="7">
        <v>2</v>
      </c>
      <c r="L33" s="8">
        <v>5</v>
      </c>
      <c r="M33">
        <f t="shared" si="11"/>
        <v>10</v>
      </c>
      <c r="O33" s="7">
        <f t="shared" si="12"/>
        <v>-28.619257666666662</v>
      </c>
      <c r="P33">
        <f>AVERAGE(O33:O37)</f>
        <v>-27.629635466666667</v>
      </c>
      <c r="AC33">
        <f t="shared" si="13"/>
        <v>28.619257666666662</v>
      </c>
    </row>
    <row r="34" spans="1:29" x14ac:dyDescent="0.2">
      <c r="A34" t="s">
        <v>58</v>
      </c>
      <c r="B34" t="s">
        <v>15</v>
      </c>
      <c r="C34" s="7">
        <v>100</v>
      </c>
      <c r="D34" s="8">
        <v>-43.823</v>
      </c>
      <c r="E34" s="8">
        <v>-54.009</v>
      </c>
      <c r="F34" s="8">
        <v>-47.017000000000003</v>
      </c>
      <c r="G34" s="7">
        <f t="shared" si="9"/>
        <v>-48.282999999999994</v>
      </c>
      <c r="H34" s="8">
        <v>-0.88400000000000001</v>
      </c>
      <c r="I34" s="7">
        <f t="shared" si="10"/>
        <v>-47.398999999999994</v>
      </c>
      <c r="J34">
        <v>14.18</v>
      </c>
      <c r="K34" s="7">
        <v>2</v>
      </c>
      <c r="L34" s="8">
        <v>5</v>
      </c>
      <c r="M34">
        <f t="shared" si="11"/>
        <v>10</v>
      </c>
      <c r="O34" s="7">
        <f t="shared" si="12"/>
        <v>-33.605891</v>
      </c>
      <c r="AC34">
        <f t="shared" si="13"/>
        <v>33.605891</v>
      </c>
    </row>
    <row r="35" spans="1:29" x14ac:dyDescent="0.2">
      <c r="A35" t="s">
        <v>58</v>
      </c>
      <c r="B35" t="s">
        <v>16</v>
      </c>
      <c r="C35" s="7">
        <v>100</v>
      </c>
      <c r="D35" s="8">
        <v>-38.683999999999997</v>
      </c>
      <c r="E35" s="8">
        <v>-37.262999999999998</v>
      </c>
      <c r="F35" s="8">
        <v>-41.841999999999999</v>
      </c>
      <c r="G35" s="7">
        <f t="shared" si="9"/>
        <v>-39.262999999999998</v>
      </c>
      <c r="H35" s="8">
        <v>-0.505</v>
      </c>
      <c r="I35" s="7">
        <f t="shared" si="10"/>
        <v>-38.757999999999996</v>
      </c>
      <c r="J35">
        <v>14.18</v>
      </c>
      <c r="K35" s="7">
        <v>2</v>
      </c>
      <c r="L35" s="8">
        <v>5</v>
      </c>
      <c r="M35">
        <f t="shared" si="11"/>
        <v>10</v>
      </c>
      <c r="O35" s="7">
        <f t="shared" si="12"/>
        <v>-27.479421999999992</v>
      </c>
      <c r="AC35">
        <f t="shared" si="13"/>
        <v>27.479421999999992</v>
      </c>
    </row>
    <row r="36" spans="1:29" x14ac:dyDescent="0.2">
      <c r="A36" t="s">
        <v>58</v>
      </c>
      <c r="B36" s="2" t="s">
        <v>17</v>
      </c>
      <c r="C36" s="7">
        <v>100</v>
      </c>
      <c r="D36" s="8">
        <v>-36.347000000000001</v>
      </c>
      <c r="E36" s="8">
        <v>-34.453000000000003</v>
      </c>
      <c r="F36" s="8">
        <v>-32.337000000000003</v>
      </c>
      <c r="G36" s="7">
        <f t="shared" si="9"/>
        <v>-34.379000000000005</v>
      </c>
      <c r="H36" s="8">
        <v>-2.2629999999999999</v>
      </c>
      <c r="I36" s="7">
        <f t="shared" si="10"/>
        <v>-32.116000000000007</v>
      </c>
      <c r="J36">
        <v>14.18</v>
      </c>
      <c r="K36" s="7">
        <v>2</v>
      </c>
      <c r="L36" s="8">
        <v>5</v>
      </c>
      <c r="M36">
        <f t="shared" si="11"/>
        <v>10</v>
      </c>
      <c r="O36" s="7">
        <f t="shared" si="12"/>
        <v>-22.770244000000005</v>
      </c>
      <c r="AC36">
        <f t="shared" si="13"/>
        <v>22.770244000000005</v>
      </c>
    </row>
    <row r="37" spans="1:29" x14ac:dyDescent="0.2">
      <c r="A37" t="s">
        <v>58</v>
      </c>
      <c r="B37" t="s">
        <v>18</v>
      </c>
      <c r="C37" s="7">
        <v>100</v>
      </c>
      <c r="D37" s="8">
        <v>-31.759</v>
      </c>
      <c r="E37" s="8">
        <v>-37.295000000000002</v>
      </c>
      <c r="F37" s="8">
        <v>-35.731999999999999</v>
      </c>
      <c r="G37" s="7">
        <f t="shared" si="9"/>
        <v>-34.928666666666665</v>
      </c>
      <c r="H37" s="8">
        <v>1.282</v>
      </c>
      <c r="I37" s="7">
        <f t="shared" si="10"/>
        <v>-36.210666666666668</v>
      </c>
      <c r="J37">
        <v>14.18</v>
      </c>
      <c r="K37" s="7">
        <v>2</v>
      </c>
      <c r="L37" s="8">
        <v>5</v>
      </c>
      <c r="M37">
        <f t="shared" si="11"/>
        <v>10</v>
      </c>
      <c r="O37" s="7">
        <f t="shared" si="12"/>
        <v>-25.673362666666669</v>
      </c>
      <c r="AC37">
        <f t="shared" si="13"/>
        <v>25.673362666666669</v>
      </c>
    </row>
    <row r="38" spans="1:29" x14ac:dyDescent="0.2">
      <c r="A38" t="s">
        <v>58</v>
      </c>
      <c r="B38" t="s">
        <v>19</v>
      </c>
      <c r="C38" s="7">
        <v>100</v>
      </c>
      <c r="D38" s="8">
        <v>-40.158000000000001</v>
      </c>
      <c r="E38" s="8">
        <v>-53.984000000000002</v>
      </c>
      <c r="F38" s="8">
        <v>-51.710999999999999</v>
      </c>
      <c r="G38" s="7">
        <f>AVERAGE(D38:F38)</f>
        <v>-48.617666666666672</v>
      </c>
      <c r="H38" s="8">
        <v>-0.96799999999999997</v>
      </c>
      <c r="I38" s="7">
        <f t="shared" si="10"/>
        <v>-47.649666666666675</v>
      </c>
      <c r="J38">
        <v>14.18</v>
      </c>
      <c r="K38" s="7">
        <v>2</v>
      </c>
      <c r="L38" s="8">
        <v>5</v>
      </c>
      <c r="M38">
        <f t="shared" si="11"/>
        <v>10</v>
      </c>
      <c r="O38" s="7">
        <f t="shared" si="12"/>
        <v>-33.783613666666675</v>
      </c>
      <c r="P38">
        <f>AVERAGE(O38:O42)</f>
        <v>-32.63219766666667</v>
      </c>
      <c r="AC38">
        <f t="shared" si="13"/>
        <v>33.783613666666675</v>
      </c>
    </row>
    <row r="39" spans="1:29" x14ac:dyDescent="0.2">
      <c r="A39" t="s">
        <v>58</v>
      </c>
      <c r="B39" t="s">
        <v>20</v>
      </c>
      <c r="C39" s="7">
        <v>100</v>
      </c>
      <c r="D39" s="8">
        <v>-40.316000000000003</v>
      </c>
      <c r="E39" s="8">
        <v>-48.316000000000003</v>
      </c>
      <c r="F39" s="8">
        <v>-41.837000000000003</v>
      </c>
      <c r="G39" s="7">
        <f t="shared" si="9"/>
        <v>-43.489666666666665</v>
      </c>
      <c r="H39" s="8">
        <v>-1.633</v>
      </c>
      <c r="I39" s="7">
        <f t="shared" si="10"/>
        <v>-41.856666666666662</v>
      </c>
      <c r="J39">
        <v>14.18</v>
      </c>
      <c r="K39" s="7">
        <v>2</v>
      </c>
      <c r="L39" s="8">
        <v>5</v>
      </c>
      <c r="M39">
        <f t="shared" si="11"/>
        <v>10</v>
      </c>
      <c r="O39" s="7">
        <f t="shared" si="12"/>
        <v>-29.676376666666663</v>
      </c>
      <c r="AC39">
        <f t="shared" si="13"/>
        <v>29.676376666666663</v>
      </c>
    </row>
    <row r="40" spans="1:29" x14ac:dyDescent="0.2">
      <c r="A40" t="s">
        <v>58</v>
      </c>
      <c r="B40" t="s">
        <v>21</v>
      </c>
      <c r="C40" s="7">
        <v>100</v>
      </c>
      <c r="D40" s="8">
        <v>-48.316000000000003</v>
      </c>
      <c r="E40" s="8">
        <v>-52.420999999999999</v>
      </c>
      <c r="F40" s="8">
        <v>-59.526000000000003</v>
      </c>
      <c r="G40" s="7">
        <f t="shared" si="9"/>
        <v>-53.420999999999999</v>
      </c>
      <c r="H40" s="8">
        <v>1.421</v>
      </c>
      <c r="I40" s="7">
        <f t="shared" si="10"/>
        <v>-54.841999999999999</v>
      </c>
      <c r="J40">
        <v>14.18</v>
      </c>
      <c r="K40" s="7">
        <v>2</v>
      </c>
      <c r="L40" s="8">
        <v>5</v>
      </c>
      <c r="M40">
        <f t="shared" si="11"/>
        <v>10</v>
      </c>
      <c r="O40" s="7">
        <f t="shared" si="12"/>
        <v>-38.882977999999994</v>
      </c>
      <c r="AC40">
        <f t="shared" si="13"/>
        <v>38.882977999999994</v>
      </c>
    </row>
    <row r="41" spans="1:29" x14ac:dyDescent="0.2">
      <c r="A41" t="s">
        <v>58</v>
      </c>
      <c r="B41" t="s">
        <v>22</v>
      </c>
      <c r="C41" s="7">
        <v>100</v>
      </c>
      <c r="D41" s="8">
        <v>-32.543999999999997</v>
      </c>
      <c r="E41" s="8">
        <v>-32.823999999999998</v>
      </c>
      <c r="F41" s="8">
        <v>-56.093000000000004</v>
      </c>
      <c r="G41">
        <f t="shared" si="9"/>
        <v>-40.487000000000002</v>
      </c>
      <c r="H41" s="8">
        <v>1.218</v>
      </c>
      <c r="I41" s="7">
        <f t="shared" si="10"/>
        <v>-41.704999999999998</v>
      </c>
      <c r="J41">
        <v>14.18</v>
      </c>
      <c r="K41" s="7">
        <v>2</v>
      </c>
      <c r="L41" s="8">
        <v>5</v>
      </c>
      <c r="M41">
        <f t="shared" si="11"/>
        <v>10</v>
      </c>
      <c r="O41" s="7">
        <f t="shared" si="12"/>
        <v>-29.568845</v>
      </c>
      <c r="AC41">
        <f t="shared" si="13"/>
        <v>29.568845</v>
      </c>
    </row>
    <row r="42" spans="1:29" x14ac:dyDescent="0.2">
      <c r="A42" t="s">
        <v>58</v>
      </c>
      <c r="B42" t="s">
        <v>23</v>
      </c>
      <c r="C42" s="7">
        <v>100</v>
      </c>
      <c r="D42" s="8">
        <v>-44.195</v>
      </c>
      <c r="E42" s="8">
        <v>-38.978999999999999</v>
      </c>
      <c r="F42" s="8">
        <v>-46.536999999999999</v>
      </c>
      <c r="G42" s="7">
        <f t="shared" si="9"/>
        <v>-43.237000000000002</v>
      </c>
      <c r="H42" s="8">
        <v>0.83799999999999997</v>
      </c>
      <c r="I42" s="7">
        <f t="shared" si="10"/>
        <v>-44.075000000000003</v>
      </c>
      <c r="J42">
        <v>14.18</v>
      </c>
      <c r="K42" s="7">
        <v>2</v>
      </c>
      <c r="L42" s="8">
        <v>5</v>
      </c>
      <c r="M42">
        <f t="shared" si="11"/>
        <v>10</v>
      </c>
      <c r="O42" s="7">
        <f t="shared" si="12"/>
        <v>-31.249175000000001</v>
      </c>
      <c r="AC42">
        <f t="shared" si="13"/>
        <v>31.249175000000001</v>
      </c>
    </row>
  </sheetData>
  <mergeCells count="6">
    <mergeCell ref="C1:E1"/>
    <mergeCell ref="Q18:S18"/>
    <mergeCell ref="U18:W18"/>
    <mergeCell ref="Y18:AA18"/>
    <mergeCell ref="Q23:S23"/>
    <mergeCell ref="U23:W2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7877-A807-448D-98B7-F44BC888A104}">
  <dimension ref="A1:AE42"/>
  <sheetViews>
    <sheetView topLeftCell="D10" zoomScale="145" zoomScaleNormal="145" workbookViewId="0">
      <selection activeCell="D38" sqref="D38"/>
    </sheetView>
  </sheetViews>
  <sheetFormatPr defaultRowHeight="15" x14ac:dyDescent="0.2"/>
  <cols>
    <col min="1" max="1" width="13.5859375" customWidth="1"/>
    <col min="2" max="2" width="17.62109375" customWidth="1"/>
  </cols>
  <sheetData>
    <row r="1" spans="1:31" x14ac:dyDescent="0.2">
      <c r="A1" t="s">
        <v>62</v>
      </c>
      <c r="C1" s="65" t="s">
        <v>72</v>
      </c>
      <c r="D1" s="65"/>
      <c r="E1" s="65"/>
      <c r="I1" s="7"/>
    </row>
    <row r="2" spans="1:31" x14ac:dyDescent="0.2">
      <c r="A2" t="s">
        <v>134</v>
      </c>
      <c r="B2" s="11" t="s">
        <v>70</v>
      </c>
      <c r="C2" s="4">
        <v>1</v>
      </c>
      <c r="D2" s="4">
        <v>2</v>
      </c>
      <c r="E2" s="4">
        <v>3</v>
      </c>
      <c r="F2" s="3" t="s">
        <v>63</v>
      </c>
      <c r="G2" s="4" t="s">
        <v>64</v>
      </c>
      <c r="H2" s="3" t="s">
        <v>61</v>
      </c>
      <c r="I2" s="9" t="s">
        <v>65</v>
      </c>
      <c r="J2" s="3" t="s">
        <v>66</v>
      </c>
      <c r="K2" s="3" t="s">
        <v>67</v>
      </c>
      <c r="L2" s="3" t="s">
        <v>106</v>
      </c>
      <c r="N2" s="3" t="s">
        <v>107</v>
      </c>
      <c r="S2" s="11" t="s">
        <v>70</v>
      </c>
      <c r="T2" s="4">
        <v>1</v>
      </c>
      <c r="U2" s="4">
        <v>2</v>
      </c>
      <c r="V2" s="4">
        <v>3</v>
      </c>
      <c r="W2" s="3" t="s">
        <v>63</v>
      </c>
      <c r="X2" s="4" t="s">
        <v>64</v>
      </c>
      <c r="Y2" s="3" t="s">
        <v>61</v>
      </c>
      <c r="Z2" s="9" t="s">
        <v>65</v>
      </c>
      <c r="AA2" s="3" t="s">
        <v>66</v>
      </c>
      <c r="AB2" s="3" t="s">
        <v>67</v>
      </c>
      <c r="AC2" s="3" t="s">
        <v>106</v>
      </c>
      <c r="AE2" s="3" t="s">
        <v>107</v>
      </c>
    </row>
    <row r="3" spans="1:31" x14ac:dyDescent="0.2">
      <c r="B3" s="30">
        <v>20</v>
      </c>
      <c r="C3" s="5">
        <v>6.7830000000000004</v>
      </c>
      <c r="D3" s="5">
        <v>7.0430000000000001</v>
      </c>
      <c r="E3" s="5">
        <v>8.609</v>
      </c>
      <c r="F3">
        <f t="shared" ref="F3:F7" si="0">AVERAGE(C3:E3)</f>
        <v>7.4783333333333344</v>
      </c>
      <c r="G3" s="5">
        <v>0.36499999999999999</v>
      </c>
      <c r="H3">
        <f t="shared" ref="H3:H7" si="1">F3-G3</f>
        <v>7.1133333333333342</v>
      </c>
      <c r="I3" s="7">
        <v>64.959999999999994</v>
      </c>
      <c r="J3">
        <v>2</v>
      </c>
      <c r="K3" s="5">
        <v>1</v>
      </c>
      <c r="L3">
        <f>50/K3</f>
        <v>50</v>
      </c>
      <c r="N3">
        <f>(H3*I3)/(J3*L3)</f>
        <v>4.6208213333333337</v>
      </c>
      <c r="S3" s="7">
        <v>20</v>
      </c>
      <c r="T3" s="5"/>
      <c r="U3" s="5"/>
      <c r="V3" s="5"/>
      <c r="W3" t="e">
        <f>AVERAGE(T3:V3)</f>
        <v>#DIV/0!</v>
      </c>
      <c r="X3" s="5"/>
      <c r="Y3" t="e">
        <f t="shared" ref="Y3:Y4" si="2">W3-X3</f>
        <v>#DIV/0!</v>
      </c>
      <c r="Z3" s="7">
        <v>64.959999999999994</v>
      </c>
      <c r="AA3">
        <v>2</v>
      </c>
      <c r="AB3" s="5">
        <v>1</v>
      </c>
      <c r="AC3">
        <f>50/AB3</f>
        <v>50</v>
      </c>
      <c r="AE3" t="e">
        <f>(Y3*Z3)/(AA3*AC3)</f>
        <v>#DIV/0!</v>
      </c>
    </row>
    <row r="4" spans="1:31" x14ac:dyDescent="0.2">
      <c r="B4" s="7">
        <v>100</v>
      </c>
      <c r="C4" s="5">
        <v>2.609</v>
      </c>
      <c r="D4" s="5">
        <v>2.3479999999999999</v>
      </c>
      <c r="E4" s="5">
        <v>3.13</v>
      </c>
      <c r="F4">
        <f>AVERAGE(C4:E4)</f>
        <v>2.6956666666666664</v>
      </c>
      <c r="G4" s="5">
        <v>0.17899999999999999</v>
      </c>
      <c r="H4">
        <f t="shared" si="1"/>
        <v>2.5166666666666666</v>
      </c>
      <c r="I4" s="7">
        <v>64.959999999999994</v>
      </c>
      <c r="J4">
        <v>2</v>
      </c>
      <c r="K4" s="6">
        <v>5</v>
      </c>
      <c r="L4">
        <f t="shared" ref="L4:L7" si="3">50/K4</f>
        <v>10</v>
      </c>
      <c r="N4">
        <f>(H4*I4)/(J4*L4)</f>
        <v>8.1741333333333337</v>
      </c>
      <c r="S4" s="7">
        <v>20</v>
      </c>
      <c r="T4" s="5">
        <v>13.598000000000001</v>
      </c>
      <c r="U4" s="5">
        <v>15.019</v>
      </c>
      <c r="V4" s="5">
        <v>13.228999999999999</v>
      </c>
      <c r="W4">
        <f t="shared" ref="W4" si="4">AVERAGE(T4:V4)</f>
        <v>13.948666666666668</v>
      </c>
      <c r="X4" s="5">
        <v>-0.432</v>
      </c>
      <c r="Y4">
        <f t="shared" si="2"/>
        <v>14.380666666666668</v>
      </c>
      <c r="Z4" s="7">
        <v>64.959999999999994</v>
      </c>
      <c r="AA4">
        <v>4</v>
      </c>
      <c r="AB4" s="6">
        <v>1</v>
      </c>
      <c r="AC4">
        <f t="shared" ref="AC4" si="5">50/AB4</f>
        <v>50</v>
      </c>
      <c r="AE4">
        <f>(Y4*Z4)/(AA4*AC4)</f>
        <v>4.6708405333333332</v>
      </c>
    </row>
    <row r="5" spans="1:31" x14ac:dyDescent="0.2">
      <c r="B5" s="7">
        <v>200</v>
      </c>
      <c r="C5" s="5">
        <v>1.0429999999999999</v>
      </c>
      <c r="D5" s="5">
        <v>1.8260000000000001</v>
      </c>
      <c r="E5" s="5">
        <v>0.78300000000000003</v>
      </c>
      <c r="F5" s="7">
        <f t="shared" si="0"/>
        <v>1.2173333333333332</v>
      </c>
      <c r="G5" s="5">
        <v>-0.26100000000000001</v>
      </c>
      <c r="H5" s="7">
        <f t="shared" si="1"/>
        <v>1.4783333333333331</v>
      </c>
      <c r="I5" s="7">
        <v>64.959999999999994</v>
      </c>
      <c r="J5" s="7">
        <v>2</v>
      </c>
      <c r="K5" s="8">
        <v>10</v>
      </c>
      <c r="L5" s="7">
        <f t="shared" si="3"/>
        <v>5</v>
      </c>
      <c r="M5" s="7"/>
      <c r="N5" s="7">
        <f t="shared" ref="N5:N7" si="6">(H5*I5)/(J5*L5)</f>
        <v>9.6032533333333312</v>
      </c>
    </row>
    <row r="6" spans="1:31" x14ac:dyDescent="0.2">
      <c r="B6" s="7">
        <v>400</v>
      </c>
      <c r="C6" s="5">
        <v>1.0429999999999999</v>
      </c>
      <c r="D6" s="5">
        <v>1.304</v>
      </c>
      <c r="E6" s="5">
        <v>1.5649999999999999</v>
      </c>
      <c r="F6">
        <f t="shared" si="0"/>
        <v>1.304</v>
      </c>
      <c r="G6" s="5">
        <v>-0.26100000000000001</v>
      </c>
      <c r="H6">
        <f t="shared" si="1"/>
        <v>1.5649999999999999</v>
      </c>
      <c r="I6" s="7">
        <v>64.959999999999994</v>
      </c>
      <c r="J6">
        <v>2</v>
      </c>
      <c r="K6" s="6">
        <v>20</v>
      </c>
      <c r="L6">
        <f t="shared" si="3"/>
        <v>2.5</v>
      </c>
      <c r="N6" s="7">
        <f t="shared" si="6"/>
        <v>20.332479999999997</v>
      </c>
    </row>
    <row r="7" spans="1:31" x14ac:dyDescent="0.2">
      <c r="B7" s="7">
        <v>800</v>
      </c>
      <c r="C7" s="5">
        <v>0.26100000000000001</v>
      </c>
      <c r="D7" s="5">
        <v>0.52200000000000002</v>
      </c>
      <c r="E7" s="5">
        <v>0.78300000000000003</v>
      </c>
      <c r="F7">
        <f t="shared" si="0"/>
        <v>0.52200000000000002</v>
      </c>
      <c r="G7" s="5">
        <v>-0.127</v>
      </c>
      <c r="H7">
        <f t="shared" si="1"/>
        <v>0.64900000000000002</v>
      </c>
      <c r="I7" s="7">
        <v>64.959999999999994</v>
      </c>
      <c r="J7">
        <v>2</v>
      </c>
      <c r="K7" s="6">
        <v>40</v>
      </c>
      <c r="L7">
        <f t="shared" si="3"/>
        <v>1.25</v>
      </c>
      <c r="N7">
        <f t="shared" si="6"/>
        <v>16.863616</v>
      </c>
    </row>
    <row r="8" spans="1:31" x14ac:dyDescent="0.2">
      <c r="B8" s="7"/>
    </row>
    <row r="9" spans="1:31" x14ac:dyDescent="0.2">
      <c r="A9" t="s">
        <v>124</v>
      </c>
      <c r="B9" s="11" t="s">
        <v>70</v>
      </c>
      <c r="C9" s="4">
        <v>1</v>
      </c>
      <c r="D9" s="4">
        <v>2</v>
      </c>
      <c r="E9" s="4">
        <v>3</v>
      </c>
      <c r="F9" s="3" t="s">
        <v>63</v>
      </c>
      <c r="G9" s="4" t="s">
        <v>64</v>
      </c>
      <c r="H9" s="3" t="s">
        <v>61</v>
      </c>
      <c r="I9" s="9" t="s">
        <v>65</v>
      </c>
      <c r="J9" s="3" t="s">
        <v>66</v>
      </c>
      <c r="K9" s="3" t="s">
        <v>67</v>
      </c>
      <c r="L9" s="3" t="s">
        <v>106</v>
      </c>
      <c r="N9" s="3" t="s">
        <v>107</v>
      </c>
    </row>
    <row r="10" spans="1:31" x14ac:dyDescent="0.2">
      <c r="B10" s="30">
        <v>20</v>
      </c>
      <c r="C10" s="5">
        <v>6.7830000000000004</v>
      </c>
      <c r="D10" s="5">
        <v>8.609</v>
      </c>
      <c r="E10" s="5">
        <v>9.1300000000000008</v>
      </c>
      <c r="F10">
        <f>AVERAGE(C10:E10)</f>
        <v>8.1739999999999995</v>
      </c>
      <c r="G10" s="5">
        <v>-0.03</v>
      </c>
      <c r="H10">
        <f t="shared" ref="H10:H14" si="7">F10-G10</f>
        <v>8.2039999999999988</v>
      </c>
      <c r="I10" s="7">
        <v>64.959999999999994</v>
      </c>
      <c r="J10">
        <v>2</v>
      </c>
      <c r="K10" s="5">
        <v>1</v>
      </c>
      <c r="L10">
        <f>50/K10</f>
        <v>50</v>
      </c>
      <c r="N10">
        <f>(H10*I10)/(J10*L10)</f>
        <v>5.3293183999999982</v>
      </c>
    </row>
    <row r="11" spans="1:31" x14ac:dyDescent="0.2">
      <c r="B11" s="7">
        <v>100</v>
      </c>
      <c r="C11" s="5">
        <v>2.117</v>
      </c>
      <c r="D11" s="5">
        <v>2.0720000000000001</v>
      </c>
      <c r="E11" s="5">
        <v>1.9830000000000001</v>
      </c>
      <c r="F11">
        <f t="shared" ref="F11:F14" si="8">AVERAGE(C11:E11)</f>
        <v>2.0573333333333337</v>
      </c>
      <c r="G11" s="5">
        <v>0.49199999999999999</v>
      </c>
      <c r="H11">
        <f t="shared" si="7"/>
        <v>1.5653333333333337</v>
      </c>
      <c r="I11" s="7">
        <v>64.959999999999994</v>
      </c>
      <c r="J11">
        <v>2</v>
      </c>
      <c r="K11" s="6">
        <v>5</v>
      </c>
      <c r="L11">
        <f t="shared" ref="L11:L14" si="9">50/K11</f>
        <v>10</v>
      </c>
      <c r="N11">
        <f>(H11*I11)/(J11*L11)</f>
        <v>5.084202666666668</v>
      </c>
    </row>
    <row r="12" spans="1:31" x14ac:dyDescent="0.2">
      <c r="B12" s="7">
        <v>200</v>
      </c>
      <c r="C12" s="5">
        <v>1.5649999999999999</v>
      </c>
      <c r="D12" s="5">
        <v>1.0429999999999999</v>
      </c>
      <c r="E12" s="5">
        <v>1.8260000000000001</v>
      </c>
      <c r="F12" s="7">
        <f t="shared" si="8"/>
        <v>1.4779999999999998</v>
      </c>
      <c r="G12" s="5">
        <v>-0.52200000000000002</v>
      </c>
      <c r="H12" s="7">
        <f t="shared" si="7"/>
        <v>1.9999999999999998</v>
      </c>
      <c r="I12" s="7">
        <v>64.959999999999994</v>
      </c>
      <c r="J12" s="7">
        <v>2</v>
      </c>
      <c r="K12" s="8">
        <v>10</v>
      </c>
      <c r="L12" s="7">
        <f t="shared" si="9"/>
        <v>5</v>
      </c>
      <c r="M12" s="7"/>
      <c r="N12" s="7">
        <f t="shared" ref="N12:N14" si="10">(H12*I12)/(J12*L12)</f>
        <v>12.991999999999996</v>
      </c>
    </row>
    <row r="13" spans="1:31" x14ac:dyDescent="0.2">
      <c r="B13" s="7">
        <v>400</v>
      </c>
      <c r="C13" s="5">
        <v>1.304</v>
      </c>
      <c r="D13" s="5">
        <v>1.073</v>
      </c>
      <c r="E13" s="5">
        <v>1.304</v>
      </c>
      <c r="F13">
        <f t="shared" si="8"/>
        <v>1.2270000000000001</v>
      </c>
      <c r="G13" s="5">
        <v>0</v>
      </c>
      <c r="H13">
        <f t="shared" si="7"/>
        <v>1.2270000000000001</v>
      </c>
      <c r="I13" s="7">
        <v>64.959999999999994</v>
      </c>
      <c r="J13">
        <v>2</v>
      </c>
      <c r="K13" s="6">
        <v>20</v>
      </c>
      <c r="L13">
        <f t="shared" si="9"/>
        <v>2.5</v>
      </c>
      <c r="N13" s="7">
        <f t="shared" si="10"/>
        <v>15.941183999999998</v>
      </c>
    </row>
    <row r="14" spans="1:31" x14ac:dyDescent="0.2">
      <c r="B14" s="7">
        <v>800</v>
      </c>
      <c r="C14" s="5">
        <v>0.88700000000000001</v>
      </c>
      <c r="D14" s="5">
        <v>0.64100000000000001</v>
      </c>
      <c r="E14" s="5">
        <v>0.78300000000000003</v>
      </c>
      <c r="F14">
        <f t="shared" si="8"/>
        <v>0.77033333333333331</v>
      </c>
      <c r="G14" s="5">
        <v>-0.156</v>
      </c>
      <c r="H14">
        <f t="shared" si="7"/>
        <v>0.92633333333333334</v>
      </c>
      <c r="I14" s="7">
        <v>64.959999999999994</v>
      </c>
      <c r="J14">
        <v>2</v>
      </c>
      <c r="K14" s="6">
        <v>40</v>
      </c>
      <c r="L14">
        <f t="shared" si="9"/>
        <v>1.25</v>
      </c>
      <c r="N14">
        <f t="shared" si="10"/>
        <v>24.06984533333333</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2">
      <c r="A19" t="s">
        <v>57</v>
      </c>
      <c r="B19" t="s">
        <v>0</v>
      </c>
      <c r="C19" s="7">
        <v>20</v>
      </c>
      <c r="D19" s="8">
        <v>12.911</v>
      </c>
      <c r="E19" s="8">
        <v>13.426</v>
      </c>
      <c r="F19" s="8">
        <v>10.412000000000001</v>
      </c>
      <c r="G19" s="7">
        <f t="shared" ref="G19:G42" si="11">AVERAGE(D19:F19)</f>
        <v>12.249666666666668</v>
      </c>
      <c r="H19" s="8">
        <v>-0.189</v>
      </c>
      <c r="I19" s="7">
        <f t="shared" ref="I19:I42" si="12">G19-H19</f>
        <v>12.438666666666668</v>
      </c>
      <c r="J19" s="7">
        <v>64.959999999999994</v>
      </c>
      <c r="K19">
        <v>4</v>
      </c>
      <c r="L19" s="5">
        <v>1</v>
      </c>
      <c r="M19">
        <f>50/L19</f>
        <v>50</v>
      </c>
      <c r="N19" s="7"/>
      <c r="O19" s="7">
        <f>(I19*J19)/(K19*M19)</f>
        <v>4.0400789333333336</v>
      </c>
      <c r="Q19">
        <f>AVERAGE(O19:O25)</f>
        <v>4.0113573333333337</v>
      </c>
    </row>
    <row r="20" spans="1:29" x14ac:dyDescent="0.2">
      <c r="A20" t="s">
        <v>57</v>
      </c>
      <c r="B20" t="s">
        <v>1</v>
      </c>
      <c r="C20" s="7">
        <v>20</v>
      </c>
      <c r="D20" s="8">
        <v>14.265000000000001</v>
      </c>
      <c r="E20" s="8">
        <v>10.602</v>
      </c>
      <c r="F20" s="8">
        <v>9.1310000000000002</v>
      </c>
      <c r="G20" s="7">
        <f t="shared" si="11"/>
        <v>11.332666666666668</v>
      </c>
      <c r="H20" s="8">
        <v>8.1000000000000003E-2</v>
      </c>
      <c r="I20" s="7">
        <f t="shared" si="12"/>
        <v>11.251666666666669</v>
      </c>
      <c r="J20" s="7">
        <v>64.959999999999994</v>
      </c>
      <c r="K20">
        <v>4</v>
      </c>
      <c r="L20" s="5">
        <v>1</v>
      </c>
      <c r="M20">
        <f t="shared" ref="M20:M42" si="13">50/L20</f>
        <v>50</v>
      </c>
      <c r="O20" s="7">
        <f>(I20*J20)/(K20*M20)</f>
        <v>3.6545413333333334</v>
      </c>
      <c r="S20" s="34" t="s">
        <v>77</v>
      </c>
      <c r="T20" s="34"/>
      <c r="U20" s="34"/>
      <c r="W20" s="34" t="s">
        <v>74</v>
      </c>
      <c r="X20" s="34"/>
      <c r="Y20" s="34"/>
      <c r="AA20" s="34" t="s">
        <v>79</v>
      </c>
      <c r="AB20" s="34"/>
      <c r="AC20" s="34"/>
    </row>
    <row r="21" spans="1:29" x14ac:dyDescent="0.2">
      <c r="A21" t="s">
        <v>57</v>
      </c>
      <c r="B21" t="s">
        <v>2</v>
      </c>
      <c r="C21" s="7">
        <v>20</v>
      </c>
      <c r="D21" s="5">
        <v>13.566000000000001</v>
      </c>
      <c r="E21" s="5">
        <v>14.086</v>
      </c>
      <c r="F21" s="5">
        <v>17.218</v>
      </c>
      <c r="G21">
        <f t="shared" si="11"/>
        <v>14.956666666666669</v>
      </c>
      <c r="H21" s="5">
        <v>0.36499999999999999</v>
      </c>
      <c r="I21" s="7">
        <f t="shared" si="12"/>
        <v>14.591666666666669</v>
      </c>
      <c r="J21" s="7">
        <v>64.959999999999994</v>
      </c>
      <c r="K21">
        <v>4</v>
      </c>
      <c r="L21" s="5">
        <v>1</v>
      </c>
      <c r="M21">
        <f t="shared" si="13"/>
        <v>50</v>
      </c>
      <c r="O21" s="7">
        <f t="shared" ref="O21:O42" si="14">(I21*J21)/(K21*M21)</f>
        <v>4.7393733333333339</v>
      </c>
      <c r="T21" s="3" t="s">
        <v>58</v>
      </c>
      <c r="U21" t="s">
        <v>57</v>
      </c>
      <c r="X21" s="3" t="s">
        <v>58</v>
      </c>
      <c r="Y21" t="s">
        <v>57</v>
      </c>
      <c r="AB21" s="3" t="s">
        <v>58</v>
      </c>
      <c r="AC21" t="s">
        <v>57</v>
      </c>
    </row>
    <row r="22" spans="1:29" x14ac:dyDescent="0.2">
      <c r="A22" t="s">
        <v>57</v>
      </c>
      <c r="B22" t="s">
        <v>3</v>
      </c>
      <c r="C22" s="7">
        <v>20</v>
      </c>
      <c r="D22" s="8">
        <v>15.068</v>
      </c>
      <c r="E22" s="8">
        <v>13.111000000000001</v>
      </c>
      <c r="F22" s="8">
        <v>13.343999999999999</v>
      </c>
      <c r="G22">
        <f t="shared" si="11"/>
        <v>13.841000000000001</v>
      </c>
      <c r="H22" s="8">
        <v>0.94199999999999995</v>
      </c>
      <c r="I22" s="7">
        <f t="shared" si="12"/>
        <v>12.899000000000001</v>
      </c>
      <c r="J22" s="7">
        <v>64.959999999999994</v>
      </c>
      <c r="K22">
        <v>4</v>
      </c>
      <c r="L22" s="5">
        <v>1</v>
      </c>
      <c r="M22">
        <f t="shared" si="13"/>
        <v>50</v>
      </c>
      <c r="O22" s="7">
        <f t="shared" si="14"/>
        <v>4.1895952000000003</v>
      </c>
      <c r="S22" t="s">
        <v>75</v>
      </c>
      <c r="T22">
        <f>AVERAGE(O38:O42)</f>
        <v>5.7253578666666662</v>
      </c>
      <c r="U22">
        <f>AVERAGE(O26:O32)</f>
        <v>5.5601738666666662</v>
      </c>
      <c r="W22" t="s">
        <v>75</v>
      </c>
      <c r="X22">
        <f>STDEVA(O38:O42)</f>
        <v>1.2127791654703513</v>
      </c>
      <c r="Y22">
        <f>STDEVA(O26:O32)</f>
        <v>0.81146453792553397</v>
      </c>
      <c r="AA22" t="s">
        <v>75</v>
      </c>
      <c r="AB22">
        <f>X22/SQRT(X27)</f>
        <v>0.54237133113743419</v>
      </c>
      <c r="AC22">
        <f>Y22/SQRT(Y27)</f>
        <v>0.3067047664427005</v>
      </c>
    </row>
    <row r="23" spans="1:29" x14ac:dyDescent="0.2">
      <c r="A23" t="s">
        <v>57</v>
      </c>
      <c r="B23" t="s">
        <v>4</v>
      </c>
      <c r="C23" s="7">
        <v>20</v>
      </c>
      <c r="D23" s="8">
        <v>13.48</v>
      </c>
      <c r="E23" s="8">
        <v>12.712999999999999</v>
      </c>
      <c r="F23" s="8">
        <v>14.535</v>
      </c>
      <c r="G23" s="7">
        <f t="shared" si="11"/>
        <v>13.575999999999999</v>
      </c>
      <c r="H23" s="8">
        <v>0.34300000000000003</v>
      </c>
      <c r="I23" s="7">
        <f t="shared" si="12"/>
        <v>13.232999999999999</v>
      </c>
      <c r="J23" s="7">
        <v>64.959999999999994</v>
      </c>
      <c r="K23">
        <v>4</v>
      </c>
      <c r="L23" s="5">
        <v>1</v>
      </c>
      <c r="M23">
        <f t="shared" si="13"/>
        <v>50</v>
      </c>
      <c r="O23" s="7">
        <f t="shared" si="14"/>
        <v>4.2980783999999996</v>
      </c>
      <c r="S23" t="s">
        <v>76</v>
      </c>
      <c r="T23">
        <f>AVERAGE(O33:O37)</f>
        <v>4.1106687999999991</v>
      </c>
      <c r="U23">
        <f>AVERAGE(O19:O25)</f>
        <v>4.0113573333333337</v>
      </c>
      <c r="W23" t="s">
        <v>76</v>
      </c>
      <c r="X23">
        <f>STDEVA(O33:O37)</f>
        <v>0.54777860505579323</v>
      </c>
      <c r="Y23">
        <f>STDEVA(O19:O25)</f>
        <v>0.43720076870360158</v>
      </c>
      <c r="AA23" t="s">
        <v>76</v>
      </c>
      <c r="AB23">
        <f>X23/SQRT(X28)</f>
        <v>0.24497403950495272</v>
      </c>
      <c r="AC23">
        <f>Y23/SQRT(Y28)</f>
        <v>0.1652463581422858</v>
      </c>
    </row>
    <row r="24" spans="1:29" x14ac:dyDescent="0.2">
      <c r="A24" t="s">
        <v>57</v>
      </c>
      <c r="B24" t="s">
        <v>5</v>
      </c>
      <c r="C24" s="7">
        <v>20</v>
      </c>
      <c r="D24" s="8">
        <v>10.510999999999999</v>
      </c>
      <c r="E24" s="8">
        <v>12.462</v>
      </c>
      <c r="F24" s="8">
        <v>10.635</v>
      </c>
      <c r="G24" s="7">
        <f t="shared" si="11"/>
        <v>11.202666666666666</v>
      </c>
      <c r="H24" s="8">
        <v>0.125</v>
      </c>
      <c r="I24" s="7">
        <f t="shared" si="12"/>
        <v>11.077666666666666</v>
      </c>
      <c r="J24" s="7">
        <v>64.959999999999994</v>
      </c>
      <c r="K24">
        <v>4</v>
      </c>
      <c r="L24" s="5">
        <v>1</v>
      </c>
      <c r="M24">
        <f t="shared" si="13"/>
        <v>50</v>
      </c>
      <c r="O24" s="7">
        <f t="shared" si="14"/>
        <v>3.5980261333333328</v>
      </c>
    </row>
    <row r="25" spans="1:29" x14ac:dyDescent="0.2">
      <c r="A25" t="s">
        <v>57</v>
      </c>
      <c r="B25" t="s">
        <v>6</v>
      </c>
      <c r="C25" s="7">
        <v>20</v>
      </c>
      <c r="D25" s="8">
        <v>13.417</v>
      </c>
      <c r="E25" s="8">
        <v>9.8079999999999998</v>
      </c>
      <c r="F25" s="8">
        <v>9.9789999999999992</v>
      </c>
      <c r="G25" s="7">
        <f t="shared" si="11"/>
        <v>11.068</v>
      </c>
      <c r="H25" s="8">
        <v>0.108</v>
      </c>
      <c r="I25" s="7">
        <f t="shared" si="12"/>
        <v>10.959999999999999</v>
      </c>
      <c r="J25" s="7">
        <v>64.959999999999994</v>
      </c>
      <c r="K25">
        <v>4</v>
      </c>
      <c r="L25" s="5">
        <v>1</v>
      </c>
      <c r="M25">
        <f t="shared" si="13"/>
        <v>50</v>
      </c>
      <c r="O25" s="7">
        <f t="shared" si="14"/>
        <v>3.5598079999999994</v>
      </c>
      <c r="S25" s="38" t="s">
        <v>78</v>
      </c>
      <c r="T25" s="38"/>
      <c r="U25" s="38"/>
      <c r="W25" s="37" t="s">
        <v>80</v>
      </c>
      <c r="X25" s="37"/>
      <c r="Y25" s="37"/>
    </row>
    <row r="26" spans="1:29" x14ac:dyDescent="0.2">
      <c r="A26" t="s">
        <v>57</v>
      </c>
      <c r="B26" t="s">
        <v>7</v>
      </c>
      <c r="C26" s="7">
        <v>20</v>
      </c>
      <c r="D26" s="8">
        <v>18.829999999999998</v>
      </c>
      <c r="E26" s="8">
        <v>18.632000000000001</v>
      </c>
      <c r="F26" s="8">
        <v>17.802</v>
      </c>
      <c r="G26" s="7">
        <f t="shared" si="11"/>
        <v>18.421333333333333</v>
      </c>
      <c r="H26" s="8">
        <v>-0.623</v>
      </c>
      <c r="I26" s="7">
        <f t="shared" si="12"/>
        <v>19.044333333333334</v>
      </c>
      <c r="J26" s="7">
        <v>64.959999999999994</v>
      </c>
      <c r="K26">
        <v>4</v>
      </c>
      <c r="L26" s="5">
        <v>1</v>
      </c>
      <c r="M26">
        <f t="shared" si="13"/>
        <v>50</v>
      </c>
      <c r="O26" s="7">
        <f t="shared" si="14"/>
        <v>6.185599466666666</v>
      </c>
      <c r="Q26">
        <f>AVERAGE(O26:O32)</f>
        <v>5.5601738666666662</v>
      </c>
      <c r="T26" t="s">
        <v>58</v>
      </c>
      <c r="U26" t="s">
        <v>57</v>
      </c>
      <c r="X26" t="s">
        <v>58</v>
      </c>
      <c r="Y26" t="s">
        <v>57</v>
      </c>
    </row>
    <row r="27" spans="1:29" x14ac:dyDescent="0.2">
      <c r="A27" t="s">
        <v>57</v>
      </c>
      <c r="B27" t="s">
        <v>8</v>
      </c>
      <c r="C27" s="7">
        <v>20</v>
      </c>
      <c r="D27" s="5">
        <v>13.566000000000001</v>
      </c>
      <c r="E27" s="5">
        <v>17.218</v>
      </c>
      <c r="F27" s="5">
        <v>18.260000000000002</v>
      </c>
      <c r="G27">
        <f>AVERAGE(D27:F27)</f>
        <v>16.347999999999999</v>
      </c>
      <c r="H27" s="5">
        <v>-0.03</v>
      </c>
      <c r="I27" s="7">
        <f t="shared" si="12"/>
        <v>16.378</v>
      </c>
      <c r="J27" s="7">
        <v>64.959999999999994</v>
      </c>
      <c r="K27">
        <v>4</v>
      </c>
      <c r="L27" s="5">
        <v>1</v>
      </c>
      <c r="M27">
        <f t="shared" si="13"/>
        <v>50</v>
      </c>
      <c r="O27" s="7">
        <f t="shared" si="14"/>
        <v>5.3195743999999987</v>
      </c>
      <c r="S27" t="s">
        <v>75</v>
      </c>
      <c r="T27">
        <f>ABS(T22)</f>
        <v>5.7253578666666662</v>
      </c>
      <c r="U27">
        <f>ABS(U22)</f>
        <v>5.5601738666666662</v>
      </c>
      <c r="W27" t="s">
        <v>75</v>
      </c>
      <c r="X27">
        <f>COUNT(O38:O42)</f>
        <v>5</v>
      </c>
      <c r="Y27">
        <f>COUNT(O26:O32)</f>
        <v>7</v>
      </c>
    </row>
    <row r="28" spans="1:29" x14ac:dyDescent="0.2">
      <c r="A28" t="s">
        <v>57</v>
      </c>
      <c r="B28" t="s">
        <v>9</v>
      </c>
      <c r="C28" s="7">
        <v>20</v>
      </c>
      <c r="D28" s="8">
        <v>14.805999999999999</v>
      </c>
      <c r="E28" s="8">
        <v>14.188000000000001</v>
      </c>
      <c r="F28" s="8">
        <v>16.613</v>
      </c>
      <c r="G28" s="7">
        <f t="shared" si="11"/>
        <v>15.202333333333334</v>
      </c>
      <c r="H28" s="8">
        <v>0.38700000000000001</v>
      </c>
      <c r="I28" s="7">
        <f t="shared" si="12"/>
        <v>14.815333333333333</v>
      </c>
      <c r="J28" s="7">
        <v>64.959999999999994</v>
      </c>
      <c r="K28">
        <v>4</v>
      </c>
      <c r="L28" s="5">
        <v>1</v>
      </c>
      <c r="M28">
        <f t="shared" si="13"/>
        <v>50</v>
      </c>
      <c r="O28" s="7">
        <f t="shared" si="14"/>
        <v>4.812020266666666</v>
      </c>
      <c r="S28" t="s">
        <v>76</v>
      </c>
      <c r="T28">
        <f>ABS(T23)</f>
        <v>4.1106687999999991</v>
      </c>
      <c r="U28">
        <f>ABS(U23)</f>
        <v>4.0113573333333337</v>
      </c>
      <c r="W28" t="s">
        <v>76</v>
      </c>
      <c r="X28">
        <f>COUNT(O33:O37)</f>
        <v>5</v>
      </c>
      <c r="Y28">
        <f>COUNT(O19:O25)</f>
        <v>7</v>
      </c>
    </row>
    <row r="29" spans="1:29" x14ac:dyDescent="0.2">
      <c r="A29" t="s">
        <v>57</v>
      </c>
      <c r="B29" t="s">
        <v>10</v>
      </c>
      <c r="C29" s="7">
        <v>20</v>
      </c>
      <c r="D29" s="8">
        <v>17.617000000000001</v>
      </c>
      <c r="E29" s="8">
        <v>15.856999999999999</v>
      </c>
      <c r="F29" s="8">
        <v>16.364999999999998</v>
      </c>
      <c r="G29" s="7">
        <f t="shared" si="11"/>
        <v>16.613</v>
      </c>
      <c r="H29" s="8">
        <v>0.26200000000000001</v>
      </c>
      <c r="I29" s="7">
        <f t="shared" si="12"/>
        <v>16.350999999999999</v>
      </c>
      <c r="J29" s="7">
        <v>64.959999999999994</v>
      </c>
      <c r="K29">
        <v>4</v>
      </c>
      <c r="L29" s="5">
        <v>1</v>
      </c>
      <c r="M29">
        <f t="shared" si="13"/>
        <v>50</v>
      </c>
      <c r="O29" s="7">
        <f t="shared" si="14"/>
        <v>5.3108047999999997</v>
      </c>
    </row>
    <row r="30" spans="1:29" x14ac:dyDescent="0.2">
      <c r="A30" t="s">
        <v>57</v>
      </c>
      <c r="B30" t="s">
        <v>11</v>
      </c>
      <c r="C30" s="7">
        <v>20</v>
      </c>
      <c r="D30" s="8">
        <v>18.09</v>
      </c>
      <c r="E30" s="8">
        <v>16.131</v>
      </c>
      <c r="F30" s="8">
        <v>15.372</v>
      </c>
      <c r="G30" s="7">
        <f t="shared" si="11"/>
        <v>16.531000000000002</v>
      </c>
      <c r="H30" s="8">
        <v>0.498</v>
      </c>
      <c r="I30" s="7">
        <f t="shared" si="12"/>
        <v>16.033000000000001</v>
      </c>
      <c r="J30" s="7">
        <v>64.959999999999994</v>
      </c>
      <c r="K30">
        <v>4</v>
      </c>
      <c r="L30" s="5">
        <v>1</v>
      </c>
      <c r="M30">
        <f t="shared" si="13"/>
        <v>50</v>
      </c>
      <c r="O30" s="7">
        <f t="shared" si="14"/>
        <v>5.2075184000000005</v>
      </c>
    </row>
    <row r="31" spans="1:29" x14ac:dyDescent="0.2">
      <c r="A31" t="s">
        <v>57</v>
      </c>
      <c r="B31" t="s">
        <v>12</v>
      </c>
      <c r="C31" s="7">
        <v>20</v>
      </c>
      <c r="D31" s="8">
        <v>14.894</v>
      </c>
      <c r="E31" s="8">
        <v>15.359</v>
      </c>
      <c r="F31" s="8">
        <v>15.583</v>
      </c>
      <c r="G31" s="7">
        <f t="shared" si="11"/>
        <v>15.278666666666666</v>
      </c>
      <c r="H31" s="8">
        <v>-3.2000000000000001E-2</v>
      </c>
      <c r="I31" s="7">
        <f t="shared" si="12"/>
        <v>15.310666666666666</v>
      </c>
      <c r="J31" s="7">
        <v>64.959999999999994</v>
      </c>
      <c r="K31">
        <v>4</v>
      </c>
      <c r="L31" s="5">
        <v>1</v>
      </c>
      <c r="M31">
        <f t="shared" si="13"/>
        <v>50</v>
      </c>
      <c r="O31" s="7">
        <f t="shared" si="14"/>
        <v>4.9729045333333328</v>
      </c>
    </row>
    <row r="32" spans="1:29" x14ac:dyDescent="0.2">
      <c r="A32" t="s">
        <v>57</v>
      </c>
      <c r="B32" t="s">
        <v>13</v>
      </c>
      <c r="C32" s="7">
        <v>20</v>
      </c>
      <c r="D32" s="8">
        <v>20.643999999999998</v>
      </c>
      <c r="E32" s="8">
        <v>24.146999999999998</v>
      </c>
      <c r="F32" s="8">
        <v>21.922999999999998</v>
      </c>
      <c r="G32" s="7">
        <f t="shared" si="11"/>
        <v>22.238</v>
      </c>
      <c r="H32" s="8">
        <v>0.33900000000000002</v>
      </c>
      <c r="I32" s="7">
        <f t="shared" si="12"/>
        <v>21.899000000000001</v>
      </c>
      <c r="J32" s="7">
        <v>64.959999999999994</v>
      </c>
      <c r="K32">
        <v>4</v>
      </c>
      <c r="L32" s="5">
        <v>1</v>
      </c>
      <c r="M32">
        <f t="shared" si="13"/>
        <v>50</v>
      </c>
      <c r="O32" s="7">
        <f t="shared" si="14"/>
        <v>7.112795199999999</v>
      </c>
    </row>
    <row r="33" spans="1:17" x14ac:dyDescent="0.2">
      <c r="A33" t="s">
        <v>58</v>
      </c>
      <c r="B33" t="s">
        <v>14</v>
      </c>
      <c r="C33" s="7">
        <v>20</v>
      </c>
      <c r="D33" s="8">
        <v>14.097</v>
      </c>
      <c r="E33" s="8">
        <v>13.62</v>
      </c>
      <c r="F33" s="8">
        <v>10.199999999999999</v>
      </c>
      <c r="G33" s="7">
        <f t="shared" si="11"/>
        <v>12.639000000000001</v>
      </c>
      <c r="H33" s="8">
        <v>0.66300000000000003</v>
      </c>
      <c r="I33" s="7">
        <f t="shared" si="12"/>
        <v>11.976000000000001</v>
      </c>
      <c r="J33" s="7">
        <v>64.959999999999994</v>
      </c>
      <c r="K33">
        <v>4</v>
      </c>
      <c r="L33" s="5">
        <v>1</v>
      </c>
      <c r="M33">
        <f t="shared" si="13"/>
        <v>50</v>
      </c>
      <c r="O33" s="7">
        <f t="shared" si="14"/>
        <v>3.8898047999999998</v>
      </c>
      <c r="Q33">
        <f>AVERAGE(O33:O37)</f>
        <v>4.1106687999999991</v>
      </c>
    </row>
    <row r="34" spans="1:17" x14ac:dyDescent="0.2">
      <c r="A34" t="s">
        <v>58</v>
      </c>
      <c r="B34" t="s">
        <v>15</v>
      </c>
      <c r="C34" s="7">
        <v>20</v>
      </c>
      <c r="D34" s="8">
        <v>15.128</v>
      </c>
      <c r="E34" s="8">
        <v>14.68</v>
      </c>
      <c r="F34" s="8">
        <v>14.861000000000001</v>
      </c>
      <c r="G34" s="7">
        <f t="shared" si="11"/>
        <v>14.889666666666665</v>
      </c>
      <c r="H34" s="8">
        <v>0.76700000000000002</v>
      </c>
      <c r="I34" s="7">
        <f t="shared" si="12"/>
        <v>14.122666666666666</v>
      </c>
      <c r="J34" s="7">
        <v>64.959999999999994</v>
      </c>
      <c r="K34">
        <v>4</v>
      </c>
      <c r="L34" s="5">
        <v>1</v>
      </c>
      <c r="M34">
        <f t="shared" si="13"/>
        <v>50</v>
      </c>
      <c r="O34" s="7">
        <f t="shared" si="14"/>
        <v>4.5870421333333322</v>
      </c>
    </row>
    <row r="35" spans="1:17" x14ac:dyDescent="0.2">
      <c r="A35" t="s">
        <v>58</v>
      </c>
      <c r="B35" t="s">
        <v>16</v>
      </c>
      <c r="C35" s="7">
        <v>20</v>
      </c>
      <c r="D35" s="8">
        <v>12.468999999999999</v>
      </c>
      <c r="E35" s="8">
        <v>13.042</v>
      </c>
      <c r="F35" s="8">
        <v>11.683999999999999</v>
      </c>
      <c r="G35" s="7">
        <f t="shared" si="11"/>
        <v>12.398333333333333</v>
      </c>
      <c r="H35" s="8">
        <v>-0.379</v>
      </c>
      <c r="I35" s="7">
        <f t="shared" si="12"/>
        <v>12.777333333333333</v>
      </c>
      <c r="J35" s="7">
        <v>64.959999999999994</v>
      </c>
      <c r="K35">
        <v>4</v>
      </c>
      <c r="L35" s="5">
        <v>1</v>
      </c>
      <c r="M35">
        <f t="shared" si="13"/>
        <v>50</v>
      </c>
      <c r="O35" s="7">
        <f t="shared" si="14"/>
        <v>4.150077866666666</v>
      </c>
    </row>
    <row r="36" spans="1:17" x14ac:dyDescent="0.2">
      <c r="A36" t="s">
        <v>58</v>
      </c>
      <c r="B36" s="2" t="s">
        <v>17</v>
      </c>
      <c r="C36" s="7">
        <v>20</v>
      </c>
      <c r="D36" s="8">
        <v>11.726000000000001</v>
      </c>
      <c r="E36" s="8">
        <v>9.8119999999999994</v>
      </c>
      <c r="F36" s="8">
        <v>9.4169999999999998</v>
      </c>
      <c r="G36" s="7">
        <f t="shared" si="11"/>
        <v>10.318333333333333</v>
      </c>
      <c r="H36" s="8">
        <v>0.158</v>
      </c>
      <c r="I36" s="7">
        <f t="shared" si="12"/>
        <v>10.160333333333334</v>
      </c>
      <c r="J36" s="7">
        <v>64.959999999999994</v>
      </c>
      <c r="K36">
        <v>4</v>
      </c>
      <c r="L36" s="5">
        <v>1</v>
      </c>
      <c r="M36">
        <f t="shared" si="13"/>
        <v>50</v>
      </c>
      <c r="O36" s="7">
        <f t="shared" si="14"/>
        <v>3.3000762666666668</v>
      </c>
    </row>
    <row r="37" spans="1:17" x14ac:dyDescent="0.2">
      <c r="A37" t="s">
        <v>58</v>
      </c>
      <c r="B37" t="s">
        <v>18</v>
      </c>
      <c r="C37" s="7">
        <v>20</v>
      </c>
      <c r="D37" s="8">
        <v>14.282999999999999</v>
      </c>
      <c r="E37" s="8">
        <v>15.916</v>
      </c>
      <c r="F37" s="8">
        <v>14.994999999999999</v>
      </c>
      <c r="G37" s="7">
        <f t="shared" si="11"/>
        <v>15.064666666666666</v>
      </c>
      <c r="H37" s="8">
        <v>0.82099999999999995</v>
      </c>
      <c r="I37" s="7">
        <f t="shared" si="12"/>
        <v>14.243666666666666</v>
      </c>
      <c r="J37" s="7">
        <v>64.959999999999994</v>
      </c>
      <c r="K37">
        <v>4</v>
      </c>
      <c r="L37" s="5">
        <v>1</v>
      </c>
      <c r="M37">
        <f t="shared" si="13"/>
        <v>50</v>
      </c>
      <c r="O37" s="7">
        <f t="shared" si="14"/>
        <v>4.6263429333333326</v>
      </c>
    </row>
    <row r="38" spans="1:17" x14ac:dyDescent="0.2">
      <c r="A38" t="s">
        <v>58</v>
      </c>
      <c r="B38" t="s">
        <v>19</v>
      </c>
      <c r="C38" s="7">
        <v>20</v>
      </c>
      <c r="D38" s="8">
        <v>13.598000000000001</v>
      </c>
      <c r="E38" s="8">
        <v>15.019</v>
      </c>
      <c r="F38" s="8">
        <v>13.29</v>
      </c>
      <c r="G38" s="7">
        <f t="shared" si="11"/>
        <v>13.968999999999999</v>
      </c>
      <c r="H38" s="8">
        <v>0.432</v>
      </c>
      <c r="I38" s="7">
        <f t="shared" si="12"/>
        <v>13.536999999999999</v>
      </c>
      <c r="J38" s="7">
        <v>64.959999999999994</v>
      </c>
      <c r="K38">
        <v>4</v>
      </c>
      <c r="L38" s="5">
        <v>1</v>
      </c>
      <c r="M38">
        <f t="shared" si="13"/>
        <v>50</v>
      </c>
      <c r="O38" s="7">
        <f t="shared" si="14"/>
        <v>4.3968175999999994</v>
      </c>
      <c r="Q38">
        <f>AVERAGE(O38:O42)</f>
        <v>5.7253578666666662</v>
      </c>
    </row>
    <row r="39" spans="1:17" x14ac:dyDescent="0.2">
      <c r="A39" t="s">
        <v>58</v>
      </c>
      <c r="B39" t="s">
        <v>20</v>
      </c>
      <c r="C39" s="7">
        <v>20</v>
      </c>
      <c r="D39" s="8">
        <v>18.847999999999999</v>
      </c>
      <c r="E39" s="8">
        <v>16.971</v>
      </c>
      <c r="F39" s="8">
        <v>21.925000000000001</v>
      </c>
      <c r="G39" s="7">
        <f t="shared" si="11"/>
        <v>19.248000000000001</v>
      </c>
      <c r="H39" s="8">
        <v>-0.24399999999999999</v>
      </c>
      <c r="I39" s="7">
        <f t="shared" si="12"/>
        <v>19.492000000000001</v>
      </c>
      <c r="J39" s="7">
        <v>64.959999999999994</v>
      </c>
      <c r="K39">
        <v>4</v>
      </c>
      <c r="L39" s="5">
        <v>1</v>
      </c>
      <c r="M39">
        <f t="shared" si="13"/>
        <v>50</v>
      </c>
      <c r="O39" s="7">
        <f t="shared" si="14"/>
        <v>6.3310015999999996</v>
      </c>
    </row>
    <row r="40" spans="1:17" x14ac:dyDescent="0.2">
      <c r="A40" t="s">
        <v>58</v>
      </c>
      <c r="B40" t="s">
        <v>21</v>
      </c>
      <c r="C40" s="7">
        <v>20</v>
      </c>
      <c r="D40" s="8">
        <v>23.991</v>
      </c>
      <c r="E40" s="8">
        <v>21.149000000000001</v>
      </c>
      <c r="F40" s="8">
        <v>21.808</v>
      </c>
      <c r="G40">
        <f t="shared" si="11"/>
        <v>22.316000000000003</v>
      </c>
      <c r="H40" s="8">
        <v>3.2000000000000001E-2</v>
      </c>
      <c r="I40" s="7">
        <f t="shared" si="12"/>
        <v>22.284000000000002</v>
      </c>
      <c r="J40" s="7">
        <v>64.959999999999994</v>
      </c>
      <c r="K40">
        <v>4</v>
      </c>
      <c r="L40" s="5">
        <v>1</v>
      </c>
      <c r="M40">
        <f t="shared" si="13"/>
        <v>50</v>
      </c>
      <c r="O40" s="7">
        <f t="shared" si="14"/>
        <v>7.2378431999999995</v>
      </c>
    </row>
    <row r="41" spans="1:17" x14ac:dyDescent="0.2">
      <c r="A41" t="s">
        <v>58</v>
      </c>
      <c r="B41" t="s">
        <v>22</v>
      </c>
      <c r="C41" s="7">
        <v>20</v>
      </c>
      <c r="D41" s="8">
        <v>20.806000000000001</v>
      </c>
      <c r="E41" s="8">
        <v>18.486999999999998</v>
      </c>
      <c r="F41" s="8">
        <v>15.789</v>
      </c>
      <c r="G41">
        <f t="shared" si="11"/>
        <v>18.360666666666667</v>
      </c>
      <c r="H41" s="8">
        <v>-0.38800000000000001</v>
      </c>
      <c r="I41" s="7">
        <f t="shared" si="12"/>
        <v>18.748666666666669</v>
      </c>
      <c r="J41" s="7">
        <v>64.959999999999994</v>
      </c>
      <c r="K41">
        <v>4</v>
      </c>
      <c r="L41" s="5">
        <v>1</v>
      </c>
      <c r="M41">
        <f t="shared" si="13"/>
        <v>50</v>
      </c>
      <c r="O41" s="7">
        <f t="shared" si="14"/>
        <v>6.0895669333333329</v>
      </c>
    </row>
    <row r="42" spans="1:17" x14ac:dyDescent="0.2">
      <c r="A42" t="s">
        <v>58</v>
      </c>
      <c r="B42" t="s">
        <v>23</v>
      </c>
      <c r="C42" s="7">
        <v>20</v>
      </c>
      <c r="D42" s="8">
        <v>14.760999999999999</v>
      </c>
      <c r="E42" s="8">
        <v>15.157999999999999</v>
      </c>
      <c r="F42" s="8">
        <v>14.391</v>
      </c>
      <c r="G42" s="7">
        <f t="shared" si="11"/>
        <v>14.769999999999998</v>
      </c>
      <c r="H42" s="8">
        <v>0.69499999999999995</v>
      </c>
      <c r="I42" s="7">
        <f t="shared" si="12"/>
        <v>14.074999999999998</v>
      </c>
      <c r="J42" s="7">
        <v>64.959999999999994</v>
      </c>
      <c r="K42">
        <v>4</v>
      </c>
      <c r="L42" s="5">
        <v>1</v>
      </c>
      <c r="M42">
        <f t="shared" si="13"/>
        <v>50</v>
      </c>
      <c r="O42" s="7">
        <f t="shared" si="14"/>
        <v>4.571559999999999</v>
      </c>
    </row>
  </sheetData>
  <mergeCells count="1">
    <mergeCell ref="C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9807-5038-4987-9AEE-399EE7FAF0B4}">
  <dimension ref="A1:AB43"/>
  <sheetViews>
    <sheetView topLeftCell="I15" zoomScale="70" zoomScaleNormal="70" workbookViewId="0">
      <selection activeCell="Y36" sqref="Y36"/>
    </sheetView>
  </sheetViews>
  <sheetFormatPr defaultRowHeight="15" x14ac:dyDescent="0.2"/>
  <cols>
    <col min="1" max="1" width="15.46875" customWidth="1"/>
    <col min="2" max="2" width="17.484375" customWidth="1"/>
    <col min="15" max="15" width="12.5078125" customWidth="1"/>
  </cols>
  <sheetData>
    <row r="1" spans="1:14" x14ac:dyDescent="0.2">
      <c r="A1" t="s">
        <v>62</v>
      </c>
      <c r="C1" s="65" t="s">
        <v>72</v>
      </c>
      <c r="D1" s="65"/>
      <c r="E1" s="65"/>
      <c r="I1" s="7"/>
    </row>
    <row r="2" spans="1:14" x14ac:dyDescent="0.2">
      <c r="A2" t="s">
        <v>120</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-176.34800000000001</v>
      </c>
      <c r="D3" s="5">
        <v>-157.17400000000001</v>
      </c>
      <c r="E3" s="5">
        <v>-182.739</v>
      </c>
      <c r="F3">
        <f>AVERAGE(C3:E3)</f>
        <v>-172.08700000000002</v>
      </c>
      <c r="G3" s="5">
        <v>-2.2170000000000001</v>
      </c>
      <c r="H3">
        <f>F3-G3</f>
        <v>-169.87</v>
      </c>
      <c r="I3">
        <v>64.959999999999994</v>
      </c>
      <c r="J3">
        <v>2</v>
      </c>
      <c r="K3" s="5">
        <v>1</v>
      </c>
      <c r="L3">
        <f>50/K3</f>
        <v>50</v>
      </c>
      <c r="N3">
        <f>(H3*I3)/(J3*L3)</f>
        <v>-110.34755199999999</v>
      </c>
    </row>
    <row r="4" spans="1:14" x14ac:dyDescent="0.2">
      <c r="B4" s="7">
        <v>100</v>
      </c>
      <c r="C4" s="5">
        <v>-120.422</v>
      </c>
      <c r="D4" s="5">
        <v>-76.504999999999995</v>
      </c>
      <c r="E4" s="5">
        <v>-75.546000000000006</v>
      </c>
      <c r="F4">
        <f>AVERAGE(C4:E4)</f>
        <v>-90.824333333333342</v>
      </c>
      <c r="G4" s="5">
        <v>-0.67300000000000004</v>
      </c>
      <c r="H4">
        <f>F4-G4</f>
        <v>-90.151333333333341</v>
      </c>
      <c r="I4">
        <v>64.959999999999994</v>
      </c>
      <c r="J4">
        <v>2</v>
      </c>
      <c r="K4" s="6">
        <v>5</v>
      </c>
      <c r="L4">
        <f>50/K4</f>
        <v>10</v>
      </c>
      <c r="N4">
        <f>(H4*I4)/(J4*L4)</f>
        <v>-292.81153066666667</v>
      </c>
    </row>
    <row r="5" spans="1:14" x14ac:dyDescent="0.2">
      <c r="B5" s="7">
        <v>200</v>
      </c>
      <c r="C5" s="5">
        <v>-67.539000000000001</v>
      </c>
      <c r="D5" s="5">
        <v>-86.087000000000003</v>
      </c>
      <c r="E5" s="5">
        <v>-77.034999999999997</v>
      </c>
      <c r="F5" s="7">
        <f>AVERAGE(C5:E5)</f>
        <v>-76.887</v>
      </c>
      <c r="G5" s="5">
        <v>-0.50800000000000001</v>
      </c>
      <c r="H5" s="7">
        <f>F5-G5</f>
        <v>-76.379000000000005</v>
      </c>
      <c r="I5" s="7">
        <v>64.959999999999994</v>
      </c>
      <c r="J5" s="7">
        <v>2</v>
      </c>
      <c r="K5" s="8">
        <v>10</v>
      </c>
      <c r="L5" s="7">
        <f>50/K5</f>
        <v>5</v>
      </c>
      <c r="M5" s="7"/>
      <c r="N5" s="7">
        <f>(H5*I5)/(J5*L5)</f>
        <v>-496.15798399999994</v>
      </c>
    </row>
    <row r="6" spans="1:14" x14ac:dyDescent="0.2">
      <c r="B6" s="7">
        <v>400</v>
      </c>
      <c r="C6" s="5">
        <v>-74.347999999999999</v>
      </c>
      <c r="D6" s="5">
        <v>-53.738999999999997</v>
      </c>
      <c r="E6" s="5">
        <v>-51.912999999999997</v>
      </c>
      <c r="F6">
        <f>AVERAGE(C6:E6)</f>
        <v>-60</v>
      </c>
      <c r="G6" s="5">
        <v>-0.53900000000000003</v>
      </c>
      <c r="H6">
        <f>F6-G6</f>
        <v>-59.460999999999999</v>
      </c>
      <c r="I6">
        <v>64.959999999999994</v>
      </c>
      <c r="J6">
        <v>2</v>
      </c>
      <c r="K6" s="6">
        <v>20</v>
      </c>
      <c r="L6">
        <f>50/K6</f>
        <v>2.5</v>
      </c>
      <c r="N6">
        <f>(H6*I6)/(J6*L6)</f>
        <v>-772.51731199999995</v>
      </c>
    </row>
    <row r="7" spans="1:14" x14ac:dyDescent="0.2">
      <c r="B7" s="22">
        <v>800</v>
      </c>
      <c r="C7" s="5">
        <v>-30.257000000000001</v>
      </c>
      <c r="D7" s="5">
        <v>-31.622</v>
      </c>
      <c r="E7" s="5">
        <v>-31.861999999999998</v>
      </c>
      <c r="F7">
        <f>AVERAGE(C7:E7)</f>
        <v>-31.247</v>
      </c>
      <c r="G7" s="5">
        <v>-0.66600000000000004</v>
      </c>
      <c r="H7">
        <f>F7-G7</f>
        <v>-30.581</v>
      </c>
      <c r="I7">
        <v>64.959999999999994</v>
      </c>
      <c r="J7">
        <v>2</v>
      </c>
      <c r="K7" s="6">
        <v>40</v>
      </c>
      <c r="L7">
        <f>50/K7</f>
        <v>1.25</v>
      </c>
      <c r="N7">
        <f>(H7*I7)/(J7*L7)</f>
        <v>-794.61670399999991</v>
      </c>
    </row>
    <row r="8" spans="1:14" x14ac:dyDescent="0.2">
      <c r="B8" s="7"/>
    </row>
    <row r="9" spans="1:14" x14ac:dyDescent="0.2">
      <c r="A9" t="s">
        <v>132</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-323.34800000000001</v>
      </c>
      <c r="D10" s="5">
        <v>-305.34800000000001</v>
      </c>
      <c r="E10" s="5">
        <v>-249.65199999999999</v>
      </c>
      <c r="F10">
        <f>AVERAGE(C10:E10)</f>
        <v>-292.78266666666667</v>
      </c>
      <c r="G10">
        <v>-4.9569999999999999</v>
      </c>
      <c r="H10">
        <f>F10-G10</f>
        <v>-287.82566666666668</v>
      </c>
      <c r="I10">
        <v>64.959999999999994</v>
      </c>
      <c r="J10">
        <v>2</v>
      </c>
      <c r="K10" s="5">
        <v>1</v>
      </c>
      <c r="L10">
        <f>50/K10</f>
        <v>50</v>
      </c>
      <c r="N10">
        <f>(H10*I10)/(J10*L10)</f>
        <v>-186.97155306666664</v>
      </c>
    </row>
    <row r="11" spans="1:14" x14ac:dyDescent="0.2">
      <c r="B11" s="7">
        <v>100</v>
      </c>
      <c r="C11" s="5">
        <v>-80.921999999999997</v>
      </c>
      <c r="D11" s="5">
        <v>-104.035</v>
      </c>
      <c r="E11" s="5">
        <v>-107.922</v>
      </c>
      <c r="F11">
        <f>AVERAGE(C11:E11)</f>
        <v>-97.626333333333335</v>
      </c>
      <c r="G11">
        <v>-2.1909999999999998</v>
      </c>
      <c r="H11">
        <f>F11-G11</f>
        <v>-95.435333333333332</v>
      </c>
      <c r="I11">
        <v>64.959999999999994</v>
      </c>
      <c r="J11">
        <v>2</v>
      </c>
      <c r="K11" s="6">
        <v>5</v>
      </c>
      <c r="L11">
        <f>50/K11</f>
        <v>10</v>
      </c>
      <c r="N11">
        <f>(H11*I11)/(J11*L11)</f>
        <v>-309.97396266666664</v>
      </c>
    </row>
    <row r="12" spans="1:14" x14ac:dyDescent="0.2">
      <c r="B12" s="7">
        <v>200</v>
      </c>
      <c r="C12" s="5">
        <v>-61.564999999999998</v>
      </c>
      <c r="D12" s="5">
        <v>-62.87</v>
      </c>
      <c r="E12" s="5">
        <v>-65.216999999999999</v>
      </c>
      <c r="F12" s="7">
        <f>AVERAGE(C12:E12)</f>
        <v>-63.217333333333329</v>
      </c>
      <c r="G12">
        <v>-0.67800000000000005</v>
      </c>
      <c r="H12" s="7">
        <f>F12-G12</f>
        <v>-62.539333333333332</v>
      </c>
      <c r="I12" s="7">
        <v>64.959999999999994</v>
      </c>
      <c r="J12" s="7">
        <v>2</v>
      </c>
      <c r="K12" s="8">
        <v>10</v>
      </c>
      <c r="L12" s="7">
        <f>50/K12</f>
        <v>5</v>
      </c>
      <c r="M12" s="7"/>
      <c r="N12" s="7">
        <f>(H12*I12)/(J12*L12)</f>
        <v>-406.25550933333329</v>
      </c>
    </row>
    <row r="13" spans="1:14" x14ac:dyDescent="0.2">
      <c r="B13" s="7">
        <v>400</v>
      </c>
      <c r="C13" s="5">
        <v>-33.578000000000003</v>
      </c>
      <c r="D13" s="5">
        <v>-33.593000000000004</v>
      </c>
      <c r="E13" s="5">
        <v>-35.158000000000001</v>
      </c>
      <c r="F13">
        <f>AVERAGE(C13:E13)</f>
        <v>-34.109666666666669</v>
      </c>
      <c r="G13">
        <v>-0.51400000000000001</v>
      </c>
      <c r="H13">
        <f>F13-G13</f>
        <v>-33.595666666666666</v>
      </c>
      <c r="I13">
        <v>64.959999999999994</v>
      </c>
      <c r="J13">
        <v>2</v>
      </c>
      <c r="K13" s="6">
        <v>20</v>
      </c>
      <c r="L13">
        <f>50/K13</f>
        <v>2.5</v>
      </c>
      <c r="N13">
        <f>(H13*I13)/(J13*L13)</f>
        <v>-436.47490133333332</v>
      </c>
    </row>
    <row r="14" spans="1:14" x14ac:dyDescent="0.2">
      <c r="B14" s="22">
        <v>800</v>
      </c>
      <c r="C14" s="5">
        <v>-22.382999999999999</v>
      </c>
      <c r="D14" s="5">
        <v>-23.866</v>
      </c>
      <c r="E14" s="5">
        <v>-23.440999999999999</v>
      </c>
      <c r="F14">
        <f>AVERAGE(C14:E14)</f>
        <v>-23.23</v>
      </c>
      <c r="G14">
        <v>-0.36499999999999999</v>
      </c>
      <c r="H14">
        <f>F14-G14</f>
        <v>-22.865000000000002</v>
      </c>
      <c r="I14">
        <v>64.959999999999994</v>
      </c>
      <c r="J14">
        <v>2</v>
      </c>
      <c r="K14" s="6">
        <v>40</v>
      </c>
      <c r="L14">
        <f>50/K14</f>
        <v>1.25</v>
      </c>
      <c r="N14">
        <f>(H14*I14)/(J14*L14)</f>
        <v>-594.12416000000007</v>
      </c>
    </row>
    <row r="16" spans="1:14" x14ac:dyDescent="0.2">
      <c r="E16" t="s">
        <v>177</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66" t="s">
        <v>77</v>
      </c>
      <c r="S19" s="66"/>
      <c r="T19" s="66"/>
      <c r="V19" s="66" t="s">
        <v>74</v>
      </c>
      <c r="W19" s="66"/>
      <c r="X19" s="66"/>
      <c r="Z19" s="66" t="s">
        <v>79</v>
      </c>
      <c r="AA19" s="66"/>
      <c r="AB19" s="66"/>
    </row>
    <row r="20" spans="1:28" x14ac:dyDescent="0.2">
      <c r="A20" t="s">
        <v>57</v>
      </c>
      <c r="B20" t="s">
        <v>0</v>
      </c>
      <c r="C20" s="7">
        <v>800</v>
      </c>
      <c r="D20" s="35">
        <v>-30.943999999999999</v>
      </c>
      <c r="E20" s="35">
        <v>-30.073</v>
      </c>
      <c r="F20" s="35">
        <v>-29.292000000000002</v>
      </c>
      <c r="G20" s="7">
        <f t="shared" ref="G20:G43" si="0">AVERAGE(D20:F20)</f>
        <v>-30.102999999999998</v>
      </c>
      <c r="H20" s="8">
        <v>-0.58499999999999996</v>
      </c>
      <c r="I20" s="7">
        <f t="shared" ref="I20:I43" si="1">G20-H20</f>
        <v>-29.517999999999997</v>
      </c>
      <c r="J20" s="7">
        <v>64.959999999999994</v>
      </c>
      <c r="K20">
        <v>2</v>
      </c>
      <c r="L20" s="5">
        <v>40</v>
      </c>
      <c r="M20">
        <f>50/L20</f>
        <v>1.25</v>
      </c>
      <c r="N20" s="7"/>
      <c r="O20" s="7">
        <f t="shared" ref="O20:O43" si="2">(I20*J20)/(K20*M20)</f>
        <v>-766.9957119999998</v>
      </c>
      <c r="P20">
        <f>AVERAGE(O20:O26)</f>
        <v>-687.91155199999992</v>
      </c>
      <c r="Q20">
        <f>ABS(O20)</f>
        <v>766.9957119999998</v>
      </c>
      <c r="S20" s="3" t="s">
        <v>58</v>
      </c>
      <c r="T20" t="s">
        <v>57</v>
      </c>
      <c r="W20" s="3" t="s">
        <v>58</v>
      </c>
      <c r="X20" t="s">
        <v>57</v>
      </c>
      <c r="AA20" s="3" t="s">
        <v>58</v>
      </c>
      <c r="AB20" t="s">
        <v>57</v>
      </c>
    </row>
    <row r="21" spans="1:28" x14ac:dyDescent="0.2">
      <c r="A21" t="s">
        <v>57</v>
      </c>
      <c r="B21" t="s">
        <v>1</v>
      </c>
      <c r="C21" s="7">
        <v>800</v>
      </c>
      <c r="D21" s="35">
        <v>-25.602</v>
      </c>
      <c r="E21" s="35">
        <v>-22.117000000000001</v>
      </c>
      <c r="F21" s="35">
        <v>-25.838000000000001</v>
      </c>
      <c r="G21" s="7">
        <f t="shared" si="0"/>
        <v>-24.519000000000002</v>
      </c>
      <c r="H21" s="8">
        <v>-0.85699999999999998</v>
      </c>
      <c r="I21" s="7">
        <f t="shared" si="1"/>
        <v>-23.662000000000003</v>
      </c>
      <c r="J21" s="7">
        <v>64.959999999999994</v>
      </c>
      <c r="K21" s="7">
        <v>2</v>
      </c>
      <c r="L21" s="5">
        <v>40</v>
      </c>
      <c r="M21">
        <f t="shared" ref="M21:M43" si="3">50/L21</f>
        <v>1.25</v>
      </c>
      <c r="O21" s="7">
        <f t="shared" si="2"/>
        <v>-614.83340799999996</v>
      </c>
      <c r="Q21">
        <f t="shared" ref="Q21:Q43" si="4">ABS(O21)</f>
        <v>614.83340799999996</v>
      </c>
      <c r="R21" t="s">
        <v>75</v>
      </c>
      <c r="S21">
        <f>AVERAGE(O39:O43)</f>
        <v>-672.28229973333328</v>
      </c>
      <c r="T21">
        <f>AVERAGE(O27:O33)</f>
        <v>-599.14402133333328</v>
      </c>
      <c r="V21" t="s">
        <v>75</v>
      </c>
      <c r="W21">
        <f>STDEVA(O39:O43)</f>
        <v>96.986956733780573</v>
      </c>
      <c r="X21">
        <f>STDEVA(O27:O33)</f>
        <v>127.45158738132422</v>
      </c>
      <c r="Z21" t="s">
        <v>75</v>
      </c>
      <c r="AA21">
        <f>W21/SQRT(W26)</f>
        <v>43.373885637512863</v>
      </c>
      <c r="AB21">
        <f>X21/SQRT(X26)</f>
        <v>48.172172058771679</v>
      </c>
    </row>
    <row r="22" spans="1:28" x14ac:dyDescent="0.2">
      <c r="A22" t="s">
        <v>57</v>
      </c>
      <c r="B22" t="s">
        <v>2</v>
      </c>
      <c r="C22" s="7">
        <v>800</v>
      </c>
      <c r="D22" s="35">
        <v>-27.428999999999998</v>
      </c>
      <c r="E22" s="35">
        <v>-21.14</v>
      </c>
      <c r="F22" s="35">
        <v>-25.741</v>
      </c>
      <c r="G22">
        <f>AVERAGE(D22:F22)</f>
        <v>-24.77</v>
      </c>
      <c r="H22" s="8">
        <v>-0.57699999999999996</v>
      </c>
      <c r="I22" s="7">
        <f t="shared" si="1"/>
        <v>-24.192999999999998</v>
      </c>
      <c r="J22" s="7">
        <v>64.959999999999994</v>
      </c>
      <c r="K22" s="7">
        <v>2</v>
      </c>
      <c r="L22" s="5">
        <v>40</v>
      </c>
      <c r="M22">
        <f t="shared" si="3"/>
        <v>1.25</v>
      </c>
      <c r="O22" s="7">
        <f t="shared" si="2"/>
        <v>-628.63091199999985</v>
      </c>
      <c r="Q22">
        <f t="shared" si="4"/>
        <v>628.63091199999985</v>
      </c>
      <c r="R22" t="s">
        <v>76</v>
      </c>
      <c r="S22">
        <f>AVERAGE(O34:O38)</f>
        <v>-728.56364373333327</v>
      </c>
      <c r="T22">
        <f>AVERAGE(O20:O26)</f>
        <v>-687.91155199999992</v>
      </c>
      <c r="V22" t="s">
        <v>76</v>
      </c>
      <c r="W22">
        <f>STDEVA(O34:O38)</f>
        <v>133.28508501946604</v>
      </c>
      <c r="X22">
        <f>STDEVA(O20:O26)</f>
        <v>108.50744968161237</v>
      </c>
      <c r="Z22" t="s">
        <v>76</v>
      </c>
      <c r="AA22">
        <f>W22/SQRT(W27)</f>
        <v>59.606902098072986</v>
      </c>
      <c r="AB22">
        <f>X22/SQRT(X27)</f>
        <v>41.011961036485857</v>
      </c>
    </row>
    <row r="23" spans="1:28" x14ac:dyDescent="0.2">
      <c r="A23" t="s">
        <v>57</v>
      </c>
      <c r="B23" t="s">
        <v>3</v>
      </c>
      <c r="C23" s="7">
        <v>800</v>
      </c>
      <c r="D23" s="35">
        <v>-18.911000000000001</v>
      </c>
      <c r="E23" s="35">
        <v>-21.943000000000001</v>
      </c>
      <c r="F23" s="35">
        <v>-20.056999999999999</v>
      </c>
      <c r="G23" s="39">
        <f>AVERAGE(D23:F23)</f>
        <v>-20.303666666666668</v>
      </c>
      <c r="H23" s="8">
        <v>-0.84799999999999998</v>
      </c>
      <c r="I23" s="7">
        <f t="shared" si="1"/>
        <v>-19.455666666666669</v>
      </c>
      <c r="J23" s="7">
        <v>64.959999999999994</v>
      </c>
      <c r="K23" s="7">
        <v>2</v>
      </c>
      <c r="L23" s="5">
        <v>40</v>
      </c>
      <c r="M23">
        <f t="shared" si="3"/>
        <v>1.25</v>
      </c>
      <c r="O23" s="7">
        <f t="shared" si="2"/>
        <v>-505.53604266666673</v>
      </c>
      <c r="Q23">
        <f t="shared" si="4"/>
        <v>505.53604266666673</v>
      </c>
    </row>
    <row r="24" spans="1:28" x14ac:dyDescent="0.2">
      <c r="A24" t="s">
        <v>57</v>
      </c>
      <c r="B24" t="s">
        <v>4</v>
      </c>
      <c r="C24" s="7">
        <v>800</v>
      </c>
      <c r="D24" s="35">
        <v>-28.074000000000002</v>
      </c>
      <c r="E24" s="35">
        <v>-32.414999999999999</v>
      </c>
      <c r="F24" s="35">
        <v>-31.864000000000001</v>
      </c>
      <c r="G24" s="7">
        <f t="shared" si="0"/>
        <v>-30.784333333333336</v>
      </c>
      <c r="H24" s="8">
        <v>-0.44800000000000001</v>
      </c>
      <c r="I24" s="7">
        <f t="shared" si="1"/>
        <v>-30.336333333333336</v>
      </c>
      <c r="J24" s="7">
        <v>64.959999999999994</v>
      </c>
      <c r="K24" s="7">
        <v>2</v>
      </c>
      <c r="L24" s="5">
        <v>40</v>
      </c>
      <c r="M24">
        <f t="shared" si="3"/>
        <v>1.25</v>
      </c>
      <c r="O24" s="7">
        <f t="shared" si="2"/>
        <v>-788.25928533333331</v>
      </c>
      <c r="Q24">
        <f t="shared" si="4"/>
        <v>788.25928533333331</v>
      </c>
      <c r="R24" s="67" t="s">
        <v>78</v>
      </c>
      <c r="S24" s="67"/>
      <c r="T24" s="67"/>
      <c r="V24" s="66" t="s">
        <v>80</v>
      </c>
      <c r="W24" s="66"/>
      <c r="X24" s="66"/>
    </row>
    <row r="25" spans="1:28" x14ac:dyDescent="0.2">
      <c r="A25" t="s">
        <v>57</v>
      </c>
      <c r="B25" t="s">
        <v>5</v>
      </c>
      <c r="C25" s="7">
        <v>800</v>
      </c>
      <c r="D25" s="5">
        <v>-30.257000000000001</v>
      </c>
      <c r="E25" s="5">
        <v>-31.622</v>
      </c>
      <c r="F25" s="5">
        <v>-31.861999999999998</v>
      </c>
      <c r="G25">
        <f>AVERAGE(D25:F25)</f>
        <v>-31.247</v>
      </c>
      <c r="H25" s="5">
        <v>-0.66600000000000004</v>
      </c>
      <c r="I25" s="7">
        <f t="shared" si="1"/>
        <v>-30.581</v>
      </c>
      <c r="J25" s="7">
        <v>64.959999999999994</v>
      </c>
      <c r="K25" s="7">
        <v>2</v>
      </c>
      <c r="L25" s="5">
        <v>40</v>
      </c>
      <c r="M25">
        <f t="shared" si="3"/>
        <v>1.25</v>
      </c>
      <c r="O25" s="7">
        <f t="shared" si="2"/>
        <v>-794.61670399999991</v>
      </c>
      <c r="Q25">
        <f t="shared" si="4"/>
        <v>794.61670399999991</v>
      </c>
      <c r="S25" t="s">
        <v>58</v>
      </c>
      <c r="T25" t="s">
        <v>57</v>
      </c>
      <c r="W25" t="s">
        <v>58</v>
      </c>
      <c r="X25" t="s">
        <v>57</v>
      </c>
    </row>
    <row r="26" spans="1:28" x14ac:dyDescent="0.2">
      <c r="A26" t="s">
        <v>57</v>
      </c>
      <c r="B26" t="s">
        <v>6</v>
      </c>
      <c r="C26" s="7">
        <v>800</v>
      </c>
      <c r="D26" s="35">
        <v>-28.510999999999999</v>
      </c>
      <c r="E26" s="35">
        <v>-28.071000000000002</v>
      </c>
      <c r="F26" s="35">
        <v>-28.443999999999999</v>
      </c>
      <c r="G26" s="7">
        <f t="shared" si="0"/>
        <v>-28.341999999999999</v>
      </c>
      <c r="H26" s="8">
        <v>-0.76700000000000002</v>
      </c>
      <c r="I26" s="7">
        <f t="shared" si="1"/>
        <v>-27.574999999999999</v>
      </c>
      <c r="J26" s="7">
        <v>64.959999999999994</v>
      </c>
      <c r="K26" s="7">
        <v>2</v>
      </c>
      <c r="L26" s="5">
        <v>40</v>
      </c>
      <c r="M26">
        <f t="shared" si="3"/>
        <v>1.25</v>
      </c>
      <c r="O26" s="7">
        <f t="shared" si="2"/>
        <v>-716.50879999999984</v>
      </c>
      <c r="Q26">
        <f t="shared" si="4"/>
        <v>716.50879999999984</v>
      </c>
      <c r="R26" t="s">
        <v>75</v>
      </c>
      <c r="S26">
        <f>ABS(S21)</f>
        <v>672.28229973333328</v>
      </c>
      <c r="T26">
        <f>ABS(T21)</f>
        <v>599.14402133333328</v>
      </c>
      <c r="V26" t="s">
        <v>75</v>
      </c>
      <c r="W26">
        <v>5</v>
      </c>
      <c r="X26">
        <v>7</v>
      </c>
    </row>
    <row r="27" spans="1:28" x14ac:dyDescent="0.2">
      <c r="A27" t="s">
        <v>57</v>
      </c>
      <c r="B27" t="s">
        <v>7</v>
      </c>
      <c r="C27" s="7">
        <v>800</v>
      </c>
      <c r="D27" s="35">
        <v>-24.72</v>
      </c>
      <c r="E27" s="35">
        <v>-28.18</v>
      </c>
      <c r="F27" s="35">
        <v>-28.666</v>
      </c>
      <c r="G27" s="7">
        <f t="shared" si="0"/>
        <v>-27.188666666666666</v>
      </c>
      <c r="H27" s="8">
        <v>-0.70799999999999996</v>
      </c>
      <c r="I27" s="7">
        <f t="shared" si="1"/>
        <v>-26.480666666666668</v>
      </c>
      <c r="J27" s="7">
        <v>64.959999999999994</v>
      </c>
      <c r="K27" s="7">
        <v>2</v>
      </c>
      <c r="L27" s="5">
        <v>40</v>
      </c>
      <c r="M27">
        <f t="shared" si="3"/>
        <v>1.25</v>
      </c>
      <c r="O27" s="7">
        <f t="shared" si="2"/>
        <v>-688.07364266666661</v>
      </c>
      <c r="P27">
        <f>AVERAGE(O27:O33)</f>
        <v>-599.14402133333328</v>
      </c>
      <c r="Q27">
        <f t="shared" si="4"/>
        <v>688.07364266666661</v>
      </c>
      <c r="R27" t="s">
        <v>76</v>
      </c>
      <c r="S27">
        <f>ABS(S22)</f>
        <v>728.56364373333327</v>
      </c>
      <c r="T27">
        <f>ABS(T22)</f>
        <v>687.91155199999992</v>
      </c>
      <c r="V27" t="s">
        <v>76</v>
      </c>
      <c r="W27">
        <v>5</v>
      </c>
      <c r="X27">
        <v>7</v>
      </c>
    </row>
    <row r="28" spans="1:28" x14ac:dyDescent="0.2">
      <c r="A28" t="s">
        <v>57</v>
      </c>
      <c r="B28" t="s">
        <v>8</v>
      </c>
      <c r="C28" s="7">
        <v>800</v>
      </c>
      <c r="D28" s="35">
        <v>-19.059999999999999</v>
      </c>
      <c r="E28" s="35">
        <v>-16.782</v>
      </c>
      <c r="F28" s="35">
        <v>-18.202999999999999</v>
      </c>
      <c r="G28" s="7">
        <f t="shared" si="0"/>
        <v>-18.015000000000001</v>
      </c>
      <c r="H28" s="8">
        <v>-0.77200000000000002</v>
      </c>
      <c r="I28" s="7">
        <f t="shared" si="1"/>
        <v>-17.243000000000002</v>
      </c>
      <c r="J28" s="7">
        <v>64.959999999999994</v>
      </c>
      <c r="K28" s="7">
        <v>2</v>
      </c>
      <c r="L28" s="5">
        <v>40</v>
      </c>
      <c r="M28">
        <f t="shared" si="3"/>
        <v>1.25</v>
      </c>
      <c r="O28" s="7">
        <f t="shared" si="2"/>
        <v>-448.04211199999997</v>
      </c>
      <c r="Q28">
        <f t="shared" si="4"/>
        <v>448.04211199999997</v>
      </c>
    </row>
    <row r="29" spans="1:28" x14ac:dyDescent="0.2">
      <c r="A29" t="s">
        <v>57</v>
      </c>
      <c r="B29" t="s">
        <v>9</v>
      </c>
      <c r="C29" s="7">
        <v>800</v>
      </c>
      <c r="D29" s="35">
        <v>-23.728999999999999</v>
      </c>
      <c r="E29" s="35">
        <v>-25.489000000000001</v>
      </c>
      <c r="F29" s="35">
        <v>-22.664999999999999</v>
      </c>
      <c r="G29" s="7">
        <f t="shared" si="0"/>
        <v>-23.961000000000002</v>
      </c>
      <c r="H29" s="8">
        <v>-0.84599999999999997</v>
      </c>
      <c r="I29" s="7">
        <f t="shared" si="1"/>
        <v>-23.115000000000002</v>
      </c>
      <c r="J29" s="7">
        <v>64.959999999999994</v>
      </c>
      <c r="K29" s="7">
        <v>2</v>
      </c>
      <c r="L29" s="5">
        <v>40</v>
      </c>
      <c r="M29">
        <f t="shared" si="3"/>
        <v>1.25</v>
      </c>
      <c r="O29" s="7">
        <f t="shared" si="2"/>
        <v>-600.62016000000006</v>
      </c>
      <c r="Q29">
        <f t="shared" si="4"/>
        <v>600.62016000000006</v>
      </c>
    </row>
    <row r="30" spans="1:28" x14ac:dyDescent="0.2">
      <c r="A30" t="s">
        <v>57</v>
      </c>
      <c r="B30" t="s">
        <v>10</v>
      </c>
      <c r="C30" s="7">
        <v>800</v>
      </c>
      <c r="D30" s="35">
        <v>-27.033999999999999</v>
      </c>
      <c r="E30" s="35">
        <v>-28.015000000000001</v>
      </c>
      <c r="F30" s="35">
        <v>-27.035</v>
      </c>
      <c r="G30" s="7">
        <f t="shared" si="0"/>
        <v>-27.361333333333334</v>
      </c>
      <c r="H30" s="8">
        <v>-0.78400000000000003</v>
      </c>
      <c r="I30" s="7">
        <f t="shared" si="1"/>
        <v>-26.577333333333335</v>
      </c>
      <c r="J30" s="7">
        <v>64.959999999999994</v>
      </c>
      <c r="K30" s="7">
        <v>2</v>
      </c>
      <c r="L30" s="5">
        <v>40</v>
      </c>
      <c r="M30">
        <f t="shared" si="3"/>
        <v>1.25</v>
      </c>
      <c r="O30" s="7">
        <f t="shared" si="2"/>
        <v>-690.58542933333331</v>
      </c>
      <c r="Q30">
        <f t="shared" si="4"/>
        <v>690.58542933333331</v>
      </c>
    </row>
    <row r="31" spans="1:28" x14ac:dyDescent="0.2">
      <c r="A31" t="s">
        <v>57</v>
      </c>
      <c r="B31" t="s">
        <v>11</v>
      </c>
      <c r="C31" s="7">
        <v>800</v>
      </c>
      <c r="D31" s="35">
        <v>-29.556000000000001</v>
      </c>
      <c r="E31" s="35">
        <v>-31.183</v>
      </c>
      <c r="F31" s="35">
        <v>-29.001000000000001</v>
      </c>
      <c r="G31" s="7">
        <f t="shared" si="0"/>
        <v>-29.913333333333338</v>
      </c>
      <c r="H31" s="8">
        <v>-0.73</v>
      </c>
      <c r="I31" s="7">
        <f t="shared" si="1"/>
        <v>-29.183333333333337</v>
      </c>
      <c r="J31" s="7">
        <v>64.959999999999994</v>
      </c>
      <c r="K31" s="7">
        <v>2</v>
      </c>
      <c r="L31" s="5">
        <v>40</v>
      </c>
      <c r="M31">
        <f t="shared" si="3"/>
        <v>1.25</v>
      </c>
      <c r="O31" s="7">
        <f t="shared" si="2"/>
        <v>-758.29973333333339</v>
      </c>
      <c r="Q31">
        <f t="shared" si="4"/>
        <v>758.29973333333339</v>
      </c>
    </row>
    <row r="32" spans="1:28" x14ac:dyDescent="0.2">
      <c r="A32" t="s">
        <v>57</v>
      </c>
      <c r="B32" t="s">
        <v>12</v>
      </c>
      <c r="C32" s="7">
        <v>800</v>
      </c>
      <c r="D32" s="35">
        <v>-15.586</v>
      </c>
      <c r="E32" s="35">
        <v>-17.312000000000001</v>
      </c>
      <c r="F32" s="35">
        <v>-16.431999999999999</v>
      </c>
      <c r="G32" s="7">
        <f t="shared" si="0"/>
        <v>-16.443333333333332</v>
      </c>
      <c r="H32" s="8">
        <v>-0.372</v>
      </c>
      <c r="I32" s="7">
        <f t="shared" si="1"/>
        <v>-16.071333333333332</v>
      </c>
      <c r="J32" s="7">
        <v>64.959999999999994</v>
      </c>
      <c r="K32" s="7">
        <v>2</v>
      </c>
      <c r="L32" s="5">
        <v>40</v>
      </c>
      <c r="M32">
        <f t="shared" si="3"/>
        <v>1.25</v>
      </c>
      <c r="O32" s="7">
        <f t="shared" si="2"/>
        <v>-417.59752533333324</v>
      </c>
      <c r="Q32">
        <f t="shared" si="4"/>
        <v>417.59752533333324</v>
      </c>
    </row>
    <row r="33" spans="1:17" x14ac:dyDescent="0.2">
      <c r="A33" t="s">
        <v>57</v>
      </c>
      <c r="B33" t="s">
        <v>13</v>
      </c>
      <c r="C33" s="7">
        <v>800</v>
      </c>
      <c r="D33" s="35">
        <v>-23.210999999999999</v>
      </c>
      <c r="E33" s="35">
        <v>-22.263000000000002</v>
      </c>
      <c r="F33" s="35">
        <v>-23.684000000000001</v>
      </c>
      <c r="G33" s="7">
        <f t="shared" si="0"/>
        <v>-23.052666666666667</v>
      </c>
      <c r="H33" s="8">
        <v>-0.316</v>
      </c>
      <c r="I33" s="7">
        <f t="shared" si="1"/>
        <v>-22.736666666666668</v>
      </c>
      <c r="J33" s="7">
        <v>64.959999999999994</v>
      </c>
      <c r="K33" s="7">
        <v>2</v>
      </c>
      <c r="L33" s="5">
        <v>40</v>
      </c>
      <c r="M33">
        <f t="shared" si="3"/>
        <v>1.25</v>
      </c>
      <c r="O33" s="7">
        <f t="shared" si="2"/>
        <v>-590.78954666666664</v>
      </c>
      <c r="Q33">
        <f t="shared" si="4"/>
        <v>590.78954666666664</v>
      </c>
    </row>
    <row r="34" spans="1:17" x14ac:dyDescent="0.2">
      <c r="A34" t="s">
        <v>58</v>
      </c>
      <c r="B34" t="s">
        <v>14</v>
      </c>
      <c r="C34" s="7">
        <v>800</v>
      </c>
      <c r="D34" s="35">
        <v>-31.613</v>
      </c>
      <c r="E34" s="35">
        <v>-28.568000000000001</v>
      </c>
      <c r="F34" s="35">
        <v>-25.759</v>
      </c>
      <c r="G34" s="7">
        <f t="shared" si="0"/>
        <v>-28.646666666666665</v>
      </c>
      <c r="H34" s="8">
        <v>-0.57899999999999996</v>
      </c>
      <c r="I34" s="7">
        <f t="shared" si="1"/>
        <v>-28.067666666666664</v>
      </c>
      <c r="J34" s="7">
        <v>64.959999999999994</v>
      </c>
      <c r="K34" s="7">
        <v>2</v>
      </c>
      <c r="L34" s="5">
        <v>40</v>
      </c>
      <c r="M34">
        <f t="shared" si="3"/>
        <v>1.25</v>
      </c>
      <c r="O34" s="7">
        <f t="shared" si="2"/>
        <v>-729.31025066666655</v>
      </c>
      <c r="P34">
        <f>AVERAGE(O34:O38)</f>
        <v>-728.56364373333327</v>
      </c>
      <c r="Q34">
        <f t="shared" si="4"/>
        <v>729.31025066666655</v>
      </c>
    </row>
    <row r="35" spans="1:17" x14ac:dyDescent="0.2">
      <c r="A35" t="s">
        <v>58</v>
      </c>
      <c r="B35" t="s">
        <v>15</v>
      </c>
      <c r="C35" s="7">
        <v>800</v>
      </c>
      <c r="D35" s="35">
        <v>-25.5</v>
      </c>
      <c r="E35" s="35">
        <v>-23.504000000000001</v>
      </c>
      <c r="F35" s="35">
        <v>-24.451000000000001</v>
      </c>
      <c r="G35" s="7">
        <f t="shared" si="0"/>
        <v>-24.485000000000003</v>
      </c>
      <c r="H35" s="8">
        <v>-0.91400000000000003</v>
      </c>
      <c r="I35" s="7">
        <f t="shared" si="1"/>
        <v>-23.571000000000002</v>
      </c>
      <c r="J35" s="7">
        <v>64.959999999999994</v>
      </c>
      <c r="K35" s="7">
        <v>2</v>
      </c>
      <c r="L35" s="5">
        <v>40</v>
      </c>
      <c r="M35">
        <f t="shared" si="3"/>
        <v>1.25</v>
      </c>
      <c r="O35" s="7">
        <f t="shared" si="2"/>
        <v>-612.46886399999994</v>
      </c>
      <c r="Q35">
        <f t="shared" si="4"/>
        <v>612.46886399999994</v>
      </c>
    </row>
    <row r="36" spans="1:17" x14ac:dyDescent="0.2">
      <c r="A36" t="s">
        <v>58</v>
      </c>
      <c r="B36" t="s">
        <v>16</v>
      </c>
      <c r="C36" s="7">
        <v>800</v>
      </c>
      <c r="D36" s="35">
        <v>-27.632000000000001</v>
      </c>
      <c r="E36" s="35">
        <v>-28.484000000000002</v>
      </c>
      <c r="F36" s="35">
        <v>-27.504999999999999</v>
      </c>
      <c r="G36" s="7">
        <f t="shared" si="0"/>
        <v>-27.873666666666665</v>
      </c>
      <c r="H36" s="8">
        <v>-0.47399999999999998</v>
      </c>
      <c r="I36" s="7">
        <f t="shared" si="1"/>
        <v>-27.399666666666665</v>
      </c>
      <c r="J36" s="7">
        <v>64.959999999999994</v>
      </c>
      <c r="K36" s="7">
        <v>2</v>
      </c>
      <c r="L36" s="5">
        <v>40</v>
      </c>
      <c r="M36">
        <f t="shared" si="3"/>
        <v>1.25</v>
      </c>
      <c r="O36" s="7">
        <f t="shared" si="2"/>
        <v>-711.95293866666657</v>
      </c>
      <c r="Q36">
        <f t="shared" si="4"/>
        <v>711.95293866666657</v>
      </c>
    </row>
    <row r="37" spans="1:17" x14ac:dyDescent="0.2">
      <c r="A37" t="s">
        <v>58</v>
      </c>
      <c r="B37" s="2" t="s">
        <v>17</v>
      </c>
      <c r="C37" s="7">
        <v>800</v>
      </c>
      <c r="D37" s="35">
        <v>-23.684000000000001</v>
      </c>
      <c r="E37" s="35">
        <v>-25.105</v>
      </c>
      <c r="F37" s="35">
        <v>-27.146999999999998</v>
      </c>
      <c r="G37" s="7">
        <f t="shared" si="0"/>
        <v>-25.312000000000001</v>
      </c>
      <c r="H37" s="8">
        <v>-0.73299999999999998</v>
      </c>
      <c r="I37" s="7">
        <f>G37-H37</f>
        <v>-24.579000000000001</v>
      </c>
      <c r="J37" s="7">
        <v>64.959999999999994</v>
      </c>
      <c r="K37" s="7">
        <v>2</v>
      </c>
      <c r="L37" s="5">
        <v>40</v>
      </c>
      <c r="M37">
        <f t="shared" si="3"/>
        <v>1.25</v>
      </c>
      <c r="O37" s="7">
        <f t="shared" si="2"/>
        <v>-638.66073600000004</v>
      </c>
      <c r="Q37">
        <f t="shared" si="4"/>
        <v>638.66073600000004</v>
      </c>
    </row>
    <row r="38" spans="1:17" x14ac:dyDescent="0.2">
      <c r="A38" t="s">
        <v>58</v>
      </c>
      <c r="B38" t="s">
        <v>18</v>
      </c>
      <c r="C38" s="7">
        <v>800</v>
      </c>
      <c r="D38" s="35">
        <v>-29.367999999999999</v>
      </c>
      <c r="E38" s="35">
        <v>-34.683</v>
      </c>
      <c r="F38" s="35">
        <v>-48.063000000000002</v>
      </c>
      <c r="G38" s="7">
        <f t="shared" si="0"/>
        <v>-37.371333333333332</v>
      </c>
      <c r="H38" s="8">
        <v>-0.79400000000000004</v>
      </c>
      <c r="I38" s="7">
        <f t="shared" si="1"/>
        <v>-36.577333333333335</v>
      </c>
      <c r="J38" s="7">
        <v>64.959999999999994</v>
      </c>
      <c r="K38" s="7">
        <v>2</v>
      </c>
      <c r="L38" s="5">
        <v>40</v>
      </c>
      <c r="M38">
        <f t="shared" si="3"/>
        <v>1.25</v>
      </c>
      <c r="O38" s="7">
        <f t="shared" si="2"/>
        <v>-950.42542933333334</v>
      </c>
      <c r="Q38">
        <f t="shared" si="4"/>
        <v>950.42542933333334</v>
      </c>
    </row>
    <row r="39" spans="1:17" x14ac:dyDescent="0.2">
      <c r="A39" t="s">
        <v>58</v>
      </c>
      <c r="B39" t="s">
        <v>19</v>
      </c>
      <c r="C39" s="7">
        <v>800</v>
      </c>
      <c r="D39" s="35">
        <v>-24.312999999999999</v>
      </c>
      <c r="E39" s="35">
        <v>-20.861999999999998</v>
      </c>
      <c r="F39" s="35">
        <v>-24.155000000000001</v>
      </c>
      <c r="G39" s="7">
        <f t="shared" si="0"/>
        <v>-23.11</v>
      </c>
      <c r="H39" s="8">
        <v>-0.66300000000000003</v>
      </c>
      <c r="I39" s="7">
        <f t="shared" si="1"/>
        <v>-22.446999999999999</v>
      </c>
      <c r="J39" s="7">
        <v>64.959999999999994</v>
      </c>
      <c r="K39" s="7">
        <v>2</v>
      </c>
      <c r="L39" s="5">
        <v>40</v>
      </c>
      <c r="M39">
        <f t="shared" si="3"/>
        <v>1.25</v>
      </c>
      <c r="O39" s="7">
        <f t="shared" si="2"/>
        <v>-583.26284799999996</v>
      </c>
      <c r="P39">
        <f>AVERAGE(O39:O43)</f>
        <v>-672.28229973333328</v>
      </c>
      <c r="Q39">
        <f t="shared" si="4"/>
        <v>583.26284799999996</v>
      </c>
    </row>
    <row r="40" spans="1:17" x14ac:dyDescent="0.2">
      <c r="A40" t="s">
        <v>58</v>
      </c>
      <c r="B40" t="s">
        <v>20</v>
      </c>
      <c r="C40" s="7">
        <v>800</v>
      </c>
      <c r="D40" s="35">
        <v>-27.266999999999999</v>
      </c>
      <c r="E40" s="35">
        <v>-28.3</v>
      </c>
      <c r="F40" s="35">
        <v>-28.506</v>
      </c>
      <c r="G40" s="39">
        <f>AVERAGE(D40:F40)</f>
        <v>-28.024333333333335</v>
      </c>
      <c r="H40" s="8">
        <v>-0.71</v>
      </c>
      <c r="I40" s="7">
        <f t="shared" si="1"/>
        <v>-27.314333333333334</v>
      </c>
      <c r="J40" s="7">
        <v>64.959999999999994</v>
      </c>
      <c r="K40" s="7">
        <v>2</v>
      </c>
      <c r="L40" s="5">
        <v>40</v>
      </c>
      <c r="M40">
        <f t="shared" si="3"/>
        <v>1.25</v>
      </c>
      <c r="O40" s="7">
        <f t="shared" si="2"/>
        <v>-709.73563733333333</v>
      </c>
      <c r="Q40">
        <f t="shared" si="4"/>
        <v>709.73563733333333</v>
      </c>
    </row>
    <row r="41" spans="1:17" x14ac:dyDescent="0.2">
      <c r="A41" t="s">
        <v>58</v>
      </c>
      <c r="B41" t="s">
        <v>21</v>
      </c>
      <c r="C41" s="7">
        <v>800</v>
      </c>
      <c r="D41" s="35">
        <v>-24.170999999999999</v>
      </c>
      <c r="E41" s="35">
        <v>-24.027000000000001</v>
      </c>
      <c r="F41" s="35">
        <v>-23.856000000000002</v>
      </c>
      <c r="G41" s="7">
        <f t="shared" si="0"/>
        <v>-24.018000000000001</v>
      </c>
      <c r="H41" s="8">
        <v>-0.65400000000000003</v>
      </c>
      <c r="I41" s="7">
        <f t="shared" si="1"/>
        <v>-23.364000000000001</v>
      </c>
      <c r="J41" s="7">
        <v>64.959999999999994</v>
      </c>
      <c r="K41" s="7">
        <v>2</v>
      </c>
      <c r="L41" s="5">
        <v>40</v>
      </c>
      <c r="M41">
        <f t="shared" si="3"/>
        <v>1.25</v>
      </c>
      <c r="O41" s="7">
        <f t="shared" si="2"/>
        <v>-607.09017599999993</v>
      </c>
      <c r="Q41">
        <f t="shared" si="4"/>
        <v>607.09017599999993</v>
      </c>
    </row>
    <row r="42" spans="1:17" x14ac:dyDescent="0.2">
      <c r="A42" t="s">
        <v>58</v>
      </c>
      <c r="B42" t="s">
        <v>22</v>
      </c>
      <c r="C42" s="7">
        <v>800</v>
      </c>
      <c r="D42" s="35">
        <v>-25.308</v>
      </c>
      <c r="E42" s="35">
        <v>-24.469000000000001</v>
      </c>
      <c r="F42" s="35">
        <v>-26.463000000000001</v>
      </c>
      <c r="G42">
        <f>AVERAGE(D42:F42)</f>
        <v>-25.413333333333338</v>
      </c>
      <c r="H42" s="8">
        <v>-0.86599999999999999</v>
      </c>
      <c r="I42" s="7">
        <f t="shared" si="1"/>
        <v>-24.547333333333338</v>
      </c>
      <c r="J42" s="7">
        <v>64.959999999999994</v>
      </c>
      <c r="K42" s="7">
        <v>2</v>
      </c>
      <c r="L42" s="5">
        <v>40</v>
      </c>
      <c r="M42">
        <f t="shared" si="3"/>
        <v>1.25</v>
      </c>
      <c r="O42" s="7">
        <f t="shared" si="2"/>
        <v>-637.83790933333341</v>
      </c>
      <c r="Q42">
        <f t="shared" si="4"/>
        <v>637.83790933333341</v>
      </c>
    </row>
    <row r="43" spans="1:17" x14ac:dyDescent="0.2">
      <c r="A43" t="s">
        <v>58</v>
      </c>
      <c r="B43" t="s">
        <v>23</v>
      </c>
      <c r="C43" s="7">
        <v>800</v>
      </c>
      <c r="D43" s="35">
        <v>-31.06</v>
      </c>
      <c r="E43" s="35">
        <v>-35.143000000000001</v>
      </c>
      <c r="F43" s="35">
        <v>-30.361000000000001</v>
      </c>
      <c r="G43" s="7">
        <f t="shared" si="0"/>
        <v>-32.188000000000002</v>
      </c>
      <c r="H43" s="8">
        <v>-0.496</v>
      </c>
      <c r="I43" s="7">
        <f t="shared" si="1"/>
        <v>-31.692000000000004</v>
      </c>
      <c r="J43" s="7">
        <v>64.959999999999994</v>
      </c>
      <c r="K43" s="7">
        <v>2</v>
      </c>
      <c r="L43" s="5">
        <v>40</v>
      </c>
      <c r="M43">
        <f t="shared" si="3"/>
        <v>1.25</v>
      </c>
      <c r="O43" s="7">
        <f t="shared" si="2"/>
        <v>-823.48492800000008</v>
      </c>
      <c r="Q43">
        <f t="shared" si="4"/>
        <v>823.48492800000008</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5FA21-45A1-40C9-B9FA-D3801E3BE88E}">
  <dimension ref="A2:AK48"/>
  <sheetViews>
    <sheetView topLeftCell="G2" zoomScale="85" zoomScaleNormal="85" workbookViewId="0">
      <selection activeCell="C20" sqref="C20"/>
    </sheetView>
  </sheetViews>
  <sheetFormatPr defaultRowHeight="15" x14ac:dyDescent="0.2"/>
  <cols>
    <col min="1" max="1" width="14.2578125" customWidth="1"/>
    <col min="2" max="2" width="19.1015625" customWidth="1"/>
  </cols>
  <sheetData>
    <row r="2" spans="1:37" x14ac:dyDescent="0.2">
      <c r="A2" t="s">
        <v>62</v>
      </c>
      <c r="C2" s="65" t="s">
        <v>72</v>
      </c>
      <c r="D2" s="65"/>
      <c r="E2" s="65"/>
      <c r="I2" s="7"/>
      <c r="R2" s="65" t="s">
        <v>72</v>
      </c>
      <c r="S2" s="65"/>
      <c r="T2" s="65"/>
      <c r="X2" s="7"/>
    </row>
    <row r="3" spans="1:37" x14ac:dyDescent="0.2">
      <c r="A3" t="s">
        <v>120</v>
      </c>
      <c r="B3" s="3" t="s">
        <v>70</v>
      </c>
      <c r="C3" s="4">
        <v>1</v>
      </c>
      <c r="D3" s="4">
        <v>2</v>
      </c>
      <c r="E3" s="4">
        <v>3</v>
      </c>
      <c r="F3" s="3" t="s">
        <v>63</v>
      </c>
      <c r="G3" s="4" t="s">
        <v>64</v>
      </c>
      <c r="H3" s="3" t="s">
        <v>61</v>
      </c>
      <c r="I3" s="9" t="s">
        <v>65</v>
      </c>
      <c r="J3" s="3" t="s">
        <v>66</v>
      </c>
      <c r="K3" s="3" t="s">
        <v>67</v>
      </c>
      <c r="L3" s="3" t="s">
        <v>68</v>
      </c>
      <c r="N3" s="3" t="s">
        <v>107</v>
      </c>
      <c r="Q3" s="3" t="s">
        <v>70</v>
      </c>
      <c r="R3" s="4">
        <v>1</v>
      </c>
      <c r="S3" s="4">
        <v>2</v>
      </c>
      <c r="T3" s="4">
        <v>3</v>
      </c>
      <c r="U3" s="3" t="s">
        <v>63</v>
      </c>
      <c r="V3" s="4" t="s">
        <v>64</v>
      </c>
      <c r="W3" s="3" t="s">
        <v>61</v>
      </c>
      <c r="X3" s="9" t="s">
        <v>65</v>
      </c>
      <c r="Y3" s="3" t="s">
        <v>66</v>
      </c>
      <c r="Z3" s="3" t="s">
        <v>67</v>
      </c>
      <c r="AA3" s="3" t="s">
        <v>68</v>
      </c>
      <c r="AC3" s="3" t="s">
        <v>107</v>
      </c>
      <c r="AH3" t="s">
        <v>136</v>
      </c>
      <c r="AI3" t="s">
        <v>137</v>
      </c>
      <c r="AJ3" t="s">
        <v>138</v>
      </c>
      <c r="AK3" t="s">
        <v>139</v>
      </c>
    </row>
    <row r="4" spans="1:37" x14ac:dyDescent="0.2">
      <c r="B4" s="7">
        <v>20</v>
      </c>
      <c r="C4" s="5">
        <v>50.359000000000002</v>
      </c>
      <c r="D4" s="5">
        <v>54.155999999999999</v>
      </c>
      <c r="E4" s="5">
        <v>34.881</v>
      </c>
      <c r="F4">
        <f t="shared" ref="F4:F8" si="0">AVERAGE(C4:E4)</f>
        <v>46.465333333333341</v>
      </c>
      <c r="G4" s="5">
        <v>1.0429999999999999</v>
      </c>
      <c r="H4">
        <f t="shared" ref="H4:H8" si="1">F4-G4</f>
        <v>45.422333333333341</v>
      </c>
      <c r="I4">
        <v>29.71</v>
      </c>
      <c r="J4">
        <v>4</v>
      </c>
      <c r="K4" s="5">
        <v>1</v>
      </c>
      <c r="L4">
        <f>50/K4</f>
        <v>50</v>
      </c>
      <c r="N4">
        <f>(H4*I4)/(J4*L4)</f>
        <v>6.7474876166666684</v>
      </c>
      <c r="P4" t="s">
        <v>120</v>
      </c>
      <c r="Q4" s="7">
        <v>20</v>
      </c>
      <c r="R4" s="5">
        <v>34.819000000000003</v>
      </c>
      <c r="S4" s="5">
        <v>23.6</v>
      </c>
      <c r="T4" s="5">
        <v>25.574000000000002</v>
      </c>
      <c r="U4">
        <f t="shared" ref="U4:U7" si="2">AVERAGE(R4:T4)</f>
        <v>27.997666666666671</v>
      </c>
      <c r="V4" s="5">
        <v>0.51500000000000001</v>
      </c>
      <c r="W4">
        <f t="shared" ref="W4:W7" si="3">U4-V4</f>
        <v>27.48266666666667</v>
      </c>
      <c r="X4">
        <v>29.71</v>
      </c>
      <c r="Y4">
        <v>2</v>
      </c>
      <c r="Z4" s="5">
        <v>1</v>
      </c>
      <c r="AA4">
        <f>50/Z4</f>
        <v>50</v>
      </c>
      <c r="AC4">
        <f>(W4*X4)/(Y4*AA4)</f>
        <v>8.1651002666666681</v>
      </c>
      <c r="AH4">
        <v>50</v>
      </c>
      <c r="AI4">
        <f>(AJ4*AK4)/AH4</f>
        <v>40</v>
      </c>
      <c r="AJ4">
        <v>10</v>
      </c>
      <c r="AK4">
        <v>200</v>
      </c>
    </row>
    <row r="5" spans="1:37" x14ac:dyDescent="0.2">
      <c r="B5" s="7">
        <v>100</v>
      </c>
      <c r="C5" s="5">
        <v>33.290999999999997</v>
      </c>
      <c r="D5" s="5">
        <v>28.024999999999999</v>
      </c>
      <c r="E5" s="5">
        <v>25.962</v>
      </c>
      <c r="F5">
        <f t="shared" si="0"/>
        <v>29.092666666666663</v>
      </c>
      <c r="G5" s="5">
        <v>0.06</v>
      </c>
      <c r="H5">
        <f t="shared" si="1"/>
        <v>29.032666666666664</v>
      </c>
      <c r="I5">
        <v>29.71</v>
      </c>
      <c r="J5">
        <v>4</v>
      </c>
      <c r="K5" s="6">
        <v>5</v>
      </c>
      <c r="L5">
        <f t="shared" ref="L5:L8" si="4">50/K5</f>
        <v>10</v>
      </c>
      <c r="N5">
        <f>(H5*I5)/(J5*L5)</f>
        <v>21.564013166666665</v>
      </c>
      <c r="P5" t="s">
        <v>132</v>
      </c>
      <c r="Q5" s="7">
        <v>20</v>
      </c>
      <c r="R5" s="5">
        <v>32.792999999999999</v>
      </c>
      <c r="S5" s="5">
        <v>45.741999999999997</v>
      </c>
      <c r="T5" s="5">
        <v>33.978999999999999</v>
      </c>
      <c r="U5">
        <f t="shared" si="2"/>
        <v>37.504666666666665</v>
      </c>
      <c r="V5" s="5">
        <v>1.198</v>
      </c>
      <c r="W5">
        <f t="shared" si="3"/>
        <v>36.306666666666665</v>
      </c>
      <c r="X5">
        <v>29.71</v>
      </c>
      <c r="Y5">
        <v>2</v>
      </c>
      <c r="Z5" s="6">
        <v>1</v>
      </c>
      <c r="AA5">
        <f t="shared" ref="AA5:AA7" si="5">50/Z5</f>
        <v>50</v>
      </c>
      <c r="AC5">
        <f>(W5*X5)/(Y5*AA5)</f>
        <v>10.786710666666666</v>
      </c>
    </row>
    <row r="6" spans="1:37" x14ac:dyDescent="0.2">
      <c r="B6" s="7">
        <v>200</v>
      </c>
      <c r="C6" s="5">
        <v>24.204000000000001</v>
      </c>
      <c r="D6" s="5">
        <v>19.204000000000001</v>
      </c>
      <c r="E6" s="5">
        <v>16.100999999999999</v>
      </c>
      <c r="F6" s="7">
        <f t="shared" si="0"/>
        <v>19.836333333333332</v>
      </c>
      <c r="G6" s="5">
        <v>2.3E-2</v>
      </c>
      <c r="H6" s="7">
        <f t="shared" si="1"/>
        <v>19.813333333333333</v>
      </c>
      <c r="I6">
        <v>29.71</v>
      </c>
      <c r="J6">
        <v>4</v>
      </c>
      <c r="K6" s="8">
        <v>10</v>
      </c>
      <c r="L6" s="7">
        <f t="shared" si="4"/>
        <v>5</v>
      </c>
      <c r="M6" s="7"/>
      <c r="N6" s="7">
        <f t="shared" ref="N6:N8" si="6">(H6*I6)/(J6*L6)</f>
        <v>29.432706666666668</v>
      </c>
      <c r="P6" t="s">
        <v>120</v>
      </c>
      <c r="Q6" s="22">
        <v>100</v>
      </c>
      <c r="R6" s="5">
        <v>15.449</v>
      </c>
      <c r="S6" s="5">
        <v>11.536</v>
      </c>
      <c r="T6" s="5">
        <v>10.781000000000001</v>
      </c>
      <c r="U6" s="7">
        <f t="shared" si="2"/>
        <v>12.588666666666667</v>
      </c>
      <c r="V6" s="5">
        <v>0.14599999999999999</v>
      </c>
      <c r="W6" s="7">
        <f t="shared" si="3"/>
        <v>12.442666666666666</v>
      </c>
      <c r="X6">
        <v>29.71</v>
      </c>
      <c r="Y6">
        <v>2</v>
      </c>
      <c r="Z6" s="8">
        <v>5</v>
      </c>
      <c r="AA6" s="7">
        <f t="shared" si="5"/>
        <v>10</v>
      </c>
      <c r="AB6" s="7"/>
      <c r="AC6" s="7">
        <f t="shared" ref="AC6:AC7" si="7">(W6*X6)/(Y6*AA6)</f>
        <v>18.483581333333333</v>
      </c>
    </row>
    <row r="7" spans="1:37" x14ac:dyDescent="0.2">
      <c r="B7" s="7">
        <v>400</v>
      </c>
      <c r="C7" s="5">
        <v>12.691000000000001</v>
      </c>
      <c r="D7" s="5">
        <v>10.085000000000001</v>
      </c>
      <c r="E7" s="5">
        <v>9.0670000000000002</v>
      </c>
      <c r="F7">
        <f t="shared" si="0"/>
        <v>10.614333333333335</v>
      </c>
      <c r="G7" s="5">
        <v>0.113</v>
      </c>
      <c r="H7">
        <f t="shared" si="1"/>
        <v>10.501333333333335</v>
      </c>
      <c r="I7">
        <v>29.71</v>
      </c>
      <c r="J7">
        <v>4</v>
      </c>
      <c r="K7" s="6">
        <v>20</v>
      </c>
      <c r="L7">
        <f t="shared" si="4"/>
        <v>2.5</v>
      </c>
      <c r="N7" s="7">
        <f t="shared" si="6"/>
        <v>31.199461333333339</v>
      </c>
      <c r="P7" t="s">
        <v>132</v>
      </c>
      <c r="Q7" s="40">
        <v>100</v>
      </c>
      <c r="R7" s="5">
        <v>19.45</v>
      </c>
      <c r="S7" s="5">
        <v>21.158999999999999</v>
      </c>
      <c r="T7" s="5">
        <v>21.614999999999998</v>
      </c>
      <c r="U7">
        <f t="shared" si="2"/>
        <v>20.74133333333333</v>
      </c>
      <c r="V7" s="5">
        <v>0.32</v>
      </c>
      <c r="W7">
        <f t="shared" si="3"/>
        <v>20.42133333333333</v>
      </c>
      <c r="X7">
        <v>29.71</v>
      </c>
      <c r="Y7">
        <v>2</v>
      </c>
      <c r="Z7" s="6">
        <v>5</v>
      </c>
      <c r="AA7">
        <f t="shared" si="5"/>
        <v>10</v>
      </c>
      <c r="AC7" s="7">
        <f t="shared" si="7"/>
        <v>30.335890666666661</v>
      </c>
    </row>
    <row r="8" spans="1:37" x14ac:dyDescent="0.2">
      <c r="B8" s="7">
        <v>800</v>
      </c>
      <c r="C8" s="5">
        <v>8.6609999999999996</v>
      </c>
      <c r="D8" s="5">
        <v>8.5709999999999997</v>
      </c>
      <c r="E8" s="5">
        <v>5.7990000000000004</v>
      </c>
      <c r="F8">
        <f t="shared" si="0"/>
        <v>7.6769999999999996</v>
      </c>
      <c r="G8" s="5">
        <v>0.6</v>
      </c>
      <c r="H8">
        <f t="shared" si="1"/>
        <v>7.077</v>
      </c>
      <c r="I8">
        <v>29.71</v>
      </c>
      <c r="J8">
        <v>4</v>
      </c>
      <c r="K8" s="6">
        <v>40</v>
      </c>
      <c r="L8">
        <f t="shared" si="4"/>
        <v>1.25</v>
      </c>
      <c r="N8">
        <f t="shared" si="6"/>
        <v>42.051534000000004</v>
      </c>
      <c r="Q8" s="7"/>
      <c r="R8" s="5"/>
      <c r="S8" s="5"/>
      <c r="T8" s="5"/>
      <c r="V8" s="5"/>
      <c r="Z8" s="6"/>
    </row>
    <row r="9" spans="1:37" x14ac:dyDescent="0.2">
      <c r="B9" s="7"/>
    </row>
    <row r="10" spans="1:37" x14ac:dyDescent="0.2">
      <c r="A10" t="s">
        <v>132</v>
      </c>
      <c r="B10" s="11" t="s">
        <v>70</v>
      </c>
      <c r="C10" s="4">
        <v>1</v>
      </c>
      <c r="D10" s="4">
        <v>2</v>
      </c>
      <c r="E10" s="4">
        <v>3</v>
      </c>
      <c r="F10" s="3" t="s">
        <v>63</v>
      </c>
      <c r="G10" s="4" t="s">
        <v>64</v>
      </c>
      <c r="H10" s="3" t="s">
        <v>61</v>
      </c>
      <c r="I10" s="9" t="s">
        <v>65</v>
      </c>
      <c r="J10" s="3" t="s">
        <v>66</v>
      </c>
      <c r="K10" s="3" t="s">
        <v>67</v>
      </c>
      <c r="L10" s="3" t="s">
        <v>68</v>
      </c>
      <c r="N10" s="3" t="s">
        <v>107</v>
      </c>
    </row>
    <row r="11" spans="1:37" x14ac:dyDescent="0.2">
      <c r="B11" s="7">
        <v>20</v>
      </c>
      <c r="C11" s="5">
        <v>33.643000000000001</v>
      </c>
      <c r="D11" s="5">
        <v>42.406999999999996</v>
      </c>
      <c r="E11" s="5">
        <v>41.064999999999998</v>
      </c>
      <c r="F11">
        <v>41.064999999999998</v>
      </c>
      <c r="G11" s="5">
        <v>0.14599999999999999</v>
      </c>
      <c r="H11">
        <f t="shared" ref="H11:H15" si="8">F11-G11</f>
        <v>40.918999999999997</v>
      </c>
      <c r="I11">
        <v>29.71</v>
      </c>
      <c r="J11">
        <v>4</v>
      </c>
      <c r="K11" s="5">
        <v>1</v>
      </c>
      <c r="L11">
        <f>50/K11</f>
        <v>50</v>
      </c>
      <c r="N11">
        <f>(H11*I11)/(J11*L11)</f>
        <v>6.0785174499999997</v>
      </c>
    </row>
    <row r="12" spans="1:37" x14ac:dyDescent="0.2">
      <c r="B12" s="7">
        <v>100</v>
      </c>
      <c r="C12" s="5">
        <v>34.695999999999998</v>
      </c>
      <c r="D12" s="5">
        <v>36.130000000000003</v>
      </c>
      <c r="E12" s="5">
        <v>38.609000000000002</v>
      </c>
      <c r="F12">
        <f t="shared" ref="F12:F15" si="9">AVERAGE(C12:E12)</f>
        <v>36.478333333333332</v>
      </c>
      <c r="G12" s="5">
        <v>9.1999999999999998E-2</v>
      </c>
      <c r="H12">
        <f t="shared" si="8"/>
        <v>36.386333333333333</v>
      </c>
      <c r="I12">
        <v>29.71</v>
      </c>
      <c r="J12">
        <v>4</v>
      </c>
      <c r="K12" s="6">
        <v>5</v>
      </c>
      <c r="L12">
        <f t="shared" ref="L12:L15" si="10">50/K12</f>
        <v>10</v>
      </c>
      <c r="N12">
        <f>(H12*I12)/(J12*L12)</f>
        <v>27.025949083333337</v>
      </c>
    </row>
    <row r="13" spans="1:37" x14ac:dyDescent="0.2">
      <c r="B13" s="7">
        <v>200</v>
      </c>
      <c r="C13" s="5">
        <v>30.652000000000001</v>
      </c>
      <c r="D13" s="5">
        <v>31.303999999999998</v>
      </c>
      <c r="E13" s="5">
        <v>33</v>
      </c>
      <c r="F13" s="7">
        <f t="shared" si="9"/>
        <v>31.652000000000001</v>
      </c>
      <c r="G13" s="5">
        <v>1.304</v>
      </c>
      <c r="H13" s="7">
        <f t="shared" si="8"/>
        <v>30.348000000000003</v>
      </c>
      <c r="I13">
        <v>29.71</v>
      </c>
      <c r="J13">
        <v>4</v>
      </c>
      <c r="K13" s="8">
        <v>10</v>
      </c>
      <c r="L13" s="7">
        <f t="shared" si="10"/>
        <v>5</v>
      </c>
      <c r="M13" s="7"/>
      <c r="N13" s="7">
        <f t="shared" ref="N13:N15" si="11">(H13*I13)/(J13*L13)</f>
        <v>45.08195400000001</v>
      </c>
    </row>
    <row r="14" spans="1:37" x14ac:dyDescent="0.2">
      <c r="B14" s="7">
        <v>400</v>
      </c>
      <c r="C14" s="5">
        <v>19.957000000000001</v>
      </c>
      <c r="D14" s="5">
        <v>21.260999999999999</v>
      </c>
      <c r="E14" s="5">
        <v>17.739000000000001</v>
      </c>
      <c r="F14">
        <f t="shared" si="9"/>
        <v>19.652333333333335</v>
      </c>
      <c r="G14" s="5">
        <v>0.78300000000000003</v>
      </c>
      <c r="H14">
        <f t="shared" si="8"/>
        <v>18.869333333333334</v>
      </c>
      <c r="I14">
        <v>29.71</v>
      </c>
      <c r="J14">
        <v>4</v>
      </c>
      <c r="K14" s="6">
        <v>20</v>
      </c>
      <c r="L14">
        <f t="shared" si="10"/>
        <v>2.5</v>
      </c>
      <c r="N14" s="7">
        <f t="shared" si="11"/>
        <v>56.060789333333332</v>
      </c>
    </row>
    <row r="15" spans="1:37" x14ac:dyDescent="0.2">
      <c r="B15" s="7">
        <v>800</v>
      </c>
      <c r="C15" s="5">
        <v>13.798</v>
      </c>
      <c r="D15" s="5">
        <v>24.646000000000001</v>
      </c>
      <c r="E15" s="5">
        <v>28.196000000000002</v>
      </c>
      <c r="F15">
        <f t="shared" si="9"/>
        <v>22.213333333333335</v>
      </c>
      <c r="G15" s="5">
        <v>0.20200000000000001</v>
      </c>
      <c r="H15">
        <f t="shared" si="8"/>
        <v>22.011333333333333</v>
      </c>
      <c r="I15">
        <v>29.71</v>
      </c>
      <c r="J15">
        <v>4</v>
      </c>
      <c r="K15" s="6">
        <v>40</v>
      </c>
      <c r="L15">
        <f t="shared" si="10"/>
        <v>1.25</v>
      </c>
      <c r="N15">
        <f t="shared" si="11"/>
        <v>130.79134266666668</v>
      </c>
    </row>
    <row r="21" spans="1:28" x14ac:dyDescent="0.2">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66" t="s">
        <v>77</v>
      </c>
      <c r="S21" s="66"/>
      <c r="T21" s="66"/>
      <c r="V21" s="66" t="s">
        <v>74</v>
      </c>
      <c r="W21" s="66"/>
      <c r="X21" s="66"/>
      <c r="Z21" s="66" t="s">
        <v>79</v>
      </c>
      <c r="AA21" s="66"/>
      <c r="AB21" s="66"/>
    </row>
    <row r="22" spans="1:28" x14ac:dyDescent="0.2">
      <c r="A22" t="s">
        <v>57</v>
      </c>
      <c r="B22" t="s">
        <v>0</v>
      </c>
      <c r="C22" s="7">
        <v>100</v>
      </c>
      <c r="D22" s="8">
        <v>23.116</v>
      </c>
      <c r="E22" s="8">
        <v>22.989000000000001</v>
      </c>
      <c r="F22" s="8">
        <v>26.146999999999998</v>
      </c>
      <c r="G22" s="7">
        <f t="shared" ref="G22:G45" si="12">AVERAGE(D22:F22)</f>
        <v>24.084000000000003</v>
      </c>
      <c r="H22" s="8">
        <v>-0.86799999999999999</v>
      </c>
      <c r="I22" s="7">
        <f t="shared" ref="I22:I45" si="13">G22-H22</f>
        <v>24.952000000000002</v>
      </c>
      <c r="J22" s="7">
        <v>29.71</v>
      </c>
      <c r="K22">
        <v>2</v>
      </c>
      <c r="L22" s="5">
        <v>5</v>
      </c>
      <c r="M22">
        <f>50/L22</f>
        <v>10</v>
      </c>
      <c r="N22" s="7"/>
      <c r="O22" s="7">
        <f>(I22*J22)/(K22*M22)</f>
        <v>37.066196000000005</v>
      </c>
      <c r="P22">
        <f>AVERAGE(O22:O28)</f>
        <v>31.06258311904762</v>
      </c>
      <c r="S22" s="3" t="s">
        <v>58</v>
      </c>
      <c r="T22" t="s">
        <v>57</v>
      </c>
      <c r="W22" s="3" t="s">
        <v>58</v>
      </c>
      <c r="X22" t="s">
        <v>57</v>
      </c>
      <c r="AA22" s="3" t="s">
        <v>58</v>
      </c>
      <c r="AB22" t="s">
        <v>57</v>
      </c>
    </row>
    <row r="23" spans="1:28" x14ac:dyDescent="0.2">
      <c r="A23" t="s">
        <v>57</v>
      </c>
      <c r="B23" t="s">
        <v>1</v>
      </c>
      <c r="C23" s="7">
        <v>100</v>
      </c>
      <c r="D23" s="8">
        <v>18.658000000000001</v>
      </c>
      <c r="E23" s="8">
        <v>25.768000000000001</v>
      </c>
      <c r="F23" s="8">
        <v>23.146999999999998</v>
      </c>
      <c r="G23" s="7">
        <f t="shared" si="12"/>
        <v>22.524333333333335</v>
      </c>
      <c r="H23" s="8">
        <v>-6.3E-2</v>
      </c>
      <c r="I23" s="7">
        <f t="shared" si="13"/>
        <v>22.587333333333333</v>
      </c>
      <c r="J23" s="7">
        <v>29.71</v>
      </c>
      <c r="K23">
        <v>2</v>
      </c>
      <c r="L23" s="5">
        <v>5</v>
      </c>
      <c r="M23">
        <f t="shared" ref="M23:M45" si="14">50/L23</f>
        <v>10</v>
      </c>
      <c r="O23" s="7">
        <f t="shared" ref="O23:O45" si="15">(I23*J23)/(K23*M23)</f>
        <v>33.553483666666672</v>
      </c>
      <c r="R23" t="s">
        <v>75</v>
      </c>
      <c r="S23">
        <f>AVERAGE(O41:O45)</f>
        <v>42.672373966666669</v>
      </c>
      <c r="T23">
        <f>AVERAGE(O29:O35)</f>
        <v>38.00920554761904</v>
      </c>
      <c r="V23" t="s">
        <v>75</v>
      </c>
      <c r="W23">
        <f>STDEVA(O41:O45)</f>
        <v>6.7752050601920084</v>
      </c>
      <c r="X23">
        <f>STDEVA(O29:O35)</f>
        <v>7.2944727657051187</v>
      </c>
      <c r="Z23" t="s">
        <v>75</v>
      </c>
      <c r="AA23">
        <f>W23/SQRT(W28)</f>
        <v>3.0299638152179771</v>
      </c>
      <c r="AB23">
        <f>X23/SQRT(X28)</f>
        <v>2.7570515547698955</v>
      </c>
    </row>
    <row r="24" spans="1:28" x14ac:dyDescent="0.2">
      <c r="A24" t="s">
        <v>57</v>
      </c>
      <c r="B24" t="s">
        <v>2</v>
      </c>
      <c r="C24" s="7">
        <v>100</v>
      </c>
      <c r="D24" s="8">
        <v>22.263000000000002</v>
      </c>
      <c r="E24" s="8">
        <v>20.620999999999999</v>
      </c>
      <c r="F24" s="8">
        <v>23.811</v>
      </c>
      <c r="G24" s="7">
        <f t="shared" si="12"/>
        <v>22.231666666666666</v>
      </c>
      <c r="H24" s="8">
        <v>-9.5000000000000001E-2</v>
      </c>
      <c r="I24" s="7">
        <f t="shared" si="13"/>
        <v>22.326666666666664</v>
      </c>
      <c r="J24" s="7">
        <v>29.71</v>
      </c>
      <c r="K24">
        <v>2</v>
      </c>
      <c r="L24" s="5">
        <v>5</v>
      </c>
      <c r="M24">
        <f t="shared" si="14"/>
        <v>10</v>
      </c>
      <c r="O24" s="7">
        <f t="shared" si="15"/>
        <v>33.166263333333333</v>
      </c>
      <c r="R24" t="s">
        <v>76</v>
      </c>
      <c r="S24">
        <f>AVERAGE(O36:O40)</f>
        <v>33.470790833333339</v>
      </c>
      <c r="T24">
        <f>AVERAGE(O22:O28)</f>
        <v>31.06258311904762</v>
      </c>
      <c r="V24" t="s">
        <v>76</v>
      </c>
      <c r="W24">
        <f>STDEVA(O36:O40)</f>
        <v>5.6962904242800088</v>
      </c>
      <c r="X24">
        <f>STDEVA(O22:O28)</f>
        <v>7.0111979399920665</v>
      </c>
      <c r="Z24" t="s">
        <v>76</v>
      </c>
      <c r="AA24">
        <f>W24/SQRT(W29)</f>
        <v>2.5474585216542436</v>
      </c>
      <c r="AB24">
        <f>X24/SQRT(X29)</f>
        <v>2.6499837345524808</v>
      </c>
    </row>
    <row r="25" spans="1:28" x14ac:dyDescent="0.2">
      <c r="A25" t="s">
        <v>57</v>
      </c>
      <c r="B25" t="s">
        <v>3</v>
      </c>
      <c r="C25" s="7">
        <v>100</v>
      </c>
      <c r="D25" s="8">
        <v>21.757999999999999</v>
      </c>
      <c r="E25" s="8">
        <v>18.568000000000001</v>
      </c>
      <c r="F25" s="8">
        <v>19.579000000000001</v>
      </c>
      <c r="G25" s="7">
        <f t="shared" si="12"/>
        <v>19.968333333333334</v>
      </c>
      <c r="H25" s="8">
        <v>-6.3E-2</v>
      </c>
      <c r="I25" s="7">
        <f t="shared" si="13"/>
        <v>20.031333333333333</v>
      </c>
      <c r="J25" s="7">
        <v>29.71</v>
      </c>
      <c r="K25">
        <v>2</v>
      </c>
      <c r="L25" s="5">
        <v>5</v>
      </c>
      <c r="M25">
        <f t="shared" si="14"/>
        <v>10</v>
      </c>
      <c r="O25" s="7">
        <f t="shared" si="15"/>
        <v>29.756545666666664</v>
      </c>
    </row>
    <row r="26" spans="1:28" x14ac:dyDescent="0.2">
      <c r="A26" t="s">
        <v>57</v>
      </c>
      <c r="B26" t="s">
        <v>4</v>
      </c>
      <c r="C26" s="7">
        <v>100</v>
      </c>
      <c r="D26" s="8">
        <v>23.337</v>
      </c>
      <c r="E26" s="8">
        <v>26.431999999999999</v>
      </c>
      <c r="F26" s="8">
        <v>28.452999999999999</v>
      </c>
      <c r="G26" s="7">
        <f t="shared" si="12"/>
        <v>26.073999999999998</v>
      </c>
      <c r="H26" s="8">
        <v>-0.79300000000000004</v>
      </c>
      <c r="I26" s="7">
        <f t="shared" si="13"/>
        <v>26.866999999999997</v>
      </c>
      <c r="J26" s="7">
        <v>29.71</v>
      </c>
      <c r="K26">
        <v>2</v>
      </c>
      <c r="L26" s="5">
        <v>5</v>
      </c>
      <c r="M26">
        <f t="shared" si="14"/>
        <v>10</v>
      </c>
      <c r="O26" s="7">
        <f t="shared" si="15"/>
        <v>39.910928499999997</v>
      </c>
      <c r="R26" s="67" t="s">
        <v>78</v>
      </c>
      <c r="S26" s="67"/>
      <c r="T26" s="67"/>
      <c r="V26" s="66" t="s">
        <v>80</v>
      </c>
      <c r="W26" s="66"/>
      <c r="X26" s="66"/>
    </row>
    <row r="27" spans="1:28" x14ac:dyDescent="0.2">
      <c r="A27" t="s">
        <v>57</v>
      </c>
      <c r="B27" t="s">
        <v>5</v>
      </c>
      <c r="C27" s="7">
        <v>100</v>
      </c>
      <c r="D27" s="8">
        <v>15.789</v>
      </c>
      <c r="E27" s="8">
        <v>14.558</v>
      </c>
      <c r="F27" s="8">
        <v>14.968</v>
      </c>
      <c r="G27" s="7">
        <f t="shared" si="12"/>
        <v>15.104999999999999</v>
      </c>
      <c r="H27" s="8">
        <v>-0.61899999999999999</v>
      </c>
      <c r="I27" s="7">
        <f t="shared" si="13"/>
        <v>15.723999999999998</v>
      </c>
      <c r="J27" s="7">
        <v>29.71</v>
      </c>
      <c r="K27">
        <v>2</v>
      </c>
      <c r="L27" s="5">
        <v>5</v>
      </c>
      <c r="M27">
        <f t="shared" si="14"/>
        <v>10</v>
      </c>
      <c r="O27" s="7">
        <f t="shared" si="15"/>
        <v>23.358001999999999</v>
      </c>
      <c r="S27" t="s">
        <v>58</v>
      </c>
      <c r="T27" t="s">
        <v>57</v>
      </c>
      <c r="W27" t="s">
        <v>58</v>
      </c>
      <c r="X27" t="s">
        <v>57</v>
      </c>
    </row>
    <row r="28" spans="1:28" x14ac:dyDescent="0.2">
      <c r="A28" t="s">
        <v>57</v>
      </c>
      <c r="B28" t="s">
        <v>6</v>
      </c>
      <c r="C28" s="7">
        <v>100</v>
      </c>
      <c r="D28" s="8">
        <v>14.347</v>
      </c>
      <c r="E28" s="8">
        <v>14.179</v>
      </c>
      <c r="F28" s="8">
        <v>14.132</v>
      </c>
      <c r="G28" s="7">
        <f t="shared" si="12"/>
        <v>14.219333333333333</v>
      </c>
      <c r="H28" s="8">
        <v>0.33400000000000002</v>
      </c>
      <c r="I28" s="7">
        <f t="shared" si="13"/>
        <v>13.885333333333334</v>
      </c>
      <c r="J28" s="7">
        <v>29.71</v>
      </c>
      <c r="K28">
        <v>2</v>
      </c>
      <c r="L28" s="5">
        <v>5</v>
      </c>
      <c r="M28">
        <f t="shared" si="14"/>
        <v>10</v>
      </c>
      <c r="O28" s="7">
        <f t="shared" si="15"/>
        <v>20.626662666666668</v>
      </c>
      <c r="R28" t="s">
        <v>75</v>
      </c>
      <c r="S28">
        <f>ABS(S23)</f>
        <v>42.672373966666669</v>
      </c>
      <c r="T28">
        <f>ABS(T23)</f>
        <v>38.00920554761904</v>
      </c>
      <c r="V28" t="s">
        <v>75</v>
      </c>
      <c r="W28">
        <f>COUNT(O41:O45)</f>
        <v>5</v>
      </c>
      <c r="X28">
        <f>COUNT(O29:O35)</f>
        <v>7</v>
      </c>
    </row>
    <row r="29" spans="1:28" x14ac:dyDescent="0.2">
      <c r="A29" t="s">
        <v>57</v>
      </c>
      <c r="B29" t="s">
        <v>7</v>
      </c>
      <c r="C29" s="7">
        <v>100</v>
      </c>
      <c r="D29" s="8">
        <v>22.611000000000001</v>
      </c>
      <c r="E29" s="8">
        <v>25.768000000000001</v>
      </c>
      <c r="F29" s="8">
        <v>31.388999999999999</v>
      </c>
      <c r="G29" s="7">
        <f t="shared" si="12"/>
        <v>26.589333333333332</v>
      </c>
      <c r="H29" s="8">
        <v>-1.105</v>
      </c>
      <c r="I29" s="7">
        <f t="shared" si="13"/>
        <v>27.694333333333333</v>
      </c>
      <c r="J29" s="7">
        <v>29.71</v>
      </c>
      <c r="K29">
        <v>2</v>
      </c>
      <c r="L29" s="5">
        <v>5</v>
      </c>
      <c r="M29">
        <f t="shared" si="14"/>
        <v>10</v>
      </c>
      <c r="O29" s="7">
        <f t="shared" si="15"/>
        <v>41.139932166666668</v>
      </c>
      <c r="P29">
        <f>AVERAGE(O29:O35)</f>
        <v>38.00920554761904</v>
      </c>
      <c r="R29" t="s">
        <v>76</v>
      </c>
      <c r="S29">
        <f>ABS(S24)</f>
        <v>33.470790833333339</v>
      </c>
      <c r="T29">
        <f>ABS(T24)</f>
        <v>31.06258311904762</v>
      </c>
      <c r="V29" t="s">
        <v>76</v>
      </c>
      <c r="W29">
        <f>COUNT(O36:O40)</f>
        <v>5</v>
      </c>
      <c r="X29">
        <f>COUNT(O22:O28)</f>
        <v>7</v>
      </c>
    </row>
    <row r="30" spans="1:28" x14ac:dyDescent="0.2">
      <c r="A30" t="s">
        <v>57</v>
      </c>
      <c r="B30" t="s">
        <v>8</v>
      </c>
      <c r="C30" s="7">
        <v>100</v>
      </c>
      <c r="D30" s="8">
        <v>18.032</v>
      </c>
      <c r="E30" s="8">
        <v>19.704999999999998</v>
      </c>
      <c r="F30" s="8">
        <v>19.957999999999998</v>
      </c>
      <c r="G30" s="7">
        <f t="shared" si="12"/>
        <v>19.231666666666666</v>
      </c>
      <c r="H30" s="8">
        <v>-6.3E-2</v>
      </c>
      <c r="I30" s="7">
        <f t="shared" si="13"/>
        <v>19.294666666666664</v>
      </c>
      <c r="J30" s="7">
        <v>29.71</v>
      </c>
      <c r="K30">
        <v>2</v>
      </c>
      <c r="L30" s="5">
        <v>5</v>
      </c>
      <c r="M30">
        <f t="shared" si="14"/>
        <v>10</v>
      </c>
      <c r="O30" s="7">
        <f t="shared" si="15"/>
        <v>28.662227333333327</v>
      </c>
    </row>
    <row r="31" spans="1:28" x14ac:dyDescent="0.2">
      <c r="A31" t="s">
        <v>57</v>
      </c>
      <c r="B31" t="s">
        <v>9</v>
      </c>
      <c r="C31" s="7">
        <v>100</v>
      </c>
      <c r="D31" s="8">
        <v>21.504999999999999</v>
      </c>
      <c r="E31" s="8">
        <v>22.863</v>
      </c>
      <c r="F31" s="8">
        <v>22.957999999999998</v>
      </c>
      <c r="G31" s="7">
        <f t="shared" si="12"/>
        <v>22.441999999999997</v>
      </c>
      <c r="H31" s="8">
        <v>0.11700000000000001</v>
      </c>
      <c r="I31" s="7">
        <f t="shared" si="13"/>
        <v>22.324999999999996</v>
      </c>
      <c r="J31" s="7">
        <v>29.71</v>
      </c>
      <c r="K31">
        <v>2</v>
      </c>
      <c r="L31" s="5">
        <v>5</v>
      </c>
      <c r="M31">
        <f t="shared" si="14"/>
        <v>10</v>
      </c>
      <c r="O31" s="7">
        <f t="shared" si="15"/>
        <v>33.163787499999998</v>
      </c>
    </row>
    <row r="32" spans="1:28" x14ac:dyDescent="0.2">
      <c r="A32" t="s">
        <v>57</v>
      </c>
      <c r="B32" t="s">
        <v>10</v>
      </c>
      <c r="C32" s="7">
        <v>100</v>
      </c>
      <c r="D32" s="8">
        <v>27.495999999999999</v>
      </c>
      <c r="E32" s="8">
        <v>29.937000000000001</v>
      </c>
      <c r="F32" s="8">
        <v>31.895</v>
      </c>
      <c r="G32" s="7">
        <f t="shared" si="12"/>
        <v>29.776</v>
      </c>
      <c r="H32" s="8">
        <v>4.2999999999999997E-2</v>
      </c>
      <c r="I32" s="7">
        <f t="shared" si="13"/>
        <v>29.733000000000001</v>
      </c>
      <c r="J32" s="7">
        <v>29.71</v>
      </c>
      <c r="K32">
        <v>2</v>
      </c>
      <c r="L32" s="5">
        <v>5</v>
      </c>
      <c r="M32">
        <f t="shared" si="14"/>
        <v>10</v>
      </c>
      <c r="O32" s="7">
        <f t="shared" si="15"/>
        <v>44.168371499999999</v>
      </c>
    </row>
    <row r="33" spans="1:16" x14ac:dyDescent="0.2">
      <c r="A33" t="s">
        <v>57</v>
      </c>
      <c r="B33" t="s">
        <v>11</v>
      </c>
      <c r="C33" s="7">
        <v>100</v>
      </c>
      <c r="D33" s="8">
        <v>24.821000000000002</v>
      </c>
      <c r="E33" s="8">
        <v>25.959</v>
      </c>
      <c r="F33" s="8">
        <v>25.515999999999998</v>
      </c>
      <c r="G33" s="7">
        <f t="shared" si="12"/>
        <v>25.431999999999999</v>
      </c>
      <c r="H33" s="8">
        <v>-0.34899999999999998</v>
      </c>
      <c r="I33" s="7">
        <f t="shared" si="13"/>
        <v>25.780999999999999</v>
      </c>
      <c r="J33" s="7">
        <v>29.71</v>
      </c>
      <c r="K33">
        <v>2</v>
      </c>
      <c r="L33" s="5">
        <v>5</v>
      </c>
      <c r="M33">
        <f t="shared" si="14"/>
        <v>10</v>
      </c>
      <c r="O33" s="7">
        <f t="shared" si="15"/>
        <v>38.297675499999997</v>
      </c>
    </row>
    <row r="34" spans="1:16" x14ac:dyDescent="0.2">
      <c r="A34" t="s">
        <v>57</v>
      </c>
      <c r="B34" t="s">
        <v>12</v>
      </c>
      <c r="C34" s="7">
        <v>100</v>
      </c>
      <c r="D34" s="8">
        <v>19.167999999999999</v>
      </c>
      <c r="E34" s="8">
        <v>18.789000000000001</v>
      </c>
      <c r="F34" s="8">
        <v>26.164999999999999</v>
      </c>
      <c r="G34" s="7">
        <f t="shared" si="12"/>
        <v>21.373999999999999</v>
      </c>
      <c r="H34" s="8">
        <v>6.3E-2</v>
      </c>
      <c r="I34" s="7">
        <f t="shared" si="13"/>
        <v>21.311</v>
      </c>
      <c r="J34" s="7">
        <v>29.71</v>
      </c>
      <c r="K34">
        <v>2</v>
      </c>
      <c r="L34" s="5">
        <v>5</v>
      </c>
      <c r="M34">
        <f t="shared" si="14"/>
        <v>10</v>
      </c>
      <c r="O34" s="7">
        <f t="shared" si="15"/>
        <v>31.657490500000002</v>
      </c>
    </row>
    <row r="35" spans="1:16" x14ac:dyDescent="0.2">
      <c r="A35" t="s">
        <v>57</v>
      </c>
      <c r="B35" t="s">
        <v>13</v>
      </c>
      <c r="C35" s="7">
        <v>100</v>
      </c>
      <c r="D35" s="8">
        <v>34.042000000000002</v>
      </c>
      <c r="E35" s="8">
        <v>33.505000000000003</v>
      </c>
      <c r="F35" s="8">
        <v>34.200000000000003</v>
      </c>
      <c r="G35" s="7">
        <f t="shared" si="12"/>
        <v>33.915666666666667</v>
      </c>
      <c r="H35" s="8">
        <v>0.94699999999999995</v>
      </c>
      <c r="I35" s="7">
        <f t="shared" si="13"/>
        <v>32.968666666666664</v>
      </c>
      <c r="J35" s="7">
        <v>29.71</v>
      </c>
      <c r="K35">
        <v>2</v>
      </c>
      <c r="L35" s="5">
        <v>5</v>
      </c>
      <c r="M35">
        <f t="shared" si="14"/>
        <v>10</v>
      </c>
      <c r="O35" s="7">
        <f t="shared" si="15"/>
        <v>48.974954333333329</v>
      </c>
    </row>
    <row r="36" spans="1:16" x14ac:dyDescent="0.2">
      <c r="A36" t="s">
        <v>58</v>
      </c>
      <c r="B36" t="s">
        <v>14</v>
      </c>
      <c r="C36" s="7">
        <v>100</v>
      </c>
      <c r="D36" s="8">
        <v>24</v>
      </c>
      <c r="E36" s="8">
        <v>23.594000000000001</v>
      </c>
      <c r="F36" s="8">
        <v>31.010999999999999</v>
      </c>
      <c r="G36" s="7">
        <f t="shared" si="12"/>
        <v>26.201666666666668</v>
      </c>
      <c r="H36" s="8">
        <v>-0.81799999999999995</v>
      </c>
      <c r="I36" s="7">
        <f t="shared" si="13"/>
        <v>27.019666666666669</v>
      </c>
      <c r="J36" s="7">
        <v>29.71</v>
      </c>
      <c r="K36">
        <v>2</v>
      </c>
      <c r="L36" s="5">
        <v>5</v>
      </c>
      <c r="M36">
        <f t="shared" si="14"/>
        <v>10</v>
      </c>
      <c r="O36" s="7">
        <f t="shared" si="15"/>
        <v>40.137714833333334</v>
      </c>
      <c r="P36">
        <f>AVERAGE(O36:O40)</f>
        <v>33.470790833333339</v>
      </c>
    </row>
    <row r="37" spans="1:16" x14ac:dyDescent="0.2">
      <c r="A37" t="s">
        <v>58</v>
      </c>
      <c r="B37" t="s">
        <v>15</v>
      </c>
      <c r="C37" s="7">
        <v>100</v>
      </c>
      <c r="D37" s="8">
        <v>27.536999999999999</v>
      </c>
      <c r="E37" s="8">
        <v>26.779</v>
      </c>
      <c r="F37" s="8">
        <v>21.094999999999999</v>
      </c>
      <c r="G37" s="7">
        <f t="shared" si="12"/>
        <v>25.137</v>
      </c>
      <c r="H37" s="8">
        <v>0.189</v>
      </c>
      <c r="I37" s="7">
        <f t="shared" si="13"/>
        <v>24.948</v>
      </c>
      <c r="J37" s="7">
        <v>29.71</v>
      </c>
      <c r="K37">
        <v>2</v>
      </c>
      <c r="L37" s="5">
        <v>5</v>
      </c>
      <c r="M37">
        <f t="shared" si="14"/>
        <v>10</v>
      </c>
      <c r="O37" s="7">
        <f t="shared" si="15"/>
        <v>37.060254</v>
      </c>
    </row>
    <row r="38" spans="1:16" x14ac:dyDescent="0.2">
      <c r="A38" t="s">
        <v>58</v>
      </c>
      <c r="B38" t="s">
        <v>16</v>
      </c>
      <c r="C38" s="7">
        <v>100</v>
      </c>
      <c r="D38" s="8">
        <v>23.428000000000001</v>
      </c>
      <c r="E38" s="8">
        <v>20.198</v>
      </c>
      <c r="F38" s="8">
        <v>25.231999999999999</v>
      </c>
      <c r="G38" s="7">
        <f t="shared" si="12"/>
        <v>22.952666666666669</v>
      </c>
      <c r="H38" s="8">
        <v>0.53700000000000003</v>
      </c>
      <c r="I38" s="7">
        <f t="shared" si="13"/>
        <v>22.41566666666667</v>
      </c>
      <c r="J38" s="7">
        <v>29.71</v>
      </c>
      <c r="K38">
        <v>2</v>
      </c>
      <c r="L38" s="5">
        <v>5</v>
      </c>
      <c r="M38">
        <f t="shared" si="14"/>
        <v>10</v>
      </c>
      <c r="O38" s="7">
        <f t="shared" si="15"/>
        <v>33.298472833333342</v>
      </c>
    </row>
    <row r="39" spans="1:16" x14ac:dyDescent="0.2">
      <c r="A39" t="s">
        <v>58</v>
      </c>
      <c r="B39" s="2" t="s">
        <v>17</v>
      </c>
      <c r="C39" s="7">
        <v>100</v>
      </c>
      <c r="D39" s="8">
        <v>16.452999999999999</v>
      </c>
      <c r="E39" s="8">
        <v>16.263000000000002</v>
      </c>
      <c r="F39" s="8">
        <v>16.547000000000001</v>
      </c>
      <c r="G39" s="7">
        <f t="shared" si="12"/>
        <v>16.421000000000003</v>
      </c>
      <c r="H39" s="8">
        <v>-0.505</v>
      </c>
      <c r="I39" s="7">
        <f t="shared" si="13"/>
        <v>16.926000000000002</v>
      </c>
      <c r="J39" s="7">
        <v>29.71</v>
      </c>
      <c r="K39">
        <v>2</v>
      </c>
      <c r="L39" s="5">
        <v>5</v>
      </c>
      <c r="M39">
        <f t="shared" si="14"/>
        <v>10</v>
      </c>
      <c r="O39" s="7">
        <f t="shared" si="15"/>
        <v>25.143573000000004</v>
      </c>
    </row>
    <row r="40" spans="1:16" x14ac:dyDescent="0.2">
      <c r="A40" t="s">
        <v>58</v>
      </c>
      <c r="B40" t="s">
        <v>18</v>
      </c>
      <c r="C40" s="7">
        <v>100</v>
      </c>
      <c r="D40" s="8">
        <v>22.547000000000001</v>
      </c>
      <c r="E40" s="8">
        <v>20.91</v>
      </c>
      <c r="F40" s="8">
        <v>22.105</v>
      </c>
      <c r="G40" s="7">
        <f t="shared" si="12"/>
        <v>21.853999999999999</v>
      </c>
      <c r="H40" s="8">
        <v>0.505</v>
      </c>
      <c r="I40" s="7">
        <f t="shared" si="13"/>
        <v>21.349</v>
      </c>
      <c r="J40" s="7">
        <v>29.71</v>
      </c>
      <c r="K40">
        <v>2</v>
      </c>
      <c r="L40" s="5">
        <v>5</v>
      </c>
      <c r="M40">
        <f t="shared" si="14"/>
        <v>10</v>
      </c>
      <c r="O40" s="7">
        <f t="shared" si="15"/>
        <v>31.713939500000002</v>
      </c>
    </row>
    <row r="41" spans="1:16" x14ac:dyDescent="0.2">
      <c r="A41" t="s">
        <v>58</v>
      </c>
      <c r="B41" t="s">
        <v>19</v>
      </c>
      <c r="C41" s="7">
        <v>100</v>
      </c>
      <c r="D41" s="8">
        <v>22.562999999999999</v>
      </c>
      <c r="E41" s="8">
        <v>20.116</v>
      </c>
      <c r="F41" s="8">
        <v>29.937000000000001</v>
      </c>
      <c r="G41" s="7">
        <f t="shared" si="12"/>
        <v>24.205333333333332</v>
      </c>
      <c r="H41" s="8">
        <v>-0.69399999999999995</v>
      </c>
      <c r="I41" s="7">
        <f t="shared" si="13"/>
        <v>24.899333333333331</v>
      </c>
      <c r="J41" s="7">
        <v>29.71</v>
      </c>
      <c r="K41">
        <v>2</v>
      </c>
      <c r="L41" s="5">
        <v>5</v>
      </c>
      <c r="M41">
        <f t="shared" si="14"/>
        <v>10</v>
      </c>
      <c r="O41" s="7">
        <f t="shared" si="15"/>
        <v>36.987959666666669</v>
      </c>
      <c r="P41">
        <f>AVERAGE(O41:O45)</f>
        <v>42.672373966666669</v>
      </c>
    </row>
    <row r="42" spans="1:16" x14ac:dyDescent="0.2">
      <c r="A42" t="s">
        <v>58</v>
      </c>
      <c r="B42" t="s">
        <v>20</v>
      </c>
      <c r="C42" s="7">
        <v>100</v>
      </c>
      <c r="D42" s="8">
        <v>21.451000000000001</v>
      </c>
      <c r="E42" s="8">
        <v>23.741</v>
      </c>
      <c r="F42" s="8">
        <v>29.300999999999998</v>
      </c>
      <c r="G42" s="7">
        <f t="shared" si="12"/>
        <v>24.831</v>
      </c>
      <c r="H42" s="8">
        <v>-0.88900000000000001</v>
      </c>
      <c r="I42" s="7">
        <f t="shared" si="13"/>
        <v>25.72</v>
      </c>
      <c r="J42" s="7">
        <v>29.71</v>
      </c>
      <c r="K42">
        <v>2</v>
      </c>
      <c r="L42" s="5">
        <v>5</v>
      </c>
      <c r="M42">
        <f t="shared" si="14"/>
        <v>10</v>
      </c>
      <c r="O42" s="7">
        <f t="shared" si="15"/>
        <v>38.207059999999998</v>
      </c>
    </row>
    <row r="43" spans="1:16" x14ac:dyDescent="0.2">
      <c r="A43" t="s">
        <v>58</v>
      </c>
      <c r="B43" t="s">
        <v>21</v>
      </c>
      <c r="C43" s="7">
        <v>100</v>
      </c>
      <c r="D43" s="8">
        <v>34.957999999999998</v>
      </c>
      <c r="E43" s="8">
        <v>33.789000000000001</v>
      </c>
      <c r="F43" s="8">
        <v>36.853000000000002</v>
      </c>
      <c r="G43" s="7">
        <f t="shared" si="12"/>
        <v>35.199999999999996</v>
      </c>
      <c r="H43" s="8">
        <v>-0.126</v>
      </c>
      <c r="I43" s="7">
        <f t="shared" si="13"/>
        <v>35.325999999999993</v>
      </c>
      <c r="J43" s="7">
        <v>29.71</v>
      </c>
      <c r="K43">
        <v>2</v>
      </c>
      <c r="L43" s="5">
        <v>5</v>
      </c>
      <c r="M43">
        <f t="shared" si="14"/>
        <v>10</v>
      </c>
      <c r="O43" s="7">
        <f t="shared" si="15"/>
        <v>52.476772999999994</v>
      </c>
    </row>
    <row r="44" spans="1:16" x14ac:dyDescent="0.2">
      <c r="A44" t="s">
        <v>58</v>
      </c>
      <c r="B44" t="s">
        <v>22</v>
      </c>
      <c r="C44" s="7">
        <v>100</v>
      </c>
      <c r="D44" s="8">
        <v>37.173000000000002</v>
      </c>
      <c r="E44" s="8">
        <v>28.454999999999998</v>
      </c>
      <c r="F44" s="8">
        <v>28.327000000000002</v>
      </c>
      <c r="G44" s="7">
        <f t="shared" si="12"/>
        <v>31.318333333333332</v>
      </c>
      <c r="H44" s="8">
        <v>-0.34699999999999998</v>
      </c>
      <c r="I44" s="7">
        <f t="shared" si="13"/>
        <v>31.665333333333333</v>
      </c>
      <c r="J44" s="7">
        <v>29.71</v>
      </c>
      <c r="K44">
        <v>2</v>
      </c>
      <c r="L44" s="5">
        <v>5</v>
      </c>
      <c r="M44">
        <f t="shared" si="14"/>
        <v>10</v>
      </c>
      <c r="O44" s="7">
        <f t="shared" si="15"/>
        <v>47.038852666666671</v>
      </c>
    </row>
    <row r="45" spans="1:16" x14ac:dyDescent="0.2">
      <c r="A45" t="s">
        <v>58</v>
      </c>
      <c r="B45" t="s">
        <v>23</v>
      </c>
      <c r="C45" s="7">
        <v>100</v>
      </c>
      <c r="D45" s="8">
        <v>27.094999999999999</v>
      </c>
      <c r="E45" s="8">
        <v>23.367999999999999</v>
      </c>
      <c r="F45" s="8">
        <v>28.010999999999999</v>
      </c>
      <c r="G45" s="7">
        <f t="shared" si="12"/>
        <v>26.157999999999998</v>
      </c>
      <c r="H45" s="8">
        <v>0.13900000000000001</v>
      </c>
      <c r="I45" s="7">
        <f t="shared" si="13"/>
        <v>26.018999999999998</v>
      </c>
      <c r="J45" s="7">
        <v>29.71</v>
      </c>
      <c r="K45">
        <v>2</v>
      </c>
      <c r="L45" s="5">
        <v>5</v>
      </c>
      <c r="M45">
        <f t="shared" si="14"/>
        <v>10</v>
      </c>
      <c r="O45" s="7">
        <f t="shared" si="15"/>
        <v>38.651224499999998</v>
      </c>
    </row>
    <row r="47" spans="1:16" x14ac:dyDescent="0.2">
      <c r="C47" t="s">
        <v>164</v>
      </c>
    </row>
    <row r="48" spans="1:16" x14ac:dyDescent="0.2">
      <c r="C48" t="s">
        <v>165</v>
      </c>
    </row>
  </sheetData>
  <mergeCells count="7">
    <mergeCell ref="C2:E2"/>
    <mergeCell ref="R21:T21"/>
    <mergeCell ref="V21:X21"/>
    <mergeCell ref="Z21:AB21"/>
    <mergeCell ref="R26:T26"/>
    <mergeCell ref="V26:X26"/>
    <mergeCell ref="R2:T2"/>
  </mergeCell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5B9A9-6337-4CFC-AF15-EE499D60FD3E}">
  <dimension ref="A1:AB43"/>
  <sheetViews>
    <sheetView zoomScaleNormal="150" zoomScaleSheetLayoutView="100" workbookViewId="0"/>
  </sheetViews>
  <sheetFormatPr defaultRowHeight="15" x14ac:dyDescent="0.2"/>
  <cols>
    <col min="1" max="1" width="10.22265625" bestFit="1" customWidth="1"/>
    <col min="2" max="2" width="13.85546875" bestFit="1" customWidth="1"/>
  </cols>
  <sheetData>
    <row r="1" spans="1:14" x14ac:dyDescent="0.2">
      <c r="A1" t="s">
        <v>178</v>
      </c>
      <c r="C1" s="65" t="s">
        <v>72</v>
      </c>
      <c r="D1" s="65"/>
      <c r="E1" s="65"/>
    </row>
    <row r="2" spans="1:14" x14ac:dyDescent="0.2">
      <c r="A2" t="s">
        <v>134</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v>100</v>
      </c>
      <c r="C4" s="5">
        <v>-41.076999999999998</v>
      </c>
      <c r="D4" s="5">
        <v>-55.537999999999997</v>
      </c>
      <c r="E4" s="5">
        <v>-39.923000000000002</v>
      </c>
      <c r="F4">
        <f>AVERAGE(C4:E4)</f>
        <v>-45.512666666666668</v>
      </c>
      <c r="G4" s="5">
        <v>-4.0510000000000002</v>
      </c>
      <c r="H4">
        <f>F4-G4</f>
        <v>-41.461666666666666</v>
      </c>
      <c r="I4">
        <v>64.959999999999994</v>
      </c>
      <c r="J4">
        <v>2</v>
      </c>
      <c r="K4" s="6">
        <v>5</v>
      </c>
      <c r="L4">
        <f>50/K4</f>
        <v>10</v>
      </c>
      <c r="N4">
        <f>(H4*I4)/(J4*L4)</f>
        <v>-134.66749333333331</v>
      </c>
    </row>
    <row r="5" spans="1:14" x14ac:dyDescent="0.2">
      <c r="B5" s="22">
        <v>200</v>
      </c>
      <c r="C5" s="5">
        <v>-28.231000000000002</v>
      </c>
      <c r="D5" s="5">
        <v>-33</v>
      </c>
      <c r="E5" s="5">
        <v>-37.462000000000003</v>
      </c>
      <c r="F5">
        <f>AVERAGE(C5:E5)</f>
        <v>-32.897666666666673</v>
      </c>
      <c r="G5" s="5">
        <v>-2.4620000000000002</v>
      </c>
      <c r="H5">
        <f>F5-G5</f>
        <v>-30.435666666666673</v>
      </c>
      <c r="I5">
        <v>64.959999999999994</v>
      </c>
      <c r="J5">
        <v>2</v>
      </c>
      <c r="K5" s="6">
        <v>10</v>
      </c>
      <c r="L5">
        <f>50/K5</f>
        <v>5</v>
      </c>
      <c r="N5">
        <f>(H5*I5)/(J5*L5)</f>
        <v>-197.7100906666667</v>
      </c>
    </row>
    <row r="6" spans="1:14" x14ac:dyDescent="0.2">
      <c r="B6">
        <v>400</v>
      </c>
      <c r="C6" s="5">
        <v>-20.059999999999999</v>
      </c>
      <c r="D6" s="5">
        <v>-16.381</v>
      </c>
      <c r="E6" s="5">
        <v>-17.401</v>
      </c>
      <c r="F6">
        <f>AVERAGE(C6:E6)</f>
        <v>-17.947333333333333</v>
      </c>
      <c r="G6" s="5">
        <v>-1.52</v>
      </c>
      <c r="H6">
        <f>F6-G6</f>
        <v>-16.427333333333333</v>
      </c>
      <c r="I6">
        <v>64.959999999999994</v>
      </c>
      <c r="J6">
        <v>2</v>
      </c>
      <c r="K6" s="6">
        <v>20</v>
      </c>
      <c r="L6">
        <f>50/K6</f>
        <v>2.5</v>
      </c>
      <c r="N6">
        <f>(H6*I6)/(J6*L6)</f>
        <v>-213.42391466666663</v>
      </c>
    </row>
    <row r="7" spans="1:14" x14ac:dyDescent="0.2">
      <c r="B7">
        <v>800</v>
      </c>
      <c r="C7" s="5">
        <v>0</v>
      </c>
      <c r="D7" s="5">
        <v>0</v>
      </c>
      <c r="E7" s="5">
        <v>0</v>
      </c>
      <c r="F7">
        <f>AVERAGE(C7:E7)</f>
        <v>0</v>
      </c>
      <c r="G7" s="5">
        <v>0</v>
      </c>
      <c r="H7">
        <f>F7-G7</f>
        <v>0</v>
      </c>
      <c r="I7">
        <v>64.959999999999994</v>
      </c>
      <c r="J7">
        <v>2</v>
      </c>
      <c r="K7" s="6">
        <v>40</v>
      </c>
      <c r="L7">
        <f>50/K7</f>
        <v>1.25</v>
      </c>
      <c r="N7">
        <f>(H7*I7)/(J7*L7)</f>
        <v>0</v>
      </c>
    </row>
    <row r="9" spans="1:14" x14ac:dyDescent="0.2">
      <c r="A9" t="s">
        <v>159</v>
      </c>
      <c r="B9" s="3" t="s">
        <v>70</v>
      </c>
      <c r="C9" s="4">
        <v>1</v>
      </c>
      <c r="D9" s="4">
        <v>2</v>
      </c>
      <c r="E9" s="4">
        <v>3</v>
      </c>
      <c r="F9" s="3" t="s">
        <v>63</v>
      </c>
      <c r="G9" s="4" t="s">
        <v>64</v>
      </c>
      <c r="H9" s="3" t="s">
        <v>61</v>
      </c>
      <c r="I9" s="9" t="s">
        <v>65</v>
      </c>
      <c r="J9" s="3" t="s">
        <v>66</v>
      </c>
      <c r="K9" s="3" t="s">
        <v>67</v>
      </c>
      <c r="L9" s="3" t="s">
        <v>68</v>
      </c>
      <c r="N9" s="3" t="s">
        <v>107</v>
      </c>
    </row>
    <row r="10" spans="1:14" x14ac:dyDescent="0.2">
      <c r="B10">
        <v>20</v>
      </c>
      <c r="C10" s="5">
        <v>0</v>
      </c>
      <c r="D10" s="5">
        <v>0</v>
      </c>
      <c r="E10" s="5">
        <v>0</v>
      </c>
      <c r="F10">
        <f>AVERAGE(C10:E10)</f>
        <v>0</v>
      </c>
      <c r="G10" s="5">
        <v>0</v>
      </c>
      <c r="H10">
        <f>F10-G10</f>
        <v>0</v>
      </c>
      <c r="I10">
        <v>64.959999999999994</v>
      </c>
      <c r="J10">
        <v>2</v>
      </c>
      <c r="K10" s="5">
        <v>1</v>
      </c>
      <c r="L10">
        <f>50/K10</f>
        <v>50</v>
      </c>
      <c r="N10">
        <f>(H10*I10)/(J10*L10)</f>
        <v>0</v>
      </c>
    </row>
    <row r="11" spans="1:14" x14ac:dyDescent="0.2">
      <c r="B11">
        <v>100</v>
      </c>
      <c r="C11" s="5">
        <v>-35.768999999999998</v>
      </c>
      <c r="D11" s="5">
        <v>-48.823</v>
      </c>
      <c r="E11" s="5">
        <v>-45.692</v>
      </c>
      <c r="F11">
        <f>AVERAGE(C11:E11)</f>
        <v>-43.427999999999997</v>
      </c>
      <c r="G11" s="5">
        <v>-4.7690000000000001</v>
      </c>
      <c r="H11">
        <f>F11-G11</f>
        <v>-38.658999999999999</v>
      </c>
      <c r="I11">
        <v>64.959999999999994</v>
      </c>
      <c r="J11">
        <v>2</v>
      </c>
      <c r="K11" s="6">
        <v>5</v>
      </c>
      <c r="L11">
        <f>50/K11</f>
        <v>10</v>
      </c>
      <c r="N11">
        <f>(H11*I11)/(J11*L11)</f>
        <v>-125.56443199999998</v>
      </c>
    </row>
    <row r="12" spans="1:14" x14ac:dyDescent="0.2">
      <c r="B12" s="22">
        <v>200</v>
      </c>
      <c r="C12" s="5">
        <v>-25.154</v>
      </c>
      <c r="D12" s="5">
        <v>-31.385000000000002</v>
      </c>
      <c r="E12" s="5">
        <v>-28.231000000000002</v>
      </c>
      <c r="F12">
        <f>AVERAGE(C12:E12)</f>
        <v>-28.256666666666671</v>
      </c>
      <c r="G12" s="5">
        <v>-2.1539999999999999</v>
      </c>
      <c r="H12">
        <f>F12-G12</f>
        <v>-26.102666666666671</v>
      </c>
      <c r="I12">
        <v>64.959999999999994</v>
      </c>
      <c r="J12">
        <v>2</v>
      </c>
      <c r="K12" s="6">
        <v>10</v>
      </c>
      <c r="L12">
        <f>50/K12</f>
        <v>5</v>
      </c>
      <c r="N12">
        <f>(H12*I12)/(J12*L12)</f>
        <v>-169.56292266666668</v>
      </c>
    </row>
    <row r="13" spans="1:14" x14ac:dyDescent="0.2">
      <c r="B13">
        <v>400</v>
      </c>
      <c r="C13" s="5">
        <v>-13.385</v>
      </c>
      <c r="D13" s="5">
        <v>-17</v>
      </c>
      <c r="E13" s="5">
        <v>-14.846</v>
      </c>
      <c r="F13">
        <f>AVERAGE(C13:E13)</f>
        <v>-15.076999999999998</v>
      </c>
      <c r="G13" s="5">
        <v>-1.2310000000000001</v>
      </c>
      <c r="H13">
        <f>F13-G13</f>
        <v>-13.845999999999998</v>
      </c>
      <c r="I13">
        <v>64.959999999999994</v>
      </c>
      <c r="J13">
        <v>2</v>
      </c>
      <c r="K13" s="6">
        <v>20</v>
      </c>
      <c r="L13">
        <f>50/K13</f>
        <v>2.5</v>
      </c>
      <c r="N13">
        <f>(H13*I13)/(J13*L13)</f>
        <v>-179.88723199999998</v>
      </c>
    </row>
    <row r="14" spans="1:14" x14ac:dyDescent="0.2">
      <c r="B14">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-23.777999999999999</v>
      </c>
      <c r="E20" s="6">
        <v>-19.440000000000001</v>
      </c>
      <c r="F20" s="6">
        <v>-19.111000000000001</v>
      </c>
      <c r="G20">
        <f t="shared" ref="G20:G43" si="0">AVERAGE(D20:F20)</f>
        <v>-20.776333333333337</v>
      </c>
      <c r="H20" s="6">
        <v>-2.3330000000000002</v>
      </c>
      <c r="I20">
        <f t="shared" ref="I20:I43" si="1">G20-H20</f>
        <v>-18.443333333333335</v>
      </c>
      <c r="J20">
        <v>64.959999999999994</v>
      </c>
      <c r="K20">
        <v>2</v>
      </c>
      <c r="L20" s="6">
        <v>10</v>
      </c>
      <c r="M20">
        <f t="shared" ref="M20:M43" si="2">50/L20</f>
        <v>5</v>
      </c>
      <c r="O20">
        <f t="shared" ref="O20:O43" si="3">(I20*J20)/(K20*M20)</f>
        <v>-119.80789333333333</v>
      </c>
      <c r="P20">
        <f>AVERAGE(O20:O26)</f>
        <v>-127.63557333333334</v>
      </c>
      <c r="Q20">
        <f t="shared" ref="Q20:Q43" si="4">ABS(O20)</f>
        <v>119.80789333333333</v>
      </c>
      <c r="R20" t="s">
        <v>75</v>
      </c>
      <c r="S20">
        <f>AVERAGE(O39:O43)</f>
        <v>-119.73773653333333</v>
      </c>
      <c r="T20">
        <f>AVERAGE(O27:O33)</f>
        <v>-106.39674666666666</v>
      </c>
      <c r="V20" t="s">
        <v>75</v>
      </c>
      <c r="W20">
        <f>STDEVA(O39:O43)</f>
        <v>44.771110457592229</v>
      </c>
      <c r="X20">
        <f>STDEVA(O27:O33)</f>
        <v>9.8584918066118128</v>
      </c>
      <c r="Z20" t="s">
        <v>75</v>
      </c>
      <c r="AA20">
        <f>W20/SQRT(W25)</f>
        <v>20.022249282265587</v>
      </c>
      <c r="AB20">
        <f>X20/SQRT(X25)</f>
        <v>3.7261596603518181</v>
      </c>
    </row>
    <row r="21" spans="1:28" x14ac:dyDescent="0.2">
      <c r="A21" t="s">
        <v>57</v>
      </c>
      <c r="B21" t="s">
        <v>1</v>
      </c>
      <c r="C21">
        <v>200</v>
      </c>
      <c r="D21" s="6">
        <v>-23.222000000000001</v>
      </c>
      <c r="E21" s="6">
        <v>-28.443999999999999</v>
      </c>
      <c r="F21" s="6">
        <v>-22.11</v>
      </c>
      <c r="G21">
        <f t="shared" si="0"/>
        <v>-24.591999999999999</v>
      </c>
      <c r="H21" s="6">
        <v>-1.778</v>
      </c>
      <c r="I21">
        <f t="shared" si="1"/>
        <v>-22.814</v>
      </c>
      <c r="J21">
        <v>64.959999999999994</v>
      </c>
      <c r="K21">
        <v>2</v>
      </c>
      <c r="L21" s="6">
        <v>10</v>
      </c>
      <c r="M21">
        <f t="shared" si="2"/>
        <v>5</v>
      </c>
      <c r="O21">
        <f t="shared" si="3"/>
        <v>-148.19974399999998</v>
      </c>
      <c r="Q21">
        <f t="shared" si="4"/>
        <v>148.19974399999998</v>
      </c>
      <c r="R21" t="s">
        <v>76</v>
      </c>
      <c r="S21">
        <f>AVERAGE(O34:O38)</f>
        <v>-155.0447957333333</v>
      </c>
      <c r="T21">
        <f>AVERAGE(O20:O26)</f>
        <v>-127.63557333333334</v>
      </c>
      <c r="V21" t="s">
        <v>76</v>
      </c>
      <c r="W21">
        <f>STDEVA(O34:O38)</f>
        <v>38.514450664804357</v>
      </c>
      <c r="X21">
        <f>STDEVA(O20:O26)</f>
        <v>36.760912700942249</v>
      </c>
      <c r="Z21" t="s">
        <v>76</v>
      </c>
      <c r="AA21">
        <f>W21/SQRT(W26)</f>
        <v>17.224185960512902</v>
      </c>
      <c r="AB21">
        <f>X21/SQRT(X26)</f>
        <v>13.894318996349844</v>
      </c>
    </row>
    <row r="22" spans="1:28" x14ac:dyDescent="0.2">
      <c r="A22" t="s">
        <v>57</v>
      </c>
      <c r="B22" t="s">
        <v>2</v>
      </c>
      <c r="C22">
        <v>200</v>
      </c>
      <c r="D22" s="5">
        <v>-28.231000000000002</v>
      </c>
      <c r="E22" s="5">
        <v>-33</v>
      </c>
      <c r="F22" s="5">
        <v>-37.462000000000003</v>
      </c>
      <c r="G22">
        <f t="shared" si="0"/>
        <v>-32.897666666666673</v>
      </c>
      <c r="H22" s="5">
        <v>-2.4620000000000002</v>
      </c>
      <c r="I22">
        <f t="shared" si="1"/>
        <v>-30.435666666666673</v>
      </c>
      <c r="J22">
        <v>64.959999999999994</v>
      </c>
      <c r="K22">
        <v>2</v>
      </c>
      <c r="L22" s="6">
        <v>10</v>
      </c>
      <c r="M22">
        <f t="shared" si="2"/>
        <v>5</v>
      </c>
      <c r="O22">
        <f t="shared" si="3"/>
        <v>-197.7100906666667</v>
      </c>
      <c r="Q22">
        <f t="shared" si="4"/>
        <v>197.7100906666667</v>
      </c>
    </row>
    <row r="23" spans="1:28" x14ac:dyDescent="0.2">
      <c r="A23" t="s">
        <v>57</v>
      </c>
      <c r="B23" t="s">
        <v>3</v>
      </c>
      <c r="C23">
        <v>200</v>
      </c>
      <c r="D23" s="6">
        <v>-17.556000000000001</v>
      </c>
      <c r="E23" s="6">
        <v>-21.332999999999998</v>
      </c>
      <c r="F23" s="6">
        <v>-23.777999999999999</v>
      </c>
      <c r="G23">
        <f t="shared" si="0"/>
        <v>-20.888999999999999</v>
      </c>
      <c r="H23" s="6">
        <v>-1.778</v>
      </c>
      <c r="I23">
        <f t="shared" si="1"/>
        <v>-19.111000000000001</v>
      </c>
      <c r="J23">
        <v>64.959999999999994</v>
      </c>
      <c r="K23">
        <v>2</v>
      </c>
      <c r="L23" s="6">
        <v>10</v>
      </c>
      <c r="M23">
        <f t="shared" si="2"/>
        <v>5</v>
      </c>
      <c r="O23">
        <f t="shared" si="3"/>
        <v>-124.145056</v>
      </c>
      <c r="Q23">
        <f t="shared" si="4"/>
        <v>124.145056</v>
      </c>
      <c r="R23" s="67" t="s">
        <v>78</v>
      </c>
      <c r="S23" s="67"/>
      <c r="T23" s="67"/>
      <c r="V23" s="66" t="s">
        <v>80</v>
      </c>
      <c r="W23" s="66"/>
      <c r="X23" s="66"/>
    </row>
    <row r="24" spans="1:28" x14ac:dyDescent="0.2">
      <c r="A24" t="s">
        <v>57</v>
      </c>
      <c r="B24" t="s">
        <v>4</v>
      </c>
      <c r="C24">
        <v>200</v>
      </c>
      <c r="D24" s="6">
        <v>-14.571</v>
      </c>
      <c r="E24" s="6">
        <v>-26.146000000000001</v>
      </c>
      <c r="F24" s="6">
        <v>-14.175000000000001</v>
      </c>
      <c r="G24">
        <f t="shared" si="0"/>
        <v>-18.297333333333331</v>
      </c>
      <c r="H24" s="6">
        <v>-2.9710000000000001</v>
      </c>
      <c r="I24">
        <f t="shared" si="1"/>
        <v>-15.326333333333331</v>
      </c>
      <c r="J24">
        <v>64.959999999999994</v>
      </c>
      <c r="K24">
        <v>2</v>
      </c>
      <c r="L24" s="6">
        <v>10</v>
      </c>
      <c r="M24">
        <f t="shared" si="2"/>
        <v>5</v>
      </c>
      <c r="O24">
        <f t="shared" si="3"/>
        <v>-99.559861333333316</v>
      </c>
      <c r="Q24">
        <f t="shared" si="4"/>
        <v>99.559861333333316</v>
      </c>
      <c r="S24" t="s">
        <v>58</v>
      </c>
      <c r="T24" t="s">
        <v>57</v>
      </c>
      <c r="W24" t="s">
        <v>58</v>
      </c>
      <c r="X24" t="s">
        <v>57</v>
      </c>
    </row>
    <row r="25" spans="1:28" x14ac:dyDescent="0.2">
      <c r="A25" t="s">
        <v>57</v>
      </c>
      <c r="B25" t="s">
        <v>5</v>
      </c>
      <c r="C25">
        <v>200</v>
      </c>
      <c r="D25" s="6">
        <v>-20.888999999999999</v>
      </c>
      <c r="E25" s="6">
        <v>-16.222000000000001</v>
      </c>
      <c r="F25" s="6">
        <v>-25.332999999999998</v>
      </c>
      <c r="G25">
        <f t="shared" si="0"/>
        <v>-20.814666666666668</v>
      </c>
      <c r="H25" s="6">
        <v>-2.444</v>
      </c>
      <c r="I25">
        <f t="shared" si="1"/>
        <v>-18.370666666666668</v>
      </c>
      <c r="J25">
        <v>64.959999999999994</v>
      </c>
      <c r="K25">
        <v>2</v>
      </c>
      <c r="L25" s="6">
        <v>10</v>
      </c>
      <c r="M25">
        <f t="shared" si="2"/>
        <v>5</v>
      </c>
      <c r="O25">
        <f t="shared" si="3"/>
        <v>-119.33585066666667</v>
      </c>
      <c r="Q25">
        <f t="shared" si="4"/>
        <v>119.33585066666667</v>
      </c>
      <c r="R25" t="s">
        <v>75</v>
      </c>
      <c r="S25">
        <f>ABS(S20)</f>
        <v>119.73773653333333</v>
      </c>
      <c r="T25">
        <f>ABS(T20)</f>
        <v>106.39674666666666</v>
      </c>
      <c r="V25" t="s">
        <v>75</v>
      </c>
      <c r="W25">
        <f>COUNT(O39:O43)</f>
        <v>5</v>
      </c>
      <c r="X25">
        <f>COUNT(O27:O33)</f>
        <v>7</v>
      </c>
    </row>
    <row r="26" spans="1:28" x14ac:dyDescent="0.2">
      <c r="A26" t="s">
        <v>57</v>
      </c>
      <c r="B26" t="s">
        <v>6</v>
      </c>
      <c r="C26">
        <v>200</v>
      </c>
      <c r="D26" s="6">
        <v>-14.888999999999999</v>
      </c>
      <c r="E26" s="6">
        <v>-17.443999999999999</v>
      </c>
      <c r="F26" s="6">
        <v>-13.778</v>
      </c>
      <c r="G26">
        <f t="shared" si="0"/>
        <v>-15.370333333333333</v>
      </c>
      <c r="H26" s="6">
        <v>-2.3330000000000002</v>
      </c>
      <c r="I26">
        <f t="shared" si="1"/>
        <v>-13.037333333333333</v>
      </c>
      <c r="J26">
        <v>64.959999999999994</v>
      </c>
      <c r="K26">
        <v>2</v>
      </c>
      <c r="L26" s="6">
        <v>10</v>
      </c>
      <c r="M26">
        <f t="shared" si="2"/>
        <v>5</v>
      </c>
      <c r="O26">
        <f t="shared" si="3"/>
        <v>-84.690517333333318</v>
      </c>
      <c r="Q26">
        <f t="shared" si="4"/>
        <v>84.690517333333318</v>
      </c>
      <c r="R26" t="s">
        <v>76</v>
      </c>
      <c r="S26">
        <f>ABS(S21)</f>
        <v>155.0447957333333</v>
      </c>
      <c r="T26">
        <f>ABS(T21)</f>
        <v>127.63557333333334</v>
      </c>
      <c r="V26" t="s">
        <v>76</v>
      </c>
      <c r="W26">
        <f>COUNT(O34:O38)</f>
        <v>5</v>
      </c>
      <c r="X26">
        <f>COUNT(O20:O26)</f>
        <v>7</v>
      </c>
    </row>
    <row r="27" spans="1:28" x14ac:dyDescent="0.2">
      <c r="A27" t="s">
        <v>57</v>
      </c>
      <c r="B27" t="s">
        <v>7</v>
      </c>
      <c r="C27">
        <v>200</v>
      </c>
      <c r="D27" s="6">
        <v>-17.777999999999999</v>
      </c>
      <c r="E27" s="6">
        <v>-17.777999999999999</v>
      </c>
      <c r="F27" s="6">
        <v>-19.667000000000002</v>
      </c>
      <c r="G27">
        <f t="shared" si="0"/>
        <v>-18.407666666666668</v>
      </c>
      <c r="H27" s="6">
        <v>-2.3330000000000002</v>
      </c>
      <c r="I27">
        <f t="shared" si="1"/>
        <v>-16.074666666666666</v>
      </c>
      <c r="J27">
        <v>64.959999999999994</v>
      </c>
      <c r="K27">
        <v>2</v>
      </c>
      <c r="L27" s="6">
        <v>10</v>
      </c>
      <c r="M27">
        <f t="shared" si="2"/>
        <v>5</v>
      </c>
      <c r="O27">
        <f t="shared" si="3"/>
        <v>-104.42103466666666</v>
      </c>
      <c r="P27">
        <f>AVERAGE(O27:O33)</f>
        <v>-106.39674666666666</v>
      </c>
      <c r="Q27">
        <f t="shared" si="4"/>
        <v>104.42103466666666</v>
      </c>
    </row>
    <row r="28" spans="1:28" x14ac:dyDescent="0.2">
      <c r="A28" t="s">
        <v>57</v>
      </c>
      <c r="B28" t="s">
        <v>8</v>
      </c>
      <c r="C28">
        <v>200</v>
      </c>
      <c r="D28" s="6">
        <v>-17</v>
      </c>
      <c r="E28" s="6">
        <v>-18.443999999999999</v>
      </c>
      <c r="F28" s="6">
        <v>-22.443999999999999</v>
      </c>
      <c r="G28">
        <f t="shared" si="0"/>
        <v>-19.296000000000003</v>
      </c>
      <c r="H28" s="6">
        <v>-1.333</v>
      </c>
      <c r="I28">
        <f t="shared" si="1"/>
        <v>-17.963000000000005</v>
      </c>
      <c r="J28">
        <v>64.959999999999994</v>
      </c>
      <c r="K28">
        <v>2</v>
      </c>
      <c r="L28" s="6">
        <v>10</v>
      </c>
      <c r="M28">
        <f t="shared" si="2"/>
        <v>5</v>
      </c>
      <c r="O28">
        <f t="shared" si="3"/>
        <v>-116.68764800000001</v>
      </c>
      <c r="Q28">
        <f t="shared" si="4"/>
        <v>116.68764800000001</v>
      </c>
    </row>
    <row r="29" spans="1:28" x14ac:dyDescent="0.2">
      <c r="A29" t="s">
        <v>57</v>
      </c>
      <c r="B29" t="s">
        <v>9</v>
      </c>
      <c r="C29">
        <v>200</v>
      </c>
      <c r="D29" s="6">
        <v>-13.111000000000001</v>
      </c>
      <c r="E29" s="6">
        <v>-20.556000000000001</v>
      </c>
      <c r="F29" s="6">
        <v>-15.778</v>
      </c>
      <c r="G29">
        <f t="shared" si="0"/>
        <v>-16.481666666666666</v>
      </c>
      <c r="H29" s="6">
        <v>-1.619</v>
      </c>
      <c r="I29">
        <f t="shared" si="1"/>
        <v>-14.862666666666666</v>
      </c>
      <c r="J29">
        <v>64.959999999999994</v>
      </c>
      <c r="K29">
        <v>2</v>
      </c>
      <c r="L29" s="6">
        <v>10</v>
      </c>
      <c r="M29">
        <f t="shared" si="2"/>
        <v>5</v>
      </c>
      <c r="O29">
        <f t="shared" si="3"/>
        <v>-96.547882666666652</v>
      </c>
      <c r="Q29">
        <f t="shared" si="4"/>
        <v>96.547882666666652</v>
      </c>
    </row>
    <row r="30" spans="1:28" x14ac:dyDescent="0.2">
      <c r="A30" t="s">
        <v>57</v>
      </c>
      <c r="B30" t="s">
        <v>10</v>
      </c>
      <c r="C30">
        <v>200</v>
      </c>
      <c r="D30" s="6">
        <v>-19.443999999999999</v>
      </c>
      <c r="E30" s="6">
        <v>-17.244</v>
      </c>
      <c r="F30" s="6">
        <v>-22.088999999999999</v>
      </c>
      <c r="G30">
        <f t="shared" si="0"/>
        <v>-19.592333333333332</v>
      </c>
      <c r="H30" s="6">
        <v>-1.8440000000000001</v>
      </c>
      <c r="I30">
        <f t="shared" si="1"/>
        <v>-17.748333333333331</v>
      </c>
      <c r="J30">
        <v>64.959999999999994</v>
      </c>
      <c r="K30">
        <v>2</v>
      </c>
      <c r="L30" s="6">
        <v>10</v>
      </c>
      <c r="M30">
        <f t="shared" si="2"/>
        <v>5</v>
      </c>
      <c r="O30">
        <f t="shared" si="3"/>
        <v>-115.29317333333331</v>
      </c>
      <c r="Q30">
        <f t="shared" si="4"/>
        <v>115.29317333333331</v>
      </c>
    </row>
    <row r="31" spans="1:28" x14ac:dyDescent="0.2">
      <c r="A31" t="s">
        <v>57</v>
      </c>
      <c r="B31" t="s">
        <v>11</v>
      </c>
      <c r="C31">
        <v>200</v>
      </c>
      <c r="D31" s="6">
        <v>-18.888999999999999</v>
      </c>
      <c r="E31" s="6">
        <v>-19.733000000000001</v>
      </c>
      <c r="F31" s="6">
        <v>-21.068000000000001</v>
      </c>
      <c r="G31">
        <f t="shared" si="0"/>
        <v>-19.896666666666665</v>
      </c>
      <c r="H31" s="6">
        <v>-1.9330000000000001</v>
      </c>
      <c r="I31">
        <f t="shared" si="1"/>
        <v>-17.963666666666665</v>
      </c>
      <c r="J31">
        <v>64.959999999999994</v>
      </c>
      <c r="K31">
        <v>2</v>
      </c>
      <c r="L31" s="6">
        <v>10</v>
      </c>
      <c r="M31">
        <f t="shared" si="2"/>
        <v>5</v>
      </c>
      <c r="O31">
        <f t="shared" si="3"/>
        <v>-116.69197866666664</v>
      </c>
      <c r="Q31">
        <f t="shared" si="4"/>
        <v>116.69197866666664</v>
      </c>
    </row>
    <row r="32" spans="1:28" x14ac:dyDescent="0.2">
      <c r="A32" t="s">
        <v>57</v>
      </c>
      <c r="B32" t="s">
        <v>12</v>
      </c>
      <c r="C32">
        <v>200</v>
      </c>
      <c r="D32" s="6">
        <v>-16.222000000000001</v>
      </c>
      <c r="E32" s="6">
        <v>-16.888999999999999</v>
      </c>
      <c r="F32" s="6">
        <v>-19.222000000000001</v>
      </c>
      <c r="G32">
        <f t="shared" si="0"/>
        <v>-17.444333333333336</v>
      </c>
      <c r="H32" s="6">
        <v>-1.778</v>
      </c>
      <c r="I32">
        <f t="shared" si="1"/>
        <v>-15.666333333333336</v>
      </c>
      <c r="J32">
        <v>64.959999999999994</v>
      </c>
      <c r="K32">
        <v>2</v>
      </c>
      <c r="L32" s="6">
        <v>10</v>
      </c>
      <c r="M32">
        <f t="shared" si="2"/>
        <v>5</v>
      </c>
      <c r="O32">
        <f t="shared" si="3"/>
        <v>-101.76850133333333</v>
      </c>
      <c r="Q32">
        <f t="shared" si="4"/>
        <v>101.76850133333333</v>
      </c>
    </row>
    <row r="33" spans="1:17" x14ac:dyDescent="0.2">
      <c r="A33" t="s">
        <v>57</v>
      </c>
      <c r="B33" t="s">
        <v>13</v>
      </c>
      <c r="C33">
        <v>200</v>
      </c>
      <c r="D33" s="6">
        <v>-16.396999999999998</v>
      </c>
      <c r="E33" s="6">
        <v>-15.992000000000001</v>
      </c>
      <c r="F33" s="6">
        <v>-17.111000000000001</v>
      </c>
      <c r="G33">
        <f t="shared" si="0"/>
        <v>-16.5</v>
      </c>
      <c r="H33" s="6">
        <v>-2.1269999999999998</v>
      </c>
      <c r="I33">
        <f t="shared" si="1"/>
        <v>-14.373000000000001</v>
      </c>
      <c r="J33">
        <v>64.959999999999994</v>
      </c>
      <c r="K33">
        <v>2</v>
      </c>
      <c r="L33" s="6">
        <v>10</v>
      </c>
      <c r="M33">
        <f t="shared" si="2"/>
        <v>5</v>
      </c>
      <c r="O33">
        <f t="shared" si="3"/>
        <v>-93.367007999999998</v>
      </c>
      <c r="Q33">
        <f t="shared" si="4"/>
        <v>93.367007999999998</v>
      </c>
    </row>
    <row r="34" spans="1:17" x14ac:dyDescent="0.2">
      <c r="A34" t="s">
        <v>58</v>
      </c>
      <c r="B34" t="s">
        <v>14</v>
      </c>
      <c r="C34">
        <v>200</v>
      </c>
      <c r="D34" s="6">
        <v>-20.443999999999999</v>
      </c>
      <c r="E34" s="6">
        <v>-16.777999999999999</v>
      </c>
      <c r="F34" s="6">
        <v>-15.667</v>
      </c>
      <c r="G34">
        <f t="shared" si="0"/>
        <v>-17.629666666666665</v>
      </c>
      <c r="H34" s="6">
        <v>-2.1110000000000002</v>
      </c>
      <c r="I34">
        <f t="shared" si="1"/>
        <v>-15.518666666666665</v>
      </c>
      <c r="J34">
        <v>64.959999999999994</v>
      </c>
      <c r="K34">
        <v>2</v>
      </c>
      <c r="L34" s="6">
        <v>10</v>
      </c>
      <c r="M34">
        <f t="shared" si="2"/>
        <v>5</v>
      </c>
      <c r="O34">
        <f t="shared" si="3"/>
        <v>-100.80925866666664</v>
      </c>
      <c r="P34">
        <f>AVERAGE(O34:O38)</f>
        <v>-155.0447957333333</v>
      </c>
      <c r="Q34">
        <f t="shared" si="4"/>
        <v>100.80925866666664</v>
      </c>
    </row>
    <row r="35" spans="1:17" x14ac:dyDescent="0.2">
      <c r="A35" t="s">
        <v>58</v>
      </c>
      <c r="B35" t="s">
        <v>15</v>
      </c>
      <c r="C35">
        <v>200</v>
      </c>
      <c r="D35" s="6">
        <v>-34.555999999999997</v>
      </c>
      <c r="E35" s="6">
        <v>-32.777999999999999</v>
      </c>
      <c r="F35" s="6">
        <v>-24.888999999999999</v>
      </c>
      <c r="G35">
        <f t="shared" si="0"/>
        <v>-30.741</v>
      </c>
      <c r="H35" s="6">
        <v>-2.556</v>
      </c>
      <c r="I35">
        <f t="shared" si="1"/>
        <v>-28.184999999999999</v>
      </c>
      <c r="J35">
        <v>64.959999999999994</v>
      </c>
      <c r="K35">
        <v>2</v>
      </c>
      <c r="L35" s="6">
        <v>10</v>
      </c>
      <c r="M35">
        <f t="shared" si="2"/>
        <v>5</v>
      </c>
      <c r="O35">
        <f t="shared" si="3"/>
        <v>-183.08975999999998</v>
      </c>
      <c r="Q35">
        <f t="shared" si="4"/>
        <v>183.08975999999998</v>
      </c>
    </row>
    <row r="36" spans="1:17" x14ac:dyDescent="0.2">
      <c r="A36" t="s">
        <v>58</v>
      </c>
      <c r="B36" t="s">
        <v>16</v>
      </c>
      <c r="C36">
        <v>200</v>
      </c>
      <c r="D36" s="6">
        <v>-21.222000000000001</v>
      </c>
      <c r="E36" s="6">
        <v>-24.556000000000001</v>
      </c>
      <c r="F36" s="6">
        <v>-22</v>
      </c>
      <c r="G36">
        <f t="shared" si="0"/>
        <v>-22.59266666666667</v>
      </c>
      <c r="H36" s="6">
        <v>-2.3330000000000002</v>
      </c>
      <c r="I36">
        <f t="shared" si="1"/>
        <v>-20.259666666666668</v>
      </c>
      <c r="J36">
        <v>64.959999999999994</v>
      </c>
      <c r="K36">
        <v>2</v>
      </c>
      <c r="L36" s="6">
        <v>10</v>
      </c>
      <c r="M36">
        <f t="shared" si="2"/>
        <v>5</v>
      </c>
      <c r="O36">
        <f t="shared" si="3"/>
        <v>-131.60679466666664</v>
      </c>
      <c r="Q36">
        <f t="shared" si="4"/>
        <v>131.60679466666664</v>
      </c>
    </row>
    <row r="37" spans="1:17" x14ac:dyDescent="0.2">
      <c r="A37" t="s">
        <v>58</v>
      </c>
      <c r="B37" s="2" t="s">
        <v>17</v>
      </c>
      <c r="C37">
        <v>200</v>
      </c>
      <c r="D37" s="6">
        <v>-39.555999999999997</v>
      </c>
      <c r="E37" s="6">
        <v>-29.777999999999999</v>
      </c>
      <c r="F37" s="6">
        <v>-27.777999999999999</v>
      </c>
      <c r="G37">
        <f t="shared" si="0"/>
        <v>-32.370666666666665</v>
      </c>
      <c r="H37" s="6">
        <v>-2.44</v>
      </c>
      <c r="I37">
        <f t="shared" si="1"/>
        <v>-29.930666666666664</v>
      </c>
      <c r="J37">
        <v>64.959999999999994</v>
      </c>
      <c r="K37">
        <v>2</v>
      </c>
      <c r="L37" s="6">
        <v>10</v>
      </c>
      <c r="M37">
        <f t="shared" si="2"/>
        <v>5</v>
      </c>
      <c r="O37">
        <f t="shared" si="3"/>
        <v>-194.42961066666663</v>
      </c>
      <c r="Q37">
        <f t="shared" si="4"/>
        <v>194.42961066666663</v>
      </c>
    </row>
    <row r="38" spans="1:17" x14ac:dyDescent="0.2">
      <c r="A38" t="s">
        <v>58</v>
      </c>
      <c r="B38" t="s">
        <v>18</v>
      </c>
      <c r="C38">
        <v>200</v>
      </c>
      <c r="D38" s="6">
        <v>-24.332999999999998</v>
      </c>
      <c r="E38" s="6">
        <v>-29.111000000000001</v>
      </c>
      <c r="F38" s="6">
        <v>-29.888999999999999</v>
      </c>
      <c r="G38">
        <f t="shared" si="0"/>
        <v>-27.777666666666665</v>
      </c>
      <c r="H38" s="6">
        <v>-2.3330000000000002</v>
      </c>
      <c r="I38">
        <f t="shared" si="1"/>
        <v>-25.444666666666663</v>
      </c>
      <c r="J38">
        <v>64.959999999999994</v>
      </c>
      <c r="K38">
        <v>2</v>
      </c>
      <c r="L38" s="6">
        <v>10</v>
      </c>
      <c r="M38">
        <f t="shared" si="2"/>
        <v>5</v>
      </c>
      <c r="O38">
        <f t="shared" si="3"/>
        <v>-165.28855466666661</v>
      </c>
      <c r="Q38">
        <f t="shared" si="4"/>
        <v>165.28855466666661</v>
      </c>
    </row>
    <row r="39" spans="1:17" x14ac:dyDescent="0.2">
      <c r="A39" t="s">
        <v>58</v>
      </c>
      <c r="B39" t="s">
        <v>19</v>
      </c>
      <c r="C39">
        <v>200</v>
      </c>
      <c r="D39" s="6">
        <v>-26.222000000000001</v>
      </c>
      <c r="E39" s="6">
        <v>-20.667000000000002</v>
      </c>
      <c r="F39" s="6">
        <v>-25.443999999999999</v>
      </c>
      <c r="G39">
        <f t="shared" si="0"/>
        <v>-24.111000000000001</v>
      </c>
      <c r="H39" s="6">
        <v>-2.1110000000000002</v>
      </c>
      <c r="I39">
        <f t="shared" si="1"/>
        <v>-22</v>
      </c>
      <c r="J39">
        <v>64.959999999999994</v>
      </c>
      <c r="K39">
        <v>2</v>
      </c>
      <c r="L39" s="6">
        <v>10</v>
      </c>
      <c r="M39">
        <f t="shared" si="2"/>
        <v>5</v>
      </c>
      <c r="O39">
        <f t="shared" si="3"/>
        <v>-142.91199999999998</v>
      </c>
      <c r="P39">
        <f>AVERAGE(O39:O43)</f>
        <v>-119.73773653333333</v>
      </c>
      <c r="Q39">
        <f t="shared" si="4"/>
        <v>142.91199999999998</v>
      </c>
    </row>
    <row r="40" spans="1:17" x14ac:dyDescent="0.2">
      <c r="A40" t="s">
        <v>58</v>
      </c>
      <c r="B40" t="s">
        <v>20</v>
      </c>
      <c r="C40">
        <v>200</v>
      </c>
      <c r="D40" s="6">
        <v>-11.667</v>
      </c>
      <c r="E40" s="6">
        <v>-11.222</v>
      </c>
      <c r="F40" s="6">
        <v>-9.5559999999999992</v>
      </c>
      <c r="G40">
        <f t="shared" si="0"/>
        <v>-10.815</v>
      </c>
      <c r="H40" s="6">
        <v>-1.667</v>
      </c>
      <c r="I40">
        <f t="shared" si="1"/>
        <v>-9.1479999999999997</v>
      </c>
      <c r="J40">
        <v>64.959999999999994</v>
      </c>
      <c r="K40">
        <v>2</v>
      </c>
      <c r="L40" s="6">
        <v>10</v>
      </c>
      <c r="M40">
        <f t="shared" si="2"/>
        <v>5</v>
      </c>
      <c r="O40">
        <f t="shared" si="3"/>
        <v>-59.42540799999999</v>
      </c>
      <c r="Q40">
        <f t="shared" si="4"/>
        <v>59.42540799999999</v>
      </c>
    </row>
    <row r="41" spans="1:17" x14ac:dyDescent="0.2">
      <c r="A41" t="s">
        <v>58</v>
      </c>
      <c r="B41" t="s">
        <v>21</v>
      </c>
      <c r="C41">
        <v>200</v>
      </c>
      <c r="D41" s="5">
        <v>-25.154</v>
      </c>
      <c r="E41" s="5">
        <v>-31.385000000000002</v>
      </c>
      <c r="F41" s="5">
        <v>-28.231000000000002</v>
      </c>
      <c r="G41">
        <f t="shared" si="0"/>
        <v>-28.256666666666671</v>
      </c>
      <c r="H41" s="5">
        <v>-2.1539999999999999</v>
      </c>
      <c r="I41">
        <f t="shared" si="1"/>
        <v>-26.102666666666671</v>
      </c>
      <c r="J41">
        <v>64.959999999999994</v>
      </c>
      <c r="K41">
        <v>2</v>
      </c>
      <c r="L41" s="6">
        <v>10</v>
      </c>
      <c r="M41">
        <f t="shared" si="2"/>
        <v>5</v>
      </c>
      <c r="O41">
        <f t="shared" si="3"/>
        <v>-169.56292266666668</v>
      </c>
      <c r="Q41">
        <f t="shared" si="4"/>
        <v>169.56292266666668</v>
      </c>
    </row>
    <row r="42" spans="1:17" x14ac:dyDescent="0.2">
      <c r="A42" t="s">
        <v>58</v>
      </c>
      <c r="B42" t="s">
        <v>22</v>
      </c>
      <c r="C42">
        <v>200</v>
      </c>
      <c r="D42" s="6">
        <v>-14.968</v>
      </c>
      <c r="E42" s="6">
        <v>-14.786</v>
      </c>
      <c r="F42" s="6">
        <v>-16.428999999999998</v>
      </c>
      <c r="G42">
        <f t="shared" si="0"/>
        <v>-15.39433333333333</v>
      </c>
      <c r="H42" s="6">
        <v>-1.833</v>
      </c>
      <c r="I42">
        <f t="shared" si="1"/>
        <v>-13.56133333333333</v>
      </c>
      <c r="J42">
        <v>64.959999999999994</v>
      </c>
      <c r="K42">
        <v>2</v>
      </c>
      <c r="L42" s="6">
        <v>10</v>
      </c>
      <c r="M42">
        <f t="shared" si="2"/>
        <v>5</v>
      </c>
      <c r="O42">
        <f t="shared" si="3"/>
        <v>-88.094421333333315</v>
      </c>
      <c r="Q42">
        <f t="shared" si="4"/>
        <v>88.094421333333315</v>
      </c>
    </row>
    <row r="43" spans="1:17" x14ac:dyDescent="0.2">
      <c r="A43" t="s">
        <v>58</v>
      </c>
      <c r="B43" t="s">
        <v>23</v>
      </c>
      <c r="C43">
        <v>200</v>
      </c>
      <c r="D43" s="6">
        <v>-24.443999999999999</v>
      </c>
      <c r="E43" s="6">
        <v>-28.443999999999999</v>
      </c>
      <c r="F43" s="6">
        <v>-19.332999999999998</v>
      </c>
      <c r="G43">
        <f t="shared" si="0"/>
        <v>-24.073666666666668</v>
      </c>
      <c r="H43" s="6">
        <v>-2.7229999999999999</v>
      </c>
      <c r="I43">
        <f t="shared" si="1"/>
        <v>-21.350666666666669</v>
      </c>
      <c r="J43">
        <v>64.959999999999994</v>
      </c>
      <c r="K43">
        <v>2</v>
      </c>
      <c r="L43" s="6">
        <v>10</v>
      </c>
      <c r="M43">
        <f t="shared" si="2"/>
        <v>5</v>
      </c>
      <c r="O43">
        <f t="shared" si="3"/>
        <v>-138.69393066666666</v>
      </c>
      <c r="Q43">
        <f t="shared" si="4"/>
        <v>138.69393066666666</v>
      </c>
    </row>
  </sheetData>
  <mergeCells count="5">
    <mergeCell ref="C1:E1"/>
    <mergeCell ref="R18:T18"/>
    <mergeCell ref="V18:X18"/>
    <mergeCell ref="R23:T23"/>
    <mergeCell ref="V23:X2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1F77-062B-4A05-8571-DCA606E4A00A}">
  <dimension ref="A1:L66"/>
  <sheetViews>
    <sheetView topLeftCell="G25" zoomScale="85" zoomScaleNormal="85" workbookViewId="0">
      <selection activeCell="O16" sqref="O16"/>
    </sheetView>
  </sheetViews>
  <sheetFormatPr defaultRowHeight="15" x14ac:dyDescent="0.2"/>
  <cols>
    <col min="1" max="1" width="14.796875" bestFit="1" customWidth="1"/>
    <col min="2" max="2" width="14.796875"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34.190106999999998</v>
      </c>
      <c r="H2" s="36">
        <v>50.117722666666666</v>
      </c>
      <c r="I2" s="36">
        <v>37.066196000000005</v>
      </c>
      <c r="J2" s="36">
        <v>766.9957119999998</v>
      </c>
      <c r="K2" s="36">
        <v>4.0400789333333336</v>
      </c>
      <c r="L2" s="36">
        <v>119.80789333333333</v>
      </c>
    </row>
    <row r="3" spans="1:12" x14ac:dyDescent="0.2">
      <c r="A3" t="s">
        <v>1</v>
      </c>
      <c r="B3" t="s">
        <v>175</v>
      </c>
      <c r="C3" t="s">
        <v>57</v>
      </c>
      <c r="D3">
        <v>249</v>
      </c>
      <c r="E3" t="s">
        <v>153</v>
      </c>
      <c r="F3">
        <v>20.47</v>
      </c>
      <c r="G3" s="36">
        <v>34.158438333333336</v>
      </c>
      <c r="H3" s="36">
        <v>60.823130666666657</v>
      </c>
      <c r="I3" s="36">
        <v>33.553483666666672</v>
      </c>
      <c r="J3" s="36">
        <v>614.83340799999996</v>
      </c>
      <c r="K3" s="36">
        <v>3.6545413333333334</v>
      </c>
      <c r="L3" s="36">
        <v>148.19974399999998</v>
      </c>
    </row>
    <row r="4" spans="1:12" x14ac:dyDescent="0.2">
      <c r="A4" t="s">
        <v>2</v>
      </c>
      <c r="B4" t="s">
        <v>175</v>
      </c>
      <c r="C4" t="s">
        <v>57</v>
      </c>
      <c r="D4">
        <v>242</v>
      </c>
      <c r="E4" t="s">
        <v>154</v>
      </c>
      <c r="F4">
        <v>17.940000000000001</v>
      </c>
      <c r="G4" s="36">
        <v>18.876652333333332</v>
      </c>
      <c r="H4" s="36">
        <v>30.709840000000003</v>
      </c>
      <c r="I4" s="36">
        <v>33.166263333333333</v>
      </c>
      <c r="J4" s="36">
        <v>628.63091199999985</v>
      </c>
      <c r="K4" s="36">
        <v>4.6208213333333337</v>
      </c>
      <c r="L4" s="36">
        <v>197.7100906666667</v>
      </c>
    </row>
    <row r="5" spans="1:12" x14ac:dyDescent="0.2">
      <c r="A5" t="s">
        <v>3</v>
      </c>
      <c r="B5" t="s">
        <v>175</v>
      </c>
      <c r="C5" t="s">
        <v>57</v>
      </c>
      <c r="D5">
        <v>242</v>
      </c>
      <c r="E5" t="s">
        <v>154</v>
      </c>
      <c r="F5">
        <v>19.23</v>
      </c>
      <c r="G5" s="36">
        <v>27.308080333333333</v>
      </c>
      <c r="H5" s="36">
        <v>53.865914666666676</v>
      </c>
      <c r="I5" s="36">
        <v>29.756545666666664</v>
      </c>
      <c r="J5" s="36">
        <v>505.53604266666673</v>
      </c>
      <c r="K5" s="36">
        <v>4.1895952000000003</v>
      </c>
      <c r="L5" s="36">
        <v>124.145056</v>
      </c>
    </row>
    <row r="6" spans="1:12" x14ac:dyDescent="0.2">
      <c r="A6" t="s">
        <v>4</v>
      </c>
      <c r="B6" t="s">
        <v>175</v>
      </c>
      <c r="C6" t="s">
        <v>57</v>
      </c>
      <c r="D6">
        <v>250</v>
      </c>
      <c r="E6" t="s">
        <v>154</v>
      </c>
      <c r="F6">
        <v>19.3</v>
      </c>
      <c r="G6" s="36">
        <v>35.592036333333333</v>
      </c>
      <c r="H6" s="36">
        <v>52.823306666666653</v>
      </c>
      <c r="I6" s="36">
        <v>39.910928499999997</v>
      </c>
      <c r="J6" s="36">
        <v>788.25928533333331</v>
      </c>
      <c r="K6" s="36">
        <v>4.2980783999999996</v>
      </c>
      <c r="L6" s="36">
        <v>99.559861333333316</v>
      </c>
    </row>
    <row r="7" spans="1:12" x14ac:dyDescent="0.2">
      <c r="A7" t="s">
        <v>5</v>
      </c>
      <c r="B7" t="s">
        <v>175</v>
      </c>
      <c r="C7" t="s">
        <v>57</v>
      </c>
      <c r="D7">
        <v>250</v>
      </c>
      <c r="E7" t="s">
        <v>153</v>
      </c>
      <c r="F7">
        <v>14.04</v>
      </c>
      <c r="G7" s="36">
        <v>16.713966000000003</v>
      </c>
      <c r="H7" s="36">
        <v>21.293887999999995</v>
      </c>
      <c r="I7" s="36">
        <v>23.358001999999999</v>
      </c>
      <c r="J7" s="36">
        <v>794.61670399999991</v>
      </c>
      <c r="K7" s="36">
        <v>3.5980261333333328</v>
      </c>
      <c r="L7" s="36">
        <v>119.33585066666667</v>
      </c>
    </row>
    <row r="8" spans="1:12" x14ac:dyDescent="0.2">
      <c r="A8" t="s">
        <v>6</v>
      </c>
      <c r="B8" t="s">
        <v>175</v>
      </c>
      <c r="C8" t="s">
        <v>57</v>
      </c>
      <c r="D8">
        <v>250</v>
      </c>
      <c r="E8" t="s">
        <v>153</v>
      </c>
      <c r="F8">
        <v>14.05</v>
      </c>
      <c r="G8" s="36">
        <v>17.769667000000002</v>
      </c>
      <c r="H8" s="36">
        <v>44.684901333333322</v>
      </c>
      <c r="I8" s="36">
        <v>20.626662666666668</v>
      </c>
      <c r="J8" s="36">
        <v>716.50879999999984</v>
      </c>
      <c r="K8" s="36">
        <v>3.5598079999999994</v>
      </c>
      <c r="L8" s="36">
        <v>84.690517333333318</v>
      </c>
    </row>
    <row r="9" spans="1:12" x14ac:dyDescent="0.2">
      <c r="A9" t="s">
        <v>7</v>
      </c>
      <c r="B9" t="s">
        <v>176</v>
      </c>
      <c r="C9" t="s">
        <v>57</v>
      </c>
      <c r="D9">
        <v>244</v>
      </c>
      <c r="E9" t="s">
        <v>153</v>
      </c>
      <c r="F9">
        <v>20.18</v>
      </c>
      <c r="G9" s="36">
        <v>34.959844666666662</v>
      </c>
      <c r="H9" s="36">
        <v>60.525397333333331</v>
      </c>
      <c r="I9" s="36">
        <v>41.139932166666668</v>
      </c>
      <c r="J9" s="36">
        <v>688.07364266666661</v>
      </c>
      <c r="K9" s="36">
        <v>6.185599466666666</v>
      </c>
      <c r="L9" s="36">
        <v>104.42103466666666</v>
      </c>
    </row>
    <row r="10" spans="1:12" x14ac:dyDescent="0.2">
      <c r="A10" t="s">
        <v>8</v>
      </c>
      <c r="B10" t="s">
        <v>176</v>
      </c>
      <c r="C10" t="s">
        <v>57</v>
      </c>
      <c r="D10">
        <v>247</v>
      </c>
      <c r="E10" t="s">
        <v>153</v>
      </c>
      <c r="F10">
        <v>17.170000000000002</v>
      </c>
      <c r="G10" s="36">
        <v>27.324151000000001</v>
      </c>
      <c r="H10" s="36">
        <v>38.854741333333337</v>
      </c>
      <c r="I10" s="36">
        <v>28.662227333333327</v>
      </c>
      <c r="J10" s="36">
        <v>448.04211199999997</v>
      </c>
      <c r="K10" s="36">
        <v>5.3293183999999982</v>
      </c>
      <c r="L10" s="36">
        <v>116.68764800000001</v>
      </c>
    </row>
    <row r="11" spans="1:12" x14ac:dyDescent="0.2">
      <c r="A11" t="s">
        <v>9</v>
      </c>
      <c r="B11" t="s">
        <v>176</v>
      </c>
      <c r="C11" t="s">
        <v>57</v>
      </c>
      <c r="D11">
        <v>247</v>
      </c>
      <c r="E11" t="s">
        <v>153</v>
      </c>
      <c r="F11">
        <v>19.14</v>
      </c>
      <c r="G11" s="36">
        <v>25.053932999999997</v>
      </c>
      <c r="H11" s="36">
        <v>50.59950933333333</v>
      </c>
      <c r="I11" s="36">
        <v>33.163787499999998</v>
      </c>
      <c r="J11" s="36">
        <v>600.62016000000006</v>
      </c>
      <c r="K11" s="36">
        <v>4.812020266666666</v>
      </c>
      <c r="L11" s="36">
        <v>96.547882666666652</v>
      </c>
    </row>
    <row r="12" spans="1:12" x14ac:dyDescent="0.2">
      <c r="A12" t="s">
        <v>10</v>
      </c>
      <c r="B12" t="s">
        <v>176</v>
      </c>
      <c r="C12" t="s">
        <v>57</v>
      </c>
      <c r="D12">
        <v>246</v>
      </c>
      <c r="E12" t="s">
        <v>154</v>
      </c>
      <c r="F12">
        <v>23.46</v>
      </c>
      <c r="G12" s="36">
        <v>35.399424666666668</v>
      </c>
      <c r="H12" s="36">
        <v>53.063658666666662</v>
      </c>
      <c r="I12" s="36">
        <v>44.168371499999999</v>
      </c>
      <c r="J12" s="36">
        <v>690.58542933333331</v>
      </c>
      <c r="K12" s="36">
        <v>5.3108047999999997</v>
      </c>
      <c r="L12" s="36">
        <v>115.29317333333331</v>
      </c>
    </row>
    <row r="13" spans="1:12" x14ac:dyDescent="0.2">
      <c r="A13" t="s">
        <v>11</v>
      </c>
      <c r="B13" t="s">
        <v>176</v>
      </c>
      <c r="C13" t="s">
        <v>57</v>
      </c>
      <c r="D13">
        <v>246</v>
      </c>
      <c r="E13" t="s">
        <v>154</v>
      </c>
      <c r="F13">
        <v>21.19</v>
      </c>
      <c r="G13" s="36">
        <v>40.414181666666664</v>
      </c>
      <c r="H13" s="36">
        <v>47.728277333333331</v>
      </c>
      <c r="I13" s="36">
        <v>38.297675499999997</v>
      </c>
      <c r="J13" s="36">
        <v>758.29973333333339</v>
      </c>
      <c r="K13" s="36">
        <v>5.2075184000000005</v>
      </c>
      <c r="L13" s="36">
        <v>116.69197866666664</v>
      </c>
    </row>
    <row r="14" spans="1:12" x14ac:dyDescent="0.2">
      <c r="A14" t="s">
        <v>12</v>
      </c>
      <c r="B14" t="s">
        <v>176</v>
      </c>
      <c r="C14" t="s">
        <v>57</v>
      </c>
      <c r="D14">
        <v>245</v>
      </c>
      <c r="E14" t="s">
        <v>154</v>
      </c>
      <c r="F14">
        <v>24.55</v>
      </c>
      <c r="G14" s="36">
        <v>22.668857000000003</v>
      </c>
      <c r="H14" s="36">
        <v>80.560144000000008</v>
      </c>
      <c r="I14" s="36">
        <v>31.657490500000002</v>
      </c>
      <c r="J14" s="36">
        <v>417.59752533333324</v>
      </c>
      <c r="K14" s="36">
        <v>4.9729045333333328</v>
      </c>
      <c r="L14" s="36">
        <v>101.76850133333333</v>
      </c>
    </row>
    <row r="15" spans="1:12" x14ac:dyDescent="0.2">
      <c r="A15" t="s">
        <v>13</v>
      </c>
      <c r="B15" t="s">
        <v>176</v>
      </c>
      <c r="C15" t="s">
        <v>57</v>
      </c>
      <c r="D15">
        <v>245</v>
      </c>
      <c r="E15" t="s">
        <v>154</v>
      </c>
      <c r="F15">
        <v>23.62</v>
      </c>
      <c r="G15" s="36">
        <v>42.353296666666665</v>
      </c>
      <c r="H15" s="36">
        <v>51.080213333333333</v>
      </c>
      <c r="I15" s="36">
        <v>48.974954333333329</v>
      </c>
      <c r="J15" s="36">
        <v>590.78954666666664</v>
      </c>
      <c r="K15" s="36">
        <v>7.112795199999999</v>
      </c>
      <c r="L15" s="36">
        <v>93.367007999999998</v>
      </c>
    </row>
    <row r="16" spans="1:12" x14ac:dyDescent="0.2">
      <c r="A16" t="s">
        <v>14</v>
      </c>
      <c r="B16" t="s">
        <v>175</v>
      </c>
      <c r="C16" t="s">
        <v>58</v>
      </c>
      <c r="D16">
        <v>250</v>
      </c>
      <c r="E16" t="s">
        <v>154</v>
      </c>
      <c r="F16">
        <v>26.99</v>
      </c>
      <c r="G16" s="36">
        <v>28.619257666666662</v>
      </c>
      <c r="H16" s="36">
        <v>48.345397333333338</v>
      </c>
      <c r="I16" s="36">
        <v>40.137714833333334</v>
      </c>
      <c r="J16" s="36">
        <v>729.31025066666655</v>
      </c>
      <c r="K16" s="36">
        <v>3.8898047999999998</v>
      </c>
      <c r="L16" s="36">
        <v>100.80925866666664</v>
      </c>
    </row>
    <row r="17" spans="1:12" x14ac:dyDescent="0.2">
      <c r="A17" t="s">
        <v>15</v>
      </c>
      <c r="B17" t="s">
        <v>175</v>
      </c>
      <c r="C17" t="s">
        <v>58</v>
      </c>
      <c r="D17">
        <v>250</v>
      </c>
      <c r="E17" t="s">
        <v>154</v>
      </c>
      <c r="F17">
        <v>18.8</v>
      </c>
      <c r="G17" s="36">
        <v>33.605891</v>
      </c>
      <c r="H17" s="36">
        <v>44.918757333333332</v>
      </c>
      <c r="I17" s="36">
        <v>37.060254</v>
      </c>
      <c r="J17" s="36">
        <v>612.46886399999994</v>
      </c>
      <c r="K17" s="36">
        <v>4.5870421333333322</v>
      </c>
      <c r="L17" s="36">
        <v>183.08975999999998</v>
      </c>
    </row>
    <row r="18" spans="1:12" x14ac:dyDescent="0.2">
      <c r="A18" t="s">
        <v>16</v>
      </c>
      <c r="B18" t="s">
        <v>175</v>
      </c>
      <c r="C18" t="s">
        <v>58</v>
      </c>
      <c r="D18">
        <v>250</v>
      </c>
      <c r="E18" t="s">
        <v>154</v>
      </c>
      <c r="F18">
        <v>18.55</v>
      </c>
      <c r="G18" s="36">
        <v>27.479421999999992</v>
      </c>
      <c r="H18" s="36">
        <v>45.592176000000002</v>
      </c>
      <c r="I18" s="36">
        <v>33.298472833333342</v>
      </c>
      <c r="J18" s="36">
        <v>711.95293866666657</v>
      </c>
      <c r="K18" s="36">
        <v>4.150077866666666</v>
      </c>
      <c r="L18" s="36">
        <v>131.60679466666664</v>
      </c>
    </row>
    <row r="19" spans="1:12" x14ac:dyDescent="0.2">
      <c r="A19" s="2" t="s">
        <v>17</v>
      </c>
      <c r="B19" t="s">
        <v>175</v>
      </c>
      <c r="C19" t="s">
        <v>58</v>
      </c>
      <c r="D19">
        <v>250</v>
      </c>
      <c r="E19" t="s">
        <v>153</v>
      </c>
      <c r="F19" t="s">
        <v>155</v>
      </c>
      <c r="G19" s="36">
        <v>22.770244000000005</v>
      </c>
      <c r="H19" s="36">
        <v>48.158095999999993</v>
      </c>
      <c r="I19" s="36">
        <v>25.143573000000004</v>
      </c>
      <c r="J19" s="36">
        <v>638.66073600000004</v>
      </c>
      <c r="K19" s="36">
        <v>3.3000762666666668</v>
      </c>
      <c r="L19" s="36">
        <v>194.42961066666663</v>
      </c>
    </row>
    <row r="20" spans="1:12" x14ac:dyDescent="0.2">
      <c r="A20" t="s">
        <v>18</v>
      </c>
      <c r="B20" t="s">
        <v>175</v>
      </c>
      <c r="C20" t="s">
        <v>58</v>
      </c>
      <c r="D20">
        <v>250</v>
      </c>
      <c r="E20" t="s">
        <v>153</v>
      </c>
      <c r="F20">
        <v>14.8</v>
      </c>
      <c r="G20" s="36">
        <v>25.673362666666669</v>
      </c>
      <c r="H20" s="36">
        <v>59.182890666666665</v>
      </c>
      <c r="I20" s="36">
        <v>31.713939500000002</v>
      </c>
      <c r="J20" s="36">
        <v>950.42542933333334</v>
      </c>
      <c r="K20" s="36">
        <v>4.6263429333333326</v>
      </c>
      <c r="L20" s="36">
        <v>165.28855466666661</v>
      </c>
    </row>
    <row r="21" spans="1:12" x14ac:dyDescent="0.2">
      <c r="A21" t="s">
        <v>19</v>
      </c>
      <c r="B21" t="s">
        <v>176</v>
      </c>
      <c r="C21" t="s">
        <v>58</v>
      </c>
      <c r="D21">
        <v>247</v>
      </c>
      <c r="E21" t="s">
        <v>154</v>
      </c>
      <c r="F21">
        <v>22.05</v>
      </c>
      <c r="G21" s="36">
        <v>33.783613666666675</v>
      </c>
      <c r="H21" s="36">
        <v>64.616794666666664</v>
      </c>
      <c r="I21" s="36">
        <v>36.987959666666669</v>
      </c>
      <c r="J21" s="36">
        <v>583.26284799999996</v>
      </c>
      <c r="K21" s="36">
        <v>4.3968175999999994</v>
      </c>
      <c r="L21" s="36">
        <v>142.91199999999998</v>
      </c>
    </row>
    <row r="22" spans="1:12" x14ac:dyDescent="0.2">
      <c r="A22" t="s">
        <v>20</v>
      </c>
      <c r="B22" t="s">
        <v>176</v>
      </c>
      <c r="C22" t="s">
        <v>58</v>
      </c>
      <c r="D22">
        <v>247</v>
      </c>
      <c r="E22" t="s">
        <v>154</v>
      </c>
      <c r="F22">
        <v>19.8</v>
      </c>
      <c r="G22" s="36">
        <v>29.676376666666663</v>
      </c>
      <c r="H22" s="36">
        <v>47.823551999999992</v>
      </c>
      <c r="I22" s="36">
        <v>38.207059999999998</v>
      </c>
      <c r="J22" s="36">
        <v>709.73563733333333</v>
      </c>
      <c r="K22" s="36">
        <v>6.3310015999999996</v>
      </c>
      <c r="L22" s="36">
        <v>59.42540799999999</v>
      </c>
    </row>
    <row r="23" spans="1:12" x14ac:dyDescent="0.2">
      <c r="A23" t="s">
        <v>21</v>
      </c>
      <c r="B23" t="s">
        <v>176</v>
      </c>
      <c r="C23" t="s">
        <v>58</v>
      </c>
      <c r="D23">
        <v>245</v>
      </c>
      <c r="E23" t="s">
        <v>153</v>
      </c>
      <c r="F23">
        <v>26.52</v>
      </c>
      <c r="G23" s="36">
        <v>38.882977999999994</v>
      </c>
      <c r="H23" s="36">
        <v>108.78526399999998</v>
      </c>
      <c r="I23" s="36">
        <v>52.476772999999994</v>
      </c>
      <c r="J23" s="36">
        <v>607.09017599999993</v>
      </c>
      <c r="K23" s="36">
        <v>7.2378431999999995</v>
      </c>
      <c r="L23" s="36">
        <v>169.56292266666668</v>
      </c>
    </row>
    <row r="24" spans="1:12" x14ac:dyDescent="0.2">
      <c r="A24" t="s">
        <v>22</v>
      </c>
      <c r="B24" t="s">
        <v>176</v>
      </c>
      <c r="C24" t="s">
        <v>58</v>
      </c>
      <c r="D24">
        <v>246</v>
      </c>
      <c r="E24" t="s">
        <v>153</v>
      </c>
      <c r="F24">
        <v>17.89</v>
      </c>
      <c r="G24" s="36">
        <v>29.568845</v>
      </c>
      <c r="H24" s="36">
        <v>68.652975999999995</v>
      </c>
      <c r="I24" s="36">
        <v>47.038852666666671</v>
      </c>
      <c r="J24" s="36">
        <v>637.83790933333341</v>
      </c>
      <c r="K24" s="36">
        <v>6.0895669333333329</v>
      </c>
      <c r="L24" s="36">
        <v>88.094421333333315</v>
      </c>
    </row>
    <row r="25" spans="1:12" x14ac:dyDescent="0.2">
      <c r="A25" t="s">
        <v>23</v>
      </c>
      <c r="B25" t="s">
        <v>176</v>
      </c>
      <c r="C25" t="s">
        <v>58</v>
      </c>
      <c r="D25">
        <v>246</v>
      </c>
      <c r="E25" t="s">
        <v>153</v>
      </c>
      <c r="F25">
        <v>18.37</v>
      </c>
      <c r="G25" s="36">
        <v>31.249175000000001</v>
      </c>
      <c r="H25" s="36">
        <v>61.462986666666652</v>
      </c>
      <c r="I25" s="36">
        <v>38.651224499999998</v>
      </c>
      <c r="J25" s="36">
        <v>823.48492800000008</v>
      </c>
      <c r="K25" s="36">
        <v>4.571559999999999</v>
      </c>
      <c r="L25" s="36">
        <v>138.69393066666666</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32.63219766666667</v>
      </c>
      <c r="E31">
        <f>AVERAGE(G9:G15)</f>
        <v>32.596241238095232</v>
      </c>
      <c r="F31" t="s">
        <v>75</v>
      </c>
      <c r="G31">
        <f>(STDEVA(G21:G25))/(SQRT(COUNT(G21:G25)))</f>
        <v>1.7382717368347564</v>
      </c>
      <c r="H31">
        <f>(STDEVA(G9:G15))/(SQRT(COUNT(G9:G15)))</f>
        <v>2.8990929966297445</v>
      </c>
    </row>
    <row r="32" spans="1:12" x14ac:dyDescent="0.2">
      <c r="C32" t="s">
        <v>76</v>
      </c>
      <c r="D32" s="36">
        <f>AVERAGE(G16:G20)</f>
        <v>27.629635466666667</v>
      </c>
      <c r="E32">
        <f>AVERAGE(G2:G8)</f>
        <v>26.372706761904762</v>
      </c>
      <c r="F32" t="s">
        <v>76</v>
      </c>
      <c r="G32">
        <f>(STDEVA(G16:G20))/(SQRT(COUNT(G16:G20)))</f>
        <v>1.7910644192536689</v>
      </c>
      <c r="H32">
        <f>(STDEVA(G2:G8))/(SQRT(COUNT(G2:G8)))</f>
        <v>3.2037727844956634</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70.268314666666654</v>
      </c>
      <c r="E38">
        <f>AVERAGE(H9:H15)</f>
        <v>54.630277333333332</v>
      </c>
      <c r="F38" t="s">
        <v>75</v>
      </c>
      <c r="G38">
        <f>(STDEVA(H21:H25))/(SQRT(COUNT(H21:H25)))</f>
        <v>10.245500367516405</v>
      </c>
      <c r="H38">
        <f>(STDEVA(H9:H15))/(SQRT(COUNT(H9:H15)))</f>
        <v>4.9639651594396099</v>
      </c>
    </row>
    <row r="39" spans="3:8" x14ac:dyDescent="0.2">
      <c r="C39" t="s">
        <v>76</v>
      </c>
      <c r="D39">
        <f>AVERAGE(H16:H20)</f>
        <v>49.239463466666663</v>
      </c>
      <c r="E39">
        <f>AVERAGE(H2:H8)</f>
        <v>44.902671999999988</v>
      </c>
      <c r="F39" t="s">
        <v>76</v>
      </c>
      <c r="G39">
        <f>(STDEVA(H16:H20))/(SQRT(COUNT(H16:H20)))</f>
        <v>2.576932883153594</v>
      </c>
      <c r="H39">
        <f>(STDEVA(H2:H8))/(SQRT(COUNT(H3:H9)))</f>
        <v>5.3063136617740225</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42.672373966666669</v>
      </c>
      <c r="E45">
        <f>AVERAGE(I9:I15)</f>
        <v>38.00920554761904</v>
      </c>
      <c r="F45" t="s">
        <v>75</v>
      </c>
      <c r="G45">
        <f>(STDEVA(I21:I25))/(SQRT(COUNT(I21:I25)))</f>
        <v>3.0299638152179771</v>
      </c>
      <c r="H45">
        <f>(STDEVA(I9:I15))/(SQRT(COUNT(I9:I15)))</f>
        <v>2.7570515547698955</v>
      </c>
    </row>
    <row r="46" spans="3:8" x14ac:dyDescent="0.2">
      <c r="C46" t="s">
        <v>76</v>
      </c>
      <c r="D46">
        <f>AVERAGE(I16:I20)</f>
        <v>33.470790833333339</v>
      </c>
      <c r="E46">
        <f>AVERAGE(I2:I8)</f>
        <v>31.06258311904762</v>
      </c>
      <c r="F46" t="s">
        <v>76</v>
      </c>
      <c r="G46">
        <f>(STDEVA(I16:I20))/(SQRT(COUNT(I16:I20)))</f>
        <v>2.5474585216542436</v>
      </c>
      <c r="H46">
        <f>(STDEVA(I2:I8))/(SQRT(COUNT(I2:I8)))</f>
        <v>2.6499837345524808</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672.28229973333328</v>
      </c>
      <c r="E52">
        <f>AVERAGE(J9:J15)</f>
        <v>599.14402133333328</v>
      </c>
      <c r="F52" t="s">
        <v>75</v>
      </c>
      <c r="G52">
        <f>(STDEVA(J21:J25))/(SQRT(COUNT(J21:J25)))</f>
        <v>43.373885637512863</v>
      </c>
      <c r="H52">
        <f>(STDEVA(J9:J15))/(SQRT(COUNT(J9:J15)))</f>
        <v>48.172172058771679</v>
      </c>
    </row>
    <row r="53" spans="3:8" x14ac:dyDescent="0.2">
      <c r="C53" t="s">
        <v>76</v>
      </c>
      <c r="D53">
        <f>AVERAGE(J16:J20)</f>
        <v>728.56364373333327</v>
      </c>
      <c r="E53">
        <f>AVERAGE(J2:J8)</f>
        <v>687.91155199999992</v>
      </c>
      <c r="F53" t="s">
        <v>76</v>
      </c>
      <c r="G53">
        <f>(STDEVA(J16:J20))/(SQRT(COUNT(J16:J20)))</f>
        <v>59.606902098072986</v>
      </c>
      <c r="H53">
        <f>(STDEVA(J2:J8))/(SQRT(COUNT(J2:J8)))</f>
        <v>41.011961036485857</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119.73773653333333</v>
      </c>
      <c r="E59">
        <f>AVERAGE(L9:L15)</f>
        <v>106.39674666666666</v>
      </c>
      <c r="F59" t="s">
        <v>75</v>
      </c>
      <c r="G59">
        <f>(STDEVA(L21:L25))/(SQRT(COUNT(L21:L25)))</f>
        <v>20.022249282265587</v>
      </c>
      <c r="H59">
        <f>(STDEVA(L9:L15))/(SQRT(COUNT(L9:L15)))</f>
        <v>3.7261596603518181</v>
      </c>
    </row>
    <row r="60" spans="3:8" x14ac:dyDescent="0.2">
      <c r="C60" t="s">
        <v>76</v>
      </c>
      <c r="D60">
        <f>AVERAGE(L16:L20)</f>
        <v>155.0447957333333</v>
      </c>
      <c r="E60">
        <f>AVERAGE(L2:L8)</f>
        <v>127.63557333333334</v>
      </c>
      <c r="F60" t="s">
        <v>76</v>
      </c>
      <c r="G60">
        <f>(STDEVA(L16:L20))/(SQRT(COUNT(L16:L20)))</f>
        <v>17.224185960512902</v>
      </c>
      <c r="H60">
        <f>(STDEVA(L2:L8))/(SQRT(COUNT(L2:L8)))</f>
        <v>13.894318996349844</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5.7253578666666662</v>
      </c>
      <c r="E65" s="36">
        <f>AVERAGE(K9:K15)</f>
        <v>5.5615658666666663</v>
      </c>
      <c r="F65" t="s">
        <v>75</v>
      </c>
      <c r="G65">
        <f>(STDEVA(K21:K25))/(SQRT(COUNT(K21:K25)))</f>
        <v>0.54237133113743419</v>
      </c>
      <c r="H65">
        <f>(STDEVA(K9:K15))/(SQRT(COUNT(K9:K15)))</f>
        <v>0.30652587699921663</v>
      </c>
    </row>
    <row r="66" spans="3:8" x14ac:dyDescent="0.2">
      <c r="C66" t="s">
        <v>76</v>
      </c>
      <c r="D66" s="36">
        <f>AVERAGE(K16:K20)</f>
        <v>4.1106687999999991</v>
      </c>
      <c r="E66" s="36">
        <f>AVERAGE(K2:K8)</f>
        <v>3.9944213333333338</v>
      </c>
      <c r="F66" t="s">
        <v>76</v>
      </c>
      <c r="G66">
        <f>(STDEVA(K16:K20))/(SQRT(COUNT(K16:K20)))</f>
        <v>0.24497403950495272</v>
      </c>
      <c r="H66">
        <f>(STDEVA(K2:K8))/(SQRT(COUNT(K2:K8)))</f>
        <v>0.153242598461684</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235F-5368-4317-B44A-013602603F12}">
  <dimension ref="A1:L65"/>
  <sheetViews>
    <sheetView zoomScale="85" zoomScaleNormal="85" workbookViewId="0">
      <selection activeCell="S19" sqref="S19"/>
    </sheetView>
  </sheetViews>
  <sheetFormatPr defaultRowHeight="15" x14ac:dyDescent="0.2"/>
  <cols>
    <col min="1" max="2" width="16.6796875"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33.707278000000002</v>
      </c>
      <c r="H2" s="36">
        <v>32.98777066666667</v>
      </c>
      <c r="I2" s="36">
        <v>40.229320666666666</v>
      </c>
      <c r="J2" s="36">
        <v>287.46965333333333</v>
      </c>
      <c r="K2" s="36">
        <v>4.614866666666666</v>
      </c>
      <c r="L2" s="36">
        <v>82.118101333333314</v>
      </c>
    </row>
    <row r="3" spans="1:12" x14ac:dyDescent="0.2">
      <c r="A3" t="s">
        <v>1</v>
      </c>
      <c r="B3" t="s">
        <v>175</v>
      </c>
      <c r="C3" t="s">
        <v>57</v>
      </c>
      <c r="D3">
        <v>249</v>
      </c>
      <c r="E3" t="s">
        <v>153</v>
      </c>
      <c r="F3">
        <v>20.47</v>
      </c>
      <c r="G3" s="36">
        <v>21.120164666666668</v>
      </c>
      <c r="H3" s="36">
        <v>23.10952</v>
      </c>
      <c r="I3" s="36">
        <v>27.454020666666668</v>
      </c>
      <c r="J3" s="36">
        <v>484.49766399999999</v>
      </c>
      <c r="K3" s="36">
        <v>2.7705439999999997</v>
      </c>
      <c r="L3" s="36">
        <v>104.02910933333332</v>
      </c>
    </row>
    <row r="4" spans="1:12" x14ac:dyDescent="0.2">
      <c r="A4" t="s">
        <v>2</v>
      </c>
      <c r="B4" t="s">
        <v>175</v>
      </c>
      <c r="C4" t="s">
        <v>57</v>
      </c>
      <c r="D4">
        <v>242</v>
      </c>
      <c r="E4" t="s">
        <v>154</v>
      </c>
      <c r="F4">
        <v>17.940000000000001</v>
      </c>
      <c r="G4" s="36">
        <v>23.377147999999995</v>
      </c>
      <c r="H4" s="36">
        <v>16.545311999999996</v>
      </c>
      <c r="I4" s="36">
        <v>25.498112333333331</v>
      </c>
      <c r="J4" s="36">
        <v>319.35202133333325</v>
      </c>
      <c r="K4" s="36">
        <v>2.9746266666666661</v>
      </c>
      <c r="L4" s="36">
        <v>117.33075200000003</v>
      </c>
    </row>
    <row r="5" spans="1:12" x14ac:dyDescent="0.2">
      <c r="A5" t="s">
        <v>3</v>
      </c>
      <c r="B5" t="s">
        <v>175</v>
      </c>
      <c r="C5" t="s">
        <v>57</v>
      </c>
      <c r="D5">
        <v>242</v>
      </c>
      <c r="E5" t="s">
        <v>154</v>
      </c>
      <c r="F5">
        <v>19.23</v>
      </c>
      <c r="G5" s="36">
        <v>12.874494666666667</v>
      </c>
      <c r="H5" s="36">
        <v>26.688815999999992</v>
      </c>
      <c r="I5" s="36">
        <v>27.84025066666667</v>
      </c>
      <c r="J5" s="36">
        <v>235.0339413333333</v>
      </c>
      <c r="K5" s="36">
        <v>5.1785029333333314</v>
      </c>
      <c r="L5" s="36">
        <v>101.38740266666667</v>
      </c>
    </row>
    <row r="6" spans="1:12" x14ac:dyDescent="0.2">
      <c r="A6" t="s">
        <v>4</v>
      </c>
      <c r="B6" t="s">
        <v>175</v>
      </c>
      <c r="C6" t="s">
        <v>57</v>
      </c>
      <c r="D6">
        <v>250</v>
      </c>
      <c r="E6" t="s">
        <v>154</v>
      </c>
      <c r="F6">
        <v>19.3</v>
      </c>
      <c r="G6" s="36">
        <v>26.058822333333335</v>
      </c>
      <c r="H6" s="36">
        <v>43.528613333333325</v>
      </c>
      <c r="I6" s="36">
        <v>62.786143000000003</v>
      </c>
      <c r="J6" s="36">
        <v>452.34679466666665</v>
      </c>
      <c r="K6" s="36">
        <v>5.8874330666666665</v>
      </c>
      <c r="L6" s="36">
        <v>145.1422933333333</v>
      </c>
    </row>
    <row r="7" spans="1:12" x14ac:dyDescent="0.2">
      <c r="A7" t="s">
        <v>5</v>
      </c>
      <c r="B7" t="s">
        <v>175</v>
      </c>
      <c r="C7" t="s">
        <v>57</v>
      </c>
      <c r="D7">
        <v>250</v>
      </c>
      <c r="E7" t="s">
        <v>153</v>
      </c>
      <c r="F7">
        <v>14.04</v>
      </c>
      <c r="G7" s="36">
        <v>18.954642333333332</v>
      </c>
      <c r="H7" s="36">
        <v>17.004362666666662</v>
      </c>
      <c r="I7" s="36">
        <v>23.289669</v>
      </c>
      <c r="J7" s="36">
        <v>530.26414933333319</v>
      </c>
      <c r="K7" s="36">
        <v>3.7306527999999997</v>
      </c>
      <c r="L7" s="36">
        <v>174.81385599999999</v>
      </c>
    </row>
    <row r="8" spans="1:12" x14ac:dyDescent="0.2">
      <c r="A8" t="s">
        <v>7</v>
      </c>
      <c r="B8" t="s">
        <v>176</v>
      </c>
      <c r="C8" t="s">
        <v>57</v>
      </c>
      <c r="D8">
        <v>244</v>
      </c>
      <c r="E8" t="s">
        <v>153</v>
      </c>
      <c r="F8">
        <v>20.18</v>
      </c>
      <c r="G8" s="36">
        <v>36.598580000000005</v>
      </c>
      <c r="H8" s="36">
        <v>50.849605333333336</v>
      </c>
      <c r="I8" s="36">
        <v>54.323744666666663</v>
      </c>
      <c r="J8" s="36">
        <v>345.84703999999999</v>
      </c>
      <c r="K8" s="36">
        <v>6.8977775999999986</v>
      </c>
      <c r="L8" s="36">
        <v>0</v>
      </c>
    </row>
    <row r="9" spans="1:12" x14ac:dyDescent="0.2">
      <c r="A9" t="s">
        <v>8</v>
      </c>
      <c r="B9" t="s">
        <v>176</v>
      </c>
      <c r="C9" t="s">
        <v>57</v>
      </c>
      <c r="D9">
        <v>247</v>
      </c>
      <c r="E9" t="s">
        <v>153</v>
      </c>
      <c r="F9">
        <v>17.170000000000002</v>
      </c>
      <c r="G9" s="36">
        <v>48.508362000000005</v>
      </c>
      <c r="H9" s="36">
        <v>45.532629333333333</v>
      </c>
      <c r="I9" s="36">
        <v>58.258338999999999</v>
      </c>
      <c r="J9" s="36">
        <v>472.35447466666665</v>
      </c>
      <c r="K9" s="36">
        <v>5.8978266666666661</v>
      </c>
      <c r="L9" s="36">
        <v>106.62967466666665</v>
      </c>
    </row>
    <row r="10" spans="1:12" x14ac:dyDescent="0.2">
      <c r="A10" t="s">
        <v>9</v>
      </c>
      <c r="B10" t="s">
        <v>176</v>
      </c>
      <c r="C10" t="s">
        <v>57</v>
      </c>
      <c r="D10">
        <v>247</v>
      </c>
      <c r="E10" t="s">
        <v>153</v>
      </c>
      <c r="F10">
        <v>19.14</v>
      </c>
      <c r="G10" s="36">
        <v>41.532747333333333</v>
      </c>
      <c r="H10" s="36">
        <v>55.63824000000001</v>
      </c>
      <c r="I10" s="36">
        <v>41.751463000000001</v>
      </c>
      <c r="J10" s="36">
        <v>621.70184533333327</v>
      </c>
      <c r="K10" s="36">
        <v>6.1359050666666652</v>
      </c>
      <c r="L10" s="36">
        <v>135.06699733333329</v>
      </c>
    </row>
    <row r="11" spans="1:12" x14ac:dyDescent="0.2">
      <c r="A11" t="s">
        <v>10</v>
      </c>
      <c r="B11" t="s">
        <v>176</v>
      </c>
      <c r="C11" t="s">
        <v>57</v>
      </c>
      <c r="D11">
        <v>246</v>
      </c>
      <c r="E11" t="s">
        <v>154</v>
      </c>
      <c r="F11">
        <v>23.46</v>
      </c>
      <c r="G11" s="36">
        <v>54.518082333333339</v>
      </c>
      <c r="H11" s="36">
        <v>57.866367999999987</v>
      </c>
      <c r="I11" s="36">
        <v>74.899900333333335</v>
      </c>
      <c r="J11" s="36">
        <v>509.28639999999996</v>
      </c>
      <c r="K11" s="36">
        <v>8.1609247999999983</v>
      </c>
      <c r="L11" s="36">
        <v>122.36515199999997</v>
      </c>
    </row>
    <row r="12" spans="1:12" x14ac:dyDescent="0.2">
      <c r="A12" t="s">
        <v>11</v>
      </c>
      <c r="B12" t="s">
        <v>176</v>
      </c>
      <c r="C12" t="s">
        <v>57</v>
      </c>
      <c r="D12">
        <v>246</v>
      </c>
      <c r="E12" t="s">
        <v>154</v>
      </c>
      <c r="F12">
        <v>21.19</v>
      </c>
      <c r="G12" s="36">
        <v>60.839289999999991</v>
      </c>
      <c r="H12" s="36">
        <v>53.266117333333327</v>
      </c>
      <c r="I12" s="36">
        <v>61.93841766666668</v>
      </c>
      <c r="J12" s="36">
        <v>576.38574933333337</v>
      </c>
      <c r="K12" s="36">
        <v>8.786597866666666</v>
      </c>
      <c r="L12" s="36">
        <v>139.40199466666667</v>
      </c>
    </row>
    <row r="13" spans="1:12" x14ac:dyDescent="0.2">
      <c r="A13" t="s">
        <v>12</v>
      </c>
      <c r="B13" t="s">
        <v>176</v>
      </c>
      <c r="C13" t="s">
        <v>57</v>
      </c>
      <c r="D13">
        <v>245</v>
      </c>
      <c r="E13" t="s">
        <v>154</v>
      </c>
      <c r="F13">
        <v>24.55</v>
      </c>
      <c r="G13" s="36">
        <v>40.185411000000002</v>
      </c>
      <c r="H13" s="36">
        <v>57.780837333333338</v>
      </c>
      <c r="I13" s="36">
        <v>49.896954666666673</v>
      </c>
      <c r="J13" s="36">
        <v>513.12337066666657</v>
      </c>
      <c r="K13" s="36">
        <v>7.0603941333333315</v>
      </c>
      <c r="L13" s="36">
        <v>132.03986133333331</v>
      </c>
    </row>
    <row r="14" spans="1:12" x14ac:dyDescent="0.2">
      <c r="A14" t="s">
        <v>13</v>
      </c>
      <c r="B14" t="s">
        <v>176</v>
      </c>
      <c r="C14" t="s">
        <v>57</v>
      </c>
      <c r="D14">
        <v>245</v>
      </c>
      <c r="E14" t="s">
        <v>154</v>
      </c>
      <c r="F14">
        <v>23.62</v>
      </c>
      <c r="G14" s="36">
        <v>51.17798333333333</v>
      </c>
      <c r="H14" s="36">
        <v>60.784154666666652</v>
      </c>
      <c r="I14" s="36">
        <v>76.056609666666674</v>
      </c>
      <c r="J14" s="36">
        <v>478.93708799999996</v>
      </c>
      <c r="K14" s="36">
        <v>7.2013573333333332</v>
      </c>
      <c r="L14" s="36">
        <v>138.38861866666667</v>
      </c>
    </row>
    <row r="15" spans="1:12" x14ac:dyDescent="0.2">
      <c r="A15" t="s">
        <v>14</v>
      </c>
      <c r="B15" t="s">
        <v>175</v>
      </c>
      <c r="C15" t="s">
        <v>58</v>
      </c>
      <c r="D15">
        <v>250</v>
      </c>
      <c r="E15" t="s">
        <v>154</v>
      </c>
      <c r="F15">
        <v>26.99</v>
      </c>
      <c r="G15" s="36">
        <v>29.081053000000004</v>
      </c>
      <c r="H15" s="36">
        <v>18.603461333333332</v>
      </c>
      <c r="I15" s="36">
        <v>26.268591666666669</v>
      </c>
      <c r="J15" s="36">
        <v>427.2375893333334</v>
      </c>
      <c r="K15" s="36">
        <v>4.3917290666666666</v>
      </c>
      <c r="L15" s="36">
        <v>118.66026666666667</v>
      </c>
    </row>
    <row r="16" spans="1:12" x14ac:dyDescent="0.2">
      <c r="A16" t="s">
        <v>15</v>
      </c>
      <c r="B16" t="s">
        <v>175</v>
      </c>
      <c r="C16" t="s">
        <v>58</v>
      </c>
      <c r="D16">
        <v>250</v>
      </c>
      <c r="E16" t="s">
        <v>154</v>
      </c>
      <c r="F16">
        <v>18.8</v>
      </c>
      <c r="G16" s="36">
        <v>28.277992333333337</v>
      </c>
      <c r="H16" s="36">
        <v>45.575935999999999</v>
      </c>
      <c r="I16" s="36">
        <v>58.232590333333334</v>
      </c>
      <c r="J16" s="36">
        <v>658.67707733333316</v>
      </c>
      <c r="K16" s="36">
        <v>6.1381786666666667</v>
      </c>
      <c r="L16" s="36">
        <v>114.11090133333332</v>
      </c>
    </row>
    <row r="17" spans="1:12" x14ac:dyDescent="0.2">
      <c r="A17" t="s">
        <v>16</v>
      </c>
      <c r="B17" t="s">
        <v>175</v>
      </c>
      <c r="C17" t="s">
        <v>58</v>
      </c>
      <c r="D17">
        <v>250</v>
      </c>
      <c r="E17" t="s">
        <v>154</v>
      </c>
      <c r="F17">
        <v>18.55</v>
      </c>
      <c r="G17" s="36">
        <v>42.483516333333334</v>
      </c>
      <c r="H17" s="36">
        <v>34.087759999999989</v>
      </c>
      <c r="I17" s="36">
        <v>41.324629333333334</v>
      </c>
      <c r="J17" s="36">
        <v>667.51163733333328</v>
      </c>
      <c r="K17" s="36">
        <v>5.329968</v>
      </c>
      <c r="L17" s="36">
        <v>146.18598399999996</v>
      </c>
    </row>
    <row r="18" spans="1:12" x14ac:dyDescent="0.2">
      <c r="A18" s="2" t="s">
        <v>17</v>
      </c>
      <c r="B18" t="s">
        <v>175</v>
      </c>
      <c r="C18" t="s">
        <v>58</v>
      </c>
      <c r="D18">
        <v>250</v>
      </c>
      <c r="E18" t="s">
        <v>153</v>
      </c>
      <c r="F18" t="s">
        <v>155</v>
      </c>
      <c r="G18" s="36">
        <v>11.740803666666668</v>
      </c>
      <c r="H18" s="36">
        <v>15.399850666666666</v>
      </c>
      <c r="I18" s="36">
        <v>21.819023999999999</v>
      </c>
      <c r="J18" s="36">
        <v>138.54668799999996</v>
      </c>
      <c r="K18" s="36">
        <v>0.92665439999999999</v>
      </c>
      <c r="L18" s="36">
        <v>166.7285013333333</v>
      </c>
    </row>
    <row r="19" spans="1:12" x14ac:dyDescent="0.2">
      <c r="A19" t="s">
        <v>18</v>
      </c>
      <c r="B19" t="s">
        <v>175</v>
      </c>
      <c r="C19" t="s">
        <v>58</v>
      </c>
      <c r="D19">
        <v>250</v>
      </c>
      <c r="E19" t="s">
        <v>153</v>
      </c>
      <c r="F19">
        <v>14.8</v>
      </c>
      <c r="G19" s="36">
        <v>17.019072333333334</v>
      </c>
      <c r="H19" s="36">
        <v>35.929376000000005</v>
      </c>
      <c r="I19" s="36">
        <v>52.226218666666682</v>
      </c>
      <c r="J19" s="36">
        <v>681.9544106666666</v>
      </c>
      <c r="K19" s="36">
        <v>4.8172170666666663</v>
      </c>
      <c r="L19" s="36">
        <v>56.521695999999984</v>
      </c>
    </row>
    <row r="20" spans="1:12" x14ac:dyDescent="0.2">
      <c r="A20" t="s">
        <v>19</v>
      </c>
      <c r="B20" t="s">
        <v>176</v>
      </c>
      <c r="C20" t="s">
        <v>58</v>
      </c>
      <c r="D20">
        <v>247</v>
      </c>
      <c r="E20" t="s">
        <v>154</v>
      </c>
      <c r="F20">
        <v>22.05</v>
      </c>
      <c r="G20" s="36">
        <v>32.013004333333335</v>
      </c>
      <c r="H20" s="36">
        <v>25.283514666666669</v>
      </c>
      <c r="I20" s="36">
        <v>40.858182333333332</v>
      </c>
      <c r="J20" s="36">
        <v>311.68674133333332</v>
      </c>
      <c r="K20" s="36">
        <v>5.9729637333333327</v>
      </c>
      <c r="L20" s="36">
        <v>181.20591999999996</v>
      </c>
    </row>
    <row r="21" spans="1:12" x14ac:dyDescent="0.2">
      <c r="A21" t="s">
        <v>20</v>
      </c>
      <c r="B21" t="s">
        <v>176</v>
      </c>
      <c r="C21" t="s">
        <v>58</v>
      </c>
      <c r="D21">
        <v>247</v>
      </c>
      <c r="E21" t="s">
        <v>154</v>
      </c>
      <c r="F21">
        <v>19.8</v>
      </c>
      <c r="G21" s="36">
        <v>17.926828666666665</v>
      </c>
      <c r="H21" s="36">
        <v>9.6411466666666659</v>
      </c>
      <c r="I21" s="36">
        <v>14.804493000000003</v>
      </c>
      <c r="J21" s="36">
        <v>109.40996266666669</v>
      </c>
      <c r="K21" s="36">
        <v>4.0661711999999994</v>
      </c>
      <c r="L21" s="36">
        <v>124.274976</v>
      </c>
    </row>
    <row r="22" spans="1:12" x14ac:dyDescent="0.2">
      <c r="A22" t="s">
        <v>21</v>
      </c>
      <c r="B22" t="s">
        <v>176</v>
      </c>
      <c r="C22" t="s">
        <v>58</v>
      </c>
      <c r="D22">
        <v>245</v>
      </c>
      <c r="E22" t="s">
        <v>153</v>
      </c>
      <c r="F22">
        <v>26.52</v>
      </c>
      <c r="G22" s="36">
        <v>35.645447666666669</v>
      </c>
      <c r="H22" s="36">
        <v>51.007674666666666</v>
      </c>
      <c r="I22" s="36">
        <v>47.286436000000002</v>
      </c>
      <c r="J22" s="36">
        <v>429.42890666666653</v>
      </c>
      <c r="K22" s="36">
        <v>7.5384997333333335</v>
      </c>
      <c r="L22" s="36">
        <v>39.699221333333334</v>
      </c>
    </row>
    <row r="23" spans="1:12" x14ac:dyDescent="0.2">
      <c r="A23" t="s">
        <v>22</v>
      </c>
      <c r="B23" t="s">
        <v>176</v>
      </c>
      <c r="C23" t="s">
        <v>58</v>
      </c>
      <c r="D23">
        <v>246</v>
      </c>
      <c r="E23" t="s">
        <v>153</v>
      </c>
      <c r="F23">
        <v>17.89</v>
      </c>
      <c r="G23" s="36">
        <v>15.252480666666667</v>
      </c>
      <c r="H23" s="36">
        <v>24.731354666666665</v>
      </c>
      <c r="I23" s="36">
        <v>44.635313666666669</v>
      </c>
      <c r="J23" s="36">
        <v>288.89011200000004</v>
      </c>
      <c r="K23" s="36">
        <v>5.524090133333333</v>
      </c>
      <c r="L23" s="36">
        <v>144.25883733333333</v>
      </c>
    </row>
    <row r="24" spans="1:12" x14ac:dyDescent="0.2">
      <c r="A24" t="s">
        <v>23</v>
      </c>
      <c r="B24" t="s">
        <v>176</v>
      </c>
      <c r="C24" t="s">
        <v>58</v>
      </c>
      <c r="D24">
        <v>246</v>
      </c>
      <c r="E24" t="s">
        <v>153</v>
      </c>
      <c r="F24">
        <v>18.37</v>
      </c>
      <c r="G24" s="36">
        <v>22.513349666666667</v>
      </c>
      <c r="H24" s="36">
        <v>42.753423999999995</v>
      </c>
      <c r="I24" s="36">
        <v>37.540565666666666</v>
      </c>
      <c r="J24" s="36">
        <v>488.17006933333334</v>
      </c>
      <c r="K24" s="36">
        <v>4.119654933333333</v>
      </c>
      <c r="L24" s="36">
        <v>112.98059733333332</v>
      </c>
    </row>
    <row r="25" spans="1:12" x14ac:dyDescent="0.2">
      <c r="L25">
        <v>142.96396799999997</v>
      </c>
    </row>
    <row r="27" spans="1:12" x14ac:dyDescent="0.2">
      <c r="C27" t="s">
        <v>160</v>
      </c>
    </row>
    <row r="28" spans="1:12" x14ac:dyDescent="0.2">
      <c r="C28" t="s">
        <v>77</v>
      </c>
      <c r="G28" t="s">
        <v>79</v>
      </c>
    </row>
    <row r="29" spans="1:12" x14ac:dyDescent="0.2">
      <c r="D29" s="3" t="s">
        <v>58</v>
      </c>
      <c r="E29" t="s">
        <v>57</v>
      </c>
      <c r="G29" t="s">
        <v>58</v>
      </c>
      <c r="H29" t="s">
        <v>57</v>
      </c>
    </row>
    <row r="30" spans="1:12" x14ac:dyDescent="0.2">
      <c r="C30" t="s">
        <v>75</v>
      </c>
      <c r="D30" s="36">
        <f>AVERAGE(G20:G24)</f>
        <v>24.670222200000005</v>
      </c>
      <c r="E30" s="36">
        <f>AVERAGE(G8:G14)</f>
        <v>47.622922285714289</v>
      </c>
      <c r="F30" t="s">
        <v>75</v>
      </c>
      <c r="G30">
        <f>(STDEVA(G20:G24))/(SQRT(COUNT(G20:G24)))</f>
        <v>3.9572170433329035</v>
      </c>
      <c r="H30">
        <f>(STDEVA(G8:G14))/(SQRT(COUNT(G8:G14)))</f>
        <v>3.2717441034297639</v>
      </c>
    </row>
    <row r="31" spans="1:12" x14ac:dyDescent="0.2">
      <c r="C31" t="s">
        <v>76</v>
      </c>
      <c r="D31">
        <f>AVERAGE(G15:G19)</f>
        <v>25.720487533333333</v>
      </c>
      <c r="E31" s="36">
        <f>AVERAGE(G2:G7)</f>
        <v>22.682091666666665</v>
      </c>
      <c r="F31" t="s">
        <v>76</v>
      </c>
      <c r="G31">
        <f>(STDEVA(G15:G19))/(SQRT(COUNT(G15:G19)))</f>
        <v>5.3384433737847985</v>
      </c>
      <c r="H31">
        <f>(STDEVA(G2:G7))/(SQRT(COUNT(G2:G7)))</f>
        <v>2.863346529190042</v>
      </c>
    </row>
    <row r="34" spans="3:8" x14ac:dyDescent="0.2">
      <c r="C34" t="s">
        <v>146</v>
      </c>
    </row>
    <row r="35" spans="3:8" x14ac:dyDescent="0.2">
      <c r="C35" t="s">
        <v>77</v>
      </c>
      <c r="G35" t="s">
        <v>79</v>
      </c>
    </row>
    <row r="36" spans="3:8" x14ac:dyDescent="0.2">
      <c r="D36" s="3" t="s">
        <v>58</v>
      </c>
      <c r="E36" t="s">
        <v>57</v>
      </c>
      <c r="G36" t="s">
        <v>58</v>
      </c>
      <c r="H36" t="s">
        <v>57</v>
      </c>
    </row>
    <row r="37" spans="3:8" x14ac:dyDescent="0.2">
      <c r="C37" t="s">
        <v>75</v>
      </c>
      <c r="D37">
        <f>AVERAGE(H20:H24)</f>
        <v>30.683422933333325</v>
      </c>
      <c r="E37">
        <f>AVERAGE(H8:H14)</f>
        <v>54.531136000000004</v>
      </c>
      <c r="F37" t="s">
        <v>75</v>
      </c>
      <c r="G37">
        <f>(STDEVA(H20:H24))/(SQRT(COUNT(H20:H24)))</f>
        <v>7.3011083086454693</v>
      </c>
      <c r="H37">
        <f>(STDEVA(H8:H14))/(SQRT(COUNT(H8:H14)))</f>
        <v>1.940405673520339</v>
      </c>
    </row>
    <row r="38" spans="3:8" x14ac:dyDescent="0.2">
      <c r="C38" t="s">
        <v>76</v>
      </c>
      <c r="D38">
        <f>AVERAGE(H15:H19)</f>
        <v>29.919276799999999</v>
      </c>
      <c r="E38">
        <f>AVERAGE(H2:H7)</f>
        <v>26.644065777777772</v>
      </c>
      <c r="F38" t="s">
        <v>76</v>
      </c>
      <c r="G38">
        <f>(STDEVA(H15:H19))/(SQRT(COUNT(H15:H19)))</f>
        <v>5.6457503345633455</v>
      </c>
      <c r="H38">
        <f>(STDEVA(H2:H7))/(SQRT(COUNT(H3:H8)))</f>
        <v>4.2140014959864143</v>
      </c>
    </row>
    <row r="41" spans="3:8" x14ac:dyDescent="0.2">
      <c r="C41" t="s">
        <v>147</v>
      </c>
    </row>
    <row r="42" spans="3:8" x14ac:dyDescent="0.2">
      <c r="C42" t="s">
        <v>77</v>
      </c>
      <c r="G42" t="s">
        <v>79</v>
      </c>
    </row>
    <row r="43" spans="3:8" x14ac:dyDescent="0.2">
      <c r="D43" s="3" t="s">
        <v>58</v>
      </c>
      <c r="E43" t="s">
        <v>57</v>
      </c>
      <c r="G43" t="s">
        <v>58</v>
      </c>
      <c r="H43" t="s">
        <v>57</v>
      </c>
    </row>
    <row r="44" spans="3:8" x14ac:dyDescent="0.2">
      <c r="C44" t="s">
        <v>75</v>
      </c>
      <c r="D44">
        <f>AVERAGE(I20:I24)</f>
        <v>37.024998133333341</v>
      </c>
      <c r="E44">
        <f>AVERAGE(I8:I14)</f>
        <v>59.589347000000011</v>
      </c>
      <c r="F44" t="s">
        <v>75</v>
      </c>
      <c r="G44">
        <f>(STDEVA(I20:I24))/(SQRT(COUNT(I20:I24)))</f>
        <v>5.7962227742789656</v>
      </c>
      <c r="H44">
        <f>(STDEVA(I8:I14))/(SQRT(COUNT(I8:I14)))</f>
        <v>4.7627839024801562</v>
      </c>
    </row>
    <row r="45" spans="3:8" x14ac:dyDescent="0.2">
      <c r="C45" t="s">
        <v>76</v>
      </c>
      <c r="D45">
        <f>AVERAGE(I15:I19)</f>
        <v>39.974210800000002</v>
      </c>
      <c r="E45">
        <f>AVERAGE(I2:I7)</f>
        <v>34.516252722222227</v>
      </c>
      <c r="F45" t="s">
        <v>76</v>
      </c>
      <c r="G45">
        <f>(STDEVA(I15:I19))/(SQRT(COUNT(I15:I19)))</f>
        <v>7.0808140553687915</v>
      </c>
      <c r="H45">
        <f>(STDEVA(I2:I7))/(SQRT(COUNT(I2:I7)))</f>
        <v>6.1471755163204964</v>
      </c>
    </row>
    <row r="48" spans="3:8" x14ac:dyDescent="0.2">
      <c r="C48" t="s">
        <v>148</v>
      </c>
    </row>
    <row r="49" spans="3:8" x14ac:dyDescent="0.2">
      <c r="C49" t="s">
        <v>77</v>
      </c>
      <c r="G49" t="s">
        <v>79</v>
      </c>
    </row>
    <row r="50" spans="3:8" x14ac:dyDescent="0.2">
      <c r="D50" s="3" t="s">
        <v>58</v>
      </c>
      <c r="E50" t="s">
        <v>57</v>
      </c>
      <c r="G50" t="s">
        <v>58</v>
      </c>
      <c r="H50" t="s">
        <v>57</v>
      </c>
    </row>
    <row r="51" spans="3:8" x14ac:dyDescent="0.2">
      <c r="C51" t="s">
        <v>75</v>
      </c>
      <c r="D51">
        <f>AVERAGE(J20:J24)</f>
        <v>325.51715839999997</v>
      </c>
      <c r="E51">
        <f>AVERAGE(J8:J14)</f>
        <v>502.51942400000001</v>
      </c>
      <c r="F51" t="s">
        <v>75</v>
      </c>
      <c r="G51">
        <f>(STDEVA(J20:J24))/(SQRT(COUNT(J20:J24)))</f>
        <v>65.379187007362262</v>
      </c>
      <c r="H51">
        <f>(STDEVA(J8:J14))/(SQRT(COUNT(J8:J14)))</f>
        <v>33.033606938692884</v>
      </c>
    </row>
    <row r="52" spans="3:8" x14ac:dyDescent="0.2">
      <c r="C52" t="s">
        <v>76</v>
      </c>
      <c r="D52">
        <f>AVERAGE(J15:J19)</f>
        <v>514.78548053333327</v>
      </c>
      <c r="E52">
        <f>AVERAGE(J2:J7)</f>
        <v>384.82737066666664</v>
      </c>
      <c r="F52" t="s">
        <v>76</v>
      </c>
      <c r="G52">
        <f>(STDEVA(J15:J19))/(SQRT(COUNT(J15:J19)))</f>
        <v>105.16553239131702</v>
      </c>
      <c r="H52">
        <f>(STDEVA(J2:J7))/(SQRT(COUNT(J2:J7)))</f>
        <v>48.938231321228166</v>
      </c>
    </row>
    <row r="55" spans="3:8" x14ac:dyDescent="0.2">
      <c r="C55" t="s">
        <v>150</v>
      </c>
    </row>
    <row r="56" spans="3:8" x14ac:dyDescent="0.2">
      <c r="C56" t="s">
        <v>77</v>
      </c>
      <c r="G56" t="s">
        <v>79</v>
      </c>
    </row>
    <row r="57" spans="3:8" x14ac:dyDescent="0.2">
      <c r="D57" s="3" t="s">
        <v>58</v>
      </c>
      <c r="E57" t="s">
        <v>57</v>
      </c>
      <c r="G57" t="s">
        <v>58</v>
      </c>
      <c r="H57" t="s">
        <v>57</v>
      </c>
    </row>
    <row r="58" spans="3:8" x14ac:dyDescent="0.2">
      <c r="C58" t="s">
        <v>75</v>
      </c>
      <c r="D58" s="36">
        <f>AVERAGE(L20:L24)</f>
        <v>120.48391039999998</v>
      </c>
      <c r="E58">
        <f>AVERAGE(L8:L14)</f>
        <v>110.55604266666663</v>
      </c>
      <c r="F58" t="s">
        <v>75</v>
      </c>
      <c r="G58">
        <f>(STDEVA(L20:L24))/(SQRT(COUNT(L20:L24)))</f>
        <v>23.2908216616608</v>
      </c>
      <c r="H58">
        <f>(STDEVA(L8:L14))/(SQRT(COUNT(L8:L14)))</f>
        <v>18.927551470319905</v>
      </c>
    </row>
    <row r="59" spans="3:8" x14ac:dyDescent="0.2">
      <c r="C59" t="s">
        <v>76</v>
      </c>
      <c r="D59">
        <f>AVERAGE(L15:L19)</f>
        <v>120.44146986666665</v>
      </c>
      <c r="E59">
        <f>AVERAGE(L2:L7)</f>
        <v>120.80358577777777</v>
      </c>
      <c r="F59" t="s">
        <v>76</v>
      </c>
      <c r="G59">
        <f>(STDEVA(L15:L19))/(SQRT(COUNT(L15:L19)))</f>
        <v>18.620224977048895</v>
      </c>
      <c r="H59">
        <f>(STDEVA(L2:L7))/(SQRT(COUNT(L2:L7)))</f>
        <v>13.755581270513645</v>
      </c>
    </row>
    <row r="61" spans="3:8" x14ac:dyDescent="0.2">
      <c r="C61" t="s">
        <v>149</v>
      </c>
    </row>
    <row r="62" spans="3:8" x14ac:dyDescent="0.2">
      <c r="C62" t="s">
        <v>77</v>
      </c>
      <c r="G62" t="s">
        <v>79</v>
      </c>
    </row>
    <row r="63" spans="3:8" x14ac:dyDescent="0.2">
      <c r="D63" s="3" t="s">
        <v>58</v>
      </c>
      <c r="E63" t="s">
        <v>57</v>
      </c>
      <c r="G63" t="s">
        <v>58</v>
      </c>
      <c r="H63" t="s">
        <v>57</v>
      </c>
    </row>
    <row r="64" spans="3:8" x14ac:dyDescent="0.2">
      <c r="C64" t="s">
        <v>75</v>
      </c>
      <c r="D64" s="36">
        <f>AVERAGE(K20:K24)</f>
        <v>5.4442759466666661</v>
      </c>
      <c r="E64" s="36">
        <f>AVERAGE(K8:K14)</f>
        <v>7.1629690666666663</v>
      </c>
      <c r="F64" t="s">
        <v>75</v>
      </c>
      <c r="G64">
        <f>(STDEVA(K20:K24))/(SQRT(COUNT(K20:K24)))</f>
        <v>0.64519174942623292</v>
      </c>
      <c r="H64">
        <f>(STDEVA(K8:K14))/(SQRT(COUNT(K8:K14)))</f>
        <v>0.38943957500046772</v>
      </c>
    </row>
    <row r="65" spans="3:8" x14ac:dyDescent="0.2">
      <c r="C65" t="s">
        <v>76</v>
      </c>
      <c r="D65" s="36">
        <f>AVERAGE(K15:K19)</f>
        <v>4.3207494400000002</v>
      </c>
      <c r="E65" s="36">
        <f>AVERAGE(K2:K7)</f>
        <v>4.192771022222221</v>
      </c>
      <c r="F65" t="s">
        <v>76</v>
      </c>
      <c r="G65">
        <f>(STDEVA(K15:K19))/(SQRT(COUNT(K15:K19)))</f>
        <v>0.89702203005480941</v>
      </c>
      <c r="H65">
        <f>(STDEVA(K2:K7))/(SQRT(COUNT(K2:K7)))</f>
        <v>0.507998366255351</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D3CF-444D-454D-99C9-D727D4C1A4C2}">
  <dimension ref="A1:BC42"/>
  <sheetViews>
    <sheetView topLeftCell="A14" zoomScale="85" zoomScaleNormal="85" workbookViewId="0">
      <selection activeCell="AE39" sqref="AE39"/>
    </sheetView>
  </sheetViews>
  <sheetFormatPr defaultRowHeight="15" x14ac:dyDescent="0.2"/>
  <cols>
    <col min="1" max="1" width="13.046875" customWidth="1"/>
    <col min="2" max="2" width="15.87109375" customWidth="1"/>
    <col min="19" max="19" width="9.953125" customWidth="1"/>
    <col min="42" max="42" width="13.1796875" customWidth="1"/>
  </cols>
  <sheetData>
    <row r="1" spans="1:55" x14ac:dyDescent="0.2">
      <c r="A1" t="s">
        <v>62</v>
      </c>
      <c r="C1" s="65" t="s">
        <v>72</v>
      </c>
      <c r="D1" s="65"/>
      <c r="E1" s="65"/>
      <c r="I1" s="7"/>
      <c r="S1" t="s">
        <v>170</v>
      </c>
      <c r="AP1" t="s">
        <v>171</v>
      </c>
      <c r="AQ1" t="s">
        <v>169</v>
      </c>
    </row>
    <row r="2" spans="1:55" x14ac:dyDescent="0.2">
      <c r="A2" t="s">
        <v>116</v>
      </c>
      <c r="B2" s="11" t="s">
        <v>70</v>
      </c>
      <c r="C2" s="4">
        <v>1</v>
      </c>
      <c r="D2" s="4">
        <v>2</v>
      </c>
      <c r="E2" s="4">
        <v>3</v>
      </c>
      <c r="F2" s="3" t="s">
        <v>63</v>
      </c>
      <c r="G2" s="4" t="s">
        <v>64</v>
      </c>
      <c r="H2" s="3" t="s">
        <v>61</v>
      </c>
      <c r="I2" s="9" t="s">
        <v>65</v>
      </c>
      <c r="J2" s="3" t="s">
        <v>66</v>
      </c>
      <c r="K2" s="3" t="s">
        <v>67</v>
      </c>
      <c r="L2" s="3" t="s">
        <v>68</v>
      </c>
      <c r="N2" s="3" t="s">
        <v>107</v>
      </c>
      <c r="S2" t="s">
        <v>168</v>
      </c>
      <c r="T2" t="s">
        <v>167</v>
      </c>
      <c r="U2" s="11" t="s">
        <v>70</v>
      </c>
      <c r="V2" s="4">
        <v>1</v>
      </c>
      <c r="W2" s="4">
        <v>2</v>
      </c>
      <c r="X2" s="4">
        <v>3</v>
      </c>
      <c r="Y2" s="3" t="s">
        <v>63</v>
      </c>
      <c r="Z2" s="4" t="s">
        <v>64</v>
      </c>
      <c r="AA2" s="3" t="s">
        <v>61</v>
      </c>
      <c r="AB2" s="9" t="s">
        <v>65</v>
      </c>
      <c r="AC2" s="3" t="s">
        <v>66</v>
      </c>
      <c r="AD2" s="3" t="s">
        <v>67</v>
      </c>
      <c r="AE2" s="3" t="s">
        <v>68</v>
      </c>
      <c r="AG2" s="3" t="s">
        <v>107</v>
      </c>
      <c r="AK2" t="s">
        <v>136</v>
      </c>
      <c r="AL2" t="s">
        <v>137</v>
      </c>
      <c r="AM2" t="s">
        <v>138</v>
      </c>
      <c r="AN2" t="s">
        <v>139</v>
      </c>
      <c r="AP2" t="s">
        <v>167</v>
      </c>
      <c r="AQ2" s="11" t="s">
        <v>70</v>
      </c>
      <c r="AR2" s="4">
        <v>1</v>
      </c>
      <c r="AS2" s="4">
        <v>2</v>
      </c>
      <c r="AT2" s="4">
        <v>3</v>
      </c>
      <c r="AU2" s="3" t="s">
        <v>63</v>
      </c>
      <c r="AV2" s="4" t="s">
        <v>64</v>
      </c>
      <c r="AW2" s="3" t="s">
        <v>61</v>
      </c>
      <c r="AX2" s="9" t="s">
        <v>65</v>
      </c>
      <c r="AY2" s="3" t="s">
        <v>66</v>
      </c>
      <c r="AZ2" s="3" t="s">
        <v>67</v>
      </c>
      <c r="BA2" s="3" t="s">
        <v>68</v>
      </c>
      <c r="BC2" s="3" t="s">
        <v>107</v>
      </c>
    </row>
    <row r="3" spans="1:55" x14ac:dyDescent="0.2">
      <c r="B3" s="7">
        <v>20</v>
      </c>
      <c r="C3" s="5">
        <v>-81.632000000000005</v>
      </c>
      <c r="D3" s="5"/>
      <c r="E3" s="5"/>
      <c r="F3">
        <f t="shared" ref="F3:F7" si="0">AVERAGE(C3:E3)</f>
        <v>-81.632000000000005</v>
      </c>
      <c r="G3" s="5">
        <v>-1.2629999999999999</v>
      </c>
      <c r="H3">
        <f t="shared" ref="H3:H7" si="1">F3-G3</f>
        <v>-80.369</v>
      </c>
      <c r="I3">
        <v>14.18</v>
      </c>
      <c r="J3">
        <v>2</v>
      </c>
      <c r="K3" s="5">
        <v>1</v>
      </c>
      <c r="L3">
        <f>50/K3</f>
        <v>50</v>
      </c>
      <c r="N3">
        <f>(H3*I3)/(J3*L3)</f>
        <v>-11.396324199999999</v>
      </c>
      <c r="T3">
        <v>2</v>
      </c>
      <c r="U3" s="7">
        <v>200</v>
      </c>
      <c r="V3" s="5">
        <v>-9.3379999999999992</v>
      </c>
      <c r="W3" s="5">
        <v>-8.82</v>
      </c>
      <c r="X3" s="5">
        <v>-9.4849999999999994</v>
      </c>
      <c r="Y3">
        <f t="shared" ref="Y3:Y9" si="2">AVERAGE(V3:X3)</f>
        <v>-9.2143333333333342</v>
      </c>
      <c r="Z3" s="5">
        <v>1.3979999999999999</v>
      </c>
      <c r="AA3">
        <f t="shared" ref="AA3:AA4" si="3">Y3-Z3</f>
        <v>-10.612333333333334</v>
      </c>
      <c r="AB3">
        <v>14.18</v>
      </c>
      <c r="AC3">
        <v>2</v>
      </c>
      <c r="AD3" s="5">
        <v>10</v>
      </c>
      <c r="AE3">
        <f>50/AD3</f>
        <v>5</v>
      </c>
      <c r="AG3">
        <f>(AA3*AB3)/(AC3*AE3)</f>
        <v>-15.048288666666668</v>
      </c>
      <c r="AK3">
        <v>50</v>
      </c>
      <c r="AL3">
        <f>(AM3*AN3)/AK3</f>
        <v>20</v>
      </c>
      <c r="AM3">
        <v>10</v>
      </c>
      <c r="AN3">
        <v>100</v>
      </c>
      <c r="AP3">
        <v>4</v>
      </c>
      <c r="AQ3" s="7">
        <v>200</v>
      </c>
      <c r="AR3" s="5">
        <v>-16.596</v>
      </c>
      <c r="AS3" s="5">
        <v>-11.411</v>
      </c>
      <c r="AT3" s="5">
        <v>-12.452</v>
      </c>
      <c r="AU3">
        <f t="shared" ref="AU3:AU7" si="4">AVERAGE(AR3:AT3)</f>
        <v>-13.486333333333333</v>
      </c>
      <c r="AV3" s="5">
        <v>-0.623</v>
      </c>
      <c r="AW3">
        <f t="shared" ref="AW3" si="5">AU3-AV3</f>
        <v>-12.863333333333333</v>
      </c>
      <c r="AX3">
        <v>14.18</v>
      </c>
      <c r="AY3">
        <v>2</v>
      </c>
      <c r="AZ3" s="5">
        <v>10</v>
      </c>
      <c r="BA3">
        <f t="shared" ref="BA3:BA7" si="6">50/AZ3</f>
        <v>5</v>
      </c>
      <c r="BC3">
        <f>(AW3*AX3)/(AY3*BA3)</f>
        <v>-18.240206666666666</v>
      </c>
    </row>
    <row r="4" spans="1:55" x14ac:dyDescent="0.2">
      <c r="B4" s="22">
        <v>100</v>
      </c>
      <c r="C4" s="5">
        <v>-20</v>
      </c>
      <c r="D4" s="5">
        <v>-23.03</v>
      </c>
      <c r="E4" s="5">
        <v>-21.405999999999999</v>
      </c>
      <c r="F4">
        <f t="shared" si="0"/>
        <v>-21.478666666666669</v>
      </c>
      <c r="G4" s="5">
        <v>3.4000000000000002E-2</v>
      </c>
      <c r="H4">
        <f t="shared" si="1"/>
        <v>-21.512666666666668</v>
      </c>
      <c r="I4">
        <v>14.18</v>
      </c>
      <c r="J4">
        <v>2</v>
      </c>
      <c r="K4" s="6">
        <v>5</v>
      </c>
      <c r="L4">
        <f t="shared" ref="L4:L7" si="7">50/K4</f>
        <v>10</v>
      </c>
      <c r="N4">
        <f>(H4*I4)/(J4*L4)</f>
        <v>-15.252480666666667</v>
      </c>
      <c r="T4">
        <v>4</v>
      </c>
      <c r="U4" s="7">
        <v>200</v>
      </c>
      <c r="V4" s="5">
        <v>-13.295</v>
      </c>
      <c r="W4" s="5">
        <v>-13.768000000000001</v>
      </c>
      <c r="X4" s="5">
        <v>-14.842000000000001</v>
      </c>
      <c r="Y4">
        <f t="shared" si="2"/>
        <v>-13.968333333333334</v>
      </c>
      <c r="Z4" s="5">
        <v>-1.34</v>
      </c>
      <c r="AA4">
        <f t="shared" si="3"/>
        <v>-12.628333333333334</v>
      </c>
      <c r="AB4">
        <v>14.18</v>
      </c>
      <c r="AC4">
        <v>2</v>
      </c>
      <c r="AD4" s="5">
        <v>10</v>
      </c>
      <c r="AE4">
        <f t="shared" ref="AE4:AE9" si="8">50/AD4</f>
        <v>5</v>
      </c>
      <c r="AG4">
        <f>(AA4*AB4)/(AC4*AE4)</f>
        <v>-17.906976666666669</v>
      </c>
      <c r="AP4" s="30">
        <v>6</v>
      </c>
      <c r="AQ4" s="7">
        <v>200</v>
      </c>
      <c r="AR4" s="5">
        <v>-17.922000000000001</v>
      </c>
      <c r="AS4" s="5">
        <v>-21.853999999999999</v>
      </c>
      <c r="AT4" s="5">
        <v>-29.632999999999999</v>
      </c>
      <c r="AU4" s="7">
        <f t="shared" si="4"/>
        <v>-23.136333333333329</v>
      </c>
      <c r="AV4" s="5">
        <v>1.6419999999999999</v>
      </c>
      <c r="AW4" s="7">
        <f>AU4-AV4</f>
        <v>-24.778333333333329</v>
      </c>
      <c r="AX4">
        <v>14.18</v>
      </c>
      <c r="AY4" s="7">
        <v>2</v>
      </c>
      <c r="AZ4" s="5">
        <v>10</v>
      </c>
      <c r="BA4" s="7">
        <f t="shared" si="6"/>
        <v>5</v>
      </c>
      <c r="BB4" s="7"/>
      <c r="BC4" s="7">
        <f t="shared" ref="BC4:BC7" si="9">(AW4*AX4)/(AY4*BA4)</f>
        <v>-35.135676666666662</v>
      </c>
    </row>
    <row r="5" spans="1:55" x14ac:dyDescent="0.2">
      <c r="A5" t="s">
        <v>166</v>
      </c>
      <c r="B5" s="7">
        <v>20</v>
      </c>
      <c r="C5" s="5">
        <v>-112.958</v>
      </c>
      <c r="D5" s="5">
        <v>-133.642</v>
      </c>
      <c r="E5" s="5">
        <v>-123.63200000000001</v>
      </c>
      <c r="F5" s="7">
        <f t="shared" si="0"/>
        <v>-123.41066666666666</v>
      </c>
      <c r="G5" s="5">
        <v>-6.3E-2</v>
      </c>
      <c r="H5" s="7">
        <f>F5-G5</f>
        <v>-123.34766666666665</v>
      </c>
      <c r="I5">
        <v>14.18</v>
      </c>
      <c r="J5" s="7">
        <v>2</v>
      </c>
      <c r="K5" s="8">
        <v>1</v>
      </c>
      <c r="L5" s="7">
        <f t="shared" si="7"/>
        <v>50</v>
      </c>
      <c r="M5" s="7"/>
      <c r="N5" s="7">
        <f t="shared" ref="N5:N7" si="10">(H5*I5)/(J5*L5)</f>
        <v>-17.490699133333329</v>
      </c>
      <c r="T5" s="30">
        <v>6</v>
      </c>
      <c r="U5" s="7">
        <v>200</v>
      </c>
      <c r="V5" s="5">
        <v>-17.463000000000001</v>
      </c>
      <c r="W5" s="5">
        <v>-15.821</v>
      </c>
      <c r="X5" s="5">
        <v>-21.504999999999999</v>
      </c>
      <c r="Y5" s="7">
        <f t="shared" si="2"/>
        <v>-18.263000000000002</v>
      </c>
      <c r="Z5" s="5">
        <v>-1.9890000000000001</v>
      </c>
      <c r="AA5" s="7">
        <f>Y5-Z5</f>
        <v>-16.274000000000001</v>
      </c>
      <c r="AB5">
        <v>14.18</v>
      </c>
      <c r="AC5" s="7">
        <v>2</v>
      </c>
      <c r="AD5" s="5">
        <v>10</v>
      </c>
      <c r="AE5" s="7">
        <f t="shared" si="8"/>
        <v>5</v>
      </c>
      <c r="AF5" s="7"/>
      <c r="AG5" s="7">
        <f t="shared" ref="AG5:AG9" si="11">(AA5*AB5)/(AC5*AE5)</f>
        <v>-23.076532</v>
      </c>
      <c r="AK5">
        <v>50</v>
      </c>
      <c r="AL5">
        <v>9</v>
      </c>
      <c r="AM5">
        <v>10</v>
      </c>
      <c r="AN5">
        <f>(50*9)/10</f>
        <v>45</v>
      </c>
      <c r="AP5">
        <v>8</v>
      </c>
      <c r="AQ5" s="19">
        <v>200</v>
      </c>
      <c r="AR5" s="5">
        <v>-25.678000000000001</v>
      </c>
      <c r="AS5" s="5">
        <v>-25.308</v>
      </c>
      <c r="AT5" s="5">
        <v>-29.585000000000001</v>
      </c>
      <c r="AU5">
        <f t="shared" si="4"/>
        <v>-26.856999999999999</v>
      </c>
      <c r="AV5" s="5">
        <v>-0.88</v>
      </c>
      <c r="AW5">
        <f t="shared" ref="AW5:AW7" si="12">AU5-AV5</f>
        <v>-25.977</v>
      </c>
      <c r="AX5">
        <v>14.18</v>
      </c>
      <c r="AY5">
        <v>2</v>
      </c>
      <c r="AZ5" s="5">
        <v>10</v>
      </c>
      <c r="BA5">
        <f t="shared" si="6"/>
        <v>5</v>
      </c>
      <c r="BC5">
        <f t="shared" si="9"/>
        <v>-36.835386</v>
      </c>
    </row>
    <row r="6" spans="1:55" x14ac:dyDescent="0.2">
      <c r="A6" t="s">
        <v>166</v>
      </c>
      <c r="B6" s="7">
        <v>100</v>
      </c>
      <c r="C6" s="5">
        <v>-28.773</v>
      </c>
      <c r="D6" s="5">
        <v>-18.347999999999999</v>
      </c>
      <c r="E6" s="5">
        <v>-32.826999999999998</v>
      </c>
      <c r="F6">
        <f t="shared" si="0"/>
        <v>-26.649333333333331</v>
      </c>
      <c r="G6" s="5">
        <v>2.5000000000000001E-2</v>
      </c>
      <c r="H6">
        <f t="shared" si="1"/>
        <v>-26.67433333333333</v>
      </c>
      <c r="I6">
        <v>14.18</v>
      </c>
      <c r="J6">
        <v>2</v>
      </c>
      <c r="K6" s="6">
        <v>5</v>
      </c>
      <c r="L6">
        <f t="shared" si="7"/>
        <v>10</v>
      </c>
      <c r="N6">
        <f t="shared" si="10"/>
        <v>-18.91210233333333</v>
      </c>
      <c r="T6">
        <v>8</v>
      </c>
      <c r="U6" s="19">
        <v>200</v>
      </c>
      <c r="V6" s="5">
        <v>-16.771000000000001</v>
      </c>
      <c r="W6" s="5">
        <v>-18.856999999999999</v>
      </c>
      <c r="X6" s="5">
        <v>-13.805</v>
      </c>
      <c r="Y6">
        <f t="shared" si="2"/>
        <v>-16.477666666666668</v>
      </c>
      <c r="Z6" s="5">
        <v>3.2</v>
      </c>
      <c r="AA6">
        <f t="shared" ref="AA6:AA9" si="13">Y6-Z6</f>
        <v>-19.677666666666667</v>
      </c>
      <c r="AB6">
        <v>14.18</v>
      </c>
      <c r="AC6">
        <v>2</v>
      </c>
      <c r="AD6" s="5">
        <v>10</v>
      </c>
      <c r="AE6">
        <f t="shared" si="8"/>
        <v>5</v>
      </c>
      <c r="AG6">
        <f t="shared" si="11"/>
        <v>-27.902931333333335</v>
      </c>
      <c r="AP6">
        <v>10</v>
      </c>
      <c r="AQ6" s="19">
        <v>200</v>
      </c>
      <c r="AR6" s="5">
        <v>-20.154</v>
      </c>
      <c r="AS6" s="5">
        <v>-19.015000000000001</v>
      </c>
      <c r="AT6" s="5">
        <v>-20.763000000000002</v>
      </c>
      <c r="AU6">
        <f t="shared" si="4"/>
        <v>-19.977333333333334</v>
      </c>
      <c r="AV6" s="5">
        <v>-1.7789999999999999</v>
      </c>
      <c r="AW6">
        <f t="shared" si="12"/>
        <v>-18.198333333333334</v>
      </c>
      <c r="AX6">
        <v>14.18</v>
      </c>
      <c r="AY6">
        <v>2</v>
      </c>
      <c r="AZ6" s="5">
        <v>10</v>
      </c>
      <c r="BA6">
        <f t="shared" si="6"/>
        <v>5</v>
      </c>
      <c r="BC6">
        <f t="shared" si="9"/>
        <v>-25.805236666666666</v>
      </c>
    </row>
    <row r="7" spans="1:55" x14ac:dyDescent="0.2">
      <c r="B7" s="7"/>
      <c r="C7" s="5"/>
      <c r="D7" s="5"/>
      <c r="E7" s="5"/>
      <c r="F7" t="e">
        <f t="shared" si="0"/>
        <v>#DIV/0!</v>
      </c>
      <c r="G7" s="5"/>
      <c r="H7" t="e">
        <f t="shared" si="1"/>
        <v>#DIV/0!</v>
      </c>
      <c r="I7">
        <v>14.18</v>
      </c>
      <c r="J7">
        <v>2</v>
      </c>
      <c r="K7" s="6">
        <v>0</v>
      </c>
      <c r="L7" t="e">
        <f t="shared" si="7"/>
        <v>#DIV/0!</v>
      </c>
      <c r="N7" t="e">
        <f t="shared" si="10"/>
        <v>#DIV/0!</v>
      </c>
      <c r="T7">
        <v>10</v>
      </c>
      <c r="U7" s="19">
        <v>200</v>
      </c>
      <c r="V7" s="5"/>
      <c r="W7" s="5"/>
      <c r="X7" s="5"/>
      <c r="Y7" t="e">
        <f t="shared" si="2"/>
        <v>#DIV/0!</v>
      </c>
      <c r="Z7" s="5"/>
      <c r="AA7" t="e">
        <f t="shared" si="13"/>
        <v>#DIV/0!</v>
      </c>
      <c r="AB7">
        <v>14.18</v>
      </c>
      <c r="AC7">
        <v>2</v>
      </c>
      <c r="AD7" s="5">
        <v>10</v>
      </c>
      <c r="AE7">
        <f t="shared" si="8"/>
        <v>5</v>
      </c>
      <c r="AG7" t="e">
        <f t="shared" si="11"/>
        <v>#DIV/0!</v>
      </c>
      <c r="AP7">
        <v>12</v>
      </c>
      <c r="AQ7" s="19">
        <v>200</v>
      </c>
      <c r="AR7" s="5">
        <v>-27.23</v>
      </c>
      <c r="AS7" s="5">
        <v>-20.725000000000001</v>
      </c>
      <c r="AT7" s="5">
        <v>-24.442</v>
      </c>
      <c r="AU7">
        <f t="shared" si="4"/>
        <v>-24.132333333333332</v>
      </c>
      <c r="AV7" s="5">
        <v>-0.94699999999999995</v>
      </c>
      <c r="AW7">
        <f t="shared" si="12"/>
        <v>-23.185333333333332</v>
      </c>
      <c r="AX7">
        <v>14.18</v>
      </c>
      <c r="AY7">
        <v>2</v>
      </c>
      <c r="AZ7" s="5">
        <v>10</v>
      </c>
      <c r="BA7">
        <f t="shared" si="6"/>
        <v>5</v>
      </c>
      <c r="BC7">
        <f t="shared" si="9"/>
        <v>-32.876802666666663</v>
      </c>
    </row>
    <row r="8" spans="1:55" x14ac:dyDescent="0.2">
      <c r="B8" s="7"/>
      <c r="T8">
        <v>12</v>
      </c>
      <c r="U8" s="19">
        <v>200</v>
      </c>
      <c r="V8" s="5"/>
      <c r="W8" s="5"/>
      <c r="X8" s="5"/>
      <c r="Y8" t="e">
        <f t="shared" si="2"/>
        <v>#DIV/0!</v>
      </c>
      <c r="Z8" s="5"/>
      <c r="AA8" t="e">
        <f t="shared" si="13"/>
        <v>#DIV/0!</v>
      </c>
      <c r="AB8">
        <v>14.18</v>
      </c>
      <c r="AC8">
        <v>2</v>
      </c>
      <c r="AD8" s="5">
        <v>10</v>
      </c>
      <c r="AE8">
        <f t="shared" si="8"/>
        <v>5</v>
      </c>
      <c r="AG8" t="e">
        <f t="shared" si="11"/>
        <v>#DIV/0!</v>
      </c>
      <c r="AL8">
        <f>45-9</f>
        <v>36</v>
      </c>
    </row>
    <row r="9" spans="1:55" x14ac:dyDescent="0.2">
      <c r="A9" t="s">
        <v>120</v>
      </c>
      <c r="B9" s="11" t="s">
        <v>70</v>
      </c>
      <c r="C9" s="4">
        <v>1</v>
      </c>
      <c r="D9" s="4">
        <v>2</v>
      </c>
      <c r="E9" s="4">
        <v>3</v>
      </c>
      <c r="F9" s="3" t="s">
        <v>63</v>
      </c>
      <c r="G9" s="4" t="s">
        <v>64</v>
      </c>
      <c r="H9" s="3" t="s">
        <v>61</v>
      </c>
      <c r="I9" s="9" t="s">
        <v>65</v>
      </c>
      <c r="J9" s="3" t="s">
        <v>66</v>
      </c>
      <c r="K9" s="3" t="s">
        <v>67</v>
      </c>
      <c r="L9" s="3" t="s">
        <v>68</v>
      </c>
      <c r="N9" s="3" t="s">
        <v>107</v>
      </c>
      <c r="T9">
        <v>14</v>
      </c>
      <c r="U9" s="19">
        <v>200</v>
      </c>
      <c r="V9" s="5"/>
      <c r="W9" s="5"/>
      <c r="X9" s="5"/>
      <c r="Y9" t="e">
        <f t="shared" si="2"/>
        <v>#DIV/0!</v>
      </c>
      <c r="Z9" s="5"/>
      <c r="AA9" t="e">
        <f t="shared" si="13"/>
        <v>#DIV/0!</v>
      </c>
      <c r="AB9">
        <v>14.18</v>
      </c>
      <c r="AC9">
        <v>2</v>
      </c>
      <c r="AD9" s="5">
        <v>10</v>
      </c>
      <c r="AE9">
        <f t="shared" si="8"/>
        <v>5</v>
      </c>
      <c r="AG9" t="e">
        <f t="shared" si="11"/>
        <v>#DIV/0!</v>
      </c>
    </row>
    <row r="10" spans="1:55" x14ac:dyDescent="0.2">
      <c r="B10" s="7">
        <v>20</v>
      </c>
      <c r="C10" s="5">
        <v>0</v>
      </c>
      <c r="D10" s="5">
        <v>0</v>
      </c>
      <c r="E10" s="5">
        <v>0</v>
      </c>
      <c r="F10">
        <f>AVERAGE(C10:E10)</f>
        <v>0</v>
      </c>
      <c r="G10" s="5">
        <v>0</v>
      </c>
      <c r="H10">
        <f t="shared" ref="H10:H11" si="14">F10-G10</f>
        <v>0</v>
      </c>
      <c r="I10">
        <v>14.18</v>
      </c>
      <c r="J10">
        <v>2</v>
      </c>
      <c r="K10" s="5">
        <v>1</v>
      </c>
      <c r="L10">
        <f>50/K10</f>
        <v>50</v>
      </c>
      <c r="N10">
        <f>(H10*I10)/(J10*L10)</f>
        <v>0</v>
      </c>
      <c r="Q10" t="s">
        <v>136</v>
      </c>
      <c r="R10" t="s">
        <v>137</v>
      </c>
      <c r="S10" t="s">
        <v>138</v>
      </c>
      <c r="T10" t="s">
        <v>139</v>
      </c>
    </row>
    <row r="11" spans="1:55" x14ac:dyDescent="0.2">
      <c r="B11" s="22">
        <v>100</v>
      </c>
      <c r="C11" s="5">
        <v>-25.934999999999999</v>
      </c>
      <c r="D11" s="5">
        <v>-23.015999999999998</v>
      </c>
      <c r="E11" s="5">
        <v>-31.474</v>
      </c>
      <c r="F11">
        <f t="shared" ref="F11:F14" si="15">AVERAGE(C11:E11)</f>
        <v>-26.808333333333334</v>
      </c>
      <c r="G11" s="5">
        <v>-7.3999999999999996E-2</v>
      </c>
      <c r="H11">
        <f t="shared" si="14"/>
        <v>-26.734333333333332</v>
      </c>
      <c r="I11">
        <v>14.18</v>
      </c>
      <c r="J11">
        <v>2</v>
      </c>
      <c r="K11" s="6">
        <v>5</v>
      </c>
      <c r="L11">
        <f t="shared" ref="L11:L14" si="16">50/K11</f>
        <v>10</v>
      </c>
      <c r="N11">
        <f>(H11*I11)/(J11*L11)</f>
        <v>-18.954642333333332</v>
      </c>
      <c r="Q11">
        <v>50</v>
      </c>
      <c r="R11">
        <f>(S11*T11)/Q11</f>
        <v>20</v>
      </c>
      <c r="S11">
        <v>10</v>
      </c>
      <c r="T11">
        <v>100</v>
      </c>
    </row>
    <row r="12" spans="1:55" x14ac:dyDescent="0.2">
      <c r="B12" s="7">
        <v>200</v>
      </c>
      <c r="C12" s="5">
        <v>0</v>
      </c>
      <c r="D12" s="5">
        <v>0</v>
      </c>
      <c r="E12" s="5">
        <v>0</v>
      </c>
      <c r="F12" s="7">
        <f t="shared" si="15"/>
        <v>0</v>
      </c>
      <c r="G12" s="5">
        <v>0</v>
      </c>
      <c r="H12" s="7">
        <f>F12-G12</f>
        <v>0</v>
      </c>
      <c r="I12">
        <v>14.18</v>
      </c>
      <c r="J12" s="7">
        <v>2</v>
      </c>
      <c r="K12" s="8">
        <v>10</v>
      </c>
      <c r="L12" s="7">
        <f t="shared" si="16"/>
        <v>5</v>
      </c>
      <c r="M12" s="7"/>
      <c r="N12" s="7">
        <f t="shared" ref="N12:N14" si="17">(H12*I12)/(J12*L12)</f>
        <v>0</v>
      </c>
    </row>
    <row r="13" spans="1:55" x14ac:dyDescent="0.2">
      <c r="B13" s="7">
        <v>400</v>
      </c>
      <c r="C13" s="5"/>
      <c r="D13" s="5"/>
      <c r="E13" s="5"/>
      <c r="F13" t="e">
        <f t="shared" si="15"/>
        <v>#DIV/0!</v>
      </c>
      <c r="G13" s="5"/>
      <c r="H13" t="e">
        <f t="shared" ref="H13:H14" si="18">F13-G13</f>
        <v>#DIV/0!</v>
      </c>
      <c r="I13">
        <v>14.18</v>
      </c>
      <c r="J13">
        <v>2</v>
      </c>
      <c r="K13" s="6">
        <v>20</v>
      </c>
      <c r="L13">
        <f t="shared" si="16"/>
        <v>2.5</v>
      </c>
      <c r="N13" t="e">
        <f t="shared" si="17"/>
        <v>#DIV/0!</v>
      </c>
    </row>
    <row r="14" spans="1:55" x14ac:dyDescent="0.2">
      <c r="B14" s="7">
        <v>800</v>
      </c>
      <c r="C14" s="5"/>
      <c r="D14" s="5"/>
      <c r="E14" s="5"/>
      <c r="F14" t="e">
        <f t="shared" si="15"/>
        <v>#DIV/0!</v>
      </c>
      <c r="G14" s="5"/>
      <c r="H14" t="e">
        <f t="shared" si="18"/>
        <v>#DIV/0!</v>
      </c>
      <c r="I14">
        <v>14.18</v>
      </c>
      <c r="J14">
        <v>2</v>
      </c>
      <c r="K14" s="6">
        <v>40</v>
      </c>
      <c r="L14">
        <f t="shared" si="16"/>
        <v>1.25</v>
      </c>
      <c r="N14" t="e">
        <f t="shared" si="17"/>
        <v>#DIV/0!</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t="s">
        <v>81</v>
      </c>
      <c r="Q18" s="66" t="s">
        <v>77</v>
      </c>
      <c r="R18" s="66"/>
      <c r="S18" s="66"/>
      <c r="U18" s="66" t="s">
        <v>74</v>
      </c>
      <c r="V18" s="66"/>
      <c r="W18" s="66"/>
      <c r="Y18" s="66" t="s">
        <v>79</v>
      </c>
      <c r="Z18" s="66"/>
      <c r="AA18" s="66"/>
    </row>
    <row r="19" spans="1:29" x14ac:dyDescent="0.2">
      <c r="A19" t="s">
        <v>57</v>
      </c>
      <c r="B19" t="s">
        <v>0</v>
      </c>
      <c r="C19" s="7">
        <v>100</v>
      </c>
      <c r="D19" s="8">
        <v>-46.116999999999997</v>
      </c>
      <c r="E19" s="8">
        <v>-49.331000000000003</v>
      </c>
      <c r="F19" s="8">
        <v>-44.445</v>
      </c>
      <c r="G19" s="7">
        <f t="shared" ref="G19:G42" si="19">AVERAGE(D19:F19)</f>
        <v>-46.631</v>
      </c>
      <c r="H19" s="8">
        <v>0.91100000000000003</v>
      </c>
      <c r="I19" s="7">
        <f t="shared" ref="I19:I42" si="20">G19-H19</f>
        <v>-47.542000000000002</v>
      </c>
      <c r="J19">
        <v>14.18</v>
      </c>
      <c r="K19">
        <v>2</v>
      </c>
      <c r="L19" s="8">
        <v>5</v>
      </c>
      <c r="M19" s="7">
        <f t="shared" ref="M19:M42" si="21">50/L19</f>
        <v>10</v>
      </c>
      <c r="N19" s="7"/>
      <c r="O19" s="7">
        <f t="shared" ref="O19:O42" si="22">(I19*J19)/(K19*M19)</f>
        <v>-33.707278000000002</v>
      </c>
      <c r="P19">
        <f>AVERAGE(O19:O25)</f>
        <v>-22.682091666666665</v>
      </c>
      <c r="R19" s="3" t="s">
        <v>58</v>
      </c>
      <c r="S19" t="s">
        <v>57</v>
      </c>
      <c r="V19" s="3" t="s">
        <v>58</v>
      </c>
      <c r="W19" t="s">
        <v>57</v>
      </c>
      <c r="Z19" s="3" t="s">
        <v>58</v>
      </c>
      <c r="AA19" t="s">
        <v>57</v>
      </c>
      <c r="AC19">
        <f>ABS(O19)</f>
        <v>33.707278000000002</v>
      </c>
    </row>
    <row r="20" spans="1:29" x14ac:dyDescent="0.2">
      <c r="A20" t="s">
        <v>57</v>
      </c>
      <c r="B20" t="s">
        <v>1</v>
      </c>
      <c r="C20" s="7">
        <v>100</v>
      </c>
      <c r="D20" s="8">
        <v>-24.137</v>
      </c>
      <c r="E20" s="8">
        <v>-39.378999999999998</v>
      </c>
      <c r="F20" s="8">
        <v>-30.416</v>
      </c>
      <c r="G20" s="7">
        <f t="shared" si="19"/>
        <v>-31.310666666666666</v>
      </c>
      <c r="H20" s="8">
        <v>-1.522</v>
      </c>
      <c r="I20" s="7">
        <f t="shared" si="20"/>
        <v>-29.788666666666668</v>
      </c>
      <c r="J20">
        <v>14.18</v>
      </c>
      <c r="K20" s="7">
        <v>2</v>
      </c>
      <c r="L20" s="8">
        <v>5</v>
      </c>
      <c r="M20">
        <f t="shared" si="21"/>
        <v>10</v>
      </c>
      <c r="O20" s="7">
        <f t="shared" si="22"/>
        <v>-21.120164666666668</v>
      </c>
      <c r="Q20" t="s">
        <v>75</v>
      </c>
      <c r="R20">
        <f>AVERAGE(O38:O42)</f>
        <v>-24.670222200000005</v>
      </c>
      <c r="S20">
        <f>AVERAGE(O26:O32)</f>
        <v>-47.622922285714289</v>
      </c>
      <c r="U20" t="s">
        <v>75</v>
      </c>
      <c r="V20">
        <f>STDEVA(O38:O42)</f>
        <v>8.8486063106131034</v>
      </c>
      <c r="W20">
        <f>STDEVA(O26:O32)</f>
        <v>8.6562212511171417</v>
      </c>
      <c r="Y20" t="s">
        <v>75</v>
      </c>
      <c r="Z20">
        <f>V20/SQRT(V25)</f>
        <v>3.9572170433329035</v>
      </c>
      <c r="AA20">
        <f>W20/SQRT(W25)</f>
        <v>3.2717441034297639</v>
      </c>
      <c r="AC20">
        <f t="shared" ref="AC20:AC42" si="23">ABS(O20)</f>
        <v>21.120164666666668</v>
      </c>
    </row>
    <row r="21" spans="1:29" x14ac:dyDescent="0.2">
      <c r="A21" t="s">
        <v>57</v>
      </c>
      <c r="B21" t="s">
        <v>2</v>
      </c>
      <c r="C21" s="7">
        <v>100</v>
      </c>
      <c r="D21" s="8">
        <v>-35.368000000000002</v>
      </c>
      <c r="E21" s="8">
        <v>-24.009</v>
      </c>
      <c r="F21" s="8">
        <v>-37.331000000000003</v>
      </c>
      <c r="G21">
        <f t="shared" si="19"/>
        <v>-32.235999999999997</v>
      </c>
      <c r="H21" s="8">
        <v>0.73599999999999999</v>
      </c>
      <c r="I21" s="7">
        <f t="shared" si="20"/>
        <v>-32.971999999999994</v>
      </c>
      <c r="J21">
        <v>14.18</v>
      </c>
      <c r="K21" s="7">
        <v>2</v>
      </c>
      <c r="L21" s="8">
        <v>5</v>
      </c>
      <c r="M21">
        <f t="shared" si="21"/>
        <v>10</v>
      </c>
      <c r="O21" s="7">
        <f t="shared" si="22"/>
        <v>-23.377147999999995</v>
      </c>
      <c r="Q21" t="s">
        <v>76</v>
      </c>
      <c r="R21">
        <f>AVERAGE(O33:O37)</f>
        <v>-25.720487533333333</v>
      </c>
      <c r="S21">
        <f>AVERAGE(O19:O25)</f>
        <v>-22.682091666666665</v>
      </c>
      <c r="U21" t="s">
        <v>76</v>
      </c>
      <c r="V21">
        <f>STDEVA(O33:O37)</f>
        <v>11.937122277816128</v>
      </c>
      <c r="W21">
        <f>STDEVA(O19:O25)</f>
        <v>7.0137379532848207</v>
      </c>
      <c r="Y21" t="s">
        <v>76</v>
      </c>
      <c r="Z21">
        <f>V21/SQRT(V26)</f>
        <v>5.3384433737847985</v>
      </c>
      <c r="AA21">
        <f>W21/SQRT(W26)</f>
        <v>2.863346529190042</v>
      </c>
      <c r="AC21">
        <f t="shared" si="23"/>
        <v>23.377147999999995</v>
      </c>
    </row>
    <row r="22" spans="1:29" x14ac:dyDescent="0.2">
      <c r="A22" t="s">
        <v>57</v>
      </c>
      <c r="B22" t="s">
        <v>3</v>
      </c>
      <c r="C22" s="7">
        <v>100</v>
      </c>
      <c r="D22" s="8">
        <v>-22.477</v>
      </c>
      <c r="E22" s="8">
        <v>-16.853999999999999</v>
      </c>
      <c r="F22" s="8">
        <v>-17.649999999999999</v>
      </c>
      <c r="G22" s="7">
        <f t="shared" si="19"/>
        <v>-18.993666666666666</v>
      </c>
      <c r="H22" s="8">
        <v>-0.83499999999999996</v>
      </c>
      <c r="I22" s="7">
        <f t="shared" si="20"/>
        <v>-18.158666666666665</v>
      </c>
      <c r="J22">
        <v>14.18</v>
      </c>
      <c r="K22" s="7">
        <v>2</v>
      </c>
      <c r="L22" s="8">
        <v>5</v>
      </c>
      <c r="M22">
        <f t="shared" si="21"/>
        <v>10</v>
      </c>
      <c r="O22" s="7">
        <f t="shared" si="22"/>
        <v>-12.874494666666667</v>
      </c>
      <c r="AC22">
        <f t="shared" si="23"/>
        <v>12.874494666666667</v>
      </c>
    </row>
    <row r="23" spans="1:29" x14ac:dyDescent="0.2">
      <c r="A23" t="s">
        <v>57</v>
      </c>
      <c r="B23" t="s">
        <v>4</v>
      </c>
      <c r="C23" s="7">
        <v>100</v>
      </c>
      <c r="D23" s="8">
        <v>-35.926000000000002</v>
      </c>
      <c r="E23" s="8">
        <v>-51.341999999999999</v>
      </c>
      <c r="F23" s="8">
        <v>-25.673999999999999</v>
      </c>
      <c r="G23" s="7">
        <f t="shared" si="19"/>
        <v>-37.647333333333336</v>
      </c>
      <c r="H23" s="8">
        <v>-0.89300000000000002</v>
      </c>
      <c r="I23" s="7">
        <f t="shared" si="20"/>
        <v>-36.754333333333335</v>
      </c>
      <c r="J23">
        <v>14.18</v>
      </c>
      <c r="K23" s="7">
        <v>2</v>
      </c>
      <c r="L23" s="8">
        <v>5</v>
      </c>
      <c r="M23">
        <f t="shared" si="21"/>
        <v>10</v>
      </c>
      <c r="O23" s="7">
        <f t="shared" si="22"/>
        <v>-26.058822333333335</v>
      </c>
      <c r="Q23" s="67" t="s">
        <v>78</v>
      </c>
      <c r="R23" s="67"/>
      <c r="S23" s="67"/>
      <c r="U23" s="66" t="s">
        <v>80</v>
      </c>
      <c r="V23" s="66"/>
      <c r="W23" s="66"/>
      <c r="AC23">
        <f t="shared" si="23"/>
        <v>26.058822333333335</v>
      </c>
    </row>
    <row r="24" spans="1:29" x14ac:dyDescent="0.2">
      <c r="A24" t="s">
        <v>57</v>
      </c>
      <c r="B24" t="s">
        <v>5</v>
      </c>
      <c r="C24" s="7">
        <v>100</v>
      </c>
      <c r="D24" s="5">
        <v>-25.934999999999999</v>
      </c>
      <c r="E24" s="5">
        <v>-23.015999999999998</v>
      </c>
      <c r="F24" s="5">
        <v>-31.474</v>
      </c>
      <c r="G24">
        <f t="shared" si="19"/>
        <v>-26.808333333333334</v>
      </c>
      <c r="H24" s="5">
        <v>-7.3999999999999996E-2</v>
      </c>
      <c r="I24" s="7">
        <f t="shared" si="20"/>
        <v>-26.734333333333332</v>
      </c>
      <c r="J24">
        <v>14.18</v>
      </c>
      <c r="K24" s="7">
        <v>2</v>
      </c>
      <c r="L24" s="8">
        <v>5</v>
      </c>
      <c r="M24">
        <f t="shared" si="21"/>
        <v>10</v>
      </c>
      <c r="O24" s="7">
        <f t="shared" si="22"/>
        <v>-18.954642333333332</v>
      </c>
      <c r="R24" t="s">
        <v>58</v>
      </c>
      <c r="S24" t="s">
        <v>57</v>
      </c>
      <c r="V24" t="s">
        <v>58</v>
      </c>
      <c r="W24" t="s">
        <v>57</v>
      </c>
      <c r="AC24">
        <f t="shared" si="23"/>
        <v>18.954642333333332</v>
      </c>
    </row>
    <row r="25" spans="1:29" x14ac:dyDescent="0.2">
      <c r="A25" t="s">
        <v>57</v>
      </c>
      <c r="B25" t="s">
        <v>6</v>
      </c>
      <c r="C25" s="7">
        <v>100</v>
      </c>
      <c r="D25" s="8"/>
      <c r="E25" s="8"/>
      <c r="F25" s="8"/>
      <c r="G25" s="7" t="e">
        <f t="shared" si="19"/>
        <v>#DIV/0!</v>
      </c>
      <c r="H25" s="8"/>
      <c r="I25" s="7" t="e">
        <f t="shared" si="20"/>
        <v>#DIV/0!</v>
      </c>
      <c r="J25">
        <v>14.18</v>
      </c>
      <c r="K25" s="7">
        <v>2</v>
      </c>
      <c r="L25" s="8">
        <v>5</v>
      </c>
      <c r="M25">
        <f t="shared" si="21"/>
        <v>10</v>
      </c>
      <c r="O25" s="7"/>
      <c r="Q25" t="s">
        <v>75</v>
      </c>
      <c r="R25">
        <f>ABS(R20)</f>
        <v>24.670222200000005</v>
      </c>
      <c r="S25">
        <f>ABS(S20)</f>
        <v>47.622922285714289</v>
      </c>
      <c r="U25" t="s">
        <v>75</v>
      </c>
      <c r="V25">
        <f>COUNT(O38:O42)</f>
        <v>5</v>
      </c>
      <c r="W25">
        <f>COUNT(O27:O33)</f>
        <v>7</v>
      </c>
    </row>
    <row r="26" spans="1:29" x14ac:dyDescent="0.2">
      <c r="A26" t="s">
        <v>57</v>
      </c>
      <c r="B26" t="s">
        <v>7</v>
      </c>
      <c r="C26" s="7">
        <v>100</v>
      </c>
      <c r="D26" s="8">
        <v>-52.210999999999999</v>
      </c>
      <c r="E26" s="8">
        <v>-48.017000000000003</v>
      </c>
      <c r="F26" s="8">
        <v>-58.420999999999999</v>
      </c>
      <c r="G26" s="7">
        <f t="shared" si="19"/>
        <v>-52.883000000000003</v>
      </c>
      <c r="H26" s="8">
        <v>-1.2629999999999999</v>
      </c>
      <c r="I26" s="7">
        <f t="shared" si="20"/>
        <v>-51.620000000000005</v>
      </c>
      <c r="J26">
        <v>14.18</v>
      </c>
      <c r="K26" s="7">
        <v>2</v>
      </c>
      <c r="L26" s="8">
        <v>5</v>
      </c>
      <c r="M26">
        <f t="shared" si="21"/>
        <v>10</v>
      </c>
      <c r="O26" s="7">
        <f t="shared" si="22"/>
        <v>-36.598580000000005</v>
      </c>
      <c r="P26">
        <f>AVERAGE(O26:O32)</f>
        <v>-47.622922285714289</v>
      </c>
      <c r="Q26" t="s">
        <v>76</v>
      </c>
      <c r="R26">
        <f>ABS(R21)</f>
        <v>25.720487533333333</v>
      </c>
      <c r="S26">
        <f>ABS(S21)</f>
        <v>22.682091666666665</v>
      </c>
      <c r="U26" t="s">
        <v>76</v>
      </c>
      <c r="V26">
        <f>COUNT(O34:O38)</f>
        <v>5</v>
      </c>
      <c r="W26">
        <f>COUNT(O20:O26)</f>
        <v>6</v>
      </c>
      <c r="AC26">
        <f t="shared" si="23"/>
        <v>36.598580000000005</v>
      </c>
    </row>
    <row r="27" spans="1:29" x14ac:dyDescent="0.2">
      <c r="A27" t="s">
        <v>57</v>
      </c>
      <c r="B27" t="s">
        <v>8</v>
      </c>
      <c r="C27" s="7">
        <v>100</v>
      </c>
      <c r="D27" s="8">
        <v>-66.126000000000005</v>
      </c>
      <c r="E27" s="8">
        <v>-63.063000000000002</v>
      </c>
      <c r="F27" s="8">
        <v>-79.137</v>
      </c>
      <c r="G27">
        <f t="shared" si="19"/>
        <v>-69.442000000000007</v>
      </c>
      <c r="H27" s="8">
        <v>-1.024</v>
      </c>
      <c r="I27" s="7">
        <f t="shared" si="20"/>
        <v>-68.418000000000006</v>
      </c>
      <c r="J27">
        <v>14.18</v>
      </c>
      <c r="K27" s="7">
        <v>2</v>
      </c>
      <c r="L27" s="8">
        <v>5</v>
      </c>
      <c r="M27">
        <f t="shared" si="21"/>
        <v>10</v>
      </c>
      <c r="O27" s="7">
        <f t="shared" si="22"/>
        <v>-48.508362000000005</v>
      </c>
      <c r="AC27">
        <f t="shared" si="23"/>
        <v>48.508362000000005</v>
      </c>
    </row>
    <row r="28" spans="1:29" x14ac:dyDescent="0.2">
      <c r="A28" t="s">
        <v>57</v>
      </c>
      <c r="B28" t="s">
        <v>9</v>
      </c>
      <c r="C28" s="7">
        <v>100</v>
      </c>
      <c r="D28" s="8">
        <v>-65.210999999999999</v>
      </c>
      <c r="E28" s="8">
        <v>-45.631999999999998</v>
      </c>
      <c r="F28" s="8">
        <v>-60.631999999999998</v>
      </c>
      <c r="G28" s="7">
        <f t="shared" si="19"/>
        <v>-57.158333333333331</v>
      </c>
      <c r="H28" s="8">
        <v>1.421</v>
      </c>
      <c r="I28" s="7">
        <f t="shared" si="20"/>
        <v>-58.579333333333331</v>
      </c>
      <c r="J28">
        <v>14.18</v>
      </c>
      <c r="K28" s="7">
        <v>2</v>
      </c>
      <c r="L28" s="8">
        <v>5</v>
      </c>
      <c r="M28">
        <f t="shared" si="21"/>
        <v>10</v>
      </c>
      <c r="O28" s="7">
        <f t="shared" si="22"/>
        <v>-41.532747333333333</v>
      </c>
      <c r="AC28">
        <f t="shared" si="23"/>
        <v>41.532747333333333</v>
      </c>
    </row>
    <row r="29" spans="1:29" x14ac:dyDescent="0.2">
      <c r="A29" t="s">
        <v>57</v>
      </c>
      <c r="B29" t="s">
        <v>10</v>
      </c>
      <c r="C29" s="7">
        <v>100</v>
      </c>
      <c r="D29" s="8">
        <v>-71.179000000000002</v>
      </c>
      <c r="E29" s="8">
        <v>-98.147000000000006</v>
      </c>
      <c r="F29" s="8">
        <v>-64.768000000000001</v>
      </c>
      <c r="G29" s="7">
        <f t="shared" si="19"/>
        <v>-78.031333333333336</v>
      </c>
      <c r="H29" s="8">
        <v>-1.137</v>
      </c>
      <c r="I29" s="7">
        <f t="shared" si="20"/>
        <v>-76.894333333333336</v>
      </c>
      <c r="J29">
        <v>14.18</v>
      </c>
      <c r="K29" s="7">
        <v>2</v>
      </c>
      <c r="L29" s="8">
        <v>5</v>
      </c>
      <c r="M29">
        <f t="shared" si="21"/>
        <v>10</v>
      </c>
      <c r="O29" s="7">
        <f t="shared" si="22"/>
        <v>-54.518082333333339</v>
      </c>
      <c r="AC29">
        <f t="shared" si="23"/>
        <v>54.518082333333339</v>
      </c>
    </row>
    <row r="30" spans="1:29" x14ac:dyDescent="0.2">
      <c r="A30" t="s">
        <v>57</v>
      </c>
      <c r="B30" t="s">
        <v>11</v>
      </c>
      <c r="C30" s="7">
        <v>100</v>
      </c>
      <c r="D30" s="8">
        <v>-77.367999999999995</v>
      </c>
      <c r="E30" s="8">
        <v>-91.578999999999994</v>
      </c>
      <c r="F30" s="8">
        <v>-86.841999999999999</v>
      </c>
      <c r="G30" s="7">
        <f t="shared" si="19"/>
        <v>-85.262999999999991</v>
      </c>
      <c r="H30" s="8">
        <v>0.54700000000000004</v>
      </c>
      <c r="I30" s="7">
        <f t="shared" si="20"/>
        <v>-85.809999999999988</v>
      </c>
      <c r="J30">
        <v>14.18</v>
      </c>
      <c r="K30" s="7">
        <v>2</v>
      </c>
      <c r="L30" s="8">
        <v>5</v>
      </c>
      <c r="M30">
        <f t="shared" si="21"/>
        <v>10</v>
      </c>
      <c r="O30" s="7">
        <f t="shared" si="22"/>
        <v>-60.839289999999991</v>
      </c>
      <c r="AC30">
        <f t="shared" si="23"/>
        <v>60.839289999999991</v>
      </c>
    </row>
    <row r="31" spans="1:29" x14ac:dyDescent="0.2">
      <c r="A31" t="s">
        <v>57</v>
      </c>
      <c r="B31" t="s">
        <v>12</v>
      </c>
      <c r="C31" s="7">
        <v>100</v>
      </c>
      <c r="D31" s="8">
        <v>-64.768000000000001</v>
      </c>
      <c r="E31" s="8">
        <v>-55.737000000000002</v>
      </c>
      <c r="F31" s="8">
        <v>-53.494999999999997</v>
      </c>
      <c r="G31" s="7">
        <f t="shared" si="19"/>
        <v>-58</v>
      </c>
      <c r="H31" s="8">
        <v>-1.321</v>
      </c>
      <c r="I31" s="7">
        <f t="shared" si="20"/>
        <v>-56.679000000000002</v>
      </c>
      <c r="J31">
        <v>14.18</v>
      </c>
      <c r="K31" s="7">
        <v>2</v>
      </c>
      <c r="L31" s="8">
        <v>5</v>
      </c>
      <c r="M31">
        <f t="shared" si="21"/>
        <v>10</v>
      </c>
      <c r="O31" s="7">
        <f t="shared" si="22"/>
        <v>-40.185411000000002</v>
      </c>
      <c r="AC31">
        <f t="shared" si="23"/>
        <v>40.185411000000002</v>
      </c>
    </row>
    <row r="32" spans="1:29" x14ac:dyDescent="0.2">
      <c r="A32" t="s">
        <v>57</v>
      </c>
      <c r="B32" t="s">
        <v>13</v>
      </c>
      <c r="C32" s="7">
        <v>100</v>
      </c>
      <c r="D32" s="8">
        <v>-68.367999999999995</v>
      </c>
      <c r="E32" s="8">
        <v>-73.926000000000002</v>
      </c>
      <c r="F32" s="8">
        <v>-73.611000000000004</v>
      </c>
      <c r="G32" s="7">
        <f t="shared" si="19"/>
        <v>-71.96833333333332</v>
      </c>
      <c r="H32" s="8">
        <v>0.215</v>
      </c>
      <c r="I32" s="7">
        <f t="shared" si="20"/>
        <v>-72.183333333333323</v>
      </c>
      <c r="J32">
        <v>14.18</v>
      </c>
      <c r="K32" s="7">
        <v>2</v>
      </c>
      <c r="L32" s="8">
        <v>5</v>
      </c>
      <c r="M32">
        <f t="shared" si="21"/>
        <v>10</v>
      </c>
      <c r="O32" s="7">
        <f t="shared" si="22"/>
        <v>-51.17798333333333</v>
      </c>
      <c r="AC32">
        <f t="shared" si="23"/>
        <v>51.17798333333333</v>
      </c>
    </row>
    <row r="33" spans="1:29" x14ac:dyDescent="0.2">
      <c r="A33" t="s">
        <v>58</v>
      </c>
      <c r="B33" t="s">
        <v>14</v>
      </c>
      <c r="C33" s="7">
        <v>100</v>
      </c>
      <c r="D33" s="8">
        <v>-28.6</v>
      </c>
      <c r="E33" s="8">
        <v>-38.926000000000002</v>
      </c>
      <c r="F33" s="8">
        <v>-52.195</v>
      </c>
      <c r="G33" s="7">
        <f t="shared" si="19"/>
        <v>-39.907000000000004</v>
      </c>
      <c r="H33" s="8">
        <v>1.1100000000000001</v>
      </c>
      <c r="I33" s="7">
        <f t="shared" si="20"/>
        <v>-41.017000000000003</v>
      </c>
      <c r="J33">
        <v>14.18</v>
      </c>
      <c r="K33" s="7">
        <v>2</v>
      </c>
      <c r="L33" s="8">
        <v>5</v>
      </c>
      <c r="M33">
        <f t="shared" si="21"/>
        <v>10</v>
      </c>
      <c r="O33" s="7">
        <f t="shared" si="22"/>
        <v>-29.081053000000004</v>
      </c>
      <c r="P33">
        <f>AVERAGE(O33:O37)</f>
        <v>-25.720487533333333</v>
      </c>
      <c r="AC33">
        <f t="shared" si="23"/>
        <v>29.081053000000004</v>
      </c>
    </row>
    <row r="34" spans="1:29" x14ac:dyDescent="0.2">
      <c r="A34" t="s">
        <v>58</v>
      </c>
      <c r="B34" t="s">
        <v>15</v>
      </c>
      <c r="C34" s="7">
        <v>100</v>
      </c>
      <c r="D34" s="8">
        <v>-34.295000000000002</v>
      </c>
      <c r="E34" s="8">
        <v>-42.695</v>
      </c>
      <c r="F34" s="8">
        <v>-43.8</v>
      </c>
      <c r="G34" s="7">
        <f t="shared" si="19"/>
        <v>-40.263333333333335</v>
      </c>
      <c r="H34" s="8">
        <v>-0.379</v>
      </c>
      <c r="I34" s="7">
        <f t="shared" si="20"/>
        <v>-39.884333333333338</v>
      </c>
      <c r="J34">
        <v>14.18</v>
      </c>
      <c r="K34" s="7">
        <v>2</v>
      </c>
      <c r="L34" s="8">
        <v>5</v>
      </c>
      <c r="M34">
        <f t="shared" si="21"/>
        <v>10</v>
      </c>
      <c r="O34" s="7">
        <f t="shared" si="22"/>
        <v>-28.277992333333337</v>
      </c>
      <c r="AC34">
        <f t="shared" si="23"/>
        <v>28.277992333333337</v>
      </c>
    </row>
    <row r="35" spans="1:29" x14ac:dyDescent="0.2">
      <c r="A35" t="s">
        <v>58</v>
      </c>
      <c r="B35" t="s">
        <v>16</v>
      </c>
      <c r="C35" s="7">
        <v>100</v>
      </c>
      <c r="D35" s="8">
        <v>-54.915999999999997</v>
      </c>
      <c r="E35" s="8">
        <v>-64.602000000000004</v>
      </c>
      <c r="F35" s="8">
        <v>-63.411000000000001</v>
      </c>
      <c r="G35" s="7">
        <f t="shared" si="19"/>
        <v>-60.976333333333336</v>
      </c>
      <c r="H35" s="8">
        <v>-1.056</v>
      </c>
      <c r="I35" s="7">
        <f t="shared" si="20"/>
        <v>-59.920333333333339</v>
      </c>
      <c r="J35">
        <v>14.18</v>
      </c>
      <c r="K35" s="7">
        <v>2</v>
      </c>
      <c r="L35" s="8">
        <v>5</v>
      </c>
      <c r="M35">
        <f t="shared" si="21"/>
        <v>10</v>
      </c>
      <c r="O35" s="7">
        <f t="shared" si="22"/>
        <v>-42.483516333333334</v>
      </c>
      <c r="AC35">
        <f t="shared" si="23"/>
        <v>42.483516333333334</v>
      </c>
    </row>
    <row r="36" spans="1:29" x14ac:dyDescent="0.2">
      <c r="A36" t="s">
        <v>58</v>
      </c>
      <c r="B36" s="2" t="s">
        <v>17</v>
      </c>
      <c r="C36" s="7">
        <v>100</v>
      </c>
      <c r="D36" s="8">
        <v>-19.611000000000001</v>
      </c>
      <c r="E36" s="8">
        <v>-14.31</v>
      </c>
      <c r="F36" s="8">
        <v>-18.695</v>
      </c>
      <c r="G36" s="7">
        <f t="shared" si="19"/>
        <v>-17.538666666666668</v>
      </c>
      <c r="H36" s="8">
        <v>-0.97899999999999998</v>
      </c>
      <c r="I36" s="7">
        <f t="shared" si="20"/>
        <v>-16.559666666666669</v>
      </c>
      <c r="J36">
        <v>14.18</v>
      </c>
      <c r="K36" s="7">
        <v>2</v>
      </c>
      <c r="L36" s="8">
        <v>5</v>
      </c>
      <c r="M36">
        <f t="shared" si="21"/>
        <v>10</v>
      </c>
      <c r="O36" s="7">
        <f t="shared" si="22"/>
        <v>-11.740803666666668</v>
      </c>
      <c r="AC36">
        <f t="shared" si="23"/>
        <v>11.740803666666668</v>
      </c>
    </row>
    <row r="37" spans="1:29" x14ac:dyDescent="0.2">
      <c r="A37" t="s">
        <v>58</v>
      </c>
      <c r="B37" t="s">
        <v>18</v>
      </c>
      <c r="C37" s="7">
        <v>100</v>
      </c>
      <c r="D37" s="8">
        <v>-27.808</v>
      </c>
      <c r="E37" s="8">
        <v>-21.856000000000002</v>
      </c>
      <c r="F37" s="8">
        <v>-19.997</v>
      </c>
      <c r="G37" s="7">
        <f t="shared" si="19"/>
        <v>-23.220333333333333</v>
      </c>
      <c r="H37" s="8">
        <v>0.78400000000000003</v>
      </c>
      <c r="I37" s="7">
        <f t="shared" si="20"/>
        <v>-24.004333333333332</v>
      </c>
      <c r="J37">
        <v>14.18</v>
      </c>
      <c r="K37" s="7">
        <v>2</v>
      </c>
      <c r="L37" s="8">
        <v>5</v>
      </c>
      <c r="M37">
        <f t="shared" si="21"/>
        <v>10</v>
      </c>
      <c r="O37" s="7">
        <f t="shared" si="22"/>
        <v>-17.019072333333334</v>
      </c>
      <c r="AC37">
        <f t="shared" si="23"/>
        <v>17.019072333333334</v>
      </c>
    </row>
    <row r="38" spans="1:29" x14ac:dyDescent="0.2">
      <c r="A38" t="s">
        <v>58</v>
      </c>
      <c r="B38" t="s">
        <v>19</v>
      </c>
      <c r="C38" s="7">
        <v>100</v>
      </c>
      <c r="D38" s="8">
        <v>-34.326000000000001</v>
      </c>
      <c r="E38" s="8">
        <v>-45.220999999999997</v>
      </c>
      <c r="F38" s="8">
        <v>-52.546999999999997</v>
      </c>
      <c r="G38" s="7">
        <f t="shared" si="19"/>
        <v>-44.031333333333329</v>
      </c>
      <c r="H38" s="8">
        <v>1.121</v>
      </c>
      <c r="I38" s="7">
        <f t="shared" si="20"/>
        <v>-45.152333333333331</v>
      </c>
      <c r="J38">
        <v>14.18</v>
      </c>
      <c r="K38" s="7">
        <v>2</v>
      </c>
      <c r="L38" s="8">
        <v>5</v>
      </c>
      <c r="M38">
        <f t="shared" si="21"/>
        <v>10</v>
      </c>
      <c r="O38" s="7">
        <f t="shared" si="22"/>
        <v>-32.013004333333335</v>
      </c>
      <c r="P38">
        <f>AVERAGE(O38:O42)</f>
        <v>-24.670222200000005</v>
      </c>
      <c r="AC38">
        <f t="shared" si="23"/>
        <v>32.013004333333335</v>
      </c>
    </row>
    <row r="39" spans="1:29" x14ac:dyDescent="0.2">
      <c r="A39" t="s">
        <v>58</v>
      </c>
      <c r="B39" t="s">
        <v>20</v>
      </c>
      <c r="C39" s="7">
        <v>100</v>
      </c>
      <c r="D39" s="8">
        <v>-30.474</v>
      </c>
      <c r="E39" s="8">
        <v>-28.895</v>
      </c>
      <c r="F39" s="8">
        <v>-20.274000000000001</v>
      </c>
      <c r="G39" s="7">
        <f t="shared" si="19"/>
        <v>-26.547666666666668</v>
      </c>
      <c r="H39" s="8">
        <v>-1.2629999999999999</v>
      </c>
      <c r="I39" s="7">
        <f t="shared" si="20"/>
        <v>-25.284666666666666</v>
      </c>
      <c r="J39">
        <v>14.18</v>
      </c>
      <c r="K39" s="7">
        <v>2</v>
      </c>
      <c r="L39" s="8">
        <v>5</v>
      </c>
      <c r="M39">
        <f t="shared" si="21"/>
        <v>10</v>
      </c>
      <c r="O39" s="7">
        <f t="shared" si="22"/>
        <v>-17.926828666666665</v>
      </c>
      <c r="AC39">
        <f t="shared" si="23"/>
        <v>17.926828666666665</v>
      </c>
    </row>
    <row r="40" spans="1:29" x14ac:dyDescent="0.2">
      <c r="A40" t="s">
        <v>58</v>
      </c>
      <c r="B40" t="s">
        <v>21</v>
      </c>
      <c r="C40" s="7">
        <v>100</v>
      </c>
      <c r="D40" s="8">
        <v>-44.639000000000003</v>
      </c>
      <c r="E40" s="8">
        <v>-56.052999999999997</v>
      </c>
      <c r="F40" s="8">
        <v>-46.420999999999999</v>
      </c>
      <c r="G40" s="7">
        <f t="shared" si="19"/>
        <v>-49.037666666666667</v>
      </c>
      <c r="H40" s="8">
        <v>1.238</v>
      </c>
      <c r="I40" s="7">
        <f t="shared" si="20"/>
        <v>-50.275666666666666</v>
      </c>
      <c r="J40">
        <v>14.18</v>
      </c>
      <c r="K40" s="7">
        <v>2</v>
      </c>
      <c r="L40" s="8">
        <v>5</v>
      </c>
      <c r="M40">
        <f t="shared" si="21"/>
        <v>10</v>
      </c>
      <c r="O40" s="7">
        <f t="shared" si="22"/>
        <v>-35.645447666666669</v>
      </c>
      <c r="AC40">
        <f t="shared" si="23"/>
        <v>35.645447666666669</v>
      </c>
    </row>
    <row r="41" spans="1:29" x14ac:dyDescent="0.2">
      <c r="A41" t="s">
        <v>58</v>
      </c>
      <c r="B41" t="s">
        <v>22</v>
      </c>
      <c r="C41" s="7">
        <v>100</v>
      </c>
      <c r="D41" s="5">
        <v>-20</v>
      </c>
      <c r="E41" s="5">
        <v>-23.03</v>
      </c>
      <c r="F41" s="5">
        <v>-21.405999999999999</v>
      </c>
      <c r="G41">
        <f t="shared" si="19"/>
        <v>-21.478666666666669</v>
      </c>
      <c r="H41" s="5">
        <v>3.4000000000000002E-2</v>
      </c>
      <c r="I41" s="7">
        <f t="shared" si="20"/>
        <v>-21.512666666666668</v>
      </c>
      <c r="J41">
        <v>14.18</v>
      </c>
      <c r="K41" s="7">
        <v>2</v>
      </c>
      <c r="L41" s="8">
        <v>5</v>
      </c>
      <c r="M41">
        <f t="shared" si="21"/>
        <v>10</v>
      </c>
      <c r="O41" s="7">
        <f t="shared" si="22"/>
        <v>-15.252480666666667</v>
      </c>
      <c r="AC41">
        <f t="shared" si="23"/>
        <v>15.252480666666667</v>
      </c>
    </row>
    <row r="42" spans="1:29" x14ac:dyDescent="0.2">
      <c r="A42" t="s">
        <v>58</v>
      </c>
      <c r="B42" t="s">
        <v>23</v>
      </c>
      <c r="C42" s="7">
        <v>100</v>
      </c>
      <c r="D42" s="8">
        <v>-34.4</v>
      </c>
      <c r="E42" s="8">
        <v>-27.609000000000002</v>
      </c>
      <c r="F42" s="8">
        <v>-32.508000000000003</v>
      </c>
      <c r="G42" s="7">
        <f t="shared" si="19"/>
        <v>-31.505666666666666</v>
      </c>
      <c r="H42" s="8">
        <v>0.248</v>
      </c>
      <c r="I42" s="7">
        <f t="shared" si="20"/>
        <v>-31.753666666666668</v>
      </c>
      <c r="J42">
        <v>14.18</v>
      </c>
      <c r="K42" s="7">
        <v>2</v>
      </c>
      <c r="L42" s="8">
        <v>5</v>
      </c>
      <c r="M42">
        <f t="shared" si="21"/>
        <v>10</v>
      </c>
      <c r="O42" s="7">
        <f t="shared" si="22"/>
        <v>-22.513349666666667</v>
      </c>
      <c r="AC42">
        <f t="shared" si="23"/>
        <v>22.513349666666667</v>
      </c>
    </row>
  </sheetData>
  <mergeCells count="6">
    <mergeCell ref="C1:E1"/>
    <mergeCell ref="Q18:S18"/>
    <mergeCell ref="U18:W18"/>
    <mergeCell ref="Y18:AA18"/>
    <mergeCell ref="Q23:S23"/>
    <mergeCell ref="U23:W23"/>
  </mergeCells>
  <phoneticPr fontId="4"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DBFD-B0ED-4BD4-92C2-36959D1F2795}">
  <dimension ref="A1:AB48"/>
  <sheetViews>
    <sheetView topLeftCell="A21" zoomScaleNormal="100" workbookViewId="0">
      <selection activeCell="P37" sqref="P37"/>
    </sheetView>
  </sheetViews>
  <sheetFormatPr defaultRowHeight="15" x14ac:dyDescent="0.2"/>
  <cols>
    <col min="2" max="2" width="16.54296875" customWidth="1"/>
  </cols>
  <sheetData>
    <row r="1" spans="2:15" x14ac:dyDescent="0.2">
      <c r="B1" t="s">
        <v>62</v>
      </c>
      <c r="D1" s="65" t="s">
        <v>72</v>
      </c>
      <c r="E1" s="65"/>
      <c r="F1" s="65"/>
      <c r="J1" s="7"/>
    </row>
    <row r="2" spans="2:15" x14ac:dyDescent="0.2">
      <c r="B2" t="s">
        <v>73</v>
      </c>
      <c r="C2" s="3" t="s">
        <v>70</v>
      </c>
      <c r="D2" s="4">
        <v>1</v>
      </c>
      <c r="E2" s="4">
        <v>2</v>
      </c>
      <c r="F2" s="4">
        <v>3</v>
      </c>
      <c r="G2" s="3" t="s">
        <v>63</v>
      </c>
      <c r="H2" s="4" t="s">
        <v>64</v>
      </c>
      <c r="I2" s="3" t="s">
        <v>61</v>
      </c>
      <c r="J2" s="9" t="s">
        <v>65</v>
      </c>
      <c r="K2" s="3" t="s">
        <v>66</v>
      </c>
      <c r="L2" s="3" t="s">
        <v>67</v>
      </c>
      <c r="M2" s="3" t="s">
        <v>68</v>
      </c>
      <c r="O2" s="3" t="s">
        <v>69</v>
      </c>
    </row>
    <row r="3" spans="2:15" x14ac:dyDescent="0.2">
      <c r="C3" s="14">
        <v>20</v>
      </c>
      <c r="D3" s="5">
        <v>-35.159999999999997</v>
      </c>
      <c r="E3" s="5">
        <v>-36.92</v>
      </c>
      <c r="F3" s="5">
        <v>-47.48</v>
      </c>
      <c r="G3">
        <f t="shared" ref="G3:G7" si="0">AVERAGE(D3:F3)</f>
        <v>-39.853333333333332</v>
      </c>
      <c r="H3" s="5">
        <v>-1.76</v>
      </c>
      <c r="I3">
        <f t="shared" ref="I3:I7" si="1">G3-H3</f>
        <v>-38.093333333333334</v>
      </c>
      <c r="J3" s="7">
        <v>64.959999999999994</v>
      </c>
      <c r="K3">
        <v>2</v>
      </c>
      <c r="L3" s="5">
        <v>1</v>
      </c>
      <c r="M3">
        <f>50/L3</f>
        <v>50</v>
      </c>
      <c r="O3">
        <f>(I3*J3)/(K3*M3)</f>
        <v>-24.74542933333333</v>
      </c>
    </row>
    <row r="4" spans="2:15" x14ac:dyDescent="0.2">
      <c r="C4" s="7">
        <v>100</v>
      </c>
      <c r="D4" s="6">
        <v>-11.72</v>
      </c>
      <c r="E4" s="6">
        <v>-10.4</v>
      </c>
      <c r="F4" s="6">
        <v>-8.1199999999999992</v>
      </c>
      <c r="G4">
        <f t="shared" si="0"/>
        <v>-10.08</v>
      </c>
      <c r="H4" s="6">
        <v>-2.75</v>
      </c>
      <c r="I4">
        <f t="shared" si="1"/>
        <v>-7.33</v>
      </c>
      <c r="J4" s="7">
        <v>64.959999999999994</v>
      </c>
      <c r="K4">
        <v>2</v>
      </c>
      <c r="L4" s="6">
        <v>5</v>
      </c>
      <c r="M4">
        <f t="shared" ref="M4:M7" si="2">50/L4</f>
        <v>10</v>
      </c>
      <c r="O4">
        <f>(I4*J4)/(K4*M4)</f>
        <v>-23.807839999999999</v>
      </c>
    </row>
    <row r="5" spans="2:15" x14ac:dyDescent="0.2">
      <c r="C5" s="7">
        <v>200</v>
      </c>
      <c r="D5" s="8">
        <v>-5.72</v>
      </c>
      <c r="E5" s="8">
        <v>-3.24</v>
      </c>
      <c r="F5" s="8">
        <v>-7.76</v>
      </c>
      <c r="G5" s="7">
        <f t="shared" si="0"/>
        <v>-5.5733333333333333</v>
      </c>
      <c r="H5" s="8">
        <v>0.28000000000000003</v>
      </c>
      <c r="I5" s="7">
        <f t="shared" si="1"/>
        <v>-5.8533333333333335</v>
      </c>
      <c r="J5" s="7">
        <v>64.959999999999994</v>
      </c>
      <c r="K5" s="7">
        <v>2</v>
      </c>
      <c r="L5" s="8">
        <v>10</v>
      </c>
      <c r="M5" s="7">
        <f t="shared" si="2"/>
        <v>5</v>
      </c>
      <c r="N5" s="7"/>
      <c r="O5" s="7">
        <f t="shared" ref="O5:O7" si="3">(I5*J5)/(K5*M5)</f>
        <v>-38.023253333333329</v>
      </c>
    </row>
    <row r="6" spans="2:15" x14ac:dyDescent="0.2">
      <c r="C6" s="7">
        <v>400</v>
      </c>
      <c r="D6" s="6">
        <v>-5.6</v>
      </c>
      <c r="E6" s="6">
        <v>-6.2</v>
      </c>
      <c r="F6" s="6">
        <v>-2.6</v>
      </c>
      <c r="G6">
        <f t="shared" si="0"/>
        <v>-4.8</v>
      </c>
      <c r="H6" s="6">
        <v>2.4</v>
      </c>
      <c r="I6">
        <f t="shared" si="1"/>
        <v>-7.1999999999999993</v>
      </c>
      <c r="J6" s="7">
        <v>64.959999999999994</v>
      </c>
      <c r="K6">
        <v>2</v>
      </c>
      <c r="L6" s="6">
        <v>20</v>
      </c>
      <c r="M6">
        <f t="shared" si="2"/>
        <v>2.5</v>
      </c>
      <c r="O6" s="15">
        <f t="shared" si="3"/>
        <v>-93.542399999999986</v>
      </c>
    </row>
    <row r="7" spans="2:15" x14ac:dyDescent="0.2">
      <c r="C7" s="7">
        <v>800</v>
      </c>
      <c r="D7" s="6">
        <v>-3.2</v>
      </c>
      <c r="E7" s="6">
        <v>-2.8</v>
      </c>
      <c r="F7" s="6">
        <v>-3.4</v>
      </c>
      <c r="G7">
        <f t="shared" si="0"/>
        <v>-3.1333333333333333</v>
      </c>
      <c r="H7" s="6">
        <v>2.2000000000000002</v>
      </c>
      <c r="I7">
        <f t="shared" si="1"/>
        <v>-5.3333333333333339</v>
      </c>
      <c r="J7" s="7">
        <v>64.959999999999994</v>
      </c>
      <c r="K7">
        <v>2</v>
      </c>
      <c r="L7" s="6">
        <v>40</v>
      </c>
      <c r="M7">
        <f t="shared" si="2"/>
        <v>1.25</v>
      </c>
      <c r="O7" s="15">
        <f t="shared" si="3"/>
        <v>-138.58133333333333</v>
      </c>
    </row>
    <row r="8" spans="2:15" x14ac:dyDescent="0.2">
      <c r="C8" s="7"/>
      <c r="J8" s="7"/>
    </row>
    <row r="9" spans="2:15" x14ac:dyDescent="0.2">
      <c r="B9" t="s">
        <v>13</v>
      </c>
      <c r="C9" s="11" t="s">
        <v>70</v>
      </c>
      <c r="D9" s="4">
        <v>1</v>
      </c>
      <c r="E9" s="4">
        <v>2</v>
      </c>
      <c r="F9" s="4">
        <v>3</v>
      </c>
      <c r="G9" s="3" t="s">
        <v>63</v>
      </c>
      <c r="H9" s="4" t="s">
        <v>64</v>
      </c>
      <c r="I9" s="3" t="s">
        <v>61</v>
      </c>
      <c r="J9" s="11" t="s">
        <v>65</v>
      </c>
      <c r="K9" s="3" t="s">
        <v>66</v>
      </c>
      <c r="L9" s="3" t="s">
        <v>67</v>
      </c>
      <c r="M9" s="3" t="s">
        <v>68</v>
      </c>
      <c r="O9" s="3" t="s">
        <v>69</v>
      </c>
    </row>
    <row r="10" spans="2:15" x14ac:dyDescent="0.2">
      <c r="C10" s="14">
        <v>20</v>
      </c>
      <c r="D10" s="5">
        <v>-75.8</v>
      </c>
      <c r="E10" s="5">
        <v>-59.8</v>
      </c>
      <c r="F10" s="5">
        <v>-54.4</v>
      </c>
      <c r="G10">
        <f t="shared" ref="G10:G14" si="4">AVERAGE(D10:F10)</f>
        <v>-63.333333333333336</v>
      </c>
      <c r="H10" s="5">
        <v>-4.4000000000000004</v>
      </c>
      <c r="I10">
        <f t="shared" ref="I10:I14" si="5">G10-H10</f>
        <v>-58.933333333333337</v>
      </c>
      <c r="J10" s="7">
        <v>64.959999999999994</v>
      </c>
      <c r="K10">
        <v>2</v>
      </c>
      <c r="L10" s="5">
        <v>1</v>
      </c>
      <c r="M10">
        <f>50/L10</f>
        <v>50</v>
      </c>
      <c r="O10">
        <f>(I10*J10)/(K10*M10)</f>
        <v>-38.283093333333333</v>
      </c>
    </row>
    <row r="11" spans="2:15" x14ac:dyDescent="0.2">
      <c r="C11" s="7">
        <v>100</v>
      </c>
      <c r="D11" s="6">
        <v>-16.52</v>
      </c>
      <c r="E11" s="6">
        <v>-16.32</v>
      </c>
      <c r="F11" s="6">
        <v>-16.64</v>
      </c>
      <c r="G11">
        <f t="shared" si="4"/>
        <v>-16.493333333333336</v>
      </c>
      <c r="H11" s="6">
        <v>-2.4</v>
      </c>
      <c r="I11">
        <f t="shared" si="5"/>
        <v>-14.093333333333335</v>
      </c>
      <c r="J11" s="7">
        <v>64.959999999999994</v>
      </c>
      <c r="K11">
        <v>2</v>
      </c>
      <c r="L11" s="6">
        <v>5</v>
      </c>
      <c r="M11">
        <f t="shared" ref="M11:M14" si="6">50/L11</f>
        <v>10</v>
      </c>
      <c r="O11">
        <f>(I11*J11)/(K11*M11)</f>
        <v>-45.775146666666672</v>
      </c>
    </row>
    <row r="12" spans="2:15" x14ac:dyDescent="0.2">
      <c r="C12" s="7">
        <v>200</v>
      </c>
      <c r="D12" s="8">
        <v>-10.32</v>
      </c>
      <c r="E12" s="8">
        <v>-7.04</v>
      </c>
      <c r="F12" s="8">
        <v>-9.76</v>
      </c>
      <c r="G12" s="7">
        <f t="shared" si="4"/>
        <v>-9.0399999999999991</v>
      </c>
      <c r="H12" s="8">
        <v>-1.72</v>
      </c>
      <c r="I12" s="7">
        <f t="shared" si="5"/>
        <v>-7.3199999999999994</v>
      </c>
      <c r="J12" s="7">
        <v>64.959999999999994</v>
      </c>
      <c r="K12" s="7">
        <v>2</v>
      </c>
      <c r="L12" s="8">
        <v>10</v>
      </c>
      <c r="M12" s="7">
        <f t="shared" si="6"/>
        <v>5</v>
      </c>
      <c r="N12" s="7"/>
      <c r="O12" s="7">
        <f t="shared" ref="O12:O14" si="7">(I12*J12)/(K12*M12)</f>
        <v>-47.550719999999991</v>
      </c>
    </row>
    <row r="13" spans="2:15" x14ac:dyDescent="0.2">
      <c r="C13" s="7">
        <v>400</v>
      </c>
      <c r="D13" s="6">
        <v>-8</v>
      </c>
      <c r="E13" s="6">
        <v>-5.12</v>
      </c>
      <c r="F13" s="6">
        <v>-6.16</v>
      </c>
      <c r="G13">
        <f t="shared" si="4"/>
        <v>-6.4266666666666667</v>
      </c>
      <c r="H13" s="6">
        <v>-1.6</v>
      </c>
      <c r="I13">
        <f t="shared" si="5"/>
        <v>-4.8266666666666662</v>
      </c>
      <c r="J13" s="7">
        <v>64.959999999999994</v>
      </c>
      <c r="K13">
        <v>2</v>
      </c>
      <c r="L13" s="6">
        <v>20</v>
      </c>
      <c r="M13">
        <f t="shared" si="6"/>
        <v>2.5</v>
      </c>
      <c r="O13" s="15">
        <f t="shared" si="7"/>
        <v>-62.708053333333318</v>
      </c>
    </row>
    <row r="14" spans="2:15" x14ac:dyDescent="0.2">
      <c r="C14" s="7">
        <v>800</v>
      </c>
      <c r="D14" s="6">
        <v>0</v>
      </c>
      <c r="E14" s="6">
        <v>-1</v>
      </c>
      <c r="F14" s="6">
        <v>-2</v>
      </c>
      <c r="G14">
        <f t="shared" si="4"/>
        <v>-1</v>
      </c>
      <c r="H14" s="6">
        <v>-0.2</v>
      </c>
      <c r="I14">
        <f t="shared" si="5"/>
        <v>-0.8</v>
      </c>
      <c r="J14" s="7">
        <v>64.959999999999994</v>
      </c>
      <c r="K14">
        <v>2</v>
      </c>
      <c r="L14" s="6">
        <v>40</v>
      </c>
      <c r="M14">
        <f t="shared" si="6"/>
        <v>1.25</v>
      </c>
      <c r="O14">
        <f t="shared" si="7"/>
        <v>-20.787199999999999</v>
      </c>
    </row>
    <row r="15" spans="2:15" x14ac:dyDescent="0.2">
      <c r="C15" s="7"/>
      <c r="J15" s="7"/>
    </row>
    <row r="16" spans="2:15" x14ac:dyDescent="0.2">
      <c r="B16" t="s">
        <v>10</v>
      </c>
      <c r="C16" s="11" t="s">
        <v>70</v>
      </c>
      <c r="D16" s="4">
        <v>1</v>
      </c>
      <c r="E16" s="4">
        <v>2</v>
      </c>
      <c r="F16" s="4">
        <v>3</v>
      </c>
      <c r="G16" s="3" t="s">
        <v>63</v>
      </c>
      <c r="H16" s="4" t="s">
        <v>64</v>
      </c>
      <c r="I16" s="3" t="s">
        <v>61</v>
      </c>
      <c r="J16" s="11" t="s">
        <v>65</v>
      </c>
      <c r="K16" s="3" t="s">
        <v>66</v>
      </c>
      <c r="L16" s="3" t="s">
        <v>67</v>
      </c>
      <c r="M16" s="3" t="s">
        <v>68</v>
      </c>
      <c r="O16" s="3" t="s">
        <v>69</v>
      </c>
    </row>
    <row r="17" spans="1:28" x14ac:dyDescent="0.2">
      <c r="C17" s="14">
        <v>20</v>
      </c>
      <c r="D17" s="5">
        <v>-67.88</v>
      </c>
      <c r="E17" s="5"/>
      <c r="F17" s="5"/>
      <c r="G17">
        <f t="shared" ref="G17:G21" si="8">AVERAGE(D17:F17)</f>
        <v>-67.88</v>
      </c>
      <c r="H17" s="5">
        <v>-2.2400000000000002</v>
      </c>
      <c r="I17">
        <f t="shared" ref="I17:I21" si="9">G17-H17</f>
        <v>-65.64</v>
      </c>
      <c r="J17" s="7">
        <v>64.959999999999994</v>
      </c>
      <c r="K17">
        <v>2</v>
      </c>
      <c r="L17" s="5">
        <v>1</v>
      </c>
      <c r="M17">
        <f>50/L17</f>
        <v>50</v>
      </c>
      <c r="O17">
        <f>(I17*J17)/(K17*M17)</f>
        <v>-42.639744</v>
      </c>
    </row>
    <row r="18" spans="1:28" x14ac:dyDescent="0.2">
      <c r="C18" s="7">
        <v>100</v>
      </c>
      <c r="D18" s="6">
        <v>-15.4</v>
      </c>
      <c r="E18" s="6">
        <v>-16.12</v>
      </c>
      <c r="F18" s="6">
        <v>-17</v>
      </c>
      <c r="G18">
        <f t="shared" si="8"/>
        <v>-16.173333333333336</v>
      </c>
      <c r="H18" s="6">
        <v>-2.2799999999999998</v>
      </c>
      <c r="I18">
        <f t="shared" si="9"/>
        <v>-13.893333333333336</v>
      </c>
      <c r="J18">
        <v>64.959999999999994</v>
      </c>
      <c r="K18">
        <v>2</v>
      </c>
      <c r="L18" s="6">
        <v>5</v>
      </c>
      <c r="M18">
        <f t="shared" ref="M18:M21" si="10">50/L18</f>
        <v>10</v>
      </c>
      <c r="O18">
        <f>(I18*J18)/(K18*M18)</f>
        <v>-45.125546666666672</v>
      </c>
    </row>
    <row r="19" spans="1:28" x14ac:dyDescent="0.2">
      <c r="C19" s="7">
        <v>200</v>
      </c>
      <c r="D19" s="8">
        <v>-10.88</v>
      </c>
      <c r="E19" s="8">
        <v>-13.36</v>
      </c>
      <c r="F19" s="8">
        <v>-13.72</v>
      </c>
      <c r="G19" s="7">
        <f t="shared" si="8"/>
        <v>-12.653333333333334</v>
      </c>
      <c r="H19" s="8">
        <v>-2.3199999999999998</v>
      </c>
      <c r="I19" s="7">
        <f t="shared" si="9"/>
        <v>-10.333333333333334</v>
      </c>
      <c r="J19" s="7">
        <v>64.959999999999994</v>
      </c>
      <c r="K19" s="7">
        <v>2</v>
      </c>
      <c r="L19" s="8">
        <v>10</v>
      </c>
      <c r="M19" s="7">
        <f t="shared" si="10"/>
        <v>5</v>
      </c>
      <c r="N19" s="7"/>
      <c r="O19" s="15">
        <f t="shared" ref="O19:O21" si="11">(I19*J19)/(K19*M19)</f>
        <v>-67.12533333333333</v>
      </c>
    </row>
    <row r="20" spans="1:28" x14ac:dyDescent="0.2">
      <c r="C20" s="7">
        <v>400</v>
      </c>
      <c r="D20" s="6">
        <v>-8.16</v>
      </c>
      <c r="E20" s="6">
        <v>-6.44</v>
      </c>
      <c r="F20" s="6">
        <v>-8.16</v>
      </c>
      <c r="G20">
        <f t="shared" si="8"/>
        <v>-7.5866666666666669</v>
      </c>
      <c r="H20" s="6">
        <v>-2.56</v>
      </c>
      <c r="I20">
        <f t="shared" si="9"/>
        <v>-5.0266666666666673</v>
      </c>
      <c r="J20">
        <v>64.959999999999994</v>
      </c>
      <c r="K20">
        <v>2</v>
      </c>
      <c r="L20" s="6">
        <v>20</v>
      </c>
      <c r="M20">
        <f t="shared" si="10"/>
        <v>2.5</v>
      </c>
      <c r="O20" s="15">
        <f t="shared" si="11"/>
        <v>-65.306453333333337</v>
      </c>
    </row>
    <row r="21" spans="1:28" x14ac:dyDescent="0.2">
      <c r="C21">
        <v>800</v>
      </c>
      <c r="D21" s="6">
        <v>-3.76</v>
      </c>
      <c r="E21" s="6">
        <v>-3.92</v>
      </c>
      <c r="F21" s="6">
        <v>-4.4000000000000004</v>
      </c>
      <c r="G21">
        <f t="shared" si="8"/>
        <v>-4.0266666666666664</v>
      </c>
      <c r="H21" s="6">
        <v>-2.36</v>
      </c>
      <c r="I21">
        <f t="shared" si="9"/>
        <v>-1.6666666666666665</v>
      </c>
      <c r="J21">
        <v>64.959999999999994</v>
      </c>
      <c r="K21">
        <v>2</v>
      </c>
      <c r="L21" s="6">
        <v>40</v>
      </c>
      <c r="M21">
        <f t="shared" si="10"/>
        <v>1.25</v>
      </c>
      <c r="O21">
        <f t="shared" si="11"/>
        <v>-43.306666666666658</v>
      </c>
    </row>
    <row r="23" spans="1:28" x14ac:dyDescent="0.2">
      <c r="B23" t="s">
        <v>62</v>
      </c>
      <c r="D23" s="65" t="s">
        <v>72</v>
      </c>
      <c r="E23" s="65"/>
      <c r="F23" s="65"/>
      <c r="J23" s="7"/>
      <c r="R23" s="66" t="s">
        <v>77</v>
      </c>
      <c r="S23" s="66"/>
      <c r="T23" s="66"/>
      <c r="V23" s="66" t="s">
        <v>74</v>
      </c>
      <c r="W23" s="66"/>
      <c r="X23" s="66"/>
      <c r="Z23" t="s">
        <v>79</v>
      </c>
    </row>
    <row r="24" spans="1:28" x14ac:dyDescent="0.2">
      <c r="A24" t="s">
        <v>56</v>
      </c>
      <c r="C24" s="3" t="s">
        <v>70</v>
      </c>
      <c r="D24" s="4">
        <v>1</v>
      </c>
      <c r="E24" s="4">
        <v>2</v>
      </c>
      <c r="F24" s="4">
        <v>3</v>
      </c>
      <c r="G24" s="3" t="s">
        <v>63</v>
      </c>
      <c r="H24" s="4" t="s">
        <v>64</v>
      </c>
      <c r="I24" s="3" t="s">
        <v>61</v>
      </c>
      <c r="J24" s="9" t="s">
        <v>65</v>
      </c>
      <c r="K24" s="3" t="s">
        <v>66</v>
      </c>
      <c r="L24" s="3" t="s">
        <v>67</v>
      </c>
      <c r="M24" s="3" t="s">
        <v>68</v>
      </c>
      <c r="O24" s="3" t="s">
        <v>69</v>
      </c>
      <c r="P24" s="3"/>
      <c r="Q24" s="3"/>
      <c r="S24" s="3" t="s">
        <v>58</v>
      </c>
      <c r="T24" t="s">
        <v>57</v>
      </c>
      <c r="W24" s="3" t="s">
        <v>58</v>
      </c>
      <c r="X24" t="s">
        <v>57</v>
      </c>
      <c r="AA24" s="3" t="s">
        <v>58</v>
      </c>
      <c r="AB24" t="s">
        <v>57</v>
      </c>
    </row>
    <row r="25" spans="1:28" x14ac:dyDescent="0.2">
      <c r="A25" t="s">
        <v>57</v>
      </c>
      <c r="B25" t="s">
        <v>0</v>
      </c>
      <c r="C25" s="7">
        <v>20</v>
      </c>
      <c r="D25" s="5">
        <v>-56.64</v>
      </c>
      <c r="E25" s="5">
        <v>-43.16</v>
      </c>
      <c r="F25" s="5">
        <v>-53.2</v>
      </c>
      <c r="G25">
        <f t="shared" ref="G25:G37" si="12">AVERAGE(D25:F25)</f>
        <v>-51</v>
      </c>
      <c r="H25" s="5">
        <v>9.68</v>
      </c>
      <c r="I25">
        <f t="shared" ref="I25:I48" si="13">G25-H25</f>
        <v>-60.68</v>
      </c>
      <c r="J25" s="7">
        <v>64.959999999999994</v>
      </c>
      <c r="K25">
        <v>2</v>
      </c>
      <c r="L25" s="5">
        <v>1</v>
      </c>
      <c r="M25">
        <f>50/L25</f>
        <v>50</v>
      </c>
      <c r="O25">
        <f>(I25*J25)/(K25*M25)</f>
        <v>-39.417727999999997</v>
      </c>
      <c r="R25" t="s">
        <v>75</v>
      </c>
      <c r="S25">
        <f>AVERAGE(O44:O48)</f>
        <v>-40.515985066666666</v>
      </c>
      <c r="T25">
        <f>AVERAGE(O32:O38)</f>
        <v>-40.249215999999997</v>
      </c>
      <c r="V25" t="s">
        <v>75</v>
      </c>
      <c r="W25">
        <f>STDEVA(O44:O48)</f>
        <v>5.9922200115055926</v>
      </c>
      <c r="X25">
        <f>STDEVA(O32:O38)</f>
        <v>7.6425457638001459</v>
      </c>
      <c r="Z25" t="s">
        <v>75</v>
      </c>
      <c r="AA25">
        <f>W25/SQRT(W30)</f>
        <v>2.6798022563722155</v>
      </c>
      <c r="AB25">
        <f>X25/SQRT(X30)</f>
        <v>2.888610782063624</v>
      </c>
    </row>
    <row r="26" spans="1:28" x14ac:dyDescent="0.2">
      <c r="A26" t="s">
        <v>57</v>
      </c>
      <c r="B26" t="s">
        <v>1</v>
      </c>
      <c r="C26" s="7">
        <v>20</v>
      </c>
      <c r="D26">
        <v>-54.56</v>
      </c>
      <c r="E26">
        <v>-63.84</v>
      </c>
      <c r="F26">
        <v>-58.12</v>
      </c>
      <c r="G26">
        <f t="shared" si="12"/>
        <v>-58.84</v>
      </c>
      <c r="H26">
        <v>-3.2</v>
      </c>
      <c r="I26">
        <f t="shared" si="13"/>
        <v>-55.64</v>
      </c>
      <c r="J26" s="7">
        <v>64.959999999999994</v>
      </c>
      <c r="K26">
        <v>2</v>
      </c>
      <c r="L26" s="5">
        <v>1</v>
      </c>
      <c r="M26">
        <f t="shared" ref="M26:M48" si="14">50/L26</f>
        <v>50</v>
      </c>
      <c r="O26">
        <f t="shared" ref="O26:O48" si="15">(I26*J26)/(K26*M26)</f>
        <v>-36.143743999999998</v>
      </c>
      <c r="R26" t="s">
        <v>76</v>
      </c>
      <c r="S26">
        <f>AVERAGE(O39:O43)</f>
        <v>-32.887082666666664</v>
      </c>
      <c r="T26">
        <f>AVERAGE(O25:O31)</f>
        <v>-31.636138666666664</v>
      </c>
      <c r="V26" t="s">
        <v>76</v>
      </c>
      <c r="W26">
        <f>STDEVA(O39:O43)</f>
        <v>8.9382064449224412</v>
      </c>
      <c r="X26">
        <f>STDEVA(O25:O31)</f>
        <v>5.7054170337743191</v>
      </c>
      <c r="Z26" t="s">
        <v>76</v>
      </c>
      <c r="AA26">
        <f>W26/SQRT(W31)</f>
        <v>3.9972874415546613</v>
      </c>
      <c r="AB26">
        <f>X26/SQRT(X31)</f>
        <v>2.1564449424683789</v>
      </c>
    </row>
    <row r="27" spans="1:28" x14ac:dyDescent="0.2">
      <c r="A27" t="s">
        <v>57</v>
      </c>
      <c r="B27" t="s">
        <v>2</v>
      </c>
      <c r="C27" s="7">
        <v>20</v>
      </c>
      <c r="D27">
        <v>-38.32</v>
      </c>
      <c r="E27">
        <v>-43.24</v>
      </c>
      <c r="F27">
        <v>-42.36</v>
      </c>
      <c r="G27">
        <f t="shared" si="12"/>
        <v>-41.306666666666665</v>
      </c>
      <c r="H27">
        <v>4.6399999999999997</v>
      </c>
      <c r="I27">
        <f t="shared" si="13"/>
        <v>-45.946666666666665</v>
      </c>
      <c r="J27" s="7">
        <v>64.959999999999994</v>
      </c>
      <c r="K27">
        <v>2</v>
      </c>
      <c r="L27" s="5">
        <v>1</v>
      </c>
      <c r="M27">
        <f t="shared" si="14"/>
        <v>50</v>
      </c>
      <c r="O27">
        <f t="shared" si="15"/>
        <v>-29.846954666666662</v>
      </c>
    </row>
    <row r="28" spans="1:28" x14ac:dyDescent="0.2">
      <c r="A28" t="s">
        <v>57</v>
      </c>
      <c r="B28" t="s">
        <v>3</v>
      </c>
      <c r="C28" s="7">
        <v>20</v>
      </c>
      <c r="D28">
        <v>-41.64</v>
      </c>
      <c r="E28">
        <v>-41.28</v>
      </c>
      <c r="F28">
        <v>-43.72</v>
      </c>
      <c r="G28">
        <f t="shared" si="12"/>
        <v>-42.213333333333331</v>
      </c>
      <c r="H28">
        <v>-5.72</v>
      </c>
      <c r="I28">
        <f t="shared" si="13"/>
        <v>-36.493333333333332</v>
      </c>
      <c r="J28" s="7">
        <v>64.959999999999994</v>
      </c>
      <c r="K28">
        <v>2</v>
      </c>
      <c r="L28" s="5">
        <v>1</v>
      </c>
      <c r="M28">
        <f t="shared" si="14"/>
        <v>50</v>
      </c>
      <c r="O28">
        <f t="shared" si="15"/>
        <v>-23.706069333333332</v>
      </c>
      <c r="R28" s="67" t="s">
        <v>78</v>
      </c>
      <c r="S28" s="67"/>
      <c r="T28" s="67"/>
      <c r="V28" s="66" t="s">
        <v>80</v>
      </c>
      <c r="W28" s="66"/>
      <c r="X28" s="66"/>
    </row>
    <row r="29" spans="1:28" x14ac:dyDescent="0.2">
      <c r="A29" t="s">
        <v>57</v>
      </c>
      <c r="B29" t="s">
        <v>4</v>
      </c>
      <c r="C29" s="7">
        <v>20</v>
      </c>
      <c r="D29">
        <v>-36.36</v>
      </c>
      <c r="E29">
        <v>-34.36</v>
      </c>
      <c r="F29">
        <v>-36.799999999999997</v>
      </c>
      <c r="G29">
        <f t="shared" si="12"/>
        <v>-35.839999999999996</v>
      </c>
      <c r="H29">
        <v>5.12</v>
      </c>
      <c r="I29">
        <f t="shared" si="13"/>
        <v>-40.959999999999994</v>
      </c>
      <c r="J29" s="7">
        <v>64.959999999999994</v>
      </c>
      <c r="K29">
        <v>2</v>
      </c>
      <c r="L29" s="5">
        <v>1</v>
      </c>
      <c r="M29">
        <f t="shared" si="14"/>
        <v>50</v>
      </c>
      <c r="O29">
        <f t="shared" si="15"/>
        <v>-26.607615999999993</v>
      </c>
      <c r="S29" t="s">
        <v>58</v>
      </c>
      <c r="T29" t="s">
        <v>57</v>
      </c>
      <c r="W29" t="s">
        <v>58</v>
      </c>
      <c r="X29" t="s">
        <v>57</v>
      </c>
    </row>
    <row r="30" spans="1:28" x14ac:dyDescent="0.2">
      <c r="A30" t="s">
        <v>57</v>
      </c>
      <c r="B30" t="s">
        <v>5</v>
      </c>
      <c r="C30" s="7">
        <v>20</v>
      </c>
      <c r="D30">
        <v>-36.880000000000003</v>
      </c>
      <c r="E30">
        <v>-62.24</v>
      </c>
      <c r="F30">
        <v>-35.840000000000003</v>
      </c>
      <c r="G30">
        <f t="shared" si="12"/>
        <v>-44.986666666666672</v>
      </c>
      <c r="H30">
        <v>10.48</v>
      </c>
      <c r="I30">
        <f t="shared" si="13"/>
        <v>-55.466666666666669</v>
      </c>
      <c r="J30" s="7">
        <v>64.959999999999994</v>
      </c>
      <c r="K30">
        <v>2</v>
      </c>
      <c r="L30" s="5">
        <v>1</v>
      </c>
      <c r="M30">
        <f t="shared" si="14"/>
        <v>50</v>
      </c>
      <c r="O30">
        <f t="shared" si="15"/>
        <v>-36.031146666666665</v>
      </c>
      <c r="R30" t="s">
        <v>75</v>
      </c>
      <c r="S30">
        <v>40.515985066666701</v>
      </c>
      <c r="T30">
        <v>40.249215999999997</v>
      </c>
      <c r="V30" t="s">
        <v>75</v>
      </c>
      <c r="W30">
        <f>COUNT(O44:O48)</f>
        <v>5</v>
      </c>
      <c r="X30">
        <f>COUNT(O32:O38)</f>
        <v>7</v>
      </c>
    </row>
    <row r="31" spans="1:28" x14ac:dyDescent="0.2">
      <c r="A31" t="s">
        <v>57</v>
      </c>
      <c r="B31" t="s">
        <v>6</v>
      </c>
      <c r="C31" s="7">
        <v>20</v>
      </c>
      <c r="D31">
        <v>-36.880000000000003</v>
      </c>
      <c r="E31">
        <v>-40.44</v>
      </c>
      <c r="F31">
        <v>-36.56</v>
      </c>
      <c r="G31">
        <f t="shared" si="12"/>
        <v>-37.96</v>
      </c>
      <c r="H31">
        <v>7.76</v>
      </c>
      <c r="I31">
        <f t="shared" si="13"/>
        <v>-45.72</v>
      </c>
      <c r="J31" s="7">
        <v>64.959999999999994</v>
      </c>
      <c r="K31">
        <v>2</v>
      </c>
      <c r="L31" s="5">
        <v>1</v>
      </c>
      <c r="M31">
        <f t="shared" si="14"/>
        <v>50</v>
      </c>
      <c r="O31">
        <f t="shared" si="15"/>
        <v>-29.699711999999995</v>
      </c>
      <c r="R31" t="s">
        <v>76</v>
      </c>
      <c r="S31">
        <v>32.8870826666667</v>
      </c>
      <c r="T31">
        <v>31.636138666666699</v>
      </c>
      <c r="V31" t="s">
        <v>76</v>
      </c>
      <c r="W31">
        <f>COUNT(O39:O43)</f>
        <v>5</v>
      </c>
      <c r="X31">
        <f>COUNT(O25:O31)</f>
        <v>7</v>
      </c>
    </row>
    <row r="32" spans="1:28" x14ac:dyDescent="0.2">
      <c r="A32" t="s">
        <v>57</v>
      </c>
      <c r="B32" t="s">
        <v>7</v>
      </c>
      <c r="C32" s="7">
        <v>20</v>
      </c>
      <c r="D32">
        <v>-70.64</v>
      </c>
      <c r="E32">
        <v>-80.760000000000005</v>
      </c>
      <c r="F32">
        <v>-70.44</v>
      </c>
      <c r="G32">
        <f t="shared" si="12"/>
        <v>-73.946666666666673</v>
      </c>
      <c r="H32">
        <v>2</v>
      </c>
      <c r="I32">
        <f t="shared" si="13"/>
        <v>-75.946666666666673</v>
      </c>
      <c r="J32" s="7">
        <v>64.959999999999994</v>
      </c>
      <c r="K32">
        <v>2</v>
      </c>
      <c r="L32" s="5">
        <v>1</v>
      </c>
      <c r="M32">
        <f t="shared" si="14"/>
        <v>50</v>
      </c>
      <c r="O32">
        <f t="shared" si="15"/>
        <v>-49.334954666666661</v>
      </c>
    </row>
    <row r="33" spans="1:15" x14ac:dyDescent="0.2">
      <c r="A33" t="s">
        <v>57</v>
      </c>
      <c r="B33" t="s">
        <v>8</v>
      </c>
      <c r="C33" s="7">
        <v>20</v>
      </c>
      <c r="D33">
        <v>-64.400000000000006</v>
      </c>
      <c r="E33">
        <v>-64.64</v>
      </c>
      <c r="F33">
        <v>-62.16</v>
      </c>
      <c r="G33">
        <f t="shared" si="12"/>
        <v>-63.733333333333341</v>
      </c>
      <c r="H33">
        <v>-11.4</v>
      </c>
      <c r="I33">
        <f t="shared" si="13"/>
        <v>-52.333333333333343</v>
      </c>
      <c r="J33" s="7">
        <v>64.959999999999994</v>
      </c>
      <c r="K33">
        <v>2</v>
      </c>
      <c r="L33" s="5">
        <v>1</v>
      </c>
      <c r="M33">
        <f t="shared" si="14"/>
        <v>50</v>
      </c>
      <c r="O33">
        <f t="shared" si="15"/>
        <v>-33.995733333333334</v>
      </c>
    </row>
    <row r="34" spans="1:15" x14ac:dyDescent="0.2">
      <c r="A34" t="s">
        <v>57</v>
      </c>
      <c r="B34" t="s">
        <v>9</v>
      </c>
      <c r="C34" s="7">
        <v>20</v>
      </c>
      <c r="D34">
        <v>-69.2</v>
      </c>
      <c r="E34">
        <v>-52.8</v>
      </c>
      <c r="F34">
        <v>-49.92</v>
      </c>
      <c r="G34">
        <f t="shared" si="12"/>
        <v>-57.306666666666672</v>
      </c>
      <c r="H34">
        <v>-0.8</v>
      </c>
      <c r="I34">
        <f t="shared" si="13"/>
        <v>-56.506666666666675</v>
      </c>
      <c r="J34" s="7">
        <v>64.959999999999994</v>
      </c>
      <c r="K34">
        <v>2</v>
      </c>
      <c r="L34" s="5">
        <v>1</v>
      </c>
      <c r="M34">
        <f t="shared" si="14"/>
        <v>50</v>
      </c>
      <c r="O34">
        <f t="shared" si="15"/>
        <v>-36.706730666666665</v>
      </c>
    </row>
    <row r="35" spans="1:15" x14ac:dyDescent="0.2">
      <c r="A35" t="s">
        <v>57</v>
      </c>
      <c r="B35" t="s">
        <v>10</v>
      </c>
      <c r="C35" s="7">
        <v>20</v>
      </c>
      <c r="D35">
        <v>-50.32</v>
      </c>
      <c r="E35">
        <v>-48.52</v>
      </c>
      <c r="F35">
        <v>-55.16</v>
      </c>
      <c r="G35">
        <f t="shared" si="12"/>
        <v>-51.333333333333336</v>
      </c>
      <c r="H35">
        <v>2.04</v>
      </c>
      <c r="I35">
        <f t="shared" si="13"/>
        <v>-53.373333333333335</v>
      </c>
      <c r="J35" s="7">
        <v>64.959999999999994</v>
      </c>
      <c r="K35">
        <v>2</v>
      </c>
      <c r="L35" s="5">
        <v>1</v>
      </c>
      <c r="M35">
        <f t="shared" si="14"/>
        <v>50</v>
      </c>
      <c r="O35">
        <f t="shared" si="15"/>
        <v>-34.671317333333334</v>
      </c>
    </row>
    <row r="36" spans="1:15" x14ac:dyDescent="0.2">
      <c r="A36" t="s">
        <v>57</v>
      </c>
      <c r="B36" t="s">
        <v>11</v>
      </c>
      <c r="C36" s="7">
        <v>20</v>
      </c>
      <c r="D36">
        <v>-87.24</v>
      </c>
      <c r="E36">
        <v>-91.84</v>
      </c>
      <c r="F36">
        <v>-78.44</v>
      </c>
      <c r="G36">
        <f t="shared" si="12"/>
        <v>-85.839999999999989</v>
      </c>
      <c r="H36">
        <v>-4.32</v>
      </c>
      <c r="I36">
        <f t="shared" si="13"/>
        <v>-81.519999999999982</v>
      </c>
      <c r="J36" s="7">
        <v>64.959999999999994</v>
      </c>
      <c r="K36">
        <v>2</v>
      </c>
      <c r="L36" s="5">
        <v>1</v>
      </c>
      <c r="M36">
        <f t="shared" si="14"/>
        <v>50</v>
      </c>
      <c r="O36">
        <f t="shared" si="15"/>
        <v>-52.955391999999982</v>
      </c>
    </row>
    <row r="37" spans="1:15" x14ac:dyDescent="0.2">
      <c r="A37" t="s">
        <v>57</v>
      </c>
      <c r="B37" t="s">
        <v>12</v>
      </c>
      <c r="C37" s="7">
        <v>20</v>
      </c>
      <c r="D37">
        <v>-60.48</v>
      </c>
      <c r="E37">
        <v>-48.12</v>
      </c>
      <c r="F37">
        <v>-57.8</v>
      </c>
      <c r="G37">
        <f t="shared" si="12"/>
        <v>-55.466666666666661</v>
      </c>
      <c r="H37">
        <v>-0.36</v>
      </c>
      <c r="I37">
        <f t="shared" si="13"/>
        <v>-55.106666666666662</v>
      </c>
      <c r="J37" s="7">
        <v>64.959999999999994</v>
      </c>
      <c r="K37">
        <v>2</v>
      </c>
      <c r="L37" s="5">
        <v>1</v>
      </c>
      <c r="M37">
        <f t="shared" si="14"/>
        <v>50</v>
      </c>
      <c r="O37">
        <f t="shared" si="15"/>
        <v>-35.797290666666662</v>
      </c>
    </row>
    <row r="38" spans="1:15" x14ac:dyDescent="0.2">
      <c r="A38" t="s">
        <v>57</v>
      </c>
      <c r="B38" t="s">
        <v>13</v>
      </c>
      <c r="C38" s="7">
        <v>20</v>
      </c>
      <c r="D38" s="13">
        <v>-75.8</v>
      </c>
      <c r="E38" s="13">
        <v>-59.8</v>
      </c>
      <c r="F38" s="13">
        <v>-54.4</v>
      </c>
      <c r="G38" s="13">
        <f t="shared" ref="G38:G48" si="16">AVERAGE(D38:F38)</f>
        <v>-63.333333333333336</v>
      </c>
      <c r="H38" s="13">
        <v>-4.4000000000000004</v>
      </c>
      <c r="I38">
        <f t="shared" si="13"/>
        <v>-58.933333333333337</v>
      </c>
      <c r="J38" s="7">
        <v>64.959999999999994</v>
      </c>
      <c r="K38">
        <v>2</v>
      </c>
      <c r="L38" s="5">
        <v>1</v>
      </c>
      <c r="M38">
        <f t="shared" si="14"/>
        <v>50</v>
      </c>
      <c r="O38">
        <f t="shared" si="15"/>
        <v>-38.283093333333333</v>
      </c>
    </row>
    <row r="39" spans="1:15" x14ac:dyDescent="0.2">
      <c r="A39" t="s">
        <v>58</v>
      </c>
      <c r="B39" t="s">
        <v>14</v>
      </c>
      <c r="C39" s="7">
        <v>20</v>
      </c>
      <c r="D39">
        <v>-46.28</v>
      </c>
      <c r="E39">
        <v>-56.4</v>
      </c>
      <c r="F39">
        <v>-52.44</v>
      </c>
      <c r="G39" s="13">
        <f t="shared" si="16"/>
        <v>-51.706666666666671</v>
      </c>
      <c r="H39">
        <v>1</v>
      </c>
      <c r="I39">
        <f t="shared" si="13"/>
        <v>-52.706666666666671</v>
      </c>
      <c r="J39" s="7">
        <v>64.959999999999994</v>
      </c>
      <c r="K39">
        <v>2</v>
      </c>
      <c r="L39" s="5">
        <v>1</v>
      </c>
      <c r="M39">
        <f t="shared" si="14"/>
        <v>50</v>
      </c>
      <c r="O39">
        <f t="shared" si="15"/>
        <v>-34.238250666666666</v>
      </c>
    </row>
    <row r="40" spans="1:15" x14ac:dyDescent="0.2">
      <c r="A40" t="s">
        <v>58</v>
      </c>
      <c r="B40" t="s">
        <v>15</v>
      </c>
      <c r="C40" s="7">
        <v>20</v>
      </c>
      <c r="D40">
        <v>-82.2</v>
      </c>
      <c r="E40">
        <v>-65.8</v>
      </c>
      <c r="F40">
        <v>-55.4</v>
      </c>
      <c r="G40" s="13">
        <f t="shared" si="16"/>
        <v>-67.8</v>
      </c>
      <c r="H40">
        <v>5.8</v>
      </c>
      <c r="I40">
        <f t="shared" si="13"/>
        <v>-73.599999999999994</v>
      </c>
      <c r="J40" s="7">
        <v>64.959999999999994</v>
      </c>
      <c r="K40">
        <v>2</v>
      </c>
      <c r="L40" s="5">
        <v>1</v>
      </c>
      <c r="M40">
        <f t="shared" si="14"/>
        <v>50</v>
      </c>
      <c r="O40">
        <f t="shared" si="15"/>
        <v>-47.810559999999995</v>
      </c>
    </row>
    <row r="41" spans="1:15" x14ac:dyDescent="0.2">
      <c r="A41" t="s">
        <v>58</v>
      </c>
      <c r="B41" t="s">
        <v>16</v>
      </c>
      <c r="C41" s="7">
        <v>20</v>
      </c>
      <c r="D41">
        <v>-36.36</v>
      </c>
      <c r="E41">
        <v>-34.36</v>
      </c>
      <c r="F41">
        <v>-36.799999999999997</v>
      </c>
      <c r="G41" s="13">
        <f t="shared" si="16"/>
        <v>-35.839999999999996</v>
      </c>
      <c r="H41">
        <v>5.12</v>
      </c>
      <c r="I41">
        <f t="shared" si="13"/>
        <v>-40.959999999999994</v>
      </c>
      <c r="J41" s="7">
        <v>64.959999999999994</v>
      </c>
      <c r="K41">
        <v>2</v>
      </c>
      <c r="L41" s="5">
        <v>1</v>
      </c>
      <c r="M41">
        <f t="shared" si="14"/>
        <v>50</v>
      </c>
      <c r="O41">
        <f t="shared" si="15"/>
        <v>-26.607615999999993</v>
      </c>
    </row>
    <row r="42" spans="1:15" x14ac:dyDescent="0.2">
      <c r="A42" t="s">
        <v>58</v>
      </c>
      <c r="B42" s="2" t="s">
        <v>17</v>
      </c>
      <c r="C42" s="7">
        <v>20</v>
      </c>
      <c r="D42">
        <v>-34.72</v>
      </c>
      <c r="E42">
        <v>-42.08</v>
      </c>
      <c r="F42">
        <v>-35.479999999999997</v>
      </c>
      <c r="G42" s="13">
        <f t="shared" si="16"/>
        <v>-37.426666666666669</v>
      </c>
      <c r="H42">
        <v>2.92</v>
      </c>
      <c r="I42">
        <f t="shared" si="13"/>
        <v>-40.346666666666671</v>
      </c>
      <c r="J42" s="7">
        <v>64.959999999999994</v>
      </c>
      <c r="K42">
        <v>2</v>
      </c>
      <c r="L42" s="5">
        <v>1</v>
      </c>
      <c r="M42">
        <f t="shared" si="14"/>
        <v>50</v>
      </c>
      <c r="O42">
        <f t="shared" si="15"/>
        <v>-26.209194666666669</v>
      </c>
    </row>
    <row r="43" spans="1:15" x14ac:dyDescent="0.2">
      <c r="A43" t="s">
        <v>58</v>
      </c>
      <c r="B43" t="s">
        <v>18</v>
      </c>
      <c r="C43" s="7">
        <v>20</v>
      </c>
      <c r="D43">
        <v>-44.08</v>
      </c>
      <c r="E43">
        <v>-39.479999999999997</v>
      </c>
      <c r="F43">
        <v>-46.64</v>
      </c>
      <c r="G43" s="13">
        <f t="shared" si="16"/>
        <v>-43.4</v>
      </c>
      <c r="H43">
        <v>2.12</v>
      </c>
      <c r="I43">
        <f t="shared" si="13"/>
        <v>-45.519999999999996</v>
      </c>
      <c r="J43" s="7">
        <v>64.959999999999994</v>
      </c>
      <c r="K43">
        <v>2</v>
      </c>
      <c r="L43" s="5">
        <v>1</v>
      </c>
      <c r="M43">
        <f t="shared" si="14"/>
        <v>50</v>
      </c>
      <c r="O43">
        <f t="shared" si="15"/>
        <v>-29.569791999999993</v>
      </c>
    </row>
    <row r="44" spans="1:15" x14ac:dyDescent="0.2">
      <c r="A44" t="s">
        <v>58</v>
      </c>
      <c r="B44" t="s">
        <v>19</v>
      </c>
      <c r="C44" s="7">
        <v>20</v>
      </c>
      <c r="D44">
        <v>-68.92</v>
      </c>
      <c r="E44">
        <v>-71.36</v>
      </c>
      <c r="F44">
        <v>-61.12</v>
      </c>
      <c r="G44" s="13">
        <f t="shared" si="16"/>
        <v>-67.13333333333334</v>
      </c>
      <c r="H44">
        <v>-2.72</v>
      </c>
      <c r="I44">
        <f t="shared" si="13"/>
        <v>-64.413333333333341</v>
      </c>
      <c r="J44" s="7">
        <v>64.959999999999994</v>
      </c>
      <c r="K44">
        <v>2</v>
      </c>
      <c r="L44" s="5">
        <v>1</v>
      </c>
      <c r="M44">
        <f t="shared" si="14"/>
        <v>50</v>
      </c>
      <c r="O44">
        <f t="shared" si="15"/>
        <v>-41.842901333333337</v>
      </c>
    </row>
    <row r="45" spans="1:15" x14ac:dyDescent="0.2">
      <c r="A45" t="s">
        <v>58</v>
      </c>
      <c r="B45" t="s">
        <v>20</v>
      </c>
      <c r="C45" s="7">
        <v>20</v>
      </c>
      <c r="D45">
        <v>-79.319999999999993</v>
      </c>
      <c r="E45">
        <v>-75.84</v>
      </c>
      <c r="F45">
        <v>-51.8</v>
      </c>
      <c r="G45" s="13">
        <f t="shared" si="16"/>
        <v>-68.986666666666665</v>
      </c>
      <c r="H45">
        <v>-5.16</v>
      </c>
      <c r="I45">
        <f t="shared" si="13"/>
        <v>-63.826666666666668</v>
      </c>
      <c r="J45" s="7">
        <v>64.959999999999994</v>
      </c>
      <c r="K45">
        <v>2</v>
      </c>
      <c r="L45" s="5">
        <v>1</v>
      </c>
      <c r="M45">
        <f t="shared" si="14"/>
        <v>50</v>
      </c>
      <c r="O45">
        <f t="shared" si="15"/>
        <v>-41.461802666666664</v>
      </c>
    </row>
    <row r="46" spans="1:15" x14ac:dyDescent="0.2">
      <c r="A46" t="s">
        <v>58</v>
      </c>
      <c r="B46" t="s">
        <v>21</v>
      </c>
      <c r="C46" s="7">
        <v>20</v>
      </c>
      <c r="D46">
        <v>-80.040000000000006</v>
      </c>
      <c r="E46">
        <v>-74.239999999999995</v>
      </c>
      <c r="F46">
        <v>-74.52</v>
      </c>
      <c r="G46" s="13">
        <f t="shared" si="16"/>
        <v>-76.266666666666666</v>
      </c>
      <c r="H46">
        <v>-0.8</v>
      </c>
      <c r="I46">
        <f t="shared" si="13"/>
        <v>-75.466666666666669</v>
      </c>
      <c r="J46" s="7">
        <v>64.959999999999994</v>
      </c>
      <c r="K46">
        <v>2</v>
      </c>
      <c r="L46" s="5">
        <v>1</v>
      </c>
      <c r="M46">
        <f t="shared" si="14"/>
        <v>50</v>
      </c>
      <c r="O46">
        <f t="shared" si="15"/>
        <v>-49.023146666666662</v>
      </c>
    </row>
    <row r="47" spans="1:15" x14ac:dyDescent="0.2">
      <c r="A47" t="s">
        <v>58</v>
      </c>
      <c r="B47" t="s">
        <v>22</v>
      </c>
      <c r="C47" s="7">
        <v>20</v>
      </c>
      <c r="D47">
        <v>-51.32</v>
      </c>
      <c r="E47">
        <v>-61.6</v>
      </c>
      <c r="F47">
        <v>-50.6</v>
      </c>
      <c r="G47" s="13">
        <f t="shared" si="16"/>
        <v>-54.506666666666668</v>
      </c>
      <c r="H47">
        <v>-3.96</v>
      </c>
      <c r="I47">
        <f t="shared" si="13"/>
        <v>-50.546666666666667</v>
      </c>
      <c r="J47" s="7">
        <v>64.959999999999994</v>
      </c>
      <c r="K47">
        <v>2</v>
      </c>
      <c r="L47" s="5">
        <v>1</v>
      </c>
      <c r="M47">
        <f t="shared" si="14"/>
        <v>50</v>
      </c>
      <c r="O47">
        <f t="shared" si="15"/>
        <v>-32.835114666666662</v>
      </c>
    </row>
    <row r="48" spans="1:15" x14ac:dyDescent="0.2">
      <c r="A48" t="s">
        <v>58</v>
      </c>
      <c r="B48" t="s">
        <v>23</v>
      </c>
      <c r="C48" s="7">
        <v>20</v>
      </c>
      <c r="D48">
        <v>-50.32</v>
      </c>
      <c r="E48">
        <v>-47.48</v>
      </c>
      <c r="F48">
        <v>-58.2</v>
      </c>
      <c r="G48" s="13">
        <f t="shared" si="16"/>
        <v>-52</v>
      </c>
      <c r="H48">
        <v>5.6</v>
      </c>
      <c r="I48">
        <f t="shared" si="13"/>
        <v>-57.6</v>
      </c>
      <c r="J48" s="7">
        <v>64.959999999999994</v>
      </c>
      <c r="K48">
        <v>2</v>
      </c>
      <c r="L48" s="5">
        <v>1</v>
      </c>
      <c r="M48">
        <f t="shared" si="14"/>
        <v>50</v>
      </c>
      <c r="O48">
        <f t="shared" si="15"/>
        <v>-37.416959999999996</v>
      </c>
    </row>
  </sheetData>
  <mergeCells count="6">
    <mergeCell ref="D1:F1"/>
    <mergeCell ref="D23:F23"/>
    <mergeCell ref="R23:T23"/>
    <mergeCell ref="R28:T28"/>
    <mergeCell ref="V23:X23"/>
    <mergeCell ref="V28:X28"/>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5732E-868D-4316-82A3-0836B9BED3DB}">
  <dimension ref="A2:AC45"/>
  <sheetViews>
    <sheetView topLeftCell="C13" zoomScale="130" zoomScaleNormal="130" workbookViewId="0">
      <selection activeCell="I49" sqref="I49"/>
    </sheetView>
  </sheetViews>
  <sheetFormatPr defaultRowHeight="15" x14ac:dyDescent="0.2"/>
  <cols>
    <col min="1" max="1" width="16.0078125" customWidth="1"/>
    <col min="2" max="2" width="13.98828125" customWidth="1"/>
  </cols>
  <sheetData>
    <row r="2" spans="1:14" x14ac:dyDescent="0.2">
      <c r="A2" t="s">
        <v>62</v>
      </c>
      <c r="C2" s="65" t="s">
        <v>72</v>
      </c>
      <c r="D2" s="65"/>
      <c r="E2" s="65"/>
      <c r="I2" s="7"/>
    </row>
    <row r="3" spans="1:14" x14ac:dyDescent="0.2">
      <c r="A3" t="s">
        <v>116</v>
      </c>
      <c r="B3" s="11" t="s">
        <v>70</v>
      </c>
      <c r="C3" s="4">
        <v>1</v>
      </c>
      <c r="D3" s="4">
        <v>2</v>
      </c>
      <c r="E3" s="4">
        <v>3</v>
      </c>
      <c r="F3" s="3" t="s">
        <v>63</v>
      </c>
      <c r="G3" s="4" t="s">
        <v>64</v>
      </c>
      <c r="H3" s="3" t="s">
        <v>61</v>
      </c>
      <c r="I3" s="9" t="s">
        <v>65</v>
      </c>
      <c r="J3" s="3" t="s">
        <v>66</v>
      </c>
      <c r="K3" s="3" t="s">
        <v>67</v>
      </c>
      <c r="L3" s="3" t="s">
        <v>106</v>
      </c>
      <c r="N3" s="3" t="s">
        <v>107</v>
      </c>
    </row>
    <row r="4" spans="1:14" x14ac:dyDescent="0.2">
      <c r="B4" s="22">
        <v>20</v>
      </c>
      <c r="C4" s="5">
        <v>16.178000000000001</v>
      </c>
      <c r="D4" s="5">
        <v>17.756</v>
      </c>
      <c r="E4" s="5">
        <v>17.422000000000001</v>
      </c>
      <c r="F4">
        <f t="shared" ref="F4:F8" si="0">AVERAGE(C4:E4)</f>
        <v>17.118666666666666</v>
      </c>
      <c r="G4" s="5">
        <v>0.111</v>
      </c>
      <c r="H4">
        <f t="shared" ref="H4:H8" si="1">F4-G4</f>
        <v>17.007666666666665</v>
      </c>
      <c r="I4" s="7">
        <v>64.959999999999994</v>
      </c>
      <c r="J4">
        <v>4</v>
      </c>
      <c r="K4" s="5">
        <v>1</v>
      </c>
      <c r="L4">
        <f>50/K4</f>
        <v>50</v>
      </c>
      <c r="N4">
        <f>(H4*I4)/(J4*L4)</f>
        <v>5.524090133333333</v>
      </c>
    </row>
    <row r="5" spans="1:14" x14ac:dyDescent="0.2">
      <c r="B5" s="7">
        <v>100</v>
      </c>
      <c r="C5" s="5">
        <v>4.2889999999999997</v>
      </c>
      <c r="D5" s="5">
        <v>3.3780000000000001</v>
      </c>
      <c r="E5" s="5">
        <v>3.8439999999999999</v>
      </c>
      <c r="F5">
        <f t="shared" si="0"/>
        <v>3.8369999999999997</v>
      </c>
      <c r="G5" s="5">
        <v>0.33300000000000002</v>
      </c>
      <c r="H5">
        <f t="shared" si="1"/>
        <v>3.5039999999999996</v>
      </c>
      <c r="I5" s="7">
        <v>64.959999999999994</v>
      </c>
      <c r="J5">
        <v>4</v>
      </c>
      <c r="K5" s="6">
        <v>5</v>
      </c>
      <c r="L5">
        <f t="shared" ref="L5:L8" si="2">50/K5</f>
        <v>10</v>
      </c>
      <c r="N5">
        <f>(H5*I5)/(J5*L5)</f>
        <v>5.6904959999999987</v>
      </c>
    </row>
    <row r="6" spans="1:14" x14ac:dyDescent="0.2">
      <c r="B6" s="7">
        <v>200</v>
      </c>
      <c r="C6" s="5">
        <v>2.222</v>
      </c>
      <c r="D6" s="5">
        <v>2.089</v>
      </c>
      <c r="E6" s="5">
        <v>2.1560000000000001</v>
      </c>
      <c r="F6" s="7">
        <f t="shared" si="0"/>
        <v>2.1556666666666668</v>
      </c>
      <c r="G6" s="5">
        <v>0.13300000000000001</v>
      </c>
      <c r="H6" s="7">
        <f t="shared" si="1"/>
        <v>2.0226666666666668</v>
      </c>
      <c r="I6" s="7">
        <v>64.959999999999994</v>
      </c>
      <c r="J6">
        <v>4</v>
      </c>
      <c r="K6" s="8">
        <v>10</v>
      </c>
      <c r="L6" s="7">
        <f t="shared" si="2"/>
        <v>5</v>
      </c>
      <c r="M6" s="7"/>
      <c r="N6" s="7">
        <f t="shared" ref="N6:N8" si="3">(H6*I6)/(J6*L6)</f>
        <v>6.5696213333333331</v>
      </c>
    </row>
    <row r="7" spans="1:14" x14ac:dyDescent="0.2">
      <c r="B7" s="7">
        <v>400</v>
      </c>
      <c r="C7" s="5">
        <v>0</v>
      </c>
      <c r="D7" s="5">
        <v>0</v>
      </c>
      <c r="E7" s="5">
        <v>0</v>
      </c>
      <c r="F7">
        <f t="shared" si="0"/>
        <v>0</v>
      </c>
      <c r="G7" s="5">
        <v>0</v>
      </c>
      <c r="H7">
        <f t="shared" si="1"/>
        <v>0</v>
      </c>
      <c r="I7" s="7">
        <v>64.959999999999994</v>
      </c>
      <c r="J7">
        <v>4</v>
      </c>
      <c r="K7" s="6">
        <v>20</v>
      </c>
      <c r="L7">
        <f t="shared" si="2"/>
        <v>2.5</v>
      </c>
      <c r="N7" s="7">
        <f t="shared" si="3"/>
        <v>0</v>
      </c>
    </row>
    <row r="8" spans="1:14" x14ac:dyDescent="0.2">
      <c r="B8" s="7">
        <v>800</v>
      </c>
      <c r="C8" s="5">
        <v>0</v>
      </c>
      <c r="D8" s="5">
        <v>0</v>
      </c>
      <c r="E8" s="5">
        <v>0</v>
      </c>
      <c r="F8">
        <f t="shared" si="0"/>
        <v>0</v>
      </c>
      <c r="G8" s="5">
        <v>0</v>
      </c>
      <c r="H8">
        <f t="shared" si="1"/>
        <v>0</v>
      </c>
      <c r="I8" s="7">
        <v>64.959999999999994</v>
      </c>
      <c r="J8">
        <v>4</v>
      </c>
      <c r="K8" s="6">
        <v>40</v>
      </c>
      <c r="L8">
        <f t="shared" si="2"/>
        <v>1.25</v>
      </c>
      <c r="N8">
        <f t="shared" si="3"/>
        <v>0</v>
      </c>
    </row>
    <row r="9" spans="1:14" x14ac:dyDescent="0.2">
      <c r="B9" s="7"/>
    </row>
    <row r="10" spans="1:14" x14ac:dyDescent="0.2">
      <c r="A10" t="s">
        <v>120</v>
      </c>
      <c r="B10" s="11" t="s">
        <v>70</v>
      </c>
      <c r="C10" s="4">
        <v>1</v>
      </c>
      <c r="D10" s="4">
        <v>2</v>
      </c>
      <c r="E10" s="4">
        <v>3</v>
      </c>
      <c r="F10" s="3" t="s">
        <v>63</v>
      </c>
      <c r="G10" s="4" t="s">
        <v>64</v>
      </c>
      <c r="H10" s="3" t="s">
        <v>61</v>
      </c>
      <c r="I10" s="9" t="s">
        <v>65</v>
      </c>
      <c r="J10" s="3" t="s">
        <v>66</v>
      </c>
      <c r="K10" s="3" t="s">
        <v>67</v>
      </c>
      <c r="L10" s="3" t="s">
        <v>106</v>
      </c>
      <c r="N10" s="3" t="s">
        <v>107</v>
      </c>
    </row>
    <row r="11" spans="1:14" x14ac:dyDescent="0.2">
      <c r="B11" s="22">
        <v>20</v>
      </c>
      <c r="C11" s="5">
        <v>10.974</v>
      </c>
      <c r="D11" s="5">
        <v>12.4</v>
      </c>
      <c r="E11" s="5">
        <v>11.141</v>
      </c>
      <c r="F11">
        <f>AVERAGE(C11:E11)</f>
        <v>11.505000000000001</v>
      </c>
      <c r="G11" s="5">
        <v>1.9E-2</v>
      </c>
      <c r="H11">
        <f t="shared" ref="H11:H15" si="4">F11-G11</f>
        <v>11.486000000000001</v>
      </c>
      <c r="I11" s="7">
        <v>64.959999999999994</v>
      </c>
      <c r="J11">
        <v>4</v>
      </c>
      <c r="K11" s="5">
        <v>1</v>
      </c>
      <c r="L11">
        <f>50/K11</f>
        <v>50</v>
      </c>
      <c r="N11">
        <f>(H11*I11)/(J11*L11)</f>
        <v>3.7306527999999997</v>
      </c>
    </row>
    <row r="12" spans="1:14" x14ac:dyDescent="0.2">
      <c r="B12" s="7">
        <v>100</v>
      </c>
      <c r="C12" s="5">
        <v>2.3959999999999999</v>
      </c>
      <c r="D12" s="5">
        <v>2.448</v>
      </c>
      <c r="E12" s="5">
        <v>2.7810000000000001</v>
      </c>
      <c r="F12">
        <f t="shared" ref="F12:F15" si="5">AVERAGE(C12:E12)</f>
        <v>2.5416666666666665</v>
      </c>
      <c r="G12" s="5">
        <v>0.42599999999999999</v>
      </c>
      <c r="H12">
        <f t="shared" si="4"/>
        <v>2.1156666666666664</v>
      </c>
      <c r="I12" s="7">
        <v>64.959999999999994</v>
      </c>
      <c r="J12">
        <v>4</v>
      </c>
      <c r="K12" s="6">
        <v>5</v>
      </c>
      <c r="L12">
        <f t="shared" ref="L12:L15" si="6">50/K12</f>
        <v>10</v>
      </c>
      <c r="N12">
        <f>(H12*I12)/(J12*L12)</f>
        <v>3.4358426666666659</v>
      </c>
    </row>
    <row r="13" spans="1:14" x14ac:dyDescent="0.2">
      <c r="B13" s="7">
        <v>200</v>
      </c>
      <c r="C13" s="5">
        <v>1.63</v>
      </c>
      <c r="D13" s="5">
        <v>1.496</v>
      </c>
      <c r="E13" s="5">
        <v>1.885</v>
      </c>
      <c r="F13" s="7">
        <f t="shared" si="5"/>
        <v>1.6703333333333334</v>
      </c>
      <c r="G13" s="5">
        <v>1.4999999999999999E-2</v>
      </c>
      <c r="H13" s="7">
        <f t="shared" si="4"/>
        <v>1.6553333333333335</v>
      </c>
      <c r="I13" s="7">
        <v>64.959999999999994</v>
      </c>
      <c r="J13">
        <v>4</v>
      </c>
      <c r="K13" s="8">
        <v>10</v>
      </c>
      <c r="L13" s="7">
        <f t="shared" si="6"/>
        <v>5</v>
      </c>
      <c r="M13" s="7"/>
      <c r="N13" s="7">
        <f t="shared" ref="N13:N15" si="7">(H13*I13)/(J13*L13)</f>
        <v>5.3765226666666672</v>
      </c>
    </row>
    <row r="14" spans="1:14" x14ac:dyDescent="0.2">
      <c r="B14" s="7">
        <v>400</v>
      </c>
      <c r="C14" s="5">
        <v>0.94399999999999995</v>
      </c>
      <c r="D14" s="5">
        <v>0.96299999999999997</v>
      </c>
      <c r="E14" s="5">
        <v>0.95599999999999996</v>
      </c>
      <c r="F14">
        <f t="shared" si="5"/>
        <v>0.95433333333333337</v>
      </c>
      <c r="G14" s="5">
        <v>8.1000000000000003E-2</v>
      </c>
      <c r="H14">
        <f t="shared" si="4"/>
        <v>0.87333333333333341</v>
      </c>
      <c r="I14" s="7">
        <v>64.959999999999994</v>
      </c>
      <c r="J14">
        <v>4</v>
      </c>
      <c r="K14" s="6">
        <v>20</v>
      </c>
      <c r="L14">
        <f t="shared" si="6"/>
        <v>2.5</v>
      </c>
      <c r="N14" s="7">
        <f t="shared" si="7"/>
        <v>5.6731733333333327</v>
      </c>
    </row>
    <row r="15" spans="1:14" x14ac:dyDescent="0.2">
      <c r="B15" s="7">
        <v>800</v>
      </c>
      <c r="C15" s="5">
        <v>0.8</v>
      </c>
      <c r="D15" s="5">
        <v>0.74399999999999999</v>
      </c>
      <c r="E15" s="5">
        <v>0.78100000000000003</v>
      </c>
      <c r="F15">
        <f t="shared" si="5"/>
        <v>0.77500000000000002</v>
      </c>
      <c r="G15" s="5">
        <v>-2.1999999999999999E-2</v>
      </c>
      <c r="H15">
        <f t="shared" si="4"/>
        <v>0.79700000000000004</v>
      </c>
      <c r="I15" s="7">
        <v>64.959999999999994</v>
      </c>
      <c r="J15">
        <v>4</v>
      </c>
      <c r="K15" s="6">
        <v>40</v>
      </c>
      <c r="L15">
        <f t="shared" si="6"/>
        <v>1.25</v>
      </c>
      <c r="N15">
        <f t="shared" si="7"/>
        <v>10.354623999999999</v>
      </c>
    </row>
    <row r="21" spans="1:29" x14ac:dyDescent="0.2">
      <c r="A21" t="s">
        <v>56</v>
      </c>
      <c r="B21" t="s">
        <v>143</v>
      </c>
      <c r="C21" s="3" t="s">
        <v>70</v>
      </c>
      <c r="D21" s="4">
        <v>1</v>
      </c>
      <c r="E21" s="4">
        <v>2</v>
      </c>
      <c r="F21" s="4">
        <v>3</v>
      </c>
      <c r="G21" s="3" t="s">
        <v>63</v>
      </c>
      <c r="H21" s="4" t="s">
        <v>64</v>
      </c>
      <c r="I21" s="3" t="s">
        <v>61</v>
      </c>
      <c r="J21" s="9" t="s">
        <v>65</v>
      </c>
      <c r="K21" s="3" t="s">
        <v>66</v>
      </c>
      <c r="L21" s="3" t="s">
        <v>67</v>
      </c>
      <c r="M21" s="3" t="s">
        <v>68</v>
      </c>
      <c r="O21" s="3" t="s">
        <v>107</v>
      </c>
    </row>
    <row r="22" spans="1:29" x14ac:dyDescent="0.2">
      <c r="A22" t="s">
        <v>57</v>
      </c>
      <c r="B22" t="s">
        <v>0</v>
      </c>
      <c r="C22" s="7">
        <v>100</v>
      </c>
      <c r="D22" s="8">
        <v>2.4630000000000001</v>
      </c>
      <c r="E22" s="8">
        <v>3.5369999999999999</v>
      </c>
      <c r="F22" s="8">
        <v>3.9470000000000001</v>
      </c>
      <c r="G22" s="7">
        <f t="shared" ref="G22:G45" si="8">AVERAGE(D22:F22)</f>
        <v>3.3156666666666665</v>
      </c>
      <c r="H22" s="8">
        <v>0.47399999999999998</v>
      </c>
      <c r="I22" s="7">
        <f t="shared" ref="I22:I45" si="9">G22-H22</f>
        <v>2.8416666666666668</v>
      </c>
      <c r="J22" s="7">
        <v>64.959999999999994</v>
      </c>
      <c r="K22">
        <v>4</v>
      </c>
      <c r="L22" s="5">
        <v>5</v>
      </c>
      <c r="M22">
        <f>50/L22</f>
        <v>10</v>
      </c>
      <c r="N22" s="7"/>
      <c r="O22" s="7">
        <f>(I22*J22)/(K22*M22)</f>
        <v>4.614866666666666</v>
      </c>
      <c r="Q22">
        <f>AVERAGE(O22:O28)</f>
        <v>4.192771022222221</v>
      </c>
    </row>
    <row r="23" spans="1:29" x14ac:dyDescent="0.2">
      <c r="A23" t="s">
        <v>57</v>
      </c>
      <c r="B23" t="s">
        <v>1</v>
      </c>
      <c r="C23" s="7">
        <v>20</v>
      </c>
      <c r="D23" s="8">
        <v>8.8309999999999995</v>
      </c>
      <c r="E23" s="8">
        <v>9.09</v>
      </c>
      <c r="F23" s="8">
        <v>8.3800000000000008</v>
      </c>
      <c r="G23" s="7">
        <f t="shared" si="8"/>
        <v>8.7670000000000012</v>
      </c>
      <c r="H23" s="8">
        <v>0.23699999999999999</v>
      </c>
      <c r="I23" s="7">
        <f t="shared" si="9"/>
        <v>8.5300000000000011</v>
      </c>
      <c r="J23" s="7">
        <v>64.959999999999994</v>
      </c>
      <c r="K23">
        <v>4</v>
      </c>
      <c r="L23" s="5">
        <v>1</v>
      </c>
      <c r="M23">
        <f t="shared" ref="M23:M45" si="10">50/L23</f>
        <v>50</v>
      </c>
      <c r="O23" s="7">
        <f>(I23*J23)/(K23*M23)</f>
        <v>2.7705439999999997</v>
      </c>
      <c r="S23" s="34" t="s">
        <v>77</v>
      </c>
      <c r="T23" s="34"/>
      <c r="U23" s="34"/>
      <c r="W23" s="34" t="s">
        <v>74</v>
      </c>
      <c r="X23" s="34"/>
      <c r="Y23" s="34"/>
      <c r="AA23" s="34" t="s">
        <v>79</v>
      </c>
      <c r="AB23" s="34"/>
      <c r="AC23" s="34"/>
    </row>
    <row r="24" spans="1:29" x14ac:dyDescent="0.2">
      <c r="A24" t="s">
        <v>57</v>
      </c>
      <c r="B24" t="s">
        <v>2</v>
      </c>
      <c r="C24" s="7">
        <v>20</v>
      </c>
      <c r="D24" s="8">
        <v>11.368</v>
      </c>
      <c r="E24" s="8">
        <v>9.3160000000000007</v>
      </c>
      <c r="F24" s="8">
        <v>9.1579999999999995</v>
      </c>
      <c r="G24">
        <f>AVERAGE(D24:F24)</f>
        <v>9.9473333333333329</v>
      </c>
      <c r="H24" s="8">
        <v>0.78900000000000003</v>
      </c>
      <c r="I24" s="7">
        <f t="shared" si="9"/>
        <v>9.1583333333333332</v>
      </c>
      <c r="J24" s="7">
        <v>64.959999999999994</v>
      </c>
      <c r="K24">
        <v>4</v>
      </c>
      <c r="L24" s="5">
        <v>1</v>
      </c>
      <c r="M24">
        <f t="shared" si="10"/>
        <v>50</v>
      </c>
      <c r="O24" s="7">
        <f t="shared" ref="O24:O45" si="11">(I24*J24)/(K24*M24)</f>
        <v>2.9746266666666661</v>
      </c>
      <c r="T24" s="3" t="s">
        <v>58</v>
      </c>
      <c r="U24" t="s">
        <v>57</v>
      </c>
      <c r="X24" s="3" t="s">
        <v>58</v>
      </c>
      <c r="Y24" t="s">
        <v>57</v>
      </c>
      <c r="AB24" s="3" t="s">
        <v>58</v>
      </c>
      <c r="AC24" t="s">
        <v>57</v>
      </c>
    </row>
    <row r="25" spans="1:29" x14ac:dyDescent="0.2">
      <c r="A25" t="s">
        <v>57</v>
      </c>
      <c r="B25" t="s">
        <v>3</v>
      </c>
      <c r="C25" s="7">
        <v>20</v>
      </c>
      <c r="D25" s="8">
        <v>15.589</v>
      </c>
      <c r="E25" s="8">
        <v>16.521000000000001</v>
      </c>
      <c r="F25" s="8">
        <v>17.884</v>
      </c>
      <c r="G25">
        <f t="shared" si="8"/>
        <v>16.664666666666665</v>
      </c>
      <c r="H25" s="8">
        <v>0.72099999999999997</v>
      </c>
      <c r="I25" s="7">
        <f t="shared" si="9"/>
        <v>15.943666666666665</v>
      </c>
      <c r="J25" s="7">
        <v>64.959999999999994</v>
      </c>
      <c r="K25">
        <v>4</v>
      </c>
      <c r="L25" s="5">
        <v>1</v>
      </c>
      <c r="M25">
        <f t="shared" si="10"/>
        <v>50</v>
      </c>
      <c r="O25" s="7">
        <f t="shared" si="11"/>
        <v>5.1785029333333314</v>
      </c>
      <c r="S25" t="s">
        <v>75</v>
      </c>
      <c r="T25">
        <f>AVERAGE(O41:O45)</f>
        <v>5.4442759466666661</v>
      </c>
      <c r="U25">
        <f>AVERAGE(O29:O35)</f>
        <v>7.1629690666666663</v>
      </c>
      <c r="W25" t="s">
        <v>75</v>
      </c>
      <c r="X25">
        <f>STDEVA(O41:O45)</f>
        <v>1.4426926102390678</v>
      </c>
      <c r="Y25">
        <f>STDEVA(O29:O35)</f>
        <v>1.0303602661379245</v>
      </c>
      <c r="AA25" t="s">
        <v>75</v>
      </c>
      <c r="AB25">
        <f>X25/SQRT(X30)</f>
        <v>0.64519174942623292</v>
      </c>
      <c r="AC25">
        <f>Y25/SQRT(Y30)</f>
        <v>0.38943957500046772</v>
      </c>
    </row>
    <row r="26" spans="1:29" x14ac:dyDescent="0.2">
      <c r="A26" t="s">
        <v>57</v>
      </c>
      <c r="B26" t="s">
        <v>4</v>
      </c>
      <c r="C26" s="7">
        <v>20</v>
      </c>
      <c r="D26" s="8">
        <v>19.167999999999999</v>
      </c>
      <c r="E26" s="8">
        <v>18.789000000000001</v>
      </c>
      <c r="F26" s="8">
        <v>17.937000000000001</v>
      </c>
      <c r="G26" s="7">
        <f t="shared" si="8"/>
        <v>18.631333333333334</v>
      </c>
      <c r="H26" s="8">
        <v>0.505</v>
      </c>
      <c r="I26" s="7">
        <f t="shared" si="9"/>
        <v>18.126333333333335</v>
      </c>
      <c r="J26" s="7">
        <v>64.959999999999994</v>
      </c>
      <c r="K26">
        <v>4</v>
      </c>
      <c r="L26" s="5">
        <v>1</v>
      </c>
      <c r="M26">
        <f t="shared" si="10"/>
        <v>50</v>
      </c>
      <c r="O26" s="7">
        <f t="shared" si="11"/>
        <v>5.8874330666666665</v>
      </c>
      <c r="S26" t="s">
        <v>76</v>
      </c>
      <c r="T26">
        <f>AVERAGE(O36:O40)</f>
        <v>4.3207494400000002</v>
      </c>
      <c r="U26">
        <f>AVERAGE(O22:O28)</f>
        <v>4.192771022222221</v>
      </c>
      <c r="W26" t="s">
        <v>76</v>
      </c>
      <c r="X26">
        <f>STDEVA(O36:O40)</f>
        <v>2.0058022365174133</v>
      </c>
      <c r="Y26">
        <f>STDEVA(O22:O28)</f>
        <v>1.2443367874930944</v>
      </c>
      <c r="AA26" t="s">
        <v>76</v>
      </c>
      <c r="AB26">
        <f>X26/SQRT(X31)</f>
        <v>0.89702203005480941</v>
      </c>
      <c r="AC26">
        <f>Y26/SQRT(Y31)</f>
        <v>0.507998366255351</v>
      </c>
    </row>
    <row r="27" spans="1:29" x14ac:dyDescent="0.2">
      <c r="A27" t="s">
        <v>57</v>
      </c>
      <c r="B27" t="s">
        <v>5</v>
      </c>
      <c r="C27" s="7">
        <v>20</v>
      </c>
      <c r="D27" s="5">
        <v>10.974</v>
      </c>
      <c r="E27" s="5">
        <v>12.4</v>
      </c>
      <c r="F27" s="5">
        <v>11.141</v>
      </c>
      <c r="G27">
        <f>AVERAGE(D27:F27)</f>
        <v>11.505000000000001</v>
      </c>
      <c r="H27" s="5">
        <v>1.9E-2</v>
      </c>
      <c r="I27" s="7">
        <f t="shared" si="9"/>
        <v>11.486000000000001</v>
      </c>
      <c r="J27" s="7">
        <v>64.959999999999994</v>
      </c>
      <c r="K27">
        <v>4</v>
      </c>
      <c r="L27" s="5">
        <v>1</v>
      </c>
      <c r="M27">
        <f t="shared" si="10"/>
        <v>50</v>
      </c>
      <c r="O27" s="7">
        <f t="shared" si="11"/>
        <v>3.7306527999999997</v>
      </c>
    </row>
    <row r="28" spans="1:29" x14ac:dyDescent="0.2">
      <c r="A28" t="s">
        <v>57</v>
      </c>
      <c r="B28" t="s">
        <v>6</v>
      </c>
      <c r="C28" s="7">
        <v>20</v>
      </c>
      <c r="D28" s="8"/>
      <c r="E28" s="8"/>
      <c r="F28" s="8"/>
      <c r="G28" s="7" t="e">
        <f t="shared" si="8"/>
        <v>#DIV/0!</v>
      </c>
      <c r="H28" s="8"/>
      <c r="I28" s="7" t="e">
        <f t="shared" si="9"/>
        <v>#DIV/0!</v>
      </c>
      <c r="J28" s="7">
        <v>64.959999999999994</v>
      </c>
      <c r="K28">
        <v>4</v>
      </c>
      <c r="L28" s="5">
        <v>1</v>
      </c>
      <c r="M28">
        <f t="shared" si="10"/>
        <v>50</v>
      </c>
      <c r="O28" s="7"/>
      <c r="S28" s="41" t="s">
        <v>78</v>
      </c>
      <c r="T28" s="41"/>
      <c r="U28" s="41"/>
      <c r="W28" s="42" t="s">
        <v>80</v>
      </c>
      <c r="X28" s="42"/>
      <c r="Y28" s="42"/>
    </row>
    <row r="29" spans="1:29" x14ac:dyDescent="0.2">
      <c r="A29" t="s">
        <v>57</v>
      </c>
      <c r="B29" t="s">
        <v>7</v>
      </c>
      <c r="C29" s="7">
        <v>20</v>
      </c>
      <c r="D29" s="8">
        <v>21.158000000000001</v>
      </c>
      <c r="E29" s="8">
        <v>23.526</v>
      </c>
      <c r="F29" s="8">
        <v>21.568000000000001</v>
      </c>
      <c r="G29" s="7">
        <f t="shared" si="8"/>
        <v>22.084</v>
      </c>
      <c r="H29" s="8">
        <v>0.84699999999999998</v>
      </c>
      <c r="I29" s="7">
        <f t="shared" si="9"/>
        <v>21.236999999999998</v>
      </c>
      <c r="J29" s="7">
        <v>64.959999999999994</v>
      </c>
      <c r="K29">
        <v>4</v>
      </c>
      <c r="L29" s="5">
        <v>1</v>
      </c>
      <c r="M29">
        <f t="shared" si="10"/>
        <v>50</v>
      </c>
      <c r="O29" s="7">
        <f t="shared" si="11"/>
        <v>6.8977775999999986</v>
      </c>
      <c r="Q29">
        <f>AVERAGE(O29:O35)</f>
        <v>7.1629690666666663</v>
      </c>
      <c r="T29" t="s">
        <v>58</v>
      </c>
      <c r="U29" t="s">
        <v>57</v>
      </c>
      <c r="X29" t="s">
        <v>58</v>
      </c>
      <c r="Y29" t="s">
        <v>57</v>
      </c>
    </row>
    <row r="30" spans="1:29" x14ac:dyDescent="0.2">
      <c r="A30" t="s">
        <v>57</v>
      </c>
      <c r="B30" t="s">
        <v>8</v>
      </c>
      <c r="C30" s="7">
        <v>20</v>
      </c>
      <c r="D30" s="8">
        <v>17.876000000000001</v>
      </c>
      <c r="E30" s="8">
        <v>16.759</v>
      </c>
      <c r="F30" s="8">
        <v>17.707000000000001</v>
      </c>
      <c r="G30" s="7">
        <f t="shared" si="8"/>
        <v>17.447333333333336</v>
      </c>
      <c r="H30" s="8">
        <v>-0.71099999999999997</v>
      </c>
      <c r="I30" s="7">
        <f t="shared" si="9"/>
        <v>18.158333333333335</v>
      </c>
      <c r="J30" s="7">
        <v>64.959999999999994</v>
      </c>
      <c r="K30">
        <v>4</v>
      </c>
      <c r="L30" s="5">
        <v>1</v>
      </c>
      <c r="M30">
        <f t="shared" si="10"/>
        <v>50</v>
      </c>
      <c r="O30" s="7">
        <f t="shared" si="11"/>
        <v>5.8978266666666661</v>
      </c>
      <c r="S30" t="s">
        <v>75</v>
      </c>
      <c r="T30">
        <f>ABS(T25)</f>
        <v>5.4442759466666661</v>
      </c>
      <c r="U30">
        <f>ABS(U25)</f>
        <v>7.1629690666666663</v>
      </c>
      <c r="W30" t="s">
        <v>75</v>
      </c>
      <c r="X30">
        <f>COUNT(O41:O45)</f>
        <v>5</v>
      </c>
      <c r="Y30">
        <f>COUNT(O29:O35)</f>
        <v>7</v>
      </c>
    </row>
    <row r="31" spans="1:29" x14ac:dyDescent="0.2">
      <c r="A31" t="s">
        <v>57</v>
      </c>
      <c r="B31" t="s">
        <v>9</v>
      </c>
      <c r="C31" s="7">
        <v>20</v>
      </c>
      <c r="D31" s="8">
        <v>19.398</v>
      </c>
      <c r="E31" s="8">
        <v>19.038</v>
      </c>
      <c r="F31" s="8">
        <v>19.489000000000001</v>
      </c>
      <c r="G31" s="7">
        <f t="shared" si="8"/>
        <v>19.308333333333334</v>
      </c>
      <c r="H31" s="8">
        <v>0.41699999999999998</v>
      </c>
      <c r="I31" s="7">
        <f t="shared" si="9"/>
        <v>18.891333333333332</v>
      </c>
      <c r="J31" s="7">
        <v>64.959999999999994</v>
      </c>
      <c r="K31">
        <v>4</v>
      </c>
      <c r="L31" s="5">
        <v>1</v>
      </c>
      <c r="M31">
        <f t="shared" si="10"/>
        <v>50</v>
      </c>
      <c r="O31" s="7">
        <f t="shared" si="11"/>
        <v>6.1359050666666652</v>
      </c>
      <c r="S31" t="s">
        <v>76</v>
      </c>
      <c r="T31">
        <f>ABS(T26)</f>
        <v>4.3207494400000002</v>
      </c>
      <c r="U31">
        <f>ABS(U26)</f>
        <v>4.192771022222221</v>
      </c>
      <c r="W31" t="s">
        <v>76</v>
      </c>
      <c r="X31">
        <f>COUNT(O36:O40)</f>
        <v>5</v>
      </c>
      <c r="Y31">
        <f>COUNT(O22:O28)</f>
        <v>6</v>
      </c>
    </row>
    <row r="32" spans="1:29" x14ac:dyDescent="0.2">
      <c r="A32" t="s">
        <v>57</v>
      </c>
      <c r="B32" t="s">
        <v>10</v>
      </c>
      <c r="C32" s="7">
        <v>20</v>
      </c>
      <c r="D32" s="8">
        <v>24.315999999999999</v>
      </c>
      <c r="E32" s="8">
        <v>24.789000000000001</v>
      </c>
      <c r="F32" s="8">
        <v>24.946999999999999</v>
      </c>
      <c r="G32" s="7">
        <f t="shared" si="8"/>
        <v>24.684000000000001</v>
      </c>
      <c r="H32" s="8">
        <v>-0.442</v>
      </c>
      <c r="I32" s="7">
        <f t="shared" si="9"/>
        <v>25.126000000000001</v>
      </c>
      <c r="J32" s="7">
        <v>64.959999999999994</v>
      </c>
      <c r="K32">
        <v>4</v>
      </c>
      <c r="L32" s="5">
        <v>1</v>
      </c>
      <c r="M32">
        <f t="shared" si="10"/>
        <v>50</v>
      </c>
      <c r="O32" s="7">
        <f t="shared" si="11"/>
        <v>8.1609247999999983</v>
      </c>
    </row>
    <row r="33" spans="1:17" x14ac:dyDescent="0.2">
      <c r="A33" t="s">
        <v>57</v>
      </c>
      <c r="B33" t="s">
        <v>11</v>
      </c>
      <c r="C33" s="7">
        <v>20</v>
      </c>
      <c r="D33" s="8">
        <v>26.210999999999999</v>
      </c>
      <c r="E33" s="8">
        <v>26.053000000000001</v>
      </c>
      <c r="F33" s="8">
        <v>26.526</v>
      </c>
      <c r="G33" s="7">
        <f t="shared" si="8"/>
        <v>26.263333333333332</v>
      </c>
      <c r="H33" s="8">
        <v>-0.78900000000000003</v>
      </c>
      <c r="I33" s="7">
        <f t="shared" si="9"/>
        <v>27.052333333333333</v>
      </c>
      <c r="J33" s="7">
        <v>64.959999999999994</v>
      </c>
      <c r="K33">
        <v>4</v>
      </c>
      <c r="L33" s="5">
        <v>1</v>
      </c>
      <c r="M33">
        <f t="shared" si="10"/>
        <v>50</v>
      </c>
      <c r="O33" s="7">
        <f t="shared" si="11"/>
        <v>8.786597866666666</v>
      </c>
    </row>
    <row r="34" spans="1:17" x14ac:dyDescent="0.2">
      <c r="A34" t="s">
        <v>57</v>
      </c>
      <c r="B34" t="s">
        <v>12</v>
      </c>
      <c r="C34" s="7">
        <v>20</v>
      </c>
      <c r="D34" s="8">
        <v>22.85</v>
      </c>
      <c r="E34" s="8">
        <v>21.271000000000001</v>
      </c>
      <c r="F34" s="8">
        <v>20.876000000000001</v>
      </c>
      <c r="G34" s="7">
        <f t="shared" si="8"/>
        <v>21.665666666666667</v>
      </c>
      <c r="H34" s="8">
        <v>-7.1999999999999995E-2</v>
      </c>
      <c r="I34" s="7">
        <f t="shared" si="9"/>
        <v>21.737666666666666</v>
      </c>
      <c r="J34" s="7">
        <v>64.959999999999994</v>
      </c>
      <c r="K34">
        <v>4</v>
      </c>
      <c r="L34" s="5">
        <v>1</v>
      </c>
      <c r="M34">
        <f t="shared" si="10"/>
        <v>50</v>
      </c>
      <c r="O34" s="7">
        <f t="shared" si="11"/>
        <v>7.0603941333333315</v>
      </c>
    </row>
    <row r="35" spans="1:17" x14ac:dyDescent="0.2">
      <c r="A35" t="s">
        <v>57</v>
      </c>
      <c r="B35" t="s">
        <v>13</v>
      </c>
      <c r="C35" s="7">
        <v>20</v>
      </c>
      <c r="D35" s="8">
        <v>23.521999999999998</v>
      </c>
      <c r="E35" s="8">
        <v>25.236000000000001</v>
      </c>
      <c r="F35" s="8">
        <v>20.544</v>
      </c>
      <c r="G35" s="7">
        <f t="shared" si="8"/>
        <v>23.100666666666665</v>
      </c>
      <c r="H35" s="8">
        <v>0.92900000000000005</v>
      </c>
      <c r="I35" s="7">
        <f t="shared" si="9"/>
        <v>22.171666666666667</v>
      </c>
      <c r="J35" s="7">
        <v>64.959999999999994</v>
      </c>
      <c r="K35">
        <v>4</v>
      </c>
      <c r="L35" s="5">
        <v>1</v>
      </c>
      <c r="M35">
        <f t="shared" si="10"/>
        <v>50</v>
      </c>
      <c r="O35" s="7">
        <f t="shared" si="11"/>
        <v>7.2013573333333332</v>
      </c>
    </row>
    <row r="36" spans="1:17" x14ac:dyDescent="0.2">
      <c r="A36" t="s">
        <v>58</v>
      </c>
      <c r="B36" t="s">
        <v>14</v>
      </c>
      <c r="C36" s="7">
        <v>20</v>
      </c>
      <c r="D36" s="8">
        <v>17.968</v>
      </c>
      <c r="E36" s="8">
        <v>10.199999999999999</v>
      </c>
      <c r="F36" s="8">
        <v>11.874000000000001</v>
      </c>
      <c r="G36" s="7">
        <f t="shared" si="8"/>
        <v>13.347333333333333</v>
      </c>
      <c r="H36" s="8">
        <v>-0.17399999999999999</v>
      </c>
      <c r="I36" s="7">
        <f t="shared" si="9"/>
        <v>13.521333333333333</v>
      </c>
      <c r="J36" s="7">
        <v>64.959999999999994</v>
      </c>
      <c r="K36">
        <v>4</v>
      </c>
      <c r="L36" s="5">
        <v>1</v>
      </c>
      <c r="M36">
        <f t="shared" si="10"/>
        <v>50</v>
      </c>
      <c r="O36" s="7">
        <f t="shared" si="11"/>
        <v>4.3917290666666666</v>
      </c>
      <c r="Q36">
        <f>AVERAGE(O36:O40)</f>
        <v>4.3207494400000002</v>
      </c>
    </row>
    <row r="37" spans="1:17" x14ac:dyDescent="0.2">
      <c r="A37" t="s">
        <v>58</v>
      </c>
      <c r="B37" t="s">
        <v>15</v>
      </c>
      <c r="C37" s="7">
        <v>20</v>
      </c>
      <c r="D37" s="8">
        <v>20.594000000000001</v>
      </c>
      <c r="E37" s="8">
        <v>19.815999999999999</v>
      </c>
      <c r="F37" s="8">
        <v>18.97</v>
      </c>
      <c r="G37" s="7">
        <f t="shared" si="8"/>
        <v>19.793333333333333</v>
      </c>
      <c r="H37" s="8">
        <v>0.89500000000000002</v>
      </c>
      <c r="I37" s="7">
        <f t="shared" si="9"/>
        <v>18.898333333333333</v>
      </c>
      <c r="J37" s="7">
        <v>64.959999999999994</v>
      </c>
      <c r="K37">
        <v>4</v>
      </c>
      <c r="L37" s="5">
        <v>1</v>
      </c>
      <c r="M37">
        <f t="shared" si="10"/>
        <v>50</v>
      </c>
      <c r="O37" s="7">
        <f t="shared" si="11"/>
        <v>6.1381786666666667</v>
      </c>
    </row>
    <row r="38" spans="1:17" x14ac:dyDescent="0.2">
      <c r="A38" t="s">
        <v>58</v>
      </c>
      <c r="B38" t="s">
        <v>16</v>
      </c>
      <c r="C38" s="7">
        <v>20</v>
      </c>
      <c r="D38" s="8">
        <v>16.41</v>
      </c>
      <c r="E38" s="8">
        <v>15.462</v>
      </c>
      <c r="F38" s="8">
        <v>18.981000000000002</v>
      </c>
      <c r="G38" s="7">
        <f t="shared" si="8"/>
        <v>16.951000000000001</v>
      </c>
      <c r="H38" s="8">
        <v>0.54100000000000004</v>
      </c>
      <c r="I38" s="7">
        <f t="shared" si="9"/>
        <v>16.41</v>
      </c>
      <c r="J38" s="7">
        <v>64.959999999999994</v>
      </c>
      <c r="K38">
        <v>4</v>
      </c>
      <c r="L38" s="5">
        <v>1</v>
      </c>
      <c r="M38">
        <f t="shared" si="10"/>
        <v>50</v>
      </c>
      <c r="O38" s="7">
        <f t="shared" si="11"/>
        <v>5.329968</v>
      </c>
    </row>
    <row r="39" spans="1:17" x14ac:dyDescent="0.2">
      <c r="A39" t="s">
        <v>58</v>
      </c>
      <c r="B39" s="2" t="s">
        <v>17</v>
      </c>
      <c r="C39" s="7">
        <v>20</v>
      </c>
      <c r="D39" s="8">
        <v>3.8210000000000002</v>
      </c>
      <c r="E39" s="8">
        <v>2.8109999999999999</v>
      </c>
      <c r="F39" s="8">
        <v>4.1050000000000004</v>
      </c>
      <c r="G39" s="7">
        <f t="shared" si="8"/>
        <v>3.5790000000000002</v>
      </c>
      <c r="H39" s="8">
        <v>0.72599999999999998</v>
      </c>
      <c r="I39" s="7">
        <f t="shared" si="9"/>
        <v>2.8530000000000002</v>
      </c>
      <c r="J39" s="7">
        <v>64.959999999999994</v>
      </c>
      <c r="K39">
        <v>4</v>
      </c>
      <c r="L39" s="5">
        <v>1</v>
      </c>
      <c r="M39">
        <f t="shared" si="10"/>
        <v>50</v>
      </c>
      <c r="O39" s="7">
        <f t="shared" si="11"/>
        <v>0.92665439999999999</v>
      </c>
    </row>
    <row r="40" spans="1:17" x14ac:dyDescent="0.2">
      <c r="A40" t="s">
        <v>58</v>
      </c>
      <c r="B40" t="s">
        <v>18</v>
      </c>
      <c r="C40" s="7">
        <v>20</v>
      </c>
      <c r="D40" s="8">
        <v>15.916</v>
      </c>
      <c r="E40" s="8">
        <v>15.347</v>
      </c>
      <c r="F40" s="8">
        <v>16.167999999999999</v>
      </c>
      <c r="G40" s="7">
        <f t="shared" si="8"/>
        <v>15.810333333333332</v>
      </c>
      <c r="H40" s="8">
        <v>0.97899999999999998</v>
      </c>
      <c r="I40" s="7">
        <f t="shared" si="9"/>
        <v>14.831333333333333</v>
      </c>
      <c r="J40" s="7">
        <v>64.959999999999994</v>
      </c>
      <c r="K40">
        <v>4</v>
      </c>
      <c r="L40" s="5">
        <v>1</v>
      </c>
      <c r="M40">
        <f t="shared" si="10"/>
        <v>50</v>
      </c>
      <c r="O40" s="7">
        <f t="shared" si="11"/>
        <v>4.8172170666666663</v>
      </c>
    </row>
    <row r="41" spans="1:17" x14ac:dyDescent="0.2">
      <c r="A41" t="s">
        <v>58</v>
      </c>
      <c r="B41" t="s">
        <v>19</v>
      </c>
      <c r="C41" s="7">
        <v>20</v>
      </c>
      <c r="D41" s="8">
        <v>18.442</v>
      </c>
      <c r="E41" s="8">
        <v>18</v>
      </c>
      <c r="F41" s="8">
        <v>17.968</v>
      </c>
      <c r="G41" s="7">
        <f t="shared" si="8"/>
        <v>18.136666666666667</v>
      </c>
      <c r="H41" s="8">
        <v>-0.253</v>
      </c>
      <c r="I41" s="7">
        <f t="shared" si="9"/>
        <v>18.389666666666667</v>
      </c>
      <c r="J41" s="7">
        <v>64.959999999999994</v>
      </c>
      <c r="K41">
        <v>4</v>
      </c>
      <c r="L41" s="5">
        <v>1</v>
      </c>
      <c r="M41">
        <f t="shared" si="10"/>
        <v>50</v>
      </c>
      <c r="O41" s="7">
        <f t="shared" si="11"/>
        <v>5.9729637333333327</v>
      </c>
      <c r="Q41">
        <f>AVERAGE(O41:O45)</f>
        <v>5.4442759466666661</v>
      </c>
    </row>
    <row r="42" spans="1:17" x14ac:dyDescent="0.2">
      <c r="A42" t="s">
        <v>58</v>
      </c>
      <c r="B42" t="s">
        <v>20</v>
      </c>
      <c r="C42" s="7">
        <v>20</v>
      </c>
      <c r="D42" s="8">
        <v>13.837999999999999</v>
      </c>
      <c r="E42" s="8">
        <v>12.53</v>
      </c>
      <c r="F42" s="8">
        <v>11.12</v>
      </c>
      <c r="G42" s="7">
        <f t="shared" si="8"/>
        <v>12.496</v>
      </c>
      <c r="H42" s="8">
        <v>-2.3E-2</v>
      </c>
      <c r="I42" s="7">
        <f t="shared" si="9"/>
        <v>12.519</v>
      </c>
      <c r="J42" s="7">
        <v>64.959999999999994</v>
      </c>
      <c r="K42">
        <v>4</v>
      </c>
      <c r="L42" s="5">
        <v>1</v>
      </c>
      <c r="M42">
        <f t="shared" si="10"/>
        <v>50</v>
      </c>
      <c r="O42" s="7">
        <f t="shared" si="11"/>
        <v>4.0661711999999994</v>
      </c>
    </row>
    <row r="43" spans="1:17" x14ac:dyDescent="0.2">
      <c r="A43" t="s">
        <v>58</v>
      </c>
      <c r="B43" t="s">
        <v>21</v>
      </c>
      <c r="C43" s="7">
        <v>20</v>
      </c>
      <c r="D43" s="8">
        <v>25.326000000000001</v>
      </c>
      <c r="E43" s="8">
        <v>20.558</v>
      </c>
      <c r="F43" s="8">
        <v>25.863</v>
      </c>
      <c r="G43">
        <f t="shared" si="8"/>
        <v>23.915666666666667</v>
      </c>
      <c r="H43" s="8">
        <v>0.70599999999999996</v>
      </c>
      <c r="I43" s="7">
        <f t="shared" si="9"/>
        <v>23.209666666666667</v>
      </c>
      <c r="J43" s="7">
        <v>64.959999999999994</v>
      </c>
      <c r="K43">
        <v>4</v>
      </c>
      <c r="L43" s="5">
        <v>1</v>
      </c>
      <c r="M43">
        <f t="shared" si="10"/>
        <v>50</v>
      </c>
      <c r="O43" s="7">
        <f t="shared" si="11"/>
        <v>7.5384997333333335</v>
      </c>
    </row>
    <row r="44" spans="1:17" x14ac:dyDescent="0.2">
      <c r="A44" t="s">
        <v>58</v>
      </c>
      <c r="B44" t="s">
        <v>22</v>
      </c>
      <c r="C44" s="7">
        <v>20</v>
      </c>
      <c r="D44" s="5">
        <v>16.178000000000001</v>
      </c>
      <c r="E44" s="5">
        <v>17.756</v>
      </c>
      <c r="F44" s="5">
        <v>17.422000000000001</v>
      </c>
      <c r="G44">
        <f t="shared" si="8"/>
        <v>17.118666666666666</v>
      </c>
      <c r="H44" s="5">
        <v>0.111</v>
      </c>
      <c r="I44" s="7">
        <f t="shared" si="9"/>
        <v>17.007666666666665</v>
      </c>
      <c r="J44" s="7">
        <v>64.959999999999994</v>
      </c>
      <c r="K44">
        <v>4</v>
      </c>
      <c r="L44" s="5">
        <v>1</v>
      </c>
      <c r="M44">
        <f t="shared" si="10"/>
        <v>50</v>
      </c>
      <c r="O44" s="7">
        <f t="shared" si="11"/>
        <v>5.524090133333333</v>
      </c>
    </row>
    <row r="45" spans="1:17" x14ac:dyDescent="0.2">
      <c r="A45" t="s">
        <v>58</v>
      </c>
      <c r="B45" t="s">
        <v>23</v>
      </c>
      <c r="C45" s="7">
        <v>20</v>
      </c>
      <c r="D45" s="8">
        <v>13.673999999999999</v>
      </c>
      <c r="E45" s="8">
        <v>14.368</v>
      </c>
      <c r="F45" s="8">
        <v>12.568</v>
      </c>
      <c r="G45" s="7">
        <f t="shared" si="8"/>
        <v>13.536666666666667</v>
      </c>
      <c r="H45" s="8">
        <v>0.85299999999999998</v>
      </c>
      <c r="I45" s="7">
        <f t="shared" si="9"/>
        <v>12.683666666666667</v>
      </c>
      <c r="J45" s="7">
        <v>64.959999999999994</v>
      </c>
      <c r="K45">
        <v>4</v>
      </c>
      <c r="L45" s="5">
        <v>1</v>
      </c>
      <c r="M45">
        <f t="shared" si="10"/>
        <v>50</v>
      </c>
      <c r="O45" s="7">
        <f t="shared" si="11"/>
        <v>4.119654933333333</v>
      </c>
    </row>
  </sheetData>
  <mergeCells count="1">
    <mergeCell ref="C2:E2"/>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DE62E-C7BA-4DB1-B94B-772597F52BF7}">
  <dimension ref="A2:AB43"/>
  <sheetViews>
    <sheetView topLeftCell="F14" zoomScale="85" zoomScaleNormal="85" workbookViewId="0">
      <selection activeCell="R39" sqref="R39"/>
    </sheetView>
  </sheetViews>
  <sheetFormatPr defaultRowHeight="15" x14ac:dyDescent="0.2"/>
  <cols>
    <col min="1" max="1" width="11.56640625" customWidth="1"/>
    <col min="2" max="2" width="16.140625" customWidth="1"/>
  </cols>
  <sheetData>
    <row r="2" spans="1:14" x14ac:dyDescent="0.2">
      <c r="C2" s="65" t="s">
        <v>72</v>
      </c>
      <c r="D2" s="65"/>
      <c r="E2" s="65"/>
      <c r="I2" s="7"/>
    </row>
    <row r="3" spans="1:14" x14ac:dyDescent="0.2">
      <c r="A3" t="s">
        <v>116</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-46.667000000000002</v>
      </c>
      <c r="D4" s="5">
        <v>-44.555999999999997</v>
      </c>
      <c r="E4" s="5">
        <v>-31.111000000000001</v>
      </c>
      <c r="F4">
        <f>AVERAGE(C4:E4)</f>
        <v>-40.777999999999999</v>
      </c>
      <c r="G4" s="5">
        <v>-1.556</v>
      </c>
      <c r="H4">
        <f t="shared" ref="H4:H8" si="0">F4-G4</f>
        <v>-39.222000000000001</v>
      </c>
      <c r="I4" s="7">
        <v>64.959999999999994</v>
      </c>
      <c r="J4">
        <v>2</v>
      </c>
      <c r="K4" s="5">
        <v>1</v>
      </c>
      <c r="L4">
        <f>50/K4</f>
        <v>50</v>
      </c>
      <c r="N4">
        <f>(H4*I4)/(J4*L4)</f>
        <v>-25.4786112</v>
      </c>
    </row>
    <row r="5" spans="1:14" x14ac:dyDescent="0.2">
      <c r="B5" s="22">
        <v>100</v>
      </c>
      <c r="C5" s="5">
        <v>-8.7330000000000005</v>
      </c>
      <c r="D5" s="5">
        <v>-7.7329999999999997</v>
      </c>
      <c r="E5" s="5">
        <v>-8.1110000000000007</v>
      </c>
      <c r="F5">
        <f t="shared" ref="F5:F8" si="1">AVERAGE(C5:E5)</f>
        <v>-8.1923333333333339</v>
      </c>
      <c r="G5" s="5">
        <v>-0.57799999999999996</v>
      </c>
      <c r="H5">
        <f t="shared" si="0"/>
        <v>-7.6143333333333336</v>
      </c>
      <c r="I5" s="7">
        <v>64.959999999999994</v>
      </c>
      <c r="J5">
        <v>2</v>
      </c>
      <c r="K5" s="6">
        <v>5</v>
      </c>
      <c r="L5">
        <f t="shared" ref="L5:L8" si="2">50/K5</f>
        <v>10</v>
      </c>
      <c r="N5">
        <f>(H5*I5)/(J5*L5)</f>
        <v>-24.731354666666665</v>
      </c>
    </row>
    <row r="6" spans="1:14" x14ac:dyDescent="0.2">
      <c r="B6" s="7">
        <v>200</v>
      </c>
      <c r="C6" s="5">
        <v>-5</v>
      </c>
      <c r="D6" s="5">
        <v>-4.9779999999999998</v>
      </c>
      <c r="E6" s="5">
        <v>-4.8840000000000003</v>
      </c>
      <c r="F6" s="7">
        <f t="shared" si="1"/>
        <v>-4.9539999999999997</v>
      </c>
      <c r="G6" s="5">
        <v>-0.48899999999999999</v>
      </c>
      <c r="H6" s="7">
        <f t="shared" si="0"/>
        <v>-4.4649999999999999</v>
      </c>
      <c r="I6" s="7">
        <v>64.959999999999994</v>
      </c>
      <c r="J6" s="7">
        <v>2</v>
      </c>
      <c r="K6" s="8">
        <v>10</v>
      </c>
      <c r="L6" s="7">
        <f t="shared" si="2"/>
        <v>5</v>
      </c>
      <c r="M6" s="7"/>
      <c r="N6" s="7">
        <f t="shared" ref="N6:N8" si="3">(H6*I6)/(J6*L6)</f>
        <v>-29.004639999999995</v>
      </c>
    </row>
    <row r="7" spans="1:14" x14ac:dyDescent="0.2">
      <c r="B7" s="7">
        <v>400</v>
      </c>
      <c r="C7" s="5">
        <v>-3.0670000000000002</v>
      </c>
      <c r="D7" s="5">
        <v>-1.911</v>
      </c>
      <c r="E7" s="5">
        <v>-2.6</v>
      </c>
      <c r="F7">
        <f t="shared" si="1"/>
        <v>-2.5259999999999998</v>
      </c>
      <c r="G7" s="5">
        <v>-0.77800000000000002</v>
      </c>
      <c r="H7">
        <f t="shared" si="0"/>
        <v>-1.7479999999999998</v>
      </c>
      <c r="I7" s="7">
        <v>64.959999999999994</v>
      </c>
      <c r="J7">
        <v>2</v>
      </c>
      <c r="K7" s="6">
        <v>20</v>
      </c>
      <c r="L7">
        <f t="shared" si="2"/>
        <v>2.5</v>
      </c>
      <c r="N7" s="7">
        <f>(H7*I7)/(J7*L7)</f>
        <v>-22.710015999999996</v>
      </c>
    </row>
    <row r="8" spans="1:14" x14ac:dyDescent="0.2">
      <c r="B8" s="7">
        <v>800</v>
      </c>
      <c r="C8" s="5">
        <v>-3.0670000000000002</v>
      </c>
      <c r="D8" s="5">
        <v>-1.978</v>
      </c>
      <c r="E8" s="5">
        <v>-2.1110000000000002</v>
      </c>
      <c r="F8">
        <f t="shared" si="1"/>
        <v>-2.3853333333333335</v>
      </c>
      <c r="G8" s="5">
        <v>-0.53300000000000003</v>
      </c>
      <c r="H8">
        <f t="shared" si="0"/>
        <v>-1.8523333333333336</v>
      </c>
      <c r="I8" s="7">
        <v>64.959999999999994</v>
      </c>
      <c r="J8">
        <v>2</v>
      </c>
      <c r="K8" s="6">
        <v>40</v>
      </c>
      <c r="L8">
        <f t="shared" si="2"/>
        <v>1.25</v>
      </c>
      <c r="N8" s="7">
        <f t="shared" si="3"/>
        <v>-48.131029333333331</v>
      </c>
    </row>
    <row r="9" spans="1:14" x14ac:dyDescent="0.2">
      <c r="B9" s="7"/>
    </row>
    <row r="10" spans="1:14" x14ac:dyDescent="0.2">
      <c r="A10" t="s">
        <v>120</v>
      </c>
      <c r="B10" s="11"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-25.2</v>
      </c>
      <c r="D11" s="5">
        <v>-26.2</v>
      </c>
      <c r="E11" s="5">
        <v>-24.311</v>
      </c>
      <c r="F11">
        <f t="shared" ref="F11:F14" si="4">AVERAGE(C11:E11)</f>
        <v>-25.236999999999998</v>
      </c>
      <c r="G11" s="5">
        <v>-1.107</v>
      </c>
      <c r="H11">
        <f t="shared" ref="H11:H15" si="5">F11-G11</f>
        <v>-24.13</v>
      </c>
      <c r="I11" s="7">
        <v>64.959999999999994</v>
      </c>
      <c r="J11">
        <v>2</v>
      </c>
      <c r="K11" s="5">
        <v>1</v>
      </c>
      <c r="L11">
        <f>50/K11</f>
        <v>50</v>
      </c>
      <c r="N11">
        <f>(H11*I11)/(J11*L11)</f>
        <v>-15.674847999999997</v>
      </c>
    </row>
    <row r="12" spans="1:14" x14ac:dyDescent="0.2">
      <c r="B12" s="22">
        <v>100</v>
      </c>
      <c r="C12" s="5">
        <v>-6.02</v>
      </c>
      <c r="D12" s="5">
        <v>-6.2649999999999997</v>
      </c>
      <c r="E12" s="5">
        <v>-5.7370000000000001</v>
      </c>
      <c r="F12">
        <f t="shared" si="4"/>
        <v>-6.0073333333333325</v>
      </c>
      <c r="G12" s="5">
        <v>-0.77200000000000002</v>
      </c>
      <c r="H12">
        <f t="shared" si="5"/>
        <v>-5.2353333333333323</v>
      </c>
      <c r="I12" s="7">
        <v>64.959999999999994</v>
      </c>
      <c r="J12">
        <v>2</v>
      </c>
      <c r="K12" s="6">
        <v>5</v>
      </c>
      <c r="L12">
        <f t="shared" ref="L12:L15" si="6">50/K12</f>
        <v>10</v>
      </c>
      <c r="N12">
        <f>(H12*I12)/(J12*L12)</f>
        <v>-17.004362666666662</v>
      </c>
    </row>
    <row r="13" spans="1:14" x14ac:dyDescent="0.2">
      <c r="B13" s="7">
        <v>200</v>
      </c>
      <c r="C13" s="5">
        <v>-3.2810000000000001</v>
      </c>
      <c r="D13" s="5">
        <v>-3.47</v>
      </c>
      <c r="E13" s="5">
        <v>-3.3460000000000001</v>
      </c>
      <c r="F13" s="7">
        <f t="shared" si="4"/>
        <v>-3.3656666666666673</v>
      </c>
      <c r="G13" s="5">
        <v>-0.78</v>
      </c>
      <c r="H13" s="7">
        <f t="shared" si="5"/>
        <v>-2.5856666666666674</v>
      </c>
      <c r="I13" s="7">
        <v>64.959999999999994</v>
      </c>
      <c r="J13" s="7">
        <v>2</v>
      </c>
      <c r="K13" s="8">
        <v>10</v>
      </c>
      <c r="L13" s="7">
        <f t="shared" si="6"/>
        <v>5</v>
      </c>
      <c r="M13" s="7"/>
      <c r="N13" s="7">
        <f t="shared" ref="N13" si="7">(H13*I13)/(J13*L13)</f>
        <v>-16.796490666666671</v>
      </c>
    </row>
    <row r="14" spans="1:14" x14ac:dyDescent="0.2">
      <c r="B14" s="12">
        <v>400</v>
      </c>
      <c r="C14" s="5">
        <v>-2.556</v>
      </c>
      <c r="D14" s="5">
        <v>-2.5110000000000001</v>
      </c>
      <c r="E14" s="5">
        <v>-2.7330000000000001</v>
      </c>
      <c r="F14">
        <f t="shared" si="4"/>
        <v>-2.6</v>
      </c>
      <c r="G14" s="5">
        <v>-0.53300000000000003</v>
      </c>
      <c r="H14">
        <f t="shared" si="5"/>
        <v>-2.0670000000000002</v>
      </c>
      <c r="I14" s="7">
        <v>64.959999999999994</v>
      </c>
      <c r="J14">
        <v>2</v>
      </c>
      <c r="K14" s="6">
        <v>20</v>
      </c>
      <c r="L14">
        <f t="shared" si="6"/>
        <v>2.5</v>
      </c>
      <c r="N14" s="7">
        <f>(H14*I14)/(J14*L14)</f>
        <v>-26.854464</v>
      </c>
    </row>
    <row r="15" spans="1:14" x14ac:dyDescent="0.2">
      <c r="B15" s="7">
        <v>800</v>
      </c>
      <c r="C15" s="5">
        <v>-1.5109999999999999</v>
      </c>
      <c r="D15" s="5">
        <v>-1.359</v>
      </c>
      <c r="E15" s="5">
        <v>-1.52</v>
      </c>
      <c r="F15">
        <f>AVERAGE(C15:E15)</f>
        <v>-1.4633333333333336</v>
      </c>
      <c r="G15" s="5">
        <v>-0.55600000000000005</v>
      </c>
      <c r="H15">
        <f t="shared" si="5"/>
        <v>-0.90733333333333355</v>
      </c>
      <c r="I15" s="7">
        <v>64.959999999999994</v>
      </c>
      <c r="J15">
        <v>2</v>
      </c>
      <c r="K15" s="6">
        <v>40</v>
      </c>
      <c r="L15">
        <f t="shared" si="6"/>
        <v>1.25</v>
      </c>
      <c r="N15" s="7">
        <f t="shared" ref="N15" si="8">(H15*I15)/(J15*L15)</f>
        <v>-23.576149333333337</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s="7">
        <v>100</v>
      </c>
      <c r="D20" s="8">
        <v>-13.422000000000001</v>
      </c>
      <c r="E20" s="8">
        <v>-10.333</v>
      </c>
      <c r="F20" s="8">
        <v>-9.2669999999999995</v>
      </c>
      <c r="G20" s="7">
        <f t="shared" ref="G20:G42" si="9">AVERAGE(D20:F20)</f>
        <v>-11.007333333333335</v>
      </c>
      <c r="H20" s="8">
        <v>-0.85099999999999998</v>
      </c>
      <c r="I20" s="7">
        <f t="shared" ref="I20:I43" si="10">G20-H20</f>
        <v>-10.156333333333336</v>
      </c>
      <c r="J20" s="7">
        <v>64.959999999999994</v>
      </c>
      <c r="K20" s="7">
        <v>2</v>
      </c>
      <c r="L20" s="8">
        <v>5</v>
      </c>
      <c r="M20" s="7">
        <f t="shared" ref="M20:M43" si="11">50/L20</f>
        <v>10</v>
      </c>
      <c r="N20" s="7"/>
      <c r="O20" s="7">
        <f t="shared" ref="O20:O43" si="12">(I20*J20)/(K20*M20)</f>
        <v>-32.98777066666667</v>
      </c>
      <c r="P20">
        <f>AVERAGE(O20:O26)</f>
        <v>-26.644065777777772</v>
      </c>
      <c r="Q20">
        <f>ABS(O20)</f>
        <v>32.98777066666667</v>
      </c>
      <c r="R20" t="s">
        <v>75</v>
      </c>
      <c r="S20">
        <f>AVERAGE(O39:O43)</f>
        <v>-30.683422933333325</v>
      </c>
      <c r="T20">
        <f>AVERAGE(O27:O33)</f>
        <v>-54.531136000000004</v>
      </c>
      <c r="V20" t="s">
        <v>75</v>
      </c>
      <c r="W20">
        <f>STDEVA(O39:O43)</f>
        <v>16.325774489219786</v>
      </c>
      <c r="X20">
        <f>STDEVA(O27:O33)</f>
        <v>5.1338308547136071</v>
      </c>
      <c r="Z20" t="s">
        <v>75</v>
      </c>
      <c r="AA20">
        <f>W20/SQRT(W25)</f>
        <v>7.3011083086454693</v>
      </c>
      <c r="AB20">
        <f>X20/SQRT(X25)</f>
        <v>1.940405673520339</v>
      </c>
    </row>
    <row r="21" spans="1:28" x14ac:dyDescent="0.2">
      <c r="A21" t="s">
        <v>57</v>
      </c>
      <c r="B21" t="s">
        <v>1</v>
      </c>
      <c r="C21" s="7">
        <v>100</v>
      </c>
      <c r="D21" s="8">
        <v>-9.7260000000000009</v>
      </c>
      <c r="E21" s="8">
        <v>-5.1470000000000002</v>
      </c>
      <c r="F21" s="8">
        <v>-6.5679999999999996</v>
      </c>
      <c r="G21" s="7">
        <f t="shared" si="9"/>
        <v>-7.1470000000000011</v>
      </c>
      <c r="H21" s="8">
        <v>-3.2000000000000001E-2</v>
      </c>
      <c r="I21" s="7">
        <f t="shared" si="10"/>
        <v>-7.1150000000000011</v>
      </c>
      <c r="J21" s="7">
        <v>64.959999999999994</v>
      </c>
      <c r="K21" s="7">
        <v>2</v>
      </c>
      <c r="L21" s="8">
        <v>5</v>
      </c>
      <c r="M21" s="7">
        <f t="shared" si="11"/>
        <v>10</v>
      </c>
      <c r="O21" s="7">
        <f t="shared" si="12"/>
        <v>-23.10952</v>
      </c>
      <c r="Q21">
        <f t="shared" ref="Q21:Q43" si="13">ABS(O21)</f>
        <v>23.10952</v>
      </c>
      <c r="R21" t="s">
        <v>76</v>
      </c>
      <c r="S21">
        <f>AVERAGE(O34:O38)</f>
        <v>-29.919276799999999</v>
      </c>
      <c r="T21">
        <f>AVERAGE(O20:O26)</f>
        <v>-26.644065777777772</v>
      </c>
      <c r="V21" t="s">
        <v>76</v>
      </c>
      <c r="W21">
        <f>STDEVA(O34:O38)</f>
        <v>12.624281532075821</v>
      </c>
      <c r="X21">
        <f>STDEVA(O20:O26)</f>
        <v>10.322153440491688</v>
      </c>
      <c r="Z21" t="s">
        <v>76</v>
      </c>
      <c r="AA21">
        <f>W21/SQRT(W26)</f>
        <v>5.6457503345633455</v>
      </c>
      <c r="AB21">
        <f>X21/SQRT(X26)</f>
        <v>4.2140014959864143</v>
      </c>
    </row>
    <row r="22" spans="1:28" x14ac:dyDescent="0.2">
      <c r="A22" t="s">
        <v>57</v>
      </c>
      <c r="B22" t="s">
        <v>2</v>
      </c>
      <c r="C22" s="7">
        <v>100</v>
      </c>
      <c r="D22" s="8">
        <v>-6.1130000000000004</v>
      </c>
      <c r="E22" s="8">
        <v>-5.1539999999999999</v>
      </c>
      <c r="F22" s="8">
        <v>-5.3680000000000003</v>
      </c>
      <c r="G22">
        <f t="shared" si="9"/>
        <v>-5.544999999999999</v>
      </c>
      <c r="H22" s="8">
        <v>-0.45100000000000001</v>
      </c>
      <c r="I22" s="7">
        <f t="shared" si="10"/>
        <v>-5.0939999999999994</v>
      </c>
      <c r="J22" s="7">
        <v>64.959999999999994</v>
      </c>
      <c r="K22" s="7">
        <v>2</v>
      </c>
      <c r="L22" s="8">
        <v>5</v>
      </c>
      <c r="M22" s="7">
        <f t="shared" si="11"/>
        <v>10</v>
      </c>
      <c r="O22" s="7">
        <f t="shared" si="12"/>
        <v>-16.545311999999996</v>
      </c>
      <c r="Q22">
        <f t="shared" si="13"/>
        <v>16.545311999999996</v>
      </c>
    </row>
    <row r="23" spans="1:28" x14ac:dyDescent="0.2">
      <c r="A23" t="s">
        <v>57</v>
      </c>
      <c r="B23" t="s">
        <v>3</v>
      </c>
      <c r="C23" s="7">
        <v>100</v>
      </c>
      <c r="D23" s="8">
        <v>-8.5559999999999992</v>
      </c>
      <c r="E23" s="8">
        <v>-9.7829999999999995</v>
      </c>
      <c r="F23" s="8">
        <v>-9.3149999999999995</v>
      </c>
      <c r="G23">
        <f t="shared" si="9"/>
        <v>-9.2179999999999982</v>
      </c>
      <c r="H23" s="8">
        <v>-1.0009999999999999</v>
      </c>
      <c r="I23">
        <f t="shared" si="10"/>
        <v>-8.2169999999999987</v>
      </c>
      <c r="J23" s="7">
        <v>64.959999999999994</v>
      </c>
      <c r="K23">
        <v>2</v>
      </c>
      <c r="L23" s="6">
        <v>5</v>
      </c>
      <c r="M23">
        <f t="shared" si="11"/>
        <v>10</v>
      </c>
      <c r="O23">
        <f>(I23*J23)/(K23*M23)</f>
        <v>-26.688815999999992</v>
      </c>
      <c r="Q23">
        <f t="shared" si="13"/>
        <v>26.688815999999992</v>
      </c>
      <c r="R23" s="67" t="s">
        <v>78</v>
      </c>
      <c r="S23" s="67"/>
      <c r="T23" s="67"/>
      <c r="V23" s="66" t="s">
        <v>80</v>
      </c>
      <c r="W23" s="66"/>
      <c r="X23" s="66"/>
    </row>
    <row r="24" spans="1:28" x14ac:dyDescent="0.2">
      <c r="A24" t="s">
        <v>57</v>
      </c>
      <c r="B24" t="s">
        <v>4</v>
      </c>
      <c r="C24" s="7">
        <v>100</v>
      </c>
      <c r="D24" s="8">
        <v>-13.356</v>
      </c>
      <c r="E24" s="8">
        <v>-13.489000000000001</v>
      </c>
      <c r="F24" s="8">
        <v>-13.378</v>
      </c>
      <c r="G24" s="7">
        <f t="shared" si="9"/>
        <v>-13.407666666666666</v>
      </c>
      <c r="H24" s="8">
        <v>-6.0000000000000001E-3</v>
      </c>
      <c r="I24" s="7">
        <f t="shared" si="10"/>
        <v>-13.401666666666666</v>
      </c>
      <c r="J24" s="7">
        <v>64.959999999999994</v>
      </c>
      <c r="K24" s="7">
        <v>2</v>
      </c>
      <c r="L24" s="8">
        <v>5</v>
      </c>
      <c r="M24" s="7">
        <f t="shared" si="11"/>
        <v>10</v>
      </c>
      <c r="O24" s="7">
        <f t="shared" si="12"/>
        <v>-43.528613333333325</v>
      </c>
      <c r="Q24">
        <f t="shared" si="13"/>
        <v>43.528613333333325</v>
      </c>
      <c r="S24" t="s">
        <v>58</v>
      </c>
      <c r="T24" t="s">
        <v>57</v>
      </c>
      <c r="W24" t="s">
        <v>58</v>
      </c>
      <c r="X24" t="s">
        <v>57</v>
      </c>
    </row>
    <row r="25" spans="1:28" x14ac:dyDescent="0.2">
      <c r="A25" t="s">
        <v>57</v>
      </c>
      <c r="B25" t="s">
        <v>5</v>
      </c>
      <c r="C25" s="7">
        <v>100</v>
      </c>
      <c r="D25" s="5">
        <v>-6.02</v>
      </c>
      <c r="E25" s="5">
        <v>-6.2649999999999997</v>
      </c>
      <c r="F25" s="5">
        <v>-5.7370000000000001</v>
      </c>
      <c r="G25">
        <f t="shared" si="9"/>
        <v>-6.0073333333333325</v>
      </c>
      <c r="H25" s="5">
        <v>-0.77200000000000002</v>
      </c>
      <c r="I25" s="7">
        <f t="shared" si="10"/>
        <v>-5.2353333333333323</v>
      </c>
      <c r="J25" s="7">
        <v>64.959999999999994</v>
      </c>
      <c r="K25" s="7">
        <v>2</v>
      </c>
      <c r="L25" s="8">
        <v>5</v>
      </c>
      <c r="M25" s="7">
        <f t="shared" si="11"/>
        <v>10</v>
      </c>
      <c r="O25" s="7">
        <f t="shared" si="12"/>
        <v>-17.004362666666662</v>
      </c>
      <c r="Q25">
        <f t="shared" si="13"/>
        <v>17.004362666666662</v>
      </c>
      <c r="R25" t="s">
        <v>75</v>
      </c>
      <c r="S25">
        <f>ABS(S20)</f>
        <v>30.683422933333325</v>
      </c>
      <c r="T25">
        <f>ABS(T20)</f>
        <v>54.531136000000004</v>
      </c>
      <c r="V25" t="s">
        <v>75</v>
      </c>
      <c r="W25">
        <f>COUNT(O39:O43)</f>
        <v>5</v>
      </c>
      <c r="X25">
        <f>COUNT(O27:O33)</f>
        <v>7</v>
      </c>
    </row>
    <row r="26" spans="1:28" x14ac:dyDescent="0.2">
      <c r="A26" t="s">
        <v>57</v>
      </c>
      <c r="B26" t="s">
        <v>6</v>
      </c>
      <c r="C26" s="7">
        <v>100</v>
      </c>
      <c r="D26" s="8"/>
      <c r="E26" s="8"/>
      <c r="F26" s="8"/>
      <c r="G26" s="7" t="e">
        <f t="shared" si="9"/>
        <v>#DIV/0!</v>
      </c>
      <c r="H26" s="8"/>
      <c r="I26" s="7" t="e">
        <f t="shared" si="10"/>
        <v>#DIV/0!</v>
      </c>
      <c r="J26" s="7">
        <v>64.959999999999994</v>
      </c>
      <c r="K26" s="7">
        <v>2</v>
      </c>
      <c r="L26" s="8">
        <v>5</v>
      </c>
      <c r="M26" s="7">
        <f t="shared" si="11"/>
        <v>10</v>
      </c>
      <c r="O26" s="7"/>
      <c r="R26" t="s">
        <v>76</v>
      </c>
      <c r="S26">
        <f>ABS(S21)</f>
        <v>29.919276799999999</v>
      </c>
      <c r="T26">
        <f>ABS(T21)</f>
        <v>26.644065777777772</v>
      </c>
      <c r="V26" t="s">
        <v>76</v>
      </c>
      <c r="W26">
        <f>COUNT(O34:O38)</f>
        <v>5</v>
      </c>
      <c r="X26">
        <f>COUNT(O20:O26)</f>
        <v>6</v>
      </c>
    </row>
    <row r="27" spans="1:28" x14ac:dyDescent="0.2">
      <c r="A27" t="s">
        <v>57</v>
      </c>
      <c r="B27" t="s">
        <v>7</v>
      </c>
      <c r="C27" s="7">
        <v>100</v>
      </c>
      <c r="D27" s="8">
        <v>-16.667000000000002</v>
      </c>
      <c r="E27" s="8">
        <v>-12.888999999999999</v>
      </c>
      <c r="F27" s="8">
        <v>-19.079000000000001</v>
      </c>
      <c r="G27" s="7">
        <f t="shared" si="9"/>
        <v>-16.21166666666667</v>
      </c>
      <c r="H27" s="8">
        <v>-0.55600000000000005</v>
      </c>
      <c r="I27" s="7">
        <f t="shared" si="10"/>
        <v>-15.655666666666669</v>
      </c>
      <c r="J27" s="7">
        <v>64.959999999999994</v>
      </c>
      <c r="K27" s="7">
        <v>2</v>
      </c>
      <c r="L27" s="8">
        <v>5</v>
      </c>
      <c r="M27" s="7">
        <f t="shared" si="11"/>
        <v>10</v>
      </c>
      <c r="O27" s="7">
        <f t="shared" si="12"/>
        <v>-50.849605333333336</v>
      </c>
      <c r="P27">
        <f>AVERAGE(O27:O33)</f>
        <v>-54.531136000000004</v>
      </c>
      <c r="Q27">
        <f t="shared" si="13"/>
        <v>50.849605333333336</v>
      </c>
    </row>
    <row r="28" spans="1:28" x14ac:dyDescent="0.2">
      <c r="A28" t="s">
        <v>57</v>
      </c>
      <c r="B28" t="s">
        <v>8</v>
      </c>
      <c r="C28" s="7">
        <v>100</v>
      </c>
      <c r="D28" s="8">
        <v>-13.388</v>
      </c>
      <c r="E28" s="8">
        <v>-15.085000000000001</v>
      </c>
      <c r="F28" s="8">
        <v>-14.417</v>
      </c>
      <c r="G28">
        <f t="shared" si="9"/>
        <v>-14.296666666666667</v>
      </c>
      <c r="H28" s="8">
        <v>-0.27800000000000002</v>
      </c>
      <c r="I28" s="7">
        <f t="shared" si="10"/>
        <v>-14.018666666666666</v>
      </c>
      <c r="J28" s="7">
        <v>64.959999999999994</v>
      </c>
      <c r="K28" s="7">
        <v>2</v>
      </c>
      <c r="L28" s="8">
        <v>5</v>
      </c>
      <c r="M28" s="7">
        <f t="shared" si="11"/>
        <v>10</v>
      </c>
      <c r="O28" s="7">
        <f t="shared" si="12"/>
        <v>-45.532629333333333</v>
      </c>
      <c r="Q28">
        <f t="shared" si="13"/>
        <v>45.532629333333333</v>
      </c>
    </row>
    <row r="29" spans="1:28" x14ac:dyDescent="0.2">
      <c r="A29" t="s">
        <v>57</v>
      </c>
      <c r="B29" t="s">
        <v>9</v>
      </c>
      <c r="C29" s="7">
        <v>100</v>
      </c>
      <c r="D29" s="8">
        <v>-21.126000000000001</v>
      </c>
      <c r="E29" s="8">
        <v>-13.555999999999999</v>
      </c>
      <c r="F29" s="8">
        <v>-18.853000000000002</v>
      </c>
      <c r="G29" s="7">
        <f t="shared" si="9"/>
        <v>-17.845000000000002</v>
      </c>
      <c r="H29" s="8">
        <v>-0.71499999999999997</v>
      </c>
      <c r="I29" s="7">
        <f t="shared" si="10"/>
        <v>-17.130000000000003</v>
      </c>
      <c r="J29" s="7">
        <v>64.959999999999994</v>
      </c>
      <c r="K29" s="7">
        <v>2</v>
      </c>
      <c r="L29" s="8">
        <v>5</v>
      </c>
      <c r="M29" s="7">
        <f t="shared" si="11"/>
        <v>10</v>
      </c>
      <c r="O29" s="7">
        <f t="shared" si="12"/>
        <v>-55.63824000000001</v>
      </c>
      <c r="Q29">
        <f t="shared" si="13"/>
        <v>55.63824000000001</v>
      </c>
    </row>
    <row r="30" spans="1:28" x14ac:dyDescent="0.2">
      <c r="A30" t="s">
        <v>57</v>
      </c>
      <c r="B30" t="s">
        <v>10</v>
      </c>
      <c r="C30" s="7">
        <v>100</v>
      </c>
      <c r="D30" s="8">
        <v>-21.315999999999999</v>
      </c>
      <c r="E30" s="8">
        <v>-14.116</v>
      </c>
      <c r="F30" s="8">
        <v>-18.253</v>
      </c>
      <c r="G30" s="7">
        <f t="shared" si="9"/>
        <v>-17.895</v>
      </c>
      <c r="H30" s="8">
        <v>-7.9000000000000001E-2</v>
      </c>
      <c r="I30" s="7">
        <f t="shared" si="10"/>
        <v>-17.815999999999999</v>
      </c>
      <c r="J30" s="7">
        <v>64.959999999999994</v>
      </c>
      <c r="K30" s="7">
        <v>2</v>
      </c>
      <c r="L30" s="8">
        <v>5</v>
      </c>
      <c r="M30" s="7">
        <f t="shared" si="11"/>
        <v>10</v>
      </c>
      <c r="O30" s="7">
        <f t="shared" si="12"/>
        <v>-57.866367999999987</v>
      </c>
      <c r="Q30">
        <f t="shared" si="13"/>
        <v>57.866367999999987</v>
      </c>
    </row>
    <row r="31" spans="1:28" x14ac:dyDescent="0.2">
      <c r="A31" t="s">
        <v>57</v>
      </c>
      <c r="B31" t="s">
        <v>11</v>
      </c>
      <c r="C31" s="7">
        <v>100</v>
      </c>
      <c r="D31" s="8">
        <v>-16.736999999999998</v>
      </c>
      <c r="E31" s="8">
        <v>-17.146999999999998</v>
      </c>
      <c r="F31" s="8">
        <v>-16.925999999999998</v>
      </c>
      <c r="G31" s="7">
        <f t="shared" si="9"/>
        <v>-16.936666666666667</v>
      </c>
      <c r="H31" s="8">
        <v>-0.53700000000000003</v>
      </c>
      <c r="I31" s="7">
        <f t="shared" si="10"/>
        <v>-16.399666666666668</v>
      </c>
      <c r="J31" s="7">
        <v>64.959999999999994</v>
      </c>
      <c r="K31" s="7">
        <v>2</v>
      </c>
      <c r="L31" s="8">
        <v>5</v>
      </c>
      <c r="M31" s="7">
        <f t="shared" si="11"/>
        <v>10</v>
      </c>
      <c r="O31" s="7">
        <f t="shared" si="12"/>
        <v>-53.266117333333327</v>
      </c>
      <c r="Q31">
        <f t="shared" si="13"/>
        <v>53.266117333333327</v>
      </c>
    </row>
    <row r="32" spans="1:28" x14ac:dyDescent="0.2">
      <c r="A32" t="s">
        <v>57</v>
      </c>
      <c r="B32" t="s">
        <v>12</v>
      </c>
      <c r="C32" s="7">
        <v>100</v>
      </c>
      <c r="D32" s="8">
        <v>-18.158000000000001</v>
      </c>
      <c r="E32" s="8">
        <v>-18.315999999999999</v>
      </c>
      <c r="F32" s="8">
        <v>-16.420999999999999</v>
      </c>
      <c r="G32" s="7">
        <f t="shared" si="9"/>
        <v>-17.631666666666668</v>
      </c>
      <c r="H32" s="8">
        <v>0.158</v>
      </c>
      <c r="I32" s="7">
        <f t="shared" si="10"/>
        <v>-17.789666666666669</v>
      </c>
      <c r="J32" s="7">
        <v>64.959999999999994</v>
      </c>
      <c r="K32" s="7">
        <v>2</v>
      </c>
      <c r="L32" s="8">
        <v>5</v>
      </c>
      <c r="M32" s="7">
        <f t="shared" si="11"/>
        <v>10</v>
      </c>
      <c r="O32" s="7">
        <f t="shared" si="12"/>
        <v>-57.780837333333338</v>
      </c>
      <c r="Q32">
        <f t="shared" si="13"/>
        <v>57.780837333333338</v>
      </c>
    </row>
    <row r="33" spans="1:17" x14ac:dyDescent="0.2">
      <c r="A33" t="s">
        <v>57</v>
      </c>
      <c r="B33" t="s">
        <v>13</v>
      </c>
      <c r="C33" s="7">
        <v>100</v>
      </c>
      <c r="D33" s="8">
        <v>-19.105</v>
      </c>
      <c r="E33" s="8">
        <v>-19.641999999999999</v>
      </c>
      <c r="F33" s="8">
        <v>-17.620999999999999</v>
      </c>
      <c r="G33" s="7">
        <f t="shared" si="9"/>
        <v>-18.789333333333332</v>
      </c>
      <c r="H33" s="8">
        <v>-7.4999999999999997E-2</v>
      </c>
      <c r="I33" s="7">
        <f t="shared" si="10"/>
        <v>-18.714333333333332</v>
      </c>
      <c r="J33" s="7">
        <v>64.959999999999994</v>
      </c>
      <c r="K33" s="7">
        <v>2</v>
      </c>
      <c r="L33" s="8">
        <v>5</v>
      </c>
      <c r="M33" s="7">
        <f t="shared" si="11"/>
        <v>10</v>
      </c>
      <c r="O33" s="7">
        <f t="shared" si="12"/>
        <v>-60.784154666666652</v>
      </c>
      <c r="Q33">
        <f t="shared" si="13"/>
        <v>60.784154666666652</v>
      </c>
    </row>
    <row r="34" spans="1:17" x14ac:dyDescent="0.2">
      <c r="A34" t="s">
        <v>58</v>
      </c>
      <c r="B34" t="s">
        <v>14</v>
      </c>
      <c r="C34" s="7">
        <v>100</v>
      </c>
      <c r="D34" s="8">
        <v>-6.1369999999999996</v>
      </c>
      <c r="E34" s="8">
        <v>-6.093</v>
      </c>
      <c r="F34" s="8">
        <v>-5.9189999999999996</v>
      </c>
      <c r="G34" s="7">
        <f t="shared" si="9"/>
        <v>-6.049666666666667</v>
      </c>
      <c r="H34" s="8">
        <v>-0.32200000000000001</v>
      </c>
      <c r="I34" s="7">
        <f t="shared" si="10"/>
        <v>-5.7276666666666669</v>
      </c>
      <c r="J34" s="7">
        <v>64.959999999999994</v>
      </c>
      <c r="K34" s="7">
        <v>2</v>
      </c>
      <c r="L34" s="8">
        <v>5</v>
      </c>
      <c r="M34" s="7">
        <f t="shared" si="11"/>
        <v>10</v>
      </c>
      <c r="O34" s="7">
        <f t="shared" si="12"/>
        <v>-18.603461333333332</v>
      </c>
      <c r="P34">
        <f>AVERAGE(O34:O38)</f>
        <v>-29.919276799999999</v>
      </c>
      <c r="Q34">
        <f t="shared" si="13"/>
        <v>18.603461333333332</v>
      </c>
    </row>
    <row r="35" spans="1:17" x14ac:dyDescent="0.2">
      <c r="A35" t="s">
        <v>58</v>
      </c>
      <c r="B35" t="s">
        <v>15</v>
      </c>
      <c r="C35" s="7">
        <v>100</v>
      </c>
      <c r="D35" s="8">
        <v>-18.411000000000001</v>
      </c>
      <c r="E35" s="8">
        <v>-13.768000000000001</v>
      </c>
      <c r="F35" s="8">
        <v>-11.621</v>
      </c>
      <c r="G35" s="7">
        <f>AVERAGE(D35:F35)</f>
        <v>-14.600000000000001</v>
      </c>
      <c r="H35" s="8">
        <v>-0.56799999999999995</v>
      </c>
      <c r="I35" s="7">
        <f t="shared" si="10"/>
        <v>-14.032000000000002</v>
      </c>
      <c r="J35" s="7">
        <v>64.959999999999994</v>
      </c>
      <c r="K35" s="7">
        <v>2</v>
      </c>
      <c r="L35" s="8">
        <v>5</v>
      </c>
      <c r="M35" s="7">
        <f t="shared" si="11"/>
        <v>10</v>
      </c>
      <c r="O35" s="7">
        <f t="shared" si="12"/>
        <v>-45.575935999999999</v>
      </c>
      <c r="Q35">
        <f t="shared" si="13"/>
        <v>45.575935999999999</v>
      </c>
    </row>
    <row r="36" spans="1:17" x14ac:dyDescent="0.2">
      <c r="A36" t="s">
        <v>58</v>
      </c>
      <c r="B36" t="s">
        <v>16</v>
      </c>
      <c r="C36" s="7">
        <v>100</v>
      </c>
      <c r="D36" s="8">
        <v>-10.705</v>
      </c>
      <c r="E36" s="8">
        <v>-9.4420000000000002</v>
      </c>
      <c r="F36" s="8">
        <v>-10.579000000000001</v>
      </c>
      <c r="G36" s="7">
        <f t="shared" si="9"/>
        <v>-10.241999999999999</v>
      </c>
      <c r="H36" s="8">
        <v>0.253</v>
      </c>
      <c r="I36" s="7">
        <f t="shared" si="10"/>
        <v>-10.494999999999999</v>
      </c>
      <c r="J36" s="7">
        <v>64.959999999999994</v>
      </c>
      <c r="K36" s="7">
        <v>2</v>
      </c>
      <c r="L36" s="8">
        <v>5</v>
      </c>
      <c r="M36" s="7">
        <f t="shared" si="11"/>
        <v>10</v>
      </c>
      <c r="O36" s="7">
        <f t="shared" si="12"/>
        <v>-34.087759999999989</v>
      </c>
      <c r="Q36">
        <f t="shared" si="13"/>
        <v>34.087759999999989</v>
      </c>
    </row>
    <row r="37" spans="1:17" x14ac:dyDescent="0.2">
      <c r="A37" t="s">
        <v>58</v>
      </c>
      <c r="B37" s="2" t="s">
        <v>17</v>
      </c>
      <c r="C37" s="7">
        <v>100</v>
      </c>
      <c r="D37" s="8">
        <v>-3</v>
      </c>
      <c r="E37" s="8">
        <v>-5.556</v>
      </c>
      <c r="F37" s="8">
        <v>-7</v>
      </c>
      <c r="G37" s="7">
        <f t="shared" si="9"/>
        <v>-5.1853333333333333</v>
      </c>
      <c r="H37" s="8">
        <v>-0.44400000000000001</v>
      </c>
      <c r="I37" s="7">
        <f t="shared" si="10"/>
        <v>-4.7413333333333334</v>
      </c>
      <c r="J37" s="7">
        <v>64.959999999999994</v>
      </c>
      <c r="K37" s="7">
        <v>2</v>
      </c>
      <c r="L37" s="8">
        <v>5</v>
      </c>
      <c r="M37" s="7">
        <f t="shared" si="11"/>
        <v>10</v>
      </c>
      <c r="O37" s="7">
        <f t="shared" si="12"/>
        <v>-15.399850666666666</v>
      </c>
      <c r="Q37">
        <f t="shared" si="13"/>
        <v>15.399850666666666</v>
      </c>
    </row>
    <row r="38" spans="1:17" x14ac:dyDescent="0.2">
      <c r="A38" t="s">
        <v>58</v>
      </c>
      <c r="B38" t="s">
        <v>18</v>
      </c>
      <c r="C38" s="7">
        <v>100</v>
      </c>
      <c r="D38" s="8">
        <v>-10.888999999999999</v>
      </c>
      <c r="E38" s="8">
        <v>-13.555999999999999</v>
      </c>
      <c r="F38" s="8">
        <v>-9.0380000000000003</v>
      </c>
      <c r="G38" s="7">
        <f t="shared" si="9"/>
        <v>-11.161000000000001</v>
      </c>
      <c r="H38" s="8">
        <v>-9.9000000000000005E-2</v>
      </c>
      <c r="I38" s="7">
        <f t="shared" si="10"/>
        <v>-11.062000000000001</v>
      </c>
      <c r="J38" s="7">
        <v>64.959999999999994</v>
      </c>
      <c r="K38" s="7">
        <v>2</v>
      </c>
      <c r="L38" s="8">
        <v>5</v>
      </c>
      <c r="M38" s="7">
        <f t="shared" si="11"/>
        <v>10</v>
      </c>
      <c r="O38" s="7">
        <f t="shared" si="12"/>
        <v>-35.929376000000005</v>
      </c>
      <c r="Q38">
        <f t="shared" si="13"/>
        <v>35.929376000000005</v>
      </c>
    </row>
    <row r="39" spans="1:17" x14ac:dyDescent="0.2">
      <c r="A39" t="s">
        <v>58</v>
      </c>
      <c r="B39" t="s">
        <v>19</v>
      </c>
      <c r="C39" s="7">
        <v>100</v>
      </c>
      <c r="D39" s="8">
        <v>-8.2929999999999993</v>
      </c>
      <c r="E39" s="8">
        <v>-7.9260000000000002</v>
      </c>
      <c r="F39" s="8">
        <v>-9.0779999999999994</v>
      </c>
      <c r="G39" s="7">
        <f t="shared" si="9"/>
        <v>-8.4323333333333341</v>
      </c>
      <c r="H39" s="8">
        <v>-0.64800000000000002</v>
      </c>
      <c r="I39" s="7">
        <f t="shared" si="10"/>
        <v>-7.7843333333333344</v>
      </c>
      <c r="J39" s="7">
        <v>64.959999999999994</v>
      </c>
      <c r="K39" s="7">
        <v>2</v>
      </c>
      <c r="L39" s="8">
        <v>5</v>
      </c>
      <c r="M39" s="7">
        <f t="shared" si="11"/>
        <v>10</v>
      </c>
      <c r="O39" s="7">
        <f t="shared" si="12"/>
        <v>-25.283514666666669</v>
      </c>
      <c r="P39">
        <f>AVERAGE(O39:O43)</f>
        <v>-30.683422933333325</v>
      </c>
      <c r="Q39">
        <f t="shared" si="13"/>
        <v>25.283514666666669</v>
      </c>
    </row>
    <row r="40" spans="1:17" x14ac:dyDescent="0.2">
      <c r="A40" t="s">
        <v>58</v>
      </c>
      <c r="B40" t="s">
        <v>20</v>
      </c>
      <c r="C40" s="7">
        <v>100</v>
      </c>
      <c r="D40" s="8">
        <v>-3.6320000000000001</v>
      </c>
      <c r="E40" s="8">
        <v>-3.1579999999999999</v>
      </c>
      <c r="F40" s="8">
        <v>-4.0110000000000001</v>
      </c>
      <c r="G40" s="7">
        <f t="shared" si="9"/>
        <v>-3.6003333333333334</v>
      </c>
      <c r="H40" s="8">
        <v>-0.63200000000000001</v>
      </c>
      <c r="I40" s="7">
        <f t="shared" si="10"/>
        <v>-2.9683333333333333</v>
      </c>
      <c r="J40" s="7">
        <v>64.959999999999994</v>
      </c>
      <c r="K40" s="7">
        <v>2</v>
      </c>
      <c r="L40" s="8">
        <v>5</v>
      </c>
      <c r="M40" s="7">
        <f t="shared" si="11"/>
        <v>10</v>
      </c>
      <c r="O40" s="7">
        <f t="shared" si="12"/>
        <v>-9.6411466666666659</v>
      </c>
      <c r="Q40">
        <f t="shared" si="13"/>
        <v>9.6411466666666659</v>
      </c>
    </row>
    <row r="41" spans="1:17" x14ac:dyDescent="0.2">
      <c r="A41" t="s">
        <v>58</v>
      </c>
      <c r="B41" t="s">
        <v>21</v>
      </c>
      <c r="C41" s="7">
        <v>100</v>
      </c>
      <c r="D41" s="8">
        <v>-15.555999999999999</v>
      </c>
      <c r="E41" s="8">
        <v>-15.733000000000001</v>
      </c>
      <c r="F41" s="8">
        <v>-15.356</v>
      </c>
      <c r="G41">
        <f t="shared" si="9"/>
        <v>-15.548333333333334</v>
      </c>
      <c r="H41" s="8">
        <v>0.156</v>
      </c>
      <c r="I41">
        <f t="shared" si="10"/>
        <v>-15.704333333333334</v>
      </c>
      <c r="J41" s="7">
        <v>64.959999999999994</v>
      </c>
      <c r="K41">
        <v>2</v>
      </c>
      <c r="L41" s="6">
        <v>5</v>
      </c>
      <c r="M41">
        <f t="shared" si="11"/>
        <v>10</v>
      </c>
      <c r="O41">
        <f>(I41*J41)/(K41*M41)</f>
        <v>-51.007674666666666</v>
      </c>
      <c r="Q41">
        <f t="shared" si="13"/>
        <v>51.007674666666666</v>
      </c>
    </row>
    <row r="42" spans="1:17" x14ac:dyDescent="0.2">
      <c r="A42" t="s">
        <v>58</v>
      </c>
      <c r="B42" t="s">
        <v>22</v>
      </c>
      <c r="C42" s="7">
        <v>100</v>
      </c>
      <c r="D42" s="5">
        <v>-8.7330000000000005</v>
      </c>
      <c r="E42" s="5">
        <v>-7.7329999999999997</v>
      </c>
      <c r="F42" s="5">
        <v>-8.1110000000000007</v>
      </c>
      <c r="G42">
        <f t="shared" si="9"/>
        <v>-8.1923333333333339</v>
      </c>
      <c r="H42" s="5">
        <v>-0.57799999999999996</v>
      </c>
      <c r="I42" s="7">
        <f t="shared" si="10"/>
        <v>-7.6143333333333336</v>
      </c>
      <c r="J42" s="7">
        <v>64.959999999999994</v>
      </c>
      <c r="K42" s="7">
        <v>2</v>
      </c>
      <c r="L42" s="8">
        <v>5</v>
      </c>
      <c r="M42" s="7">
        <f t="shared" si="11"/>
        <v>10</v>
      </c>
      <c r="O42" s="7">
        <f t="shared" si="12"/>
        <v>-24.731354666666665</v>
      </c>
      <c r="Q42">
        <f t="shared" si="13"/>
        <v>24.731354666666665</v>
      </c>
    </row>
    <row r="43" spans="1:17" x14ac:dyDescent="0.2">
      <c r="A43" t="s">
        <v>58</v>
      </c>
      <c r="B43" t="s">
        <v>23</v>
      </c>
      <c r="C43" s="7">
        <v>100</v>
      </c>
      <c r="D43" s="8">
        <v>-11.022</v>
      </c>
      <c r="E43" s="8">
        <v>-12.4</v>
      </c>
      <c r="F43" s="8">
        <v>-16.733000000000001</v>
      </c>
      <c r="G43" s="7">
        <f>AVERAGE(D43:F43)</f>
        <v>-13.385</v>
      </c>
      <c r="H43" s="8">
        <v>-0.222</v>
      </c>
      <c r="I43" s="7">
        <f t="shared" si="10"/>
        <v>-13.163</v>
      </c>
      <c r="J43" s="7">
        <v>64.959999999999994</v>
      </c>
      <c r="K43" s="7">
        <v>2</v>
      </c>
      <c r="L43" s="8">
        <v>5</v>
      </c>
      <c r="M43" s="7">
        <f t="shared" si="11"/>
        <v>10</v>
      </c>
      <c r="O43" s="7">
        <f t="shared" si="12"/>
        <v>-42.753423999999995</v>
      </c>
      <c r="Q43">
        <f t="shared" si="13"/>
        <v>42.753423999999995</v>
      </c>
    </row>
  </sheetData>
  <mergeCells count="5">
    <mergeCell ref="C2:E2"/>
    <mergeCell ref="R18:T18"/>
    <mergeCell ref="V18:X18"/>
    <mergeCell ref="R23:T23"/>
    <mergeCell ref="V23:X2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276C1-6E91-4C53-A064-A7E9182DBB87}">
  <dimension ref="A2:AB47"/>
  <sheetViews>
    <sheetView topLeftCell="E15" zoomScale="145" zoomScaleNormal="145" workbookViewId="0">
      <selection activeCell="D41" sqref="D41"/>
    </sheetView>
  </sheetViews>
  <sheetFormatPr defaultRowHeight="15" x14ac:dyDescent="0.2"/>
  <cols>
    <col min="1" max="1" width="11.8359375" customWidth="1"/>
    <col min="2" max="2" width="18.4296875" customWidth="1"/>
  </cols>
  <sheetData>
    <row r="2" spans="1:20" x14ac:dyDescent="0.2">
      <c r="A2" t="s">
        <v>62</v>
      </c>
      <c r="C2" s="65" t="s">
        <v>72</v>
      </c>
      <c r="D2" s="65"/>
      <c r="E2" s="65"/>
      <c r="I2" s="7"/>
    </row>
    <row r="3" spans="1:20" x14ac:dyDescent="0.2">
      <c r="A3" t="s">
        <v>172</v>
      </c>
      <c r="B3" s="3" t="s">
        <v>70</v>
      </c>
      <c r="C3" s="4">
        <v>1</v>
      </c>
      <c r="D3" s="4">
        <v>2</v>
      </c>
      <c r="E3" s="4">
        <v>3</v>
      </c>
      <c r="F3" s="3" t="s">
        <v>63</v>
      </c>
      <c r="G3" s="4" t="s">
        <v>64</v>
      </c>
      <c r="H3" s="3" t="s">
        <v>61</v>
      </c>
      <c r="I3" s="9" t="s">
        <v>65</v>
      </c>
      <c r="J3" s="3" t="s">
        <v>66</v>
      </c>
      <c r="K3" s="3" t="s">
        <v>67</v>
      </c>
      <c r="L3" s="3" t="s">
        <v>68</v>
      </c>
      <c r="N3" s="3" t="s">
        <v>107</v>
      </c>
      <c r="Q3" t="s">
        <v>136</v>
      </c>
      <c r="R3" t="s">
        <v>137</v>
      </c>
      <c r="S3" t="s">
        <v>138</v>
      </c>
      <c r="T3" t="s">
        <v>139</v>
      </c>
    </row>
    <row r="4" spans="1:20" x14ac:dyDescent="0.2">
      <c r="B4" s="7">
        <v>20</v>
      </c>
      <c r="C4" s="5">
        <v>25.890999999999998</v>
      </c>
      <c r="D4" s="5">
        <v>19.908999999999999</v>
      </c>
      <c r="E4" s="5">
        <v>18.187000000000001</v>
      </c>
      <c r="F4">
        <f t="shared" ref="F4:F8" si="0">AVERAGE(C4:E4)</f>
        <v>21.328999999999997</v>
      </c>
      <c r="G4" s="5">
        <v>-0.90700000000000003</v>
      </c>
      <c r="H4">
        <f t="shared" ref="H4:H8" si="1">F4-G4</f>
        <v>22.235999999999997</v>
      </c>
      <c r="I4">
        <v>29.71</v>
      </c>
      <c r="J4">
        <v>2</v>
      </c>
      <c r="K4" s="5">
        <v>1</v>
      </c>
      <c r="L4">
        <f>50/K4</f>
        <v>50</v>
      </c>
      <c r="N4">
        <f>(H4*I4)/(J4*L4)</f>
        <v>6.6063155999999994</v>
      </c>
      <c r="Q4">
        <v>50</v>
      </c>
      <c r="R4">
        <f>(S4*T4)/Q4</f>
        <v>2</v>
      </c>
      <c r="S4">
        <v>5</v>
      </c>
      <c r="T4">
        <v>20</v>
      </c>
    </row>
    <row r="5" spans="1:20" x14ac:dyDescent="0.2">
      <c r="B5" s="7">
        <v>100</v>
      </c>
      <c r="C5" s="5">
        <v>19.760000000000002</v>
      </c>
      <c r="D5" s="5">
        <v>17.763000000000002</v>
      </c>
      <c r="E5" s="5">
        <v>21.902999999999999</v>
      </c>
      <c r="F5">
        <f t="shared" si="0"/>
        <v>19.808666666666667</v>
      </c>
      <c r="G5" s="5">
        <v>1.117</v>
      </c>
      <c r="H5">
        <f t="shared" si="1"/>
        <v>18.691666666666666</v>
      </c>
      <c r="I5">
        <v>29.71</v>
      </c>
      <c r="J5">
        <v>2</v>
      </c>
      <c r="K5" s="6">
        <v>5</v>
      </c>
      <c r="L5">
        <f t="shared" ref="L5:L8" si="2">50/K5</f>
        <v>10</v>
      </c>
      <c r="N5">
        <f>(H5*I5)/(J5*L5)</f>
        <v>27.766470833333337</v>
      </c>
    </row>
    <row r="6" spans="1:20" x14ac:dyDescent="0.2">
      <c r="B6" s="30">
        <v>200</v>
      </c>
      <c r="C6" s="5">
        <v>11.864000000000001</v>
      </c>
      <c r="D6" s="5">
        <v>14.590999999999999</v>
      </c>
      <c r="E6" s="5">
        <v>13.227</v>
      </c>
      <c r="F6" s="7">
        <f t="shared" si="0"/>
        <v>13.227333333333334</v>
      </c>
      <c r="G6" s="5">
        <v>-0.68200000000000005</v>
      </c>
      <c r="H6" s="7">
        <f>F6-G6</f>
        <v>13.909333333333334</v>
      </c>
      <c r="I6">
        <v>29.71</v>
      </c>
      <c r="J6">
        <v>2</v>
      </c>
      <c r="K6" s="8">
        <v>10</v>
      </c>
      <c r="L6" s="7">
        <f t="shared" si="2"/>
        <v>5</v>
      </c>
      <c r="M6" s="7"/>
      <c r="N6" s="7">
        <f>(H6*I6)/(J6*L6)</f>
        <v>41.324629333333334</v>
      </c>
    </row>
    <row r="7" spans="1:20" x14ac:dyDescent="0.2">
      <c r="B7" s="7">
        <v>400</v>
      </c>
      <c r="C7" s="5">
        <v>6.85</v>
      </c>
      <c r="D7" s="5">
        <v>6.3140000000000001</v>
      </c>
      <c r="E7" s="5">
        <v>7.1269999999999998</v>
      </c>
      <c r="F7">
        <f t="shared" si="0"/>
        <v>6.7636666666666665</v>
      </c>
      <c r="G7" s="5">
        <v>0.79100000000000004</v>
      </c>
      <c r="H7">
        <f t="shared" si="1"/>
        <v>5.9726666666666661</v>
      </c>
      <c r="I7">
        <v>29.71</v>
      </c>
      <c r="J7">
        <v>2</v>
      </c>
      <c r="K7" s="6">
        <v>20</v>
      </c>
      <c r="L7">
        <f t="shared" si="2"/>
        <v>2.5</v>
      </c>
      <c r="N7" s="7">
        <f t="shared" ref="N7:N8" si="3">(H7*I7)/(J7*L7)</f>
        <v>35.489585333333331</v>
      </c>
    </row>
    <row r="8" spans="1:20" x14ac:dyDescent="0.2">
      <c r="B8" s="7">
        <v>800</v>
      </c>
      <c r="C8" s="5">
        <v>3.4910000000000001</v>
      </c>
      <c r="D8" s="5">
        <v>4.827</v>
      </c>
      <c r="E8" s="5">
        <v>3.327</v>
      </c>
      <c r="F8">
        <f t="shared" si="0"/>
        <v>3.8816666666666664</v>
      </c>
      <c r="G8" s="5">
        <v>0.92200000000000004</v>
      </c>
      <c r="H8">
        <f t="shared" si="1"/>
        <v>2.9596666666666662</v>
      </c>
      <c r="I8">
        <v>29.71</v>
      </c>
      <c r="J8">
        <v>2</v>
      </c>
      <c r="K8" s="6">
        <v>40</v>
      </c>
      <c r="L8">
        <f t="shared" si="2"/>
        <v>1.25</v>
      </c>
      <c r="N8">
        <f t="shared" si="3"/>
        <v>35.172678666666663</v>
      </c>
    </row>
    <row r="9" spans="1:20" x14ac:dyDescent="0.2">
      <c r="B9" s="7"/>
    </row>
    <row r="10" spans="1:20" x14ac:dyDescent="0.2">
      <c r="A10" t="s">
        <v>173</v>
      </c>
      <c r="B10" s="11" t="s">
        <v>70</v>
      </c>
      <c r="C10" s="4">
        <v>1</v>
      </c>
      <c r="D10" s="4">
        <v>2</v>
      </c>
      <c r="E10" s="4">
        <v>3</v>
      </c>
      <c r="F10" s="3" t="s">
        <v>63</v>
      </c>
      <c r="G10" s="4" t="s">
        <v>64</v>
      </c>
      <c r="H10" s="3" t="s">
        <v>61</v>
      </c>
      <c r="I10" s="9" t="s">
        <v>65</v>
      </c>
      <c r="J10" s="3" t="s">
        <v>66</v>
      </c>
      <c r="K10" s="3" t="s">
        <v>67</v>
      </c>
      <c r="L10" s="3" t="s">
        <v>68</v>
      </c>
      <c r="N10" s="3" t="s">
        <v>107</v>
      </c>
    </row>
    <row r="11" spans="1:20" x14ac:dyDescent="0.2">
      <c r="B11" s="7">
        <v>20</v>
      </c>
      <c r="C11" s="5">
        <v>35.591000000000001</v>
      </c>
      <c r="D11" s="5">
        <v>24.954999999999998</v>
      </c>
      <c r="E11" s="5">
        <v>52.5</v>
      </c>
      <c r="F11">
        <v>41.064999999999998</v>
      </c>
      <c r="G11" s="5">
        <v>0.67300000000000004</v>
      </c>
      <c r="H11">
        <f t="shared" ref="H11:H15" si="4">F11-G11</f>
        <v>40.391999999999996</v>
      </c>
      <c r="I11">
        <v>29.71</v>
      </c>
      <c r="J11">
        <v>2</v>
      </c>
      <c r="K11" s="5">
        <v>1</v>
      </c>
      <c r="L11">
        <f>50/K11</f>
        <v>50</v>
      </c>
      <c r="N11">
        <f>(H11*I11)/(J11*L11)</f>
        <v>12.000463199999999</v>
      </c>
    </row>
    <row r="12" spans="1:20" x14ac:dyDescent="0.2">
      <c r="B12" s="7">
        <v>100</v>
      </c>
      <c r="C12" s="5">
        <v>38.726999999999997</v>
      </c>
      <c r="D12" s="5">
        <v>36.682000000000002</v>
      </c>
      <c r="E12" s="5">
        <v>28.635999999999999</v>
      </c>
      <c r="F12">
        <f t="shared" ref="F12:F15" si="5">AVERAGE(C12:E12)</f>
        <v>34.681666666666665</v>
      </c>
      <c r="G12" s="5">
        <v>0.54500000000000004</v>
      </c>
      <c r="H12">
        <f t="shared" si="4"/>
        <v>34.136666666666663</v>
      </c>
      <c r="I12">
        <v>29.71</v>
      </c>
      <c r="J12">
        <v>2</v>
      </c>
      <c r="K12" s="6">
        <v>5</v>
      </c>
      <c r="L12">
        <f t="shared" ref="L12:L15" si="6">50/K12</f>
        <v>10</v>
      </c>
      <c r="N12">
        <f>(H12*I12)/(J12*L12)</f>
        <v>50.710018333333331</v>
      </c>
    </row>
    <row r="13" spans="1:20" x14ac:dyDescent="0.2">
      <c r="B13" s="30">
        <v>200</v>
      </c>
      <c r="C13" s="5">
        <v>21.818000000000001</v>
      </c>
      <c r="D13" s="5">
        <v>20.045000000000002</v>
      </c>
      <c r="E13" s="5">
        <v>23.181999999999999</v>
      </c>
      <c r="F13" s="7">
        <f t="shared" si="5"/>
        <v>21.681666666666668</v>
      </c>
      <c r="G13" s="5">
        <v>0.83399999999999996</v>
      </c>
      <c r="H13" s="7">
        <f t="shared" si="4"/>
        <v>20.847666666666669</v>
      </c>
      <c r="I13">
        <v>29.71</v>
      </c>
      <c r="J13">
        <v>2</v>
      </c>
      <c r="K13" s="8">
        <v>10</v>
      </c>
      <c r="L13" s="7">
        <f t="shared" si="6"/>
        <v>5</v>
      </c>
      <c r="M13" s="7"/>
      <c r="N13" s="7">
        <f t="shared" ref="N13:N15" si="7">(H13*I13)/(J13*L13)</f>
        <v>61.93841766666668</v>
      </c>
    </row>
    <row r="14" spans="1:20" x14ac:dyDescent="0.2">
      <c r="B14" s="7">
        <v>400</v>
      </c>
      <c r="C14" s="5">
        <v>12.955</v>
      </c>
      <c r="D14" s="5">
        <v>12</v>
      </c>
      <c r="E14" s="5">
        <v>13.227</v>
      </c>
      <c r="F14">
        <f t="shared" si="5"/>
        <v>12.727333333333334</v>
      </c>
      <c r="G14" s="5">
        <v>1.607</v>
      </c>
      <c r="H14">
        <f t="shared" si="4"/>
        <v>11.120333333333335</v>
      </c>
      <c r="I14">
        <v>29.71</v>
      </c>
      <c r="J14">
        <v>2</v>
      </c>
      <c r="K14" s="6">
        <v>20</v>
      </c>
      <c r="L14">
        <f t="shared" si="6"/>
        <v>2.5</v>
      </c>
      <c r="N14" s="7">
        <f t="shared" si="7"/>
        <v>66.077020666666684</v>
      </c>
    </row>
    <row r="15" spans="1:20" x14ac:dyDescent="0.2">
      <c r="B15" s="7">
        <v>800</v>
      </c>
      <c r="C15" s="5">
        <v>7.8</v>
      </c>
      <c r="D15" s="5">
        <v>5.1820000000000004</v>
      </c>
      <c r="E15" s="5">
        <v>7.9089999999999998</v>
      </c>
      <c r="F15">
        <f t="shared" si="5"/>
        <v>6.9636666666666658</v>
      </c>
      <c r="G15" s="5">
        <v>1.0089999999999999</v>
      </c>
      <c r="H15">
        <f t="shared" si="4"/>
        <v>5.9546666666666663</v>
      </c>
      <c r="I15">
        <v>29.71</v>
      </c>
      <c r="J15">
        <v>2</v>
      </c>
      <c r="K15" s="6">
        <v>40</v>
      </c>
      <c r="L15">
        <f t="shared" si="6"/>
        <v>1.25</v>
      </c>
      <c r="N15">
        <f t="shared" si="7"/>
        <v>70.765258666666654</v>
      </c>
    </row>
    <row r="21" spans="1:28" x14ac:dyDescent="0.2">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66" t="s">
        <v>77</v>
      </c>
      <c r="S21" s="66"/>
      <c r="T21" s="66"/>
      <c r="V21" s="66" t="s">
        <v>74</v>
      </c>
      <c r="W21" s="66"/>
      <c r="X21" s="66"/>
      <c r="Z21" s="66" t="s">
        <v>79</v>
      </c>
      <c r="AA21" s="66"/>
      <c r="AB21" s="66"/>
    </row>
    <row r="22" spans="1:28" x14ac:dyDescent="0.2">
      <c r="A22" t="s">
        <v>57</v>
      </c>
      <c r="B22" t="s">
        <v>0</v>
      </c>
      <c r="C22" s="7">
        <v>200</v>
      </c>
      <c r="D22" s="8">
        <v>13.308</v>
      </c>
      <c r="E22" s="8">
        <v>14.12</v>
      </c>
      <c r="F22" s="8">
        <v>14.109</v>
      </c>
      <c r="G22" s="7">
        <f t="shared" ref="G22" si="8">AVERAGE(D22:F22)</f>
        <v>13.845666666666666</v>
      </c>
      <c r="H22" s="8">
        <v>0.30499999999999999</v>
      </c>
      <c r="I22" s="7">
        <f t="shared" ref="I22:I45" si="9">G22-H22</f>
        <v>13.540666666666667</v>
      </c>
      <c r="J22" s="7">
        <v>29.71</v>
      </c>
      <c r="K22">
        <v>2</v>
      </c>
      <c r="L22" s="8">
        <v>10</v>
      </c>
      <c r="M22">
        <f>50/L22</f>
        <v>5</v>
      </c>
      <c r="N22" s="7"/>
      <c r="O22" s="7">
        <f>(I22*J22)/(K22*M22)</f>
        <v>40.229320666666666</v>
      </c>
      <c r="P22">
        <f>AVERAGE(O22:O28)</f>
        <v>34.516252722222227</v>
      </c>
      <c r="S22" s="3" t="s">
        <v>58</v>
      </c>
      <c r="T22" t="s">
        <v>57</v>
      </c>
      <c r="W22" s="3" t="s">
        <v>58</v>
      </c>
      <c r="X22" t="s">
        <v>57</v>
      </c>
      <c r="AA22" s="3" t="s">
        <v>58</v>
      </c>
      <c r="AB22" t="s">
        <v>57</v>
      </c>
    </row>
    <row r="23" spans="1:28" x14ac:dyDescent="0.2">
      <c r="A23" t="s">
        <v>57</v>
      </c>
      <c r="B23" t="s">
        <v>1</v>
      </c>
      <c r="C23" s="7">
        <v>200</v>
      </c>
      <c r="D23" s="8">
        <v>9.7579999999999991</v>
      </c>
      <c r="E23" s="8">
        <v>8.7669999999999995</v>
      </c>
      <c r="F23" s="8">
        <v>8.3420000000000005</v>
      </c>
      <c r="G23" s="7">
        <f t="shared" ref="G23:G45" si="10">AVERAGE(D23:F23)</f>
        <v>8.9556666666666658</v>
      </c>
      <c r="H23" s="8">
        <v>-0.28499999999999998</v>
      </c>
      <c r="I23" s="7">
        <f t="shared" si="9"/>
        <v>9.2406666666666659</v>
      </c>
      <c r="J23" s="7">
        <v>29.71</v>
      </c>
      <c r="K23">
        <v>2</v>
      </c>
      <c r="L23" s="8">
        <v>10</v>
      </c>
      <c r="M23">
        <f t="shared" ref="M23:M45" si="11">50/L23</f>
        <v>5</v>
      </c>
      <c r="O23" s="7">
        <f>(I23*J23)/(K23*M23)</f>
        <v>27.454020666666668</v>
      </c>
      <c r="R23" t="s">
        <v>75</v>
      </c>
      <c r="S23">
        <f>AVERAGE(O41:O45)</f>
        <v>37.024998133333341</v>
      </c>
      <c r="T23">
        <f>AVERAGE(O29:O35)</f>
        <v>59.589347000000011</v>
      </c>
      <c r="V23" t="s">
        <v>75</v>
      </c>
      <c r="W23">
        <f>STDEVA(O41:O45)</f>
        <v>12.960748136020188</v>
      </c>
      <c r="X23">
        <f>STDEVA(O29:O35)</f>
        <v>12.601141754304201</v>
      </c>
      <c r="Z23" t="s">
        <v>75</v>
      </c>
      <c r="AA23">
        <f>W23/SQRT(W28)</f>
        <v>5.7962227742789656</v>
      </c>
      <c r="AB23">
        <f>X23/SQRT(X28)</f>
        <v>4.7627839024801562</v>
      </c>
    </row>
    <row r="24" spans="1:28" x14ac:dyDescent="0.2">
      <c r="A24" t="s">
        <v>57</v>
      </c>
      <c r="B24" t="s">
        <v>2</v>
      </c>
      <c r="C24" s="7">
        <v>200</v>
      </c>
      <c r="D24" s="8">
        <v>8.7289999999999992</v>
      </c>
      <c r="E24" s="8">
        <v>8.1199999999999992</v>
      </c>
      <c r="F24" s="8">
        <v>8.5259999999999998</v>
      </c>
      <c r="G24" s="7">
        <f t="shared" si="10"/>
        <v>8.4583333333333321</v>
      </c>
      <c r="H24" s="8">
        <v>-0.124</v>
      </c>
      <c r="I24" s="7">
        <f t="shared" si="9"/>
        <v>8.5823333333333327</v>
      </c>
      <c r="J24" s="7">
        <v>29.71</v>
      </c>
      <c r="K24">
        <v>2</v>
      </c>
      <c r="L24" s="8">
        <v>10</v>
      </c>
      <c r="M24">
        <f t="shared" si="11"/>
        <v>5</v>
      </c>
      <c r="O24" s="7">
        <f t="shared" ref="O24:O45" si="12">(I24*J24)/(K24*M24)</f>
        <v>25.498112333333331</v>
      </c>
      <c r="R24" t="s">
        <v>76</v>
      </c>
      <c r="S24">
        <f>AVERAGE(O36:O40)</f>
        <v>39.974210800000002</v>
      </c>
      <c r="T24">
        <f>AVERAGE(O22:O28)</f>
        <v>34.516252722222227</v>
      </c>
      <c r="V24" t="s">
        <v>76</v>
      </c>
      <c r="W24">
        <f>STDEVA(O36:O40)</f>
        <v>15.833181563840578</v>
      </c>
      <c r="X24">
        <f>STDEVA(O22:O28)</f>
        <v>15.057443374314941</v>
      </c>
      <c r="Z24" t="s">
        <v>76</v>
      </c>
      <c r="AA24">
        <f>W24/SQRT(W29)</f>
        <v>7.0808140553687915</v>
      </c>
      <c r="AB24">
        <f>X24/SQRT(X29)</f>
        <v>6.1471755163204964</v>
      </c>
    </row>
    <row r="25" spans="1:28" x14ac:dyDescent="0.2">
      <c r="A25" t="s">
        <v>57</v>
      </c>
      <c r="B25" t="s">
        <v>3</v>
      </c>
      <c r="C25" s="7">
        <v>200</v>
      </c>
      <c r="D25" s="8">
        <v>9.4109999999999996</v>
      </c>
      <c r="E25" s="8">
        <v>9.5679999999999996</v>
      </c>
      <c r="F25" s="8">
        <v>9.8529999999999998</v>
      </c>
      <c r="G25" s="7">
        <f t="shared" si="10"/>
        <v>9.6106666666666669</v>
      </c>
      <c r="H25" s="8">
        <v>0.24</v>
      </c>
      <c r="I25" s="7">
        <f t="shared" si="9"/>
        <v>9.3706666666666667</v>
      </c>
      <c r="J25" s="7">
        <v>29.71</v>
      </c>
      <c r="K25">
        <v>2</v>
      </c>
      <c r="L25" s="8">
        <v>10</v>
      </c>
      <c r="M25">
        <f t="shared" si="11"/>
        <v>5</v>
      </c>
      <c r="O25" s="7">
        <f t="shared" si="12"/>
        <v>27.84025066666667</v>
      </c>
    </row>
    <row r="26" spans="1:28" x14ac:dyDescent="0.2">
      <c r="A26" t="s">
        <v>57</v>
      </c>
      <c r="B26" t="s">
        <v>4</v>
      </c>
      <c r="C26" s="7">
        <v>200</v>
      </c>
      <c r="D26" s="8">
        <v>20.146999999999998</v>
      </c>
      <c r="E26" s="8">
        <v>20.481000000000002</v>
      </c>
      <c r="F26" s="8">
        <v>21.585999999999999</v>
      </c>
      <c r="G26" s="7">
        <f t="shared" si="10"/>
        <v>20.738</v>
      </c>
      <c r="H26" s="8">
        <v>-0.39500000000000002</v>
      </c>
      <c r="I26" s="7">
        <f t="shared" si="9"/>
        <v>21.132999999999999</v>
      </c>
      <c r="J26" s="7">
        <v>29.71</v>
      </c>
      <c r="K26">
        <v>2</v>
      </c>
      <c r="L26" s="8">
        <v>10</v>
      </c>
      <c r="M26">
        <f t="shared" si="11"/>
        <v>5</v>
      </c>
      <c r="O26" s="7">
        <f t="shared" si="12"/>
        <v>62.786143000000003</v>
      </c>
      <c r="R26" s="67" t="s">
        <v>78</v>
      </c>
      <c r="S26" s="67"/>
      <c r="T26" s="67"/>
      <c r="V26" s="66" t="s">
        <v>80</v>
      </c>
      <c r="W26" s="66"/>
      <c r="X26" s="66"/>
    </row>
    <row r="27" spans="1:28" x14ac:dyDescent="0.2">
      <c r="A27" t="s">
        <v>57</v>
      </c>
      <c r="B27" t="s">
        <v>5</v>
      </c>
      <c r="C27" s="7">
        <v>200</v>
      </c>
      <c r="D27" s="8">
        <v>8.39</v>
      </c>
      <c r="E27" s="8">
        <v>6.8280000000000003</v>
      </c>
      <c r="F27" s="8">
        <v>7.0810000000000004</v>
      </c>
      <c r="G27" s="7">
        <f t="shared" si="10"/>
        <v>7.4329999999999998</v>
      </c>
      <c r="H27" s="8">
        <v>-0.40600000000000003</v>
      </c>
      <c r="I27" s="7">
        <f t="shared" si="9"/>
        <v>7.8389999999999995</v>
      </c>
      <c r="J27" s="7">
        <v>29.71</v>
      </c>
      <c r="K27">
        <v>2</v>
      </c>
      <c r="L27" s="8">
        <v>10</v>
      </c>
      <c r="M27">
        <f t="shared" si="11"/>
        <v>5</v>
      </c>
      <c r="O27" s="7">
        <f t="shared" si="12"/>
        <v>23.289669</v>
      </c>
      <c r="S27" t="s">
        <v>58</v>
      </c>
      <c r="T27" t="s">
        <v>57</v>
      </c>
      <c r="W27" t="s">
        <v>58</v>
      </c>
      <c r="X27" t="s">
        <v>57</v>
      </c>
    </row>
    <row r="28" spans="1:28" x14ac:dyDescent="0.2">
      <c r="A28" t="s">
        <v>57</v>
      </c>
      <c r="B28" t="s">
        <v>6</v>
      </c>
      <c r="C28" s="7">
        <v>200</v>
      </c>
      <c r="D28" s="8"/>
      <c r="E28" s="8"/>
      <c r="F28" s="8"/>
      <c r="G28" s="7" t="e">
        <f t="shared" si="10"/>
        <v>#DIV/0!</v>
      </c>
      <c r="H28" s="8"/>
      <c r="I28" s="7" t="e">
        <f t="shared" si="9"/>
        <v>#DIV/0!</v>
      </c>
      <c r="J28" s="7">
        <v>29.71</v>
      </c>
      <c r="K28">
        <v>2</v>
      </c>
      <c r="L28" s="8">
        <v>10</v>
      </c>
      <c r="M28">
        <f t="shared" si="11"/>
        <v>5</v>
      </c>
      <c r="O28" s="7"/>
      <c r="R28" t="s">
        <v>75</v>
      </c>
      <c r="S28">
        <f>ABS(S23)</f>
        <v>37.024998133333341</v>
      </c>
      <c r="T28">
        <f>ABS(T23)</f>
        <v>59.589347000000011</v>
      </c>
      <c r="V28" t="s">
        <v>75</v>
      </c>
      <c r="W28">
        <f>COUNT(O41:O45)</f>
        <v>5</v>
      </c>
      <c r="X28">
        <f>COUNT(O29:O35)</f>
        <v>7</v>
      </c>
    </row>
    <row r="29" spans="1:28" x14ac:dyDescent="0.2">
      <c r="A29" t="s">
        <v>57</v>
      </c>
      <c r="B29" t="s">
        <v>7</v>
      </c>
      <c r="C29" s="7">
        <v>200</v>
      </c>
      <c r="D29" s="8">
        <v>17.841999999999999</v>
      </c>
      <c r="E29" s="8">
        <v>18.411000000000001</v>
      </c>
      <c r="F29" s="8">
        <v>18.315999999999999</v>
      </c>
      <c r="G29" s="7">
        <f t="shared" si="10"/>
        <v>18.189666666666668</v>
      </c>
      <c r="H29" s="8">
        <v>-9.5000000000000001E-2</v>
      </c>
      <c r="I29" s="7">
        <f t="shared" si="9"/>
        <v>18.284666666666666</v>
      </c>
      <c r="J29" s="7">
        <v>29.71</v>
      </c>
      <c r="K29">
        <v>2</v>
      </c>
      <c r="L29" s="8">
        <v>10</v>
      </c>
      <c r="M29">
        <f t="shared" si="11"/>
        <v>5</v>
      </c>
      <c r="O29" s="7">
        <f t="shared" si="12"/>
        <v>54.323744666666663</v>
      </c>
      <c r="P29">
        <f>AVERAGE(O29:O35)</f>
        <v>59.589347000000011</v>
      </c>
      <c r="R29" t="s">
        <v>76</v>
      </c>
      <c r="S29">
        <f>ABS(S24)</f>
        <v>39.974210800000002</v>
      </c>
      <c r="T29">
        <f>ABS(T24)</f>
        <v>34.516252722222227</v>
      </c>
      <c r="V29" t="s">
        <v>76</v>
      </c>
      <c r="W29">
        <f>COUNT(O36:O40)</f>
        <v>5</v>
      </c>
      <c r="X29">
        <f>COUNT(O22:O28)</f>
        <v>6</v>
      </c>
    </row>
    <row r="30" spans="1:28" x14ac:dyDescent="0.2">
      <c r="A30" t="s">
        <v>57</v>
      </c>
      <c r="B30" t="s">
        <v>8</v>
      </c>
      <c r="C30" s="7">
        <v>200</v>
      </c>
      <c r="D30" s="8">
        <v>19.117000000000001</v>
      </c>
      <c r="E30" s="8">
        <v>19.623999999999999</v>
      </c>
      <c r="F30" s="8">
        <v>20.053000000000001</v>
      </c>
      <c r="G30" s="7">
        <f t="shared" si="10"/>
        <v>19.597999999999999</v>
      </c>
      <c r="H30" s="8">
        <v>-1.0999999999999999E-2</v>
      </c>
      <c r="I30" s="7">
        <f t="shared" si="9"/>
        <v>19.608999999999998</v>
      </c>
      <c r="J30" s="7">
        <v>29.71</v>
      </c>
      <c r="K30">
        <v>2</v>
      </c>
      <c r="L30" s="8">
        <v>10</v>
      </c>
      <c r="M30">
        <f t="shared" si="11"/>
        <v>5</v>
      </c>
      <c r="O30" s="7">
        <f t="shared" si="12"/>
        <v>58.258338999999999</v>
      </c>
    </row>
    <row r="31" spans="1:28" x14ac:dyDescent="0.2">
      <c r="A31" t="s">
        <v>57</v>
      </c>
      <c r="B31" t="s">
        <v>9</v>
      </c>
      <c r="C31" s="7">
        <v>200</v>
      </c>
      <c r="D31" s="8">
        <v>14.558</v>
      </c>
      <c r="E31" s="8">
        <v>13.705</v>
      </c>
      <c r="F31" s="8">
        <v>14.462999999999999</v>
      </c>
      <c r="G31" s="7">
        <f t="shared" si="10"/>
        <v>14.241999999999999</v>
      </c>
      <c r="H31" s="8">
        <v>0.189</v>
      </c>
      <c r="I31" s="7">
        <f t="shared" si="9"/>
        <v>14.052999999999999</v>
      </c>
      <c r="J31" s="7">
        <v>29.71</v>
      </c>
      <c r="K31">
        <v>2</v>
      </c>
      <c r="L31" s="8">
        <v>10</v>
      </c>
      <c r="M31">
        <f t="shared" si="11"/>
        <v>5</v>
      </c>
      <c r="O31" s="7">
        <f t="shared" si="12"/>
        <v>41.751463000000001</v>
      </c>
    </row>
    <row r="32" spans="1:28" x14ac:dyDescent="0.2">
      <c r="A32" t="s">
        <v>57</v>
      </c>
      <c r="B32" t="s">
        <v>10</v>
      </c>
      <c r="C32" s="7">
        <v>200</v>
      </c>
      <c r="D32" s="8">
        <v>25.295000000000002</v>
      </c>
      <c r="E32" s="8">
        <v>22.8</v>
      </c>
      <c r="F32" s="8">
        <v>28.295000000000002</v>
      </c>
      <c r="G32" s="7">
        <f t="shared" si="10"/>
        <v>25.463333333333335</v>
      </c>
      <c r="H32" s="8">
        <v>0.253</v>
      </c>
      <c r="I32" s="7">
        <f t="shared" si="9"/>
        <v>25.210333333333335</v>
      </c>
      <c r="J32" s="7">
        <v>29.71</v>
      </c>
      <c r="K32">
        <v>2</v>
      </c>
      <c r="L32" s="8">
        <v>10</v>
      </c>
      <c r="M32">
        <f t="shared" si="11"/>
        <v>5</v>
      </c>
      <c r="O32" s="7">
        <f t="shared" si="12"/>
        <v>74.899900333333335</v>
      </c>
    </row>
    <row r="33" spans="1:16" x14ac:dyDescent="0.2">
      <c r="A33" t="s">
        <v>57</v>
      </c>
      <c r="B33" t="s">
        <v>11</v>
      </c>
      <c r="C33" s="7">
        <v>200</v>
      </c>
      <c r="D33" s="5">
        <v>21.818000000000001</v>
      </c>
      <c r="E33" s="5">
        <v>20.045000000000002</v>
      </c>
      <c r="F33" s="5">
        <v>23.181999999999999</v>
      </c>
      <c r="G33" s="7">
        <f t="shared" si="10"/>
        <v>21.681666666666668</v>
      </c>
      <c r="H33" s="5">
        <v>0.83399999999999996</v>
      </c>
      <c r="I33" s="7">
        <f t="shared" si="9"/>
        <v>20.847666666666669</v>
      </c>
      <c r="J33" s="7">
        <v>29.71</v>
      </c>
      <c r="K33">
        <v>2</v>
      </c>
      <c r="L33" s="8">
        <v>10</v>
      </c>
      <c r="M33">
        <f t="shared" si="11"/>
        <v>5</v>
      </c>
      <c r="O33" s="7">
        <f t="shared" si="12"/>
        <v>61.93841766666668</v>
      </c>
    </row>
    <row r="34" spans="1:16" x14ac:dyDescent="0.2">
      <c r="A34" t="s">
        <v>57</v>
      </c>
      <c r="B34" t="s">
        <v>12</v>
      </c>
      <c r="C34" s="7">
        <v>200</v>
      </c>
      <c r="D34" s="8">
        <v>18.440000000000001</v>
      </c>
      <c r="E34" s="8">
        <v>16.692</v>
      </c>
      <c r="F34" s="8">
        <v>15.726000000000001</v>
      </c>
      <c r="G34" s="7">
        <f t="shared" si="10"/>
        <v>16.952666666666669</v>
      </c>
      <c r="H34" s="8">
        <v>0.158</v>
      </c>
      <c r="I34" s="7">
        <f t="shared" si="9"/>
        <v>16.794666666666668</v>
      </c>
      <c r="J34" s="7">
        <v>29.71</v>
      </c>
      <c r="K34">
        <v>2</v>
      </c>
      <c r="L34" s="8">
        <v>10</v>
      </c>
      <c r="M34">
        <f t="shared" si="11"/>
        <v>5</v>
      </c>
      <c r="O34" s="7">
        <f t="shared" si="12"/>
        <v>49.896954666666673</v>
      </c>
    </row>
    <row r="35" spans="1:16" x14ac:dyDescent="0.2">
      <c r="A35" t="s">
        <v>57</v>
      </c>
      <c r="B35" t="s">
        <v>13</v>
      </c>
      <c r="C35" s="7">
        <v>200</v>
      </c>
      <c r="D35" s="8">
        <v>24.451000000000001</v>
      </c>
      <c r="E35" s="8">
        <v>25.669</v>
      </c>
      <c r="F35" s="8">
        <v>26.346</v>
      </c>
      <c r="G35" s="7">
        <f t="shared" si="10"/>
        <v>25.488666666666671</v>
      </c>
      <c r="H35" s="8">
        <v>-0.111</v>
      </c>
      <c r="I35" s="7">
        <f t="shared" si="9"/>
        <v>25.599666666666671</v>
      </c>
      <c r="J35" s="7">
        <v>29.71</v>
      </c>
      <c r="K35">
        <v>2</v>
      </c>
      <c r="L35" s="8">
        <v>10</v>
      </c>
      <c r="M35">
        <f t="shared" si="11"/>
        <v>5</v>
      </c>
      <c r="O35" s="7">
        <f t="shared" si="12"/>
        <v>76.056609666666674</v>
      </c>
    </row>
    <row r="36" spans="1:16" x14ac:dyDescent="0.2">
      <c r="A36" t="s">
        <v>58</v>
      </c>
      <c r="B36" t="s">
        <v>14</v>
      </c>
      <c r="C36" s="7">
        <v>200</v>
      </c>
      <c r="D36" s="8">
        <v>11.211</v>
      </c>
      <c r="E36" s="8">
        <v>7.7679999999999998</v>
      </c>
      <c r="F36" s="8">
        <v>8.3049999999999997</v>
      </c>
      <c r="G36" s="7">
        <f t="shared" si="10"/>
        <v>9.0946666666666669</v>
      </c>
      <c r="H36" s="8">
        <v>0.253</v>
      </c>
      <c r="I36" s="7">
        <f t="shared" si="9"/>
        <v>8.8416666666666668</v>
      </c>
      <c r="J36" s="7">
        <v>29.71</v>
      </c>
      <c r="K36">
        <v>2</v>
      </c>
      <c r="L36" s="8">
        <v>10</v>
      </c>
      <c r="M36">
        <f t="shared" si="11"/>
        <v>5</v>
      </c>
      <c r="O36" s="7">
        <f t="shared" si="12"/>
        <v>26.268591666666669</v>
      </c>
      <c r="P36">
        <f>AVERAGE(O36:O40)</f>
        <v>39.974210800000002</v>
      </c>
    </row>
    <row r="37" spans="1:16" x14ac:dyDescent="0.2">
      <c r="A37" t="s">
        <v>58</v>
      </c>
      <c r="B37" t="s">
        <v>15</v>
      </c>
      <c r="C37" s="7">
        <v>200</v>
      </c>
      <c r="D37" s="8">
        <v>19.736999999999998</v>
      </c>
      <c r="E37" s="8">
        <v>19.452999999999999</v>
      </c>
      <c r="F37" s="8">
        <v>19.137</v>
      </c>
      <c r="G37" s="7">
        <f t="shared" si="10"/>
        <v>19.442333333333334</v>
      </c>
      <c r="H37" s="8">
        <v>-0.158</v>
      </c>
      <c r="I37" s="7">
        <f t="shared" si="9"/>
        <v>19.600333333333335</v>
      </c>
      <c r="J37" s="7">
        <v>29.71</v>
      </c>
      <c r="K37">
        <v>2</v>
      </c>
      <c r="L37" s="8">
        <v>10</v>
      </c>
      <c r="M37">
        <f t="shared" si="11"/>
        <v>5</v>
      </c>
      <c r="O37" s="7">
        <f t="shared" si="12"/>
        <v>58.232590333333334</v>
      </c>
    </row>
    <row r="38" spans="1:16" x14ac:dyDescent="0.2">
      <c r="A38" t="s">
        <v>58</v>
      </c>
      <c r="B38" t="s">
        <v>16</v>
      </c>
      <c r="C38" s="7">
        <v>200</v>
      </c>
      <c r="D38" s="5">
        <v>11.864000000000001</v>
      </c>
      <c r="E38" s="5">
        <v>14.590999999999999</v>
      </c>
      <c r="F38" s="5">
        <v>13.227</v>
      </c>
      <c r="G38" s="7">
        <f t="shared" si="10"/>
        <v>13.227333333333334</v>
      </c>
      <c r="H38" s="5">
        <v>-0.68200000000000005</v>
      </c>
      <c r="I38" s="7">
        <f t="shared" si="9"/>
        <v>13.909333333333334</v>
      </c>
      <c r="J38" s="7">
        <v>29.71</v>
      </c>
      <c r="K38">
        <v>2</v>
      </c>
      <c r="L38" s="8">
        <v>10</v>
      </c>
      <c r="M38">
        <f t="shared" si="11"/>
        <v>5</v>
      </c>
      <c r="O38" s="7">
        <f t="shared" si="12"/>
        <v>41.324629333333334</v>
      </c>
    </row>
    <row r="39" spans="1:16" x14ac:dyDescent="0.2">
      <c r="A39" t="s">
        <v>58</v>
      </c>
      <c r="B39" s="2" t="s">
        <v>17</v>
      </c>
      <c r="C39" s="7">
        <v>200</v>
      </c>
      <c r="D39" s="8">
        <v>8.1790000000000003</v>
      </c>
      <c r="E39" s="8">
        <v>8.3680000000000003</v>
      </c>
      <c r="F39" s="8">
        <v>6.109</v>
      </c>
      <c r="G39" s="7">
        <f t="shared" si="10"/>
        <v>7.5519999999999996</v>
      </c>
      <c r="H39" s="8">
        <v>0.20799999999999999</v>
      </c>
      <c r="I39" s="7">
        <f t="shared" si="9"/>
        <v>7.3439999999999994</v>
      </c>
      <c r="J39" s="7">
        <v>29.71</v>
      </c>
      <c r="K39">
        <v>2</v>
      </c>
      <c r="L39" s="8">
        <v>10</v>
      </c>
      <c r="M39">
        <f t="shared" si="11"/>
        <v>5</v>
      </c>
      <c r="O39" s="7">
        <f t="shared" si="12"/>
        <v>21.819023999999999</v>
      </c>
    </row>
    <row r="40" spans="1:16" x14ac:dyDescent="0.2">
      <c r="A40" t="s">
        <v>58</v>
      </c>
      <c r="B40" t="s">
        <v>18</v>
      </c>
      <c r="C40" s="7">
        <v>200</v>
      </c>
      <c r="D40" s="8">
        <v>15.916</v>
      </c>
      <c r="E40" s="8">
        <v>17.716000000000001</v>
      </c>
      <c r="F40" s="8">
        <v>19.2</v>
      </c>
      <c r="G40" s="7">
        <f t="shared" si="10"/>
        <v>17.61066666666667</v>
      </c>
      <c r="H40" s="8">
        <v>3.2000000000000001E-2</v>
      </c>
      <c r="I40" s="7">
        <f t="shared" si="9"/>
        <v>17.57866666666667</v>
      </c>
      <c r="J40" s="7">
        <v>29.71</v>
      </c>
      <c r="K40">
        <v>2</v>
      </c>
      <c r="L40" s="8">
        <v>10</v>
      </c>
      <c r="M40">
        <f t="shared" si="11"/>
        <v>5</v>
      </c>
      <c r="O40" s="7">
        <f t="shared" si="12"/>
        <v>52.226218666666682</v>
      </c>
    </row>
    <row r="41" spans="1:16" x14ac:dyDescent="0.2">
      <c r="A41" t="s">
        <v>58</v>
      </c>
      <c r="B41" t="s">
        <v>19</v>
      </c>
      <c r="C41" s="7">
        <v>200</v>
      </c>
      <c r="D41" s="8">
        <v>14.311999999999999</v>
      </c>
      <c r="E41" s="8">
        <v>11.548999999999999</v>
      </c>
      <c r="F41" s="8">
        <v>12.756</v>
      </c>
      <c r="G41" s="7">
        <f t="shared" si="10"/>
        <v>12.872333333333332</v>
      </c>
      <c r="H41" s="8">
        <v>-0.88</v>
      </c>
      <c r="I41" s="7">
        <f t="shared" si="9"/>
        <v>13.752333333333333</v>
      </c>
      <c r="J41" s="7">
        <v>29.71</v>
      </c>
      <c r="K41">
        <v>2</v>
      </c>
      <c r="L41" s="8">
        <v>10</v>
      </c>
      <c r="M41">
        <f t="shared" si="11"/>
        <v>5</v>
      </c>
      <c r="O41" s="7">
        <f t="shared" si="12"/>
        <v>40.858182333333332</v>
      </c>
      <c r="P41">
        <f>AVERAGE(O41:O45)</f>
        <v>37.024998133333341</v>
      </c>
    </row>
    <row r="42" spans="1:16" x14ac:dyDescent="0.2">
      <c r="A42" t="s">
        <v>58</v>
      </c>
      <c r="B42" t="s">
        <v>20</v>
      </c>
      <c r="C42" s="7">
        <v>200</v>
      </c>
      <c r="D42" s="8">
        <v>3.9740000000000002</v>
      </c>
      <c r="E42" s="8">
        <v>5.7160000000000002</v>
      </c>
      <c r="F42" s="8">
        <v>5.2110000000000003</v>
      </c>
      <c r="G42" s="7">
        <f t="shared" si="10"/>
        <v>4.9670000000000005</v>
      </c>
      <c r="H42" s="8">
        <v>-1.6E-2</v>
      </c>
      <c r="I42" s="7">
        <f t="shared" si="9"/>
        <v>4.9830000000000005</v>
      </c>
      <c r="J42" s="7">
        <v>29.71</v>
      </c>
      <c r="K42">
        <v>2</v>
      </c>
      <c r="L42" s="8">
        <v>10</v>
      </c>
      <c r="M42">
        <f t="shared" si="11"/>
        <v>5</v>
      </c>
      <c r="O42" s="7">
        <f t="shared" si="12"/>
        <v>14.804493000000003</v>
      </c>
    </row>
    <row r="43" spans="1:16" x14ac:dyDescent="0.2">
      <c r="A43" t="s">
        <v>58</v>
      </c>
      <c r="B43" t="s">
        <v>21</v>
      </c>
      <c r="C43" s="7">
        <v>200</v>
      </c>
      <c r="D43" s="8">
        <v>16.326000000000001</v>
      </c>
      <c r="E43" s="8">
        <v>14.779</v>
      </c>
      <c r="F43" s="8">
        <v>15.032</v>
      </c>
      <c r="G43" s="7">
        <f t="shared" si="10"/>
        <v>15.379</v>
      </c>
      <c r="H43" s="8">
        <v>-0.53700000000000003</v>
      </c>
      <c r="I43" s="7">
        <f t="shared" si="9"/>
        <v>15.916</v>
      </c>
      <c r="J43" s="7">
        <v>29.71</v>
      </c>
      <c r="K43">
        <v>2</v>
      </c>
      <c r="L43" s="8">
        <v>10</v>
      </c>
      <c r="M43">
        <f t="shared" si="11"/>
        <v>5</v>
      </c>
      <c r="O43" s="7">
        <f t="shared" si="12"/>
        <v>47.286436000000002</v>
      </c>
    </row>
    <row r="44" spans="1:16" x14ac:dyDescent="0.2">
      <c r="A44" t="s">
        <v>58</v>
      </c>
      <c r="B44" t="s">
        <v>22</v>
      </c>
      <c r="C44" s="7">
        <v>200</v>
      </c>
      <c r="D44" s="8">
        <v>16.167999999999999</v>
      </c>
      <c r="E44" s="8">
        <v>12.379</v>
      </c>
      <c r="F44" s="8">
        <v>13.737</v>
      </c>
      <c r="G44" s="7">
        <f t="shared" si="10"/>
        <v>14.094666666666667</v>
      </c>
      <c r="H44" s="8">
        <v>-0.92900000000000005</v>
      </c>
      <c r="I44" s="7">
        <f t="shared" si="9"/>
        <v>15.023666666666667</v>
      </c>
      <c r="J44" s="7">
        <v>29.71</v>
      </c>
      <c r="K44">
        <v>2</v>
      </c>
      <c r="L44" s="8">
        <v>10</v>
      </c>
      <c r="M44">
        <f t="shared" si="11"/>
        <v>5</v>
      </c>
      <c r="O44" s="7">
        <f t="shared" si="12"/>
        <v>44.635313666666669</v>
      </c>
    </row>
    <row r="45" spans="1:16" x14ac:dyDescent="0.2">
      <c r="A45" t="s">
        <v>58</v>
      </c>
      <c r="B45" t="s">
        <v>23</v>
      </c>
      <c r="C45" s="7">
        <v>200</v>
      </c>
      <c r="D45" s="8">
        <v>13.331</v>
      </c>
      <c r="E45" s="8">
        <v>13.726000000000001</v>
      </c>
      <c r="F45" s="8">
        <v>11.12</v>
      </c>
      <c r="G45" s="7">
        <f t="shared" si="10"/>
        <v>12.725666666666667</v>
      </c>
      <c r="H45" s="8">
        <v>0.09</v>
      </c>
      <c r="I45" s="7">
        <f t="shared" si="9"/>
        <v>12.635666666666667</v>
      </c>
      <c r="J45" s="7">
        <v>29.71</v>
      </c>
      <c r="K45">
        <v>2</v>
      </c>
      <c r="L45" s="8">
        <v>10</v>
      </c>
      <c r="M45">
        <f t="shared" si="11"/>
        <v>5</v>
      </c>
      <c r="O45" s="7">
        <f t="shared" si="12"/>
        <v>37.540565666666666</v>
      </c>
    </row>
    <row r="47" spans="1:16" x14ac:dyDescent="0.2">
      <c r="C47" t="s">
        <v>164</v>
      </c>
    </row>
  </sheetData>
  <mergeCells count="6">
    <mergeCell ref="C2:E2"/>
    <mergeCell ref="R21:T21"/>
    <mergeCell ref="V21:X21"/>
    <mergeCell ref="Z21:AB21"/>
    <mergeCell ref="R26:T26"/>
    <mergeCell ref="V26:X2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6C08-21CB-47CE-8E63-3AB35B4CF441}">
  <dimension ref="A1:AB43"/>
  <sheetViews>
    <sheetView topLeftCell="E13" zoomScale="160" zoomScaleNormal="160" workbookViewId="0">
      <selection activeCell="H40" sqref="H40"/>
    </sheetView>
  </sheetViews>
  <sheetFormatPr defaultRowHeight="15" x14ac:dyDescent="0.2"/>
  <cols>
    <col min="2" max="2" width="16.6796875" customWidth="1"/>
  </cols>
  <sheetData>
    <row r="1" spans="1:21" x14ac:dyDescent="0.2">
      <c r="A1" t="s">
        <v>62</v>
      </c>
      <c r="C1" s="65" t="s">
        <v>72</v>
      </c>
      <c r="D1" s="65"/>
      <c r="E1" s="65"/>
      <c r="I1" s="7"/>
    </row>
    <row r="2" spans="1:21" x14ac:dyDescent="0.2">
      <c r="A2" t="s">
        <v>172</v>
      </c>
      <c r="B2" s="11"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1" x14ac:dyDescent="0.2">
      <c r="B3" s="7">
        <v>20</v>
      </c>
      <c r="C3">
        <v>-178.40899999999999</v>
      </c>
      <c r="D3" s="5">
        <v>-124.17400000000001</v>
      </c>
      <c r="E3" s="5">
        <v>-174.21600000000001</v>
      </c>
      <c r="F3">
        <f>AVERAGE(C3:E3)</f>
        <v>-158.93299999999999</v>
      </c>
      <c r="G3" s="5">
        <v>-0.313</v>
      </c>
      <c r="H3">
        <f>F3-G3</f>
        <v>-158.62</v>
      </c>
      <c r="I3">
        <v>64.959999999999994</v>
      </c>
      <c r="J3">
        <v>2</v>
      </c>
      <c r="K3" s="5">
        <v>1</v>
      </c>
      <c r="L3">
        <f>50/K3</f>
        <v>50</v>
      </c>
      <c r="N3">
        <f>(H3*I3)/(J3*L3)</f>
        <v>-103.03955199999999</v>
      </c>
      <c r="R3">
        <v>10</v>
      </c>
      <c r="S3">
        <f>(U3*T3)/R3</f>
        <v>12.5</v>
      </c>
      <c r="T3">
        <v>1.25</v>
      </c>
      <c r="U3">
        <v>100</v>
      </c>
    </row>
    <row r="4" spans="1:21" x14ac:dyDescent="0.2">
      <c r="B4" s="7">
        <v>100</v>
      </c>
      <c r="C4" s="5">
        <v>-104.60899999999999</v>
      </c>
      <c r="D4" s="5">
        <v>-119.27</v>
      </c>
      <c r="E4" s="5">
        <v>-130.17400000000001</v>
      </c>
      <c r="F4">
        <f>AVERAGE(C4:E4)</f>
        <v>-118.01766666666667</v>
      </c>
      <c r="G4" s="5">
        <v>-0.91300000000000003</v>
      </c>
      <c r="H4">
        <f>F4-G4</f>
        <v>-117.10466666666667</v>
      </c>
      <c r="I4">
        <v>64.959999999999994</v>
      </c>
      <c r="J4">
        <v>2</v>
      </c>
      <c r="K4" s="6">
        <v>5</v>
      </c>
      <c r="L4">
        <f>50/K4</f>
        <v>10</v>
      </c>
      <c r="N4">
        <f>(H4*I4)/(J4*L4)</f>
        <v>-380.35595733333332</v>
      </c>
      <c r="U4">
        <f>U3-S3</f>
        <v>87.5</v>
      </c>
    </row>
    <row r="5" spans="1:21" x14ac:dyDescent="0.2">
      <c r="B5" s="7">
        <v>200</v>
      </c>
      <c r="C5" s="5">
        <v>-109.461</v>
      </c>
      <c r="D5" s="5">
        <v>-64.304000000000002</v>
      </c>
      <c r="E5" s="5">
        <v>-59.216999999999999</v>
      </c>
      <c r="F5" s="7">
        <f>AVERAGE(C5:E5)</f>
        <v>-77.660666666666657</v>
      </c>
      <c r="G5" s="5">
        <v>-0.88700000000000001</v>
      </c>
      <c r="H5" s="7">
        <f>F5-G5</f>
        <v>-76.773666666666657</v>
      </c>
      <c r="I5" s="7">
        <v>64.959999999999994</v>
      </c>
      <c r="J5" s="7">
        <v>2</v>
      </c>
      <c r="K5" s="8">
        <v>10</v>
      </c>
      <c r="L5" s="7">
        <f>50/K5</f>
        <v>5</v>
      </c>
      <c r="M5" s="7"/>
      <c r="N5" s="7">
        <f>(H5*I5)/(J5*L5)</f>
        <v>-498.72173866666651</v>
      </c>
    </row>
    <row r="6" spans="1:21" x14ac:dyDescent="0.2">
      <c r="B6" s="7">
        <v>400</v>
      </c>
      <c r="C6" s="5">
        <v>-54.939</v>
      </c>
      <c r="D6" s="5">
        <v>-41.814</v>
      </c>
      <c r="E6" s="5">
        <v>-43.618000000000002</v>
      </c>
      <c r="F6">
        <f>AVERAGE(C6:E6)</f>
        <v>-46.790333333333336</v>
      </c>
      <c r="G6" s="5">
        <v>-0.41</v>
      </c>
      <c r="H6">
        <f>F6-G6</f>
        <v>-46.38033333333334</v>
      </c>
      <c r="I6">
        <v>64.959999999999994</v>
      </c>
      <c r="J6">
        <v>2</v>
      </c>
      <c r="K6" s="6">
        <v>20</v>
      </c>
      <c r="L6">
        <f>50/K6</f>
        <v>2.5</v>
      </c>
      <c r="N6">
        <f>(H6*I6)/(J6*L6)</f>
        <v>-602.57329066666671</v>
      </c>
      <c r="R6">
        <v>10</v>
      </c>
      <c r="S6">
        <f>(T6*U6)/R6</f>
        <v>10</v>
      </c>
      <c r="T6">
        <v>5</v>
      </c>
      <c r="U6">
        <v>20</v>
      </c>
    </row>
    <row r="7" spans="1:21" x14ac:dyDescent="0.2">
      <c r="B7" s="30">
        <v>800</v>
      </c>
      <c r="C7" s="5">
        <v>-25.460999999999999</v>
      </c>
      <c r="D7" s="5">
        <v>-25.655000000000001</v>
      </c>
      <c r="E7" s="5">
        <v>-26.78</v>
      </c>
      <c r="F7">
        <f>AVERAGE(C7:E7)</f>
        <v>-25.965333333333334</v>
      </c>
      <c r="G7" s="5">
        <v>-0.27600000000000002</v>
      </c>
      <c r="H7">
        <f>F7-G7</f>
        <v>-25.689333333333334</v>
      </c>
      <c r="I7">
        <v>64.959999999999994</v>
      </c>
      <c r="J7">
        <v>2</v>
      </c>
      <c r="K7" s="6">
        <v>40</v>
      </c>
      <c r="L7">
        <f>50/K7</f>
        <v>1.25</v>
      </c>
      <c r="N7">
        <f>(H7*I7)/(J7*L7)</f>
        <v>-667.51163733333328</v>
      </c>
      <c r="U7">
        <f>U6-S6</f>
        <v>10</v>
      </c>
    </row>
    <row r="8" spans="1:21" x14ac:dyDescent="0.2">
      <c r="B8" s="7"/>
    </row>
    <row r="9" spans="1:21" x14ac:dyDescent="0.2">
      <c r="A9" t="s">
        <v>173</v>
      </c>
      <c r="B9" s="11" t="s">
        <v>70</v>
      </c>
      <c r="C9" s="4">
        <v>1</v>
      </c>
      <c r="D9" s="4">
        <v>2</v>
      </c>
      <c r="E9" s="4">
        <v>3</v>
      </c>
      <c r="F9" s="3" t="s">
        <v>63</v>
      </c>
      <c r="G9" s="4" t="s">
        <v>64</v>
      </c>
      <c r="H9" s="3" t="s">
        <v>61</v>
      </c>
      <c r="I9" s="9" t="s">
        <v>65</v>
      </c>
      <c r="J9" s="3" t="s">
        <v>66</v>
      </c>
      <c r="K9" s="3" t="s">
        <v>67</v>
      </c>
      <c r="L9" s="3" t="s">
        <v>68</v>
      </c>
      <c r="N9" s="3" t="s">
        <v>107</v>
      </c>
    </row>
    <row r="10" spans="1:21" x14ac:dyDescent="0.2">
      <c r="B10" s="7">
        <v>20</v>
      </c>
      <c r="C10" s="5">
        <v>-228.39099999999999</v>
      </c>
      <c r="D10" s="5">
        <v>-161.47800000000001</v>
      </c>
      <c r="E10" s="5">
        <v>-163.39099999999999</v>
      </c>
      <c r="F10">
        <f>AVERAGE(C10:E10)</f>
        <v>-184.42</v>
      </c>
      <c r="G10">
        <v>-3.13</v>
      </c>
      <c r="H10">
        <f>F10-G10</f>
        <v>-181.29</v>
      </c>
      <c r="I10">
        <v>64.959999999999994</v>
      </c>
      <c r="J10">
        <v>2</v>
      </c>
      <c r="K10" s="5">
        <v>1</v>
      </c>
      <c r="L10">
        <f>50/K10</f>
        <v>50</v>
      </c>
      <c r="N10">
        <f>(H10*I10)/(J10*L10)</f>
        <v>-117.76598399999999</v>
      </c>
    </row>
    <row r="11" spans="1:21" x14ac:dyDescent="0.2">
      <c r="B11" s="7">
        <v>100</v>
      </c>
      <c r="C11" s="5">
        <v>-82.590999999999994</v>
      </c>
      <c r="D11" s="5">
        <v>-84.391000000000005</v>
      </c>
      <c r="E11" s="5">
        <v>-74.896000000000001</v>
      </c>
      <c r="F11">
        <f>AVERAGE(C11:E11)</f>
        <v>-80.625999999999991</v>
      </c>
      <c r="G11">
        <v>-0.70399999999999996</v>
      </c>
      <c r="H11">
        <f>F11-G11</f>
        <v>-79.921999999999997</v>
      </c>
      <c r="I11">
        <v>64.959999999999994</v>
      </c>
      <c r="J11">
        <v>2</v>
      </c>
      <c r="K11" s="6">
        <v>5</v>
      </c>
      <c r="L11">
        <f>50/K11</f>
        <v>10</v>
      </c>
      <c r="N11">
        <f>(H11*I11)/(J11*L11)</f>
        <v>-259.58665599999995</v>
      </c>
    </row>
    <row r="12" spans="1:21" x14ac:dyDescent="0.2">
      <c r="B12" s="7">
        <v>200</v>
      </c>
      <c r="C12" s="5">
        <v>-49.774000000000001</v>
      </c>
      <c r="D12" s="5">
        <v>-51.156999999999996</v>
      </c>
      <c r="E12" s="5">
        <v>-51.652000000000001</v>
      </c>
      <c r="F12" s="7">
        <f>AVERAGE(C12:E12)</f>
        <v>-50.860999999999997</v>
      </c>
      <c r="G12">
        <v>-0.47</v>
      </c>
      <c r="H12" s="7">
        <f>F12-G12</f>
        <v>-50.390999999999998</v>
      </c>
      <c r="I12" s="7">
        <v>64.959999999999994</v>
      </c>
      <c r="J12" s="7">
        <v>2</v>
      </c>
      <c r="K12" s="8">
        <v>10</v>
      </c>
      <c r="L12" s="7">
        <f>50/K12</f>
        <v>5</v>
      </c>
      <c r="M12" s="7"/>
      <c r="N12" s="7">
        <f>(H12*I12)/(J12*L12)</f>
        <v>-327.33993599999997</v>
      </c>
    </row>
    <row r="13" spans="1:21" x14ac:dyDescent="0.2">
      <c r="B13" s="7">
        <v>400</v>
      </c>
      <c r="C13" s="5">
        <v>-34.225999999999999</v>
      </c>
      <c r="D13" s="5">
        <v>-33.103999999999999</v>
      </c>
      <c r="E13" s="5">
        <v>-36.652000000000001</v>
      </c>
      <c r="F13">
        <f>AVERAGE(C13:E13)</f>
        <v>-34.660666666666664</v>
      </c>
      <c r="G13">
        <v>-0.36499999999999999</v>
      </c>
      <c r="H13">
        <f>F13-G13</f>
        <v>-34.295666666666662</v>
      </c>
      <c r="I13">
        <v>64.959999999999994</v>
      </c>
      <c r="J13">
        <v>2</v>
      </c>
      <c r="K13" s="6">
        <v>20</v>
      </c>
      <c r="L13">
        <f>50/K13</f>
        <v>2.5</v>
      </c>
      <c r="N13">
        <f>(H13*I13)/(J13*L13)</f>
        <v>-445.56930133333327</v>
      </c>
    </row>
    <row r="14" spans="1:21" x14ac:dyDescent="0.2">
      <c r="B14" s="30">
        <v>800</v>
      </c>
      <c r="C14" s="5">
        <v>-23.87</v>
      </c>
      <c r="D14" s="5">
        <v>-21.626000000000001</v>
      </c>
      <c r="E14" s="5">
        <v>-22.617000000000001</v>
      </c>
      <c r="F14">
        <f>AVERAGE(C14:E14)</f>
        <v>-22.704333333333334</v>
      </c>
      <c r="G14">
        <v>-0.52200000000000002</v>
      </c>
      <c r="H14">
        <f>F14-G14</f>
        <v>-22.182333333333336</v>
      </c>
      <c r="I14">
        <v>64.959999999999994</v>
      </c>
      <c r="J14">
        <v>2</v>
      </c>
      <c r="K14" s="6">
        <v>40</v>
      </c>
      <c r="L14">
        <f>50/K14</f>
        <v>1.25</v>
      </c>
      <c r="N14">
        <f>(H14*I14)/(J14*L14)</f>
        <v>-576.38574933333337</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66" t="s">
        <v>77</v>
      </c>
      <c r="S19" s="66"/>
      <c r="T19" s="66"/>
      <c r="V19" s="66" t="s">
        <v>74</v>
      </c>
      <c r="W19" s="66"/>
      <c r="X19" s="66"/>
      <c r="Z19" s="66" t="s">
        <v>79</v>
      </c>
      <c r="AA19" s="66"/>
      <c r="AB19" s="66"/>
    </row>
    <row r="20" spans="1:28" x14ac:dyDescent="0.2">
      <c r="A20" t="s">
        <v>57</v>
      </c>
      <c r="B20" t="s">
        <v>0</v>
      </c>
      <c r="C20" s="7">
        <v>800</v>
      </c>
      <c r="D20" s="35">
        <v>-13.051</v>
      </c>
      <c r="E20" s="35">
        <v>-10.055</v>
      </c>
      <c r="F20" s="35">
        <v>-10.173999999999999</v>
      </c>
      <c r="G20" s="7">
        <f t="shared" ref="G20:G43" si="0">AVERAGE(D20:F20)</f>
        <v>-11.093333333333334</v>
      </c>
      <c r="H20" s="8">
        <v>-0.03</v>
      </c>
      <c r="I20" s="7">
        <f t="shared" ref="I20:I43" si="1">G20-H20</f>
        <v>-11.063333333333334</v>
      </c>
      <c r="J20" s="7">
        <v>64.959999999999994</v>
      </c>
      <c r="K20">
        <v>2</v>
      </c>
      <c r="L20" s="5">
        <v>40</v>
      </c>
      <c r="M20">
        <f>50/L20</f>
        <v>1.25</v>
      </c>
      <c r="N20" s="7"/>
      <c r="O20" s="7">
        <f t="shared" ref="O20:O43" si="2">(I20*J20)/(K20*M20)</f>
        <v>-287.46965333333333</v>
      </c>
      <c r="P20">
        <f>AVERAGE(O20:O26)</f>
        <v>-384.82737066666664</v>
      </c>
      <c r="Q20">
        <f>ABS(O20)</f>
        <v>287.46965333333333</v>
      </c>
      <c r="S20" s="3" t="s">
        <v>58</v>
      </c>
      <c r="T20" t="s">
        <v>57</v>
      </c>
      <c r="W20" s="3" t="s">
        <v>58</v>
      </c>
      <c r="X20" t="s">
        <v>57</v>
      </c>
      <c r="AA20" s="3" t="s">
        <v>58</v>
      </c>
      <c r="AB20" t="s">
        <v>57</v>
      </c>
    </row>
    <row r="21" spans="1:28" x14ac:dyDescent="0.2">
      <c r="A21" t="s">
        <v>57</v>
      </c>
      <c r="B21" t="s">
        <v>1</v>
      </c>
      <c r="C21" s="7">
        <v>800</v>
      </c>
      <c r="D21" s="35">
        <v>-19.364000000000001</v>
      </c>
      <c r="E21" s="35">
        <v>-19.52</v>
      </c>
      <c r="F21" s="35">
        <v>-18.395</v>
      </c>
      <c r="G21" s="7">
        <f t="shared" si="0"/>
        <v>-19.093</v>
      </c>
      <c r="H21" s="8">
        <v>-0.44700000000000001</v>
      </c>
      <c r="I21" s="7">
        <f t="shared" si="1"/>
        <v>-18.646000000000001</v>
      </c>
      <c r="J21" s="7">
        <v>64.959999999999994</v>
      </c>
      <c r="K21" s="7">
        <v>2</v>
      </c>
      <c r="L21" s="5">
        <v>40</v>
      </c>
      <c r="M21">
        <f t="shared" ref="M21:M43" si="3">50/L21</f>
        <v>1.25</v>
      </c>
      <c r="O21" s="7">
        <f t="shared" si="2"/>
        <v>-484.49766399999999</v>
      </c>
      <c r="Q21">
        <f t="shared" ref="Q21:Q43" si="4">ABS(O21)</f>
        <v>484.49766399999999</v>
      </c>
      <c r="R21" t="s">
        <v>75</v>
      </c>
      <c r="S21">
        <f>AVERAGE(O39:O43)</f>
        <v>-325.51715839999997</v>
      </c>
      <c r="T21">
        <f>AVERAGE(O27:O33)</f>
        <v>-502.51942400000001</v>
      </c>
      <c r="V21" t="s">
        <v>75</v>
      </c>
      <c r="W21">
        <f>STDEVA(O39:O43)</f>
        <v>146.19230646213308</v>
      </c>
      <c r="X21">
        <f>STDEVA(O27:O33)</f>
        <v>87.398708867239051</v>
      </c>
      <c r="Z21" t="s">
        <v>75</v>
      </c>
      <c r="AA21">
        <f>W21/SQRT(W26)</f>
        <v>65.379187007362262</v>
      </c>
      <c r="AB21">
        <f>X21/SQRT(X26)</f>
        <v>33.033606938692884</v>
      </c>
    </row>
    <row r="22" spans="1:28" x14ac:dyDescent="0.2">
      <c r="A22" t="s">
        <v>57</v>
      </c>
      <c r="B22" t="s">
        <v>2</v>
      </c>
      <c r="C22" s="7">
        <v>800</v>
      </c>
      <c r="D22" s="35">
        <v>-11.426</v>
      </c>
      <c r="E22" s="35">
        <v>-11.881</v>
      </c>
      <c r="F22" s="35">
        <v>-14.436999999999999</v>
      </c>
      <c r="G22">
        <f>AVERAGE(D22:F22)</f>
        <v>-12.581333333333333</v>
      </c>
      <c r="H22" s="8">
        <v>-0.29099999999999998</v>
      </c>
      <c r="I22" s="7">
        <f t="shared" si="1"/>
        <v>-12.290333333333333</v>
      </c>
      <c r="J22" s="7">
        <v>64.959999999999994</v>
      </c>
      <c r="K22" s="7">
        <v>2</v>
      </c>
      <c r="L22" s="5">
        <v>40</v>
      </c>
      <c r="M22">
        <f t="shared" si="3"/>
        <v>1.25</v>
      </c>
      <c r="O22" s="7">
        <f t="shared" si="2"/>
        <v>-319.35202133333325</v>
      </c>
      <c r="Q22">
        <f t="shared" si="4"/>
        <v>319.35202133333325</v>
      </c>
      <c r="R22" t="s">
        <v>76</v>
      </c>
      <c r="S22">
        <f>AVERAGE(O34:O38)</f>
        <v>-514.78548053333327</v>
      </c>
      <c r="T22">
        <f>AVERAGE(O20:O26)</f>
        <v>-384.82737066666664</v>
      </c>
      <c r="V22" t="s">
        <v>76</v>
      </c>
      <c r="W22">
        <f>STDEVA(O34:O38)</f>
        <v>235.15727931694087</v>
      </c>
      <c r="X22">
        <f>STDEVA(O20:O26)</f>
        <v>119.87369565129883</v>
      </c>
      <c r="Z22" t="s">
        <v>76</v>
      </c>
      <c r="AA22">
        <f>W22/SQRT(W27)</f>
        <v>105.16553239131702</v>
      </c>
      <c r="AB22">
        <f>X22/SQRT(X27)</f>
        <v>48.938231321228166</v>
      </c>
    </row>
    <row r="23" spans="1:28" x14ac:dyDescent="0.2">
      <c r="A23" t="s">
        <v>57</v>
      </c>
      <c r="B23" t="s">
        <v>3</v>
      </c>
      <c r="C23" s="7">
        <v>800</v>
      </c>
      <c r="D23" s="35">
        <v>-9.1300000000000008</v>
      </c>
      <c r="E23" s="35">
        <v>-7.93</v>
      </c>
      <c r="F23" s="35">
        <v>-10.747999999999999</v>
      </c>
      <c r="G23" s="39">
        <f>AVERAGE(D23:F23)</f>
        <v>-9.2693333333333339</v>
      </c>
      <c r="H23" s="8">
        <v>-0.224</v>
      </c>
      <c r="I23" s="7">
        <f t="shared" si="1"/>
        <v>-9.0453333333333337</v>
      </c>
      <c r="J23" s="7">
        <v>64.959999999999994</v>
      </c>
      <c r="K23" s="7">
        <v>2</v>
      </c>
      <c r="L23" s="5">
        <v>40</v>
      </c>
      <c r="M23">
        <f t="shared" si="3"/>
        <v>1.25</v>
      </c>
      <c r="O23" s="7">
        <f t="shared" si="2"/>
        <v>-235.0339413333333</v>
      </c>
      <c r="Q23">
        <f t="shared" si="4"/>
        <v>235.0339413333333</v>
      </c>
    </row>
    <row r="24" spans="1:28" x14ac:dyDescent="0.2">
      <c r="A24" t="s">
        <v>57</v>
      </c>
      <c r="B24" t="s">
        <v>4</v>
      </c>
      <c r="C24" s="7">
        <v>800</v>
      </c>
      <c r="D24" s="35">
        <v>-18.260999999999999</v>
      </c>
      <c r="E24" s="35">
        <v>-17.922000000000001</v>
      </c>
      <c r="F24" s="35">
        <v>-17.609000000000002</v>
      </c>
      <c r="G24" s="7">
        <f t="shared" si="0"/>
        <v>-17.930666666666667</v>
      </c>
      <c r="H24" s="8">
        <v>-0.52200000000000002</v>
      </c>
      <c r="I24" s="7">
        <f t="shared" si="1"/>
        <v>-17.408666666666669</v>
      </c>
      <c r="J24" s="7">
        <v>64.959999999999994</v>
      </c>
      <c r="K24" s="7">
        <v>2</v>
      </c>
      <c r="L24" s="5">
        <v>40</v>
      </c>
      <c r="M24">
        <f t="shared" si="3"/>
        <v>1.25</v>
      </c>
      <c r="O24" s="7">
        <f t="shared" si="2"/>
        <v>-452.34679466666665</v>
      </c>
      <c r="Q24">
        <f t="shared" si="4"/>
        <v>452.34679466666665</v>
      </c>
      <c r="R24" s="67" t="s">
        <v>78</v>
      </c>
      <c r="S24" s="67"/>
      <c r="T24" s="67"/>
      <c r="V24" s="66" t="s">
        <v>80</v>
      </c>
      <c r="W24" s="66"/>
      <c r="X24" s="66"/>
    </row>
    <row r="25" spans="1:28" x14ac:dyDescent="0.2">
      <c r="A25" t="s">
        <v>57</v>
      </c>
      <c r="B25" t="s">
        <v>5</v>
      </c>
      <c r="C25" s="7">
        <v>800</v>
      </c>
      <c r="D25" s="35">
        <v>-22.253</v>
      </c>
      <c r="E25" s="35">
        <f>-17.046</f>
        <v>-17.045999999999999</v>
      </c>
      <c r="F25" s="35">
        <v>-22.763000000000002</v>
      </c>
      <c r="G25">
        <f>AVERAGE(D25:F25)</f>
        <v>-20.687333333333331</v>
      </c>
      <c r="H25" s="8">
        <v>-0.28000000000000003</v>
      </c>
      <c r="I25" s="7">
        <f t="shared" si="1"/>
        <v>-20.40733333333333</v>
      </c>
      <c r="J25" s="7">
        <v>64.959999999999994</v>
      </c>
      <c r="K25" s="7">
        <v>2</v>
      </c>
      <c r="L25" s="5">
        <v>40</v>
      </c>
      <c r="M25">
        <f t="shared" si="3"/>
        <v>1.25</v>
      </c>
      <c r="O25" s="7">
        <f t="shared" si="2"/>
        <v>-530.26414933333319</v>
      </c>
      <c r="Q25">
        <f t="shared" si="4"/>
        <v>530.26414933333319</v>
      </c>
      <c r="S25" t="s">
        <v>58</v>
      </c>
      <c r="T25" t="s">
        <v>57</v>
      </c>
      <c r="W25" t="s">
        <v>58</v>
      </c>
      <c r="X25" t="s">
        <v>57</v>
      </c>
    </row>
    <row r="26" spans="1:28" x14ac:dyDescent="0.2">
      <c r="A26" t="s">
        <v>57</v>
      </c>
      <c r="B26" t="s">
        <v>6</v>
      </c>
      <c r="C26" s="7">
        <v>800</v>
      </c>
      <c r="D26" s="35"/>
      <c r="E26" s="35"/>
      <c r="F26" s="35"/>
      <c r="G26" s="7" t="e">
        <f t="shared" si="0"/>
        <v>#DIV/0!</v>
      </c>
      <c r="H26" s="8"/>
      <c r="I26" s="7" t="e">
        <f t="shared" si="1"/>
        <v>#DIV/0!</v>
      </c>
      <c r="J26" s="7">
        <v>64.959999999999994</v>
      </c>
      <c r="K26" s="7">
        <v>2</v>
      </c>
      <c r="L26" s="5">
        <v>40</v>
      </c>
      <c r="M26">
        <f t="shared" si="3"/>
        <v>1.25</v>
      </c>
      <c r="O26" s="7"/>
      <c r="Q26">
        <f t="shared" si="4"/>
        <v>0</v>
      </c>
      <c r="R26" t="s">
        <v>75</v>
      </c>
      <c r="S26">
        <f>ABS(S21)</f>
        <v>325.51715839999997</v>
      </c>
      <c r="T26">
        <f>ABS(T21)</f>
        <v>502.51942400000001</v>
      </c>
      <c r="V26" t="s">
        <v>75</v>
      </c>
      <c r="W26">
        <v>5</v>
      </c>
      <c r="X26">
        <v>7</v>
      </c>
    </row>
    <row r="27" spans="1:28" x14ac:dyDescent="0.2">
      <c r="A27" t="s">
        <v>57</v>
      </c>
      <c r="B27" t="s">
        <v>7</v>
      </c>
      <c r="C27" s="7">
        <v>800</v>
      </c>
      <c r="D27" s="35">
        <v>-13.096</v>
      </c>
      <c r="E27" s="35">
        <v>-13.23</v>
      </c>
      <c r="F27" s="35">
        <v>-14.363</v>
      </c>
      <c r="G27" s="7">
        <f t="shared" si="0"/>
        <v>-13.563000000000001</v>
      </c>
      <c r="H27" s="8">
        <v>-0.253</v>
      </c>
      <c r="I27" s="7">
        <f t="shared" si="1"/>
        <v>-13.31</v>
      </c>
      <c r="J27" s="7">
        <v>64.959999999999994</v>
      </c>
      <c r="K27" s="7">
        <v>2</v>
      </c>
      <c r="L27" s="5">
        <v>40</v>
      </c>
      <c r="M27">
        <f t="shared" si="3"/>
        <v>1.25</v>
      </c>
      <c r="O27" s="7">
        <f t="shared" si="2"/>
        <v>-345.84703999999999</v>
      </c>
      <c r="P27">
        <f>AVERAGE(O27:O33)</f>
        <v>-502.51942400000001</v>
      </c>
      <c r="Q27">
        <f t="shared" si="4"/>
        <v>345.84703999999999</v>
      </c>
      <c r="R27" t="s">
        <v>76</v>
      </c>
      <c r="S27">
        <f>ABS(S22)</f>
        <v>514.78548053333327</v>
      </c>
      <c r="T27">
        <f>ABS(T22)</f>
        <v>384.82737066666664</v>
      </c>
      <c r="V27" t="s">
        <v>76</v>
      </c>
      <c r="W27">
        <v>5</v>
      </c>
      <c r="X27">
        <v>6</v>
      </c>
    </row>
    <row r="28" spans="1:28" x14ac:dyDescent="0.2">
      <c r="A28" t="s">
        <v>57</v>
      </c>
      <c r="B28" t="s">
        <v>8</v>
      </c>
      <c r="C28" s="7">
        <v>800</v>
      </c>
      <c r="D28" s="35">
        <v>-18.742000000000001</v>
      </c>
      <c r="E28" s="35">
        <v>-18.613</v>
      </c>
      <c r="F28" s="35">
        <v>-17.991</v>
      </c>
      <c r="G28" s="7">
        <f t="shared" si="0"/>
        <v>-18.448666666666668</v>
      </c>
      <c r="H28" s="8">
        <v>-0.27</v>
      </c>
      <c r="I28" s="7">
        <f t="shared" si="1"/>
        <v>-18.178666666666668</v>
      </c>
      <c r="J28" s="7">
        <v>64.959999999999994</v>
      </c>
      <c r="K28" s="7">
        <v>2</v>
      </c>
      <c r="L28" s="5">
        <v>40</v>
      </c>
      <c r="M28">
        <f t="shared" si="3"/>
        <v>1.25</v>
      </c>
      <c r="O28" s="7">
        <f t="shared" si="2"/>
        <v>-472.35447466666665</v>
      </c>
      <c r="Q28">
        <f t="shared" si="4"/>
        <v>472.35447466666665</v>
      </c>
    </row>
    <row r="29" spans="1:28" x14ac:dyDescent="0.2">
      <c r="A29" t="s">
        <v>57</v>
      </c>
      <c r="B29" t="s">
        <v>9</v>
      </c>
      <c r="C29" s="7">
        <v>800</v>
      </c>
      <c r="D29" s="35">
        <v>-23.817</v>
      </c>
      <c r="E29" s="35">
        <v>-25.277999999999999</v>
      </c>
      <c r="F29" s="35">
        <v>-23.856999999999999</v>
      </c>
      <c r="G29" s="7">
        <f t="shared" si="0"/>
        <v>-24.317333333333334</v>
      </c>
      <c r="H29" s="8">
        <v>-0.39100000000000001</v>
      </c>
      <c r="I29" s="7">
        <f t="shared" si="1"/>
        <v>-23.926333333333332</v>
      </c>
      <c r="J29" s="7">
        <v>64.959999999999994</v>
      </c>
      <c r="K29" s="7">
        <v>2</v>
      </c>
      <c r="L29" s="5">
        <v>40</v>
      </c>
      <c r="M29">
        <f t="shared" si="3"/>
        <v>1.25</v>
      </c>
      <c r="O29" s="7">
        <f t="shared" si="2"/>
        <v>-621.70184533333327</v>
      </c>
      <c r="Q29">
        <f t="shared" si="4"/>
        <v>621.70184533333327</v>
      </c>
    </row>
    <row r="30" spans="1:28" x14ac:dyDescent="0.2">
      <c r="A30" t="s">
        <v>57</v>
      </c>
      <c r="B30" t="s">
        <v>10</v>
      </c>
      <c r="C30" s="7">
        <v>800</v>
      </c>
      <c r="D30" s="35">
        <v>-21.794</v>
      </c>
      <c r="E30" s="35">
        <v>-19.431000000000001</v>
      </c>
      <c r="F30" s="35">
        <v>-18.603999999999999</v>
      </c>
      <c r="G30" s="7">
        <f t="shared" si="0"/>
        <v>-19.943000000000001</v>
      </c>
      <c r="H30" s="8">
        <v>-0.34300000000000003</v>
      </c>
      <c r="I30" s="7">
        <f t="shared" si="1"/>
        <v>-19.600000000000001</v>
      </c>
      <c r="J30" s="7">
        <v>64.959999999999994</v>
      </c>
      <c r="K30" s="7">
        <v>2</v>
      </c>
      <c r="L30" s="5">
        <v>40</v>
      </c>
      <c r="M30">
        <f t="shared" si="3"/>
        <v>1.25</v>
      </c>
      <c r="O30" s="7">
        <f t="shared" si="2"/>
        <v>-509.28639999999996</v>
      </c>
      <c r="Q30">
        <f t="shared" si="4"/>
        <v>509.28639999999996</v>
      </c>
    </row>
    <row r="31" spans="1:28" x14ac:dyDescent="0.2">
      <c r="A31" t="s">
        <v>57</v>
      </c>
      <c r="B31" t="s">
        <v>11</v>
      </c>
      <c r="C31" s="7">
        <v>800</v>
      </c>
      <c r="D31" s="35">
        <v>-23.87</v>
      </c>
      <c r="E31" s="35">
        <v>-21.626000000000001</v>
      </c>
      <c r="F31" s="35">
        <v>-22.617000000000001</v>
      </c>
      <c r="G31" s="7">
        <v>-22.704333333333334</v>
      </c>
      <c r="H31" s="8">
        <v>-0.52200000000000002</v>
      </c>
      <c r="I31" s="7">
        <f t="shared" si="1"/>
        <v>-22.182333333333336</v>
      </c>
      <c r="J31" s="7">
        <v>64.959999999999994</v>
      </c>
      <c r="K31" s="7">
        <v>2</v>
      </c>
      <c r="L31" s="5">
        <v>40</v>
      </c>
      <c r="M31">
        <f t="shared" si="3"/>
        <v>1.25</v>
      </c>
      <c r="O31" s="7">
        <f t="shared" si="2"/>
        <v>-576.38574933333337</v>
      </c>
      <c r="Q31">
        <f t="shared" si="4"/>
        <v>576.38574933333337</v>
      </c>
    </row>
    <row r="32" spans="1:28" x14ac:dyDescent="0.2">
      <c r="A32" t="s">
        <v>57</v>
      </c>
      <c r="B32" t="s">
        <v>12</v>
      </c>
      <c r="C32" s="7">
        <v>800</v>
      </c>
      <c r="D32" s="35">
        <v>-20.795999999999999</v>
      </c>
      <c r="E32" s="35">
        <v>-21.204000000000001</v>
      </c>
      <c r="F32" s="35">
        <v>-18.809000000000001</v>
      </c>
      <c r="G32" s="7">
        <f t="shared" si="0"/>
        <v>-20.269666666666666</v>
      </c>
      <c r="H32" s="8">
        <v>-0.52200000000000002</v>
      </c>
      <c r="I32" s="7">
        <f t="shared" si="1"/>
        <v>-19.747666666666667</v>
      </c>
      <c r="J32" s="7">
        <v>64.959999999999994</v>
      </c>
      <c r="K32" s="7">
        <v>2</v>
      </c>
      <c r="L32" s="5">
        <v>40</v>
      </c>
      <c r="M32">
        <f t="shared" si="3"/>
        <v>1.25</v>
      </c>
      <c r="O32" s="7">
        <f t="shared" si="2"/>
        <v>-513.12337066666657</v>
      </c>
      <c r="Q32">
        <f t="shared" si="4"/>
        <v>513.12337066666657</v>
      </c>
    </row>
    <row r="33" spans="1:17" x14ac:dyDescent="0.2">
      <c r="A33" t="s">
        <v>57</v>
      </c>
      <c r="B33" t="s">
        <v>13</v>
      </c>
      <c r="C33" s="7">
        <v>800</v>
      </c>
      <c r="D33" s="35">
        <v>-17.776</v>
      </c>
      <c r="E33" s="35">
        <v>-18.812000000000001</v>
      </c>
      <c r="F33" s="35">
        <v>-19.155000000000001</v>
      </c>
      <c r="G33" s="7">
        <f t="shared" si="0"/>
        <v>-18.581</v>
      </c>
      <c r="H33" s="8">
        <v>-0.14899999999999999</v>
      </c>
      <c r="I33" s="7">
        <f t="shared" si="1"/>
        <v>-18.431999999999999</v>
      </c>
      <c r="J33" s="7">
        <v>64.959999999999994</v>
      </c>
      <c r="K33" s="7">
        <v>2</v>
      </c>
      <c r="L33" s="5">
        <v>40</v>
      </c>
      <c r="M33">
        <f t="shared" si="3"/>
        <v>1.25</v>
      </c>
      <c r="O33" s="7">
        <f t="shared" si="2"/>
        <v>-478.93708799999996</v>
      </c>
      <c r="Q33">
        <f t="shared" si="4"/>
        <v>478.93708799999996</v>
      </c>
    </row>
    <row r="34" spans="1:17" x14ac:dyDescent="0.2">
      <c r="A34" t="s">
        <v>58</v>
      </c>
      <c r="B34" t="s">
        <v>14</v>
      </c>
      <c r="C34" s="7">
        <v>800</v>
      </c>
      <c r="D34" s="35">
        <v>-15.645</v>
      </c>
      <c r="E34" s="35">
        <v>-17.68</v>
      </c>
      <c r="F34" s="35">
        <v>-16.629000000000001</v>
      </c>
      <c r="G34" s="7">
        <f t="shared" si="0"/>
        <v>-16.651333333333337</v>
      </c>
      <c r="H34" s="8">
        <v>-0.20899999999999999</v>
      </c>
      <c r="I34" s="7">
        <f t="shared" si="1"/>
        <v>-16.442333333333337</v>
      </c>
      <c r="J34" s="7">
        <v>64.959999999999994</v>
      </c>
      <c r="K34" s="7">
        <v>2</v>
      </c>
      <c r="L34" s="5">
        <v>40</v>
      </c>
      <c r="M34">
        <f t="shared" si="3"/>
        <v>1.25</v>
      </c>
      <c r="O34" s="7">
        <f t="shared" si="2"/>
        <v>-427.2375893333334</v>
      </c>
      <c r="P34">
        <f>AVERAGE(O34:O38)</f>
        <v>-514.78548053333327</v>
      </c>
      <c r="Q34">
        <f t="shared" si="4"/>
        <v>427.2375893333334</v>
      </c>
    </row>
    <row r="35" spans="1:17" x14ac:dyDescent="0.2">
      <c r="A35" t="s">
        <v>58</v>
      </c>
      <c r="B35" t="s">
        <v>15</v>
      </c>
      <c r="C35" s="7">
        <v>800</v>
      </c>
      <c r="D35" s="35">
        <v>-26.571000000000002</v>
      </c>
      <c r="E35" s="35">
        <v>-25.774000000000001</v>
      </c>
      <c r="F35" s="35">
        <v>-24.908999999999999</v>
      </c>
      <c r="G35" s="7">
        <f t="shared" si="0"/>
        <v>-25.751333333333331</v>
      </c>
      <c r="H35" s="8">
        <v>-0.40200000000000002</v>
      </c>
      <c r="I35" s="7">
        <f t="shared" si="1"/>
        <v>-25.34933333333333</v>
      </c>
      <c r="J35" s="7">
        <v>64.959999999999994</v>
      </c>
      <c r="K35" s="7">
        <v>2</v>
      </c>
      <c r="L35" s="5">
        <v>40</v>
      </c>
      <c r="M35">
        <f t="shared" si="3"/>
        <v>1.25</v>
      </c>
      <c r="O35" s="7">
        <f t="shared" si="2"/>
        <v>-658.67707733333316</v>
      </c>
      <c r="Q35">
        <f t="shared" si="4"/>
        <v>658.67707733333316</v>
      </c>
    </row>
    <row r="36" spans="1:17" x14ac:dyDescent="0.2">
      <c r="A36" t="s">
        <v>58</v>
      </c>
      <c r="B36" t="s">
        <v>16</v>
      </c>
      <c r="C36" s="7">
        <v>800</v>
      </c>
      <c r="D36" s="35">
        <v>-25.460999999999999</v>
      </c>
      <c r="E36" s="35">
        <v>-25.655000000000001</v>
      </c>
      <c r="F36" s="35">
        <v>-26.78</v>
      </c>
      <c r="G36" s="7">
        <v>-25.965333333333334</v>
      </c>
      <c r="H36" s="8">
        <v>-0.27600000000000002</v>
      </c>
      <c r="I36" s="7">
        <f t="shared" si="1"/>
        <v>-25.689333333333334</v>
      </c>
      <c r="J36" s="7">
        <v>64.959999999999994</v>
      </c>
      <c r="K36" s="7">
        <v>2</v>
      </c>
      <c r="L36" s="5">
        <v>40</v>
      </c>
      <c r="M36">
        <f t="shared" si="3"/>
        <v>1.25</v>
      </c>
      <c r="O36" s="7">
        <f t="shared" si="2"/>
        <v>-667.51163733333328</v>
      </c>
      <c r="Q36">
        <f t="shared" si="4"/>
        <v>667.51163733333328</v>
      </c>
    </row>
    <row r="37" spans="1:17" x14ac:dyDescent="0.2">
      <c r="A37" t="s">
        <v>58</v>
      </c>
      <c r="B37" s="2" t="s">
        <v>17</v>
      </c>
      <c r="C37" s="7">
        <v>800</v>
      </c>
      <c r="D37" s="35">
        <v>-5.15</v>
      </c>
      <c r="E37" s="35">
        <v>-5.62</v>
      </c>
      <c r="F37" s="35">
        <v>-6.2759999999999998</v>
      </c>
      <c r="G37" s="7">
        <f t="shared" si="0"/>
        <v>-5.6819999999999995</v>
      </c>
      <c r="H37" s="8">
        <v>-0.35</v>
      </c>
      <c r="I37" s="7">
        <f>G37-H37</f>
        <v>-5.3319999999999999</v>
      </c>
      <c r="J37" s="7">
        <v>64.959999999999994</v>
      </c>
      <c r="K37" s="7">
        <v>2</v>
      </c>
      <c r="L37" s="5">
        <v>40</v>
      </c>
      <c r="M37">
        <f t="shared" si="3"/>
        <v>1.25</v>
      </c>
      <c r="O37" s="7">
        <f t="shared" si="2"/>
        <v>-138.54668799999996</v>
      </c>
      <c r="Q37">
        <f t="shared" si="4"/>
        <v>138.54668799999996</v>
      </c>
    </row>
    <row r="38" spans="1:17" x14ac:dyDescent="0.2">
      <c r="A38" t="s">
        <v>58</v>
      </c>
      <c r="B38" t="s">
        <v>18</v>
      </c>
      <c r="C38" s="7">
        <v>800</v>
      </c>
      <c r="D38" s="35">
        <v>-23.933</v>
      </c>
      <c r="E38" s="35">
        <v>-27.323499999999999</v>
      </c>
      <c r="F38" s="35">
        <v>-27.745999999999999</v>
      </c>
      <c r="G38" s="7">
        <f t="shared" si="0"/>
        <v>-26.334166666666665</v>
      </c>
      <c r="H38" s="8">
        <v>-8.8999999999999996E-2</v>
      </c>
      <c r="I38" s="7">
        <f t="shared" si="1"/>
        <v>-26.245166666666666</v>
      </c>
      <c r="J38" s="7">
        <v>64.959999999999994</v>
      </c>
      <c r="K38" s="7">
        <v>2</v>
      </c>
      <c r="L38" s="5">
        <v>40</v>
      </c>
      <c r="M38">
        <f t="shared" si="3"/>
        <v>1.25</v>
      </c>
      <c r="O38" s="7">
        <f t="shared" si="2"/>
        <v>-681.9544106666666</v>
      </c>
      <c r="Q38">
        <f t="shared" si="4"/>
        <v>681.9544106666666</v>
      </c>
    </row>
    <row r="39" spans="1:17" x14ac:dyDescent="0.2">
      <c r="A39" t="s">
        <v>58</v>
      </c>
      <c r="B39" t="s">
        <v>19</v>
      </c>
      <c r="C39" s="7">
        <v>800</v>
      </c>
      <c r="D39" s="35">
        <v>-13.722</v>
      </c>
      <c r="E39" s="35">
        <v>-10.688000000000001</v>
      </c>
      <c r="F39" s="35">
        <v>-12.335000000000001</v>
      </c>
      <c r="G39" s="7">
        <f t="shared" si="0"/>
        <v>-12.248333333333335</v>
      </c>
      <c r="H39" s="8">
        <v>-0.253</v>
      </c>
      <c r="I39" s="7">
        <f t="shared" si="1"/>
        <v>-11.995333333333335</v>
      </c>
      <c r="J39" s="7">
        <v>64.959999999999994</v>
      </c>
      <c r="K39" s="7">
        <v>2</v>
      </c>
      <c r="L39" s="5">
        <v>40</v>
      </c>
      <c r="M39">
        <f t="shared" si="3"/>
        <v>1.25</v>
      </c>
      <c r="O39" s="7">
        <f t="shared" si="2"/>
        <v>-311.68674133333332</v>
      </c>
      <c r="P39">
        <f>AVERAGE(O39:O43)</f>
        <v>-325.51715839999997</v>
      </c>
      <c r="Q39">
        <f t="shared" si="4"/>
        <v>311.68674133333332</v>
      </c>
    </row>
    <row r="40" spans="1:17" x14ac:dyDescent="0.2">
      <c r="A40" t="s">
        <v>58</v>
      </c>
      <c r="B40" t="s">
        <v>20</v>
      </c>
      <c r="C40" s="7">
        <v>800</v>
      </c>
      <c r="D40" s="35">
        <v>-4.3520000000000003</v>
      </c>
      <c r="E40" s="35">
        <v>-4.7480000000000002</v>
      </c>
      <c r="F40" s="35">
        <v>-4.8220000000000001</v>
      </c>
      <c r="G40" s="39">
        <f>AVERAGE(D40:F40)</f>
        <v>-4.6406666666666672</v>
      </c>
      <c r="H40" s="8">
        <v>-0.43</v>
      </c>
      <c r="I40" s="7">
        <f t="shared" si="1"/>
        <v>-4.2106666666666674</v>
      </c>
      <c r="J40" s="7">
        <v>64.959999999999994</v>
      </c>
      <c r="K40" s="7">
        <v>2</v>
      </c>
      <c r="L40" s="5">
        <v>40</v>
      </c>
      <c r="M40">
        <f t="shared" si="3"/>
        <v>1.25</v>
      </c>
      <c r="O40" s="7">
        <f t="shared" si="2"/>
        <v>-109.40996266666669</v>
      </c>
      <c r="Q40">
        <f t="shared" si="4"/>
        <v>109.40996266666669</v>
      </c>
    </row>
    <row r="41" spans="1:17" x14ac:dyDescent="0.2">
      <c r="A41" t="s">
        <v>58</v>
      </c>
      <c r="B41" t="s">
        <v>21</v>
      </c>
      <c r="C41" s="7">
        <v>800</v>
      </c>
      <c r="D41" s="35">
        <v>-17.076000000000001</v>
      </c>
      <c r="E41" s="35">
        <v>-16.07</v>
      </c>
      <c r="F41" s="35">
        <v>-17.507999999999999</v>
      </c>
      <c r="G41" s="7">
        <f t="shared" si="0"/>
        <v>-16.884666666666664</v>
      </c>
      <c r="H41" s="8">
        <v>-0.35799999999999998</v>
      </c>
      <c r="I41" s="7">
        <f t="shared" si="1"/>
        <v>-16.526666666666664</v>
      </c>
      <c r="J41" s="7">
        <v>64.959999999999994</v>
      </c>
      <c r="K41" s="7">
        <v>2</v>
      </c>
      <c r="L41" s="5">
        <v>40</v>
      </c>
      <c r="M41">
        <f t="shared" si="3"/>
        <v>1.25</v>
      </c>
      <c r="O41" s="7">
        <f t="shared" si="2"/>
        <v>-429.42890666666653</v>
      </c>
      <c r="Q41">
        <f t="shared" si="4"/>
        <v>429.42890666666653</v>
      </c>
    </row>
    <row r="42" spans="1:17" x14ac:dyDescent="0.2">
      <c r="A42" t="s">
        <v>58</v>
      </c>
      <c r="B42" t="s">
        <v>22</v>
      </c>
      <c r="C42" s="7">
        <v>800</v>
      </c>
      <c r="D42" s="35">
        <v>-10.442</v>
      </c>
      <c r="E42" s="35">
        <v>-12.432</v>
      </c>
      <c r="F42" s="35">
        <v>-11.128</v>
      </c>
      <c r="G42">
        <f>AVERAGE(D42:F42)</f>
        <v>-11.334000000000001</v>
      </c>
      <c r="H42" s="8">
        <v>-0.216</v>
      </c>
      <c r="I42" s="7">
        <f t="shared" si="1"/>
        <v>-11.118000000000002</v>
      </c>
      <c r="J42" s="7">
        <v>64.959999999999994</v>
      </c>
      <c r="K42" s="7">
        <v>2</v>
      </c>
      <c r="L42" s="5">
        <v>40</v>
      </c>
      <c r="M42">
        <f t="shared" si="3"/>
        <v>1.25</v>
      </c>
      <c r="O42" s="7">
        <f t="shared" si="2"/>
        <v>-288.89011200000004</v>
      </c>
      <c r="Q42">
        <f t="shared" si="4"/>
        <v>288.89011200000004</v>
      </c>
    </row>
    <row r="43" spans="1:17" x14ac:dyDescent="0.2">
      <c r="A43" t="s">
        <v>58</v>
      </c>
      <c r="B43" t="s">
        <v>23</v>
      </c>
      <c r="C43" s="7">
        <v>800</v>
      </c>
      <c r="D43" s="35">
        <v>-15.98</v>
      </c>
      <c r="E43" s="35">
        <v>-19.617000000000001</v>
      </c>
      <c r="F43" s="35">
        <v>-21.704000000000001</v>
      </c>
      <c r="G43" s="7">
        <f t="shared" si="0"/>
        <v>-19.100333333333335</v>
      </c>
      <c r="H43" s="8">
        <v>-0.313</v>
      </c>
      <c r="I43" s="7">
        <f t="shared" si="1"/>
        <v>-18.787333333333336</v>
      </c>
      <c r="J43" s="7">
        <v>64.959999999999994</v>
      </c>
      <c r="K43" s="7">
        <v>2</v>
      </c>
      <c r="L43" s="5">
        <v>40</v>
      </c>
      <c r="M43">
        <f t="shared" si="3"/>
        <v>1.25</v>
      </c>
      <c r="O43" s="7">
        <f t="shared" si="2"/>
        <v>-488.17006933333334</v>
      </c>
      <c r="Q43">
        <f t="shared" si="4"/>
        <v>488.17006933333334</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4663-C3F3-49B7-9805-65267D2AB57F}">
  <dimension ref="A1:AB43"/>
  <sheetViews>
    <sheetView zoomScale="70" zoomScaleNormal="70" workbookViewId="0">
      <selection activeCell="Q20" sqref="Q20:Q43"/>
    </sheetView>
  </sheetViews>
  <sheetFormatPr defaultRowHeight="15" x14ac:dyDescent="0.2"/>
  <cols>
    <col min="1" max="1" width="11.43359375" bestFit="1" customWidth="1"/>
    <col min="2" max="2" width="16.41015625" bestFit="1" customWidth="1"/>
  </cols>
  <sheetData>
    <row r="1" spans="1:14" x14ac:dyDescent="0.2">
      <c r="A1" t="s">
        <v>178</v>
      </c>
      <c r="C1" s="65" t="s">
        <v>72</v>
      </c>
      <c r="D1" s="65"/>
      <c r="E1" s="65"/>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0</v>
      </c>
      <c r="D4" s="5">
        <v>0</v>
      </c>
      <c r="E4" s="5">
        <v>0</v>
      </c>
      <c r="F4">
        <f>AVERAGE(C4:E4)</f>
        <v>0</v>
      </c>
      <c r="G4" s="5">
        <v>0</v>
      </c>
      <c r="H4">
        <f>F4-G4</f>
        <v>0</v>
      </c>
      <c r="I4">
        <v>64.959999999999994</v>
      </c>
      <c r="J4">
        <v>2</v>
      </c>
      <c r="K4" s="6">
        <v>5</v>
      </c>
      <c r="L4">
        <f>50/K4</f>
        <v>10</v>
      </c>
      <c r="N4">
        <f>(H4*I4)/(J4*L4)</f>
        <v>0</v>
      </c>
    </row>
    <row r="5" spans="1:14" x14ac:dyDescent="0.2">
      <c r="B5" s="7">
        <v>200</v>
      </c>
      <c r="C5" s="5">
        <v>0</v>
      </c>
      <c r="D5" s="5">
        <v>0</v>
      </c>
      <c r="E5" s="5">
        <v>0</v>
      </c>
      <c r="F5">
        <f>AVERAGE(C5:E5)</f>
        <v>0</v>
      </c>
      <c r="G5" s="5">
        <v>0</v>
      </c>
      <c r="H5">
        <f>F5-G5</f>
        <v>0</v>
      </c>
      <c r="I5">
        <v>64.959999999999994</v>
      </c>
      <c r="J5">
        <v>2</v>
      </c>
      <c r="K5" s="6">
        <v>10</v>
      </c>
      <c r="L5">
        <f>50/K5</f>
        <v>5</v>
      </c>
      <c r="N5">
        <f>(H5*I5)/(J5*L5)</f>
        <v>0</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0</v>
      </c>
      <c r="D12" s="5">
        <v>0</v>
      </c>
      <c r="E12" s="5">
        <v>0</v>
      </c>
      <c r="F12">
        <f>AVERAGE(C12:E12)</f>
        <v>0</v>
      </c>
      <c r="G12" s="5">
        <v>0</v>
      </c>
      <c r="H12">
        <f>F12-G12</f>
        <v>0</v>
      </c>
      <c r="I12">
        <v>64.959999999999994</v>
      </c>
      <c r="J12">
        <v>2</v>
      </c>
      <c r="K12" s="6">
        <v>10</v>
      </c>
      <c r="L12">
        <f>50/K12</f>
        <v>5</v>
      </c>
      <c r="N12">
        <f>(H12*I12)/(J12*L12)</f>
        <v>0</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-13.407</v>
      </c>
      <c r="E20" s="6">
        <v>-13.993</v>
      </c>
      <c r="F20" s="6">
        <v>-13.581</v>
      </c>
      <c r="G20">
        <f t="shared" ref="G20:G42" si="0">AVERAGE(D20:F20)</f>
        <v>-13.660333333333332</v>
      </c>
      <c r="H20" s="6">
        <v>-1.0189999999999999</v>
      </c>
      <c r="I20">
        <f t="shared" ref="I20:I43" si="1">G20-H20</f>
        <v>-12.641333333333332</v>
      </c>
      <c r="J20">
        <v>64.959999999999994</v>
      </c>
      <c r="K20">
        <v>2</v>
      </c>
      <c r="L20" s="6">
        <v>10</v>
      </c>
      <c r="M20">
        <f t="shared" ref="M20:M43" si="2">50/L20</f>
        <v>5</v>
      </c>
      <c r="O20">
        <f t="shared" ref="O20:O43" si="3">(I20*J20)/(K20*M20)</f>
        <v>-82.118101333333314</v>
      </c>
      <c r="P20">
        <f>AVERAGE(O20:O26)</f>
        <v>-120.80358577777777</v>
      </c>
      <c r="Q20">
        <f t="shared" ref="Q20:Q43" si="4">ABS(O20)</f>
        <v>82.118101333333314</v>
      </c>
      <c r="R20" t="s">
        <v>75</v>
      </c>
      <c r="S20">
        <f>AVERAGE(O39:O43)</f>
        <v>-112.83552</v>
      </c>
      <c r="T20">
        <f>AVERAGE(O27:O33)</f>
        <v>-127.50750933333329</v>
      </c>
      <c r="V20" t="s">
        <v>75</v>
      </c>
      <c r="W20">
        <f>STDEVA(O39:O43)</f>
        <v>42.938760563122074</v>
      </c>
      <c r="X20">
        <f>STDEVA(O27:O33)</f>
        <v>12.097981355430932</v>
      </c>
      <c r="Z20" t="s">
        <v>75</v>
      </c>
      <c r="AA20">
        <f>W20/SQRT(W25)</f>
        <v>19.202797497745621</v>
      </c>
      <c r="AB20">
        <f>X20/SQRT(X25)</f>
        <v>4.572607147480908</v>
      </c>
    </row>
    <row r="21" spans="1:28" x14ac:dyDescent="0.2">
      <c r="A21" t="s">
        <v>57</v>
      </c>
      <c r="B21" t="s">
        <v>1</v>
      </c>
      <c r="C21">
        <v>200</v>
      </c>
      <c r="D21" s="6">
        <v>-19.222000000000001</v>
      </c>
      <c r="E21" s="6">
        <v>-15.911</v>
      </c>
      <c r="F21" s="6">
        <v>-17.577999999999999</v>
      </c>
      <c r="G21">
        <f t="shared" si="0"/>
        <v>-17.570333333333334</v>
      </c>
      <c r="H21" s="6">
        <v>-1.556</v>
      </c>
      <c r="I21">
        <f t="shared" si="1"/>
        <v>-16.014333333333333</v>
      </c>
      <c r="J21">
        <v>64.959999999999994</v>
      </c>
      <c r="K21">
        <v>2</v>
      </c>
      <c r="L21" s="6">
        <v>10</v>
      </c>
      <c r="M21">
        <f t="shared" si="2"/>
        <v>5</v>
      </c>
      <c r="O21">
        <f t="shared" si="3"/>
        <v>-104.02910933333332</v>
      </c>
      <c r="Q21">
        <f t="shared" si="4"/>
        <v>104.02910933333332</v>
      </c>
      <c r="R21" t="s">
        <v>76</v>
      </c>
      <c r="S21">
        <f>AVERAGE(O34:O38)</f>
        <v>-132.9506005333333</v>
      </c>
      <c r="T21">
        <f>AVERAGE(O20:O26)</f>
        <v>-120.80358577777777</v>
      </c>
      <c r="V21" t="s">
        <v>76</v>
      </c>
      <c r="W21">
        <f>STDEVA(O34:O38)</f>
        <v>49.600931263702783</v>
      </c>
      <c r="X21">
        <f>STDEVA(O20:O26)</f>
        <v>33.694155228143565</v>
      </c>
      <c r="Z21" t="s">
        <v>76</v>
      </c>
      <c r="AA21">
        <f>W21/SQRT(W26)</f>
        <v>22.182210810586792</v>
      </c>
      <c r="AB21">
        <f>X21/SQRT(X26)</f>
        <v>13.755581270513645</v>
      </c>
    </row>
    <row r="22" spans="1:28" x14ac:dyDescent="0.2">
      <c r="A22" t="s">
        <v>57</v>
      </c>
      <c r="B22" t="s">
        <v>2</v>
      </c>
      <c r="C22">
        <v>200</v>
      </c>
      <c r="D22" s="6">
        <v>-18.675000000000001</v>
      </c>
      <c r="E22" s="6">
        <v>-19.972000000000001</v>
      </c>
      <c r="F22" s="6">
        <v>-21.161000000000001</v>
      </c>
      <c r="G22">
        <f t="shared" si="0"/>
        <v>-19.936000000000003</v>
      </c>
      <c r="H22" s="6">
        <v>-1.8740000000000001</v>
      </c>
      <c r="I22">
        <f t="shared" si="1"/>
        <v>-18.062000000000005</v>
      </c>
      <c r="J22">
        <v>64.959999999999994</v>
      </c>
      <c r="K22">
        <v>2</v>
      </c>
      <c r="L22" s="6">
        <v>10</v>
      </c>
      <c r="M22">
        <f t="shared" si="2"/>
        <v>5</v>
      </c>
      <c r="O22">
        <f t="shared" si="3"/>
        <v>-117.33075200000003</v>
      </c>
      <c r="Q22">
        <f t="shared" si="4"/>
        <v>117.33075200000003</v>
      </c>
    </row>
    <row r="23" spans="1:28" x14ac:dyDescent="0.2">
      <c r="A23" t="s">
        <v>57</v>
      </c>
      <c r="B23" t="s">
        <v>3</v>
      </c>
      <c r="C23">
        <v>200</v>
      </c>
      <c r="D23" s="6">
        <v>-16.111000000000001</v>
      </c>
      <c r="E23" s="6">
        <v>-17.710999999999999</v>
      </c>
      <c r="F23" s="6">
        <v>-16.067</v>
      </c>
      <c r="G23">
        <f>AVERAGE(D23:F23)</f>
        <v>-16.629666666666669</v>
      </c>
      <c r="H23" s="6">
        <v>-1.022</v>
      </c>
      <c r="I23">
        <f t="shared" si="1"/>
        <v>-15.607666666666669</v>
      </c>
      <c r="J23">
        <v>64.959999999999994</v>
      </c>
      <c r="K23">
        <v>2</v>
      </c>
      <c r="L23" s="6">
        <v>10</v>
      </c>
      <c r="M23">
        <f t="shared" si="2"/>
        <v>5</v>
      </c>
      <c r="O23">
        <f t="shared" si="3"/>
        <v>-101.38740266666667</v>
      </c>
      <c r="Q23">
        <f t="shared" si="4"/>
        <v>101.38740266666667</v>
      </c>
      <c r="R23" s="67" t="s">
        <v>78</v>
      </c>
      <c r="S23" s="67"/>
      <c r="T23" s="67"/>
      <c r="V23" s="66" t="s">
        <v>80</v>
      </c>
      <c r="W23" s="66"/>
      <c r="X23" s="66"/>
    </row>
    <row r="24" spans="1:28" x14ac:dyDescent="0.2">
      <c r="A24" t="s">
        <v>57</v>
      </c>
      <c r="B24" t="s">
        <v>4</v>
      </c>
      <c r="C24">
        <v>200</v>
      </c>
      <c r="D24" s="6">
        <v>-25.827999999999999</v>
      </c>
      <c r="E24" s="6">
        <v>-25.698</v>
      </c>
      <c r="F24" s="6">
        <v>-22.716000000000001</v>
      </c>
      <c r="G24">
        <f>AVERAGE(D24:F24)</f>
        <v>-24.74733333333333</v>
      </c>
      <c r="H24" s="6">
        <v>-2.4039999999999999</v>
      </c>
      <c r="I24">
        <f t="shared" si="1"/>
        <v>-22.34333333333333</v>
      </c>
      <c r="J24">
        <v>64.959999999999994</v>
      </c>
      <c r="K24">
        <v>2</v>
      </c>
      <c r="L24" s="6">
        <v>10</v>
      </c>
      <c r="M24">
        <f t="shared" si="2"/>
        <v>5</v>
      </c>
      <c r="O24">
        <f t="shared" si="3"/>
        <v>-145.1422933333333</v>
      </c>
      <c r="Q24">
        <f t="shared" si="4"/>
        <v>145.1422933333333</v>
      </c>
      <c r="S24" t="s">
        <v>58</v>
      </c>
      <c r="T24" t="s">
        <v>57</v>
      </c>
      <c r="W24" t="s">
        <v>58</v>
      </c>
      <c r="X24" t="s">
        <v>57</v>
      </c>
    </row>
    <row r="25" spans="1:28" x14ac:dyDescent="0.2">
      <c r="A25" t="s">
        <v>57</v>
      </c>
      <c r="B25" t="s">
        <v>5</v>
      </c>
      <c r="C25">
        <v>200</v>
      </c>
      <c r="D25" s="6">
        <v>-32</v>
      </c>
      <c r="E25" s="6">
        <v>-29.710999999999999</v>
      </c>
      <c r="F25" s="6">
        <v>-31.021999999999998</v>
      </c>
      <c r="G25">
        <f t="shared" si="0"/>
        <v>-30.911000000000001</v>
      </c>
      <c r="H25" s="6">
        <v>-4</v>
      </c>
      <c r="I25">
        <f t="shared" si="1"/>
        <v>-26.911000000000001</v>
      </c>
      <c r="J25">
        <v>64.959999999999994</v>
      </c>
      <c r="K25">
        <v>2</v>
      </c>
      <c r="L25" s="6">
        <v>10</v>
      </c>
      <c r="M25">
        <f t="shared" si="2"/>
        <v>5</v>
      </c>
      <c r="O25">
        <f t="shared" si="3"/>
        <v>-174.81385599999999</v>
      </c>
      <c r="Q25">
        <f t="shared" si="4"/>
        <v>174.81385599999999</v>
      </c>
      <c r="R25" t="s">
        <v>75</v>
      </c>
      <c r="S25">
        <f>ABS(S20)</f>
        <v>112.83552</v>
      </c>
      <c r="T25">
        <f>ABS(T20)</f>
        <v>127.50750933333329</v>
      </c>
      <c r="V25" t="s">
        <v>75</v>
      </c>
      <c r="W25">
        <f>COUNT(O39:O43)</f>
        <v>5</v>
      </c>
      <c r="X25">
        <f>COUNT(O27:O33)</f>
        <v>7</v>
      </c>
    </row>
    <row r="26" spans="1:28" x14ac:dyDescent="0.2">
      <c r="A26" t="s">
        <v>57</v>
      </c>
      <c r="B26" t="s">
        <v>6</v>
      </c>
      <c r="C26">
        <v>200</v>
      </c>
      <c r="D26" s="6">
        <v>0</v>
      </c>
      <c r="E26" s="6">
        <v>0</v>
      </c>
      <c r="F26" s="6">
        <v>0</v>
      </c>
      <c r="G26">
        <f t="shared" si="0"/>
        <v>0</v>
      </c>
      <c r="H26" s="6">
        <v>0</v>
      </c>
      <c r="I26">
        <f t="shared" si="1"/>
        <v>0</v>
      </c>
      <c r="J26">
        <v>64.959999999999994</v>
      </c>
      <c r="K26">
        <v>2</v>
      </c>
      <c r="L26" s="6">
        <v>10</v>
      </c>
      <c r="M26">
        <f t="shared" si="2"/>
        <v>5</v>
      </c>
      <c r="Q26">
        <f t="shared" si="4"/>
        <v>0</v>
      </c>
      <c r="R26" t="s">
        <v>76</v>
      </c>
      <c r="S26">
        <f>ABS(S21)</f>
        <v>132.9506005333333</v>
      </c>
      <c r="T26">
        <f>ABS(T21)</f>
        <v>120.80358577777777</v>
      </c>
      <c r="V26" t="s">
        <v>76</v>
      </c>
      <c r="W26">
        <f>COUNT(O34:O38)</f>
        <v>5</v>
      </c>
      <c r="X26">
        <f>COUNT(O20:O26)</f>
        <v>6</v>
      </c>
    </row>
    <row r="27" spans="1:28" x14ac:dyDescent="0.2">
      <c r="A27" t="s">
        <v>57</v>
      </c>
      <c r="B27" t="s">
        <v>7</v>
      </c>
      <c r="C27">
        <v>200</v>
      </c>
      <c r="D27" s="6">
        <v>-17.443999999999999</v>
      </c>
      <c r="E27" s="6">
        <v>-18.777999999999999</v>
      </c>
      <c r="F27" s="6">
        <v>-18.088999999999999</v>
      </c>
      <c r="G27">
        <f t="shared" si="0"/>
        <v>-18.103666666666665</v>
      </c>
      <c r="H27" s="6">
        <v>-1.6890000000000001</v>
      </c>
      <c r="I27">
        <f t="shared" si="1"/>
        <v>-16.414666666666665</v>
      </c>
      <c r="J27">
        <v>64.959999999999994</v>
      </c>
      <c r="K27">
        <v>2</v>
      </c>
      <c r="L27" s="6">
        <v>10</v>
      </c>
      <c r="M27">
        <f t="shared" si="2"/>
        <v>5</v>
      </c>
      <c r="O27">
        <f t="shared" si="3"/>
        <v>-106.62967466666665</v>
      </c>
      <c r="P27">
        <f>AVERAGE(O27:O33)</f>
        <v>-127.50750933333329</v>
      </c>
      <c r="Q27">
        <f t="shared" si="4"/>
        <v>106.62967466666665</v>
      </c>
    </row>
    <row r="28" spans="1:28" x14ac:dyDescent="0.2">
      <c r="A28" t="s">
        <v>57</v>
      </c>
      <c r="B28" t="s">
        <v>8</v>
      </c>
      <c r="C28">
        <v>200</v>
      </c>
      <c r="D28" s="6">
        <v>-21.956</v>
      </c>
      <c r="E28" s="6">
        <v>-21.867000000000001</v>
      </c>
      <c r="F28" s="6">
        <v>-25.622</v>
      </c>
      <c r="G28">
        <f t="shared" si="0"/>
        <v>-23.14833333333333</v>
      </c>
      <c r="H28" s="6">
        <v>-2.3559999999999999</v>
      </c>
      <c r="I28">
        <f t="shared" si="1"/>
        <v>-20.792333333333332</v>
      </c>
      <c r="J28">
        <v>64.959999999999994</v>
      </c>
      <c r="K28">
        <v>2</v>
      </c>
      <c r="L28" s="6">
        <v>10</v>
      </c>
      <c r="M28">
        <f t="shared" si="2"/>
        <v>5</v>
      </c>
      <c r="O28">
        <f t="shared" si="3"/>
        <v>-135.06699733333329</v>
      </c>
      <c r="Q28">
        <f t="shared" si="4"/>
        <v>135.06699733333329</v>
      </c>
    </row>
    <row r="29" spans="1:28" x14ac:dyDescent="0.2">
      <c r="A29" t="s">
        <v>57</v>
      </c>
      <c r="B29" t="s">
        <v>9</v>
      </c>
      <c r="C29">
        <v>200</v>
      </c>
      <c r="D29" s="6">
        <v>-20.222000000000001</v>
      </c>
      <c r="E29" s="6">
        <v>-19.777999999999999</v>
      </c>
      <c r="F29" s="6">
        <v>-25.844000000000001</v>
      </c>
      <c r="G29">
        <f t="shared" si="0"/>
        <v>-21.947999999999997</v>
      </c>
      <c r="H29" s="6">
        <v>-3.1110000000000002</v>
      </c>
      <c r="I29">
        <f t="shared" si="1"/>
        <v>-18.836999999999996</v>
      </c>
      <c r="J29">
        <v>64.959999999999994</v>
      </c>
      <c r="K29">
        <v>2</v>
      </c>
      <c r="L29" s="6">
        <v>10</v>
      </c>
      <c r="M29">
        <f t="shared" si="2"/>
        <v>5</v>
      </c>
      <c r="O29">
        <f t="shared" si="3"/>
        <v>-122.36515199999997</v>
      </c>
      <c r="Q29">
        <f t="shared" si="4"/>
        <v>122.36515199999997</v>
      </c>
    </row>
    <row r="30" spans="1:28" x14ac:dyDescent="0.2">
      <c r="A30" t="s">
        <v>57</v>
      </c>
      <c r="B30" t="s">
        <v>10</v>
      </c>
      <c r="C30">
        <v>200</v>
      </c>
      <c r="D30" s="6">
        <v>-26.311</v>
      </c>
      <c r="E30" s="6">
        <v>-19.356000000000002</v>
      </c>
      <c r="F30" s="6">
        <v>-24.510999999999999</v>
      </c>
      <c r="G30">
        <f t="shared" si="0"/>
        <v>-23.392666666666667</v>
      </c>
      <c r="H30" s="6">
        <v>-1.9330000000000001</v>
      </c>
      <c r="I30">
        <f t="shared" si="1"/>
        <v>-21.459666666666667</v>
      </c>
      <c r="J30">
        <v>64.959999999999994</v>
      </c>
      <c r="K30">
        <v>2</v>
      </c>
      <c r="L30" s="6">
        <v>10</v>
      </c>
      <c r="M30">
        <f t="shared" si="2"/>
        <v>5</v>
      </c>
      <c r="O30">
        <f t="shared" si="3"/>
        <v>-139.40199466666667</v>
      </c>
      <c r="Q30">
        <f t="shared" si="4"/>
        <v>139.40199466666667</v>
      </c>
    </row>
    <row r="31" spans="1:28" x14ac:dyDescent="0.2">
      <c r="A31" t="s">
        <v>57</v>
      </c>
      <c r="B31" t="s">
        <v>11</v>
      </c>
      <c r="C31">
        <v>200</v>
      </c>
      <c r="D31" s="6">
        <v>-21.779</v>
      </c>
      <c r="E31" s="6">
        <v>-22.791</v>
      </c>
      <c r="F31" s="6">
        <v>-22.690999999999999</v>
      </c>
      <c r="G31">
        <f t="shared" si="0"/>
        <v>-22.420333333333332</v>
      </c>
      <c r="H31" s="6">
        <v>-2.0939999999999999</v>
      </c>
      <c r="I31">
        <f t="shared" si="1"/>
        <v>-20.326333333333331</v>
      </c>
      <c r="J31">
        <v>64.959999999999994</v>
      </c>
      <c r="K31">
        <v>2</v>
      </c>
      <c r="L31" s="6">
        <v>10</v>
      </c>
      <c r="M31">
        <f t="shared" si="2"/>
        <v>5</v>
      </c>
      <c r="O31">
        <f t="shared" si="3"/>
        <v>-132.03986133333331</v>
      </c>
      <c r="Q31">
        <f t="shared" si="4"/>
        <v>132.03986133333331</v>
      </c>
    </row>
    <row r="32" spans="1:28" x14ac:dyDescent="0.2">
      <c r="A32" t="s">
        <v>57</v>
      </c>
      <c r="B32" t="s">
        <v>12</v>
      </c>
      <c r="C32">
        <v>200</v>
      </c>
      <c r="D32" s="6">
        <v>-24.378</v>
      </c>
      <c r="E32" s="6">
        <v>-20.266999999999999</v>
      </c>
      <c r="F32" s="6">
        <v>-27.6</v>
      </c>
      <c r="G32">
        <f>AVERAGE(D32:F32)</f>
        <v>-24.081666666666667</v>
      </c>
      <c r="H32" s="6">
        <v>-2.778</v>
      </c>
      <c r="I32">
        <f t="shared" si="1"/>
        <v>-21.303666666666668</v>
      </c>
      <c r="J32">
        <v>64.959999999999994</v>
      </c>
      <c r="K32">
        <v>2</v>
      </c>
      <c r="L32" s="6">
        <v>10</v>
      </c>
      <c r="M32">
        <f t="shared" si="2"/>
        <v>5</v>
      </c>
      <c r="O32">
        <f t="shared" si="3"/>
        <v>-138.38861866666667</v>
      </c>
      <c r="Q32">
        <f t="shared" si="4"/>
        <v>138.38861866666667</v>
      </c>
    </row>
    <row r="33" spans="1:17" x14ac:dyDescent="0.2">
      <c r="A33" t="s">
        <v>57</v>
      </c>
      <c r="B33" t="s">
        <v>13</v>
      </c>
      <c r="C33">
        <v>200</v>
      </c>
      <c r="D33" s="6">
        <v>-22.466999999999999</v>
      </c>
      <c r="E33" s="6">
        <v>-19.867000000000001</v>
      </c>
      <c r="F33" s="6">
        <v>-20.8</v>
      </c>
      <c r="G33">
        <f t="shared" si="0"/>
        <v>-21.044666666666668</v>
      </c>
      <c r="H33" s="6">
        <v>-2.778</v>
      </c>
      <c r="I33">
        <f t="shared" si="1"/>
        <v>-18.266666666666669</v>
      </c>
      <c r="J33">
        <v>64.959999999999994</v>
      </c>
      <c r="K33">
        <v>2</v>
      </c>
      <c r="L33" s="6">
        <v>10</v>
      </c>
      <c r="M33">
        <f t="shared" si="2"/>
        <v>5</v>
      </c>
      <c r="O33">
        <f t="shared" si="3"/>
        <v>-118.66026666666667</v>
      </c>
      <c r="Q33">
        <f t="shared" si="4"/>
        <v>118.66026666666667</v>
      </c>
    </row>
    <row r="34" spans="1:17" x14ac:dyDescent="0.2">
      <c r="A34" t="s">
        <v>58</v>
      </c>
      <c r="B34" t="s">
        <v>14</v>
      </c>
      <c r="C34">
        <v>200</v>
      </c>
      <c r="D34" s="6">
        <v>-20.558</v>
      </c>
      <c r="E34" s="6">
        <v>-18.363</v>
      </c>
      <c r="F34" s="6">
        <v>-18.884</v>
      </c>
      <c r="G34">
        <f t="shared" si="0"/>
        <v>-19.268333333333334</v>
      </c>
      <c r="H34" s="6">
        <v>-1.702</v>
      </c>
      <c r="I34">
        <f t="shared" si="1"/>
        <v>-17.566333333333333</v>
      </c>
      <c r="J34">
        <v>64.959999999999994</v>
      </c>
      <c r="K34">
        <v>2</v>
      </c>
      <c r="L34" s="6">
        <v>10</v>
      </c>
      <c r="M34">
        <f t="shared" si="2"/>
        <v>5</v>
      </c>
      <c r="O34">
        <f t="shared" si="3"/>
        <v>-114.11090133333332</v>
      </c>
      <c r="P34">
        <f>AVERAGE(O34:O38)</f>
        <v>-132.9506005333333</v>
      </c>
      <c r="Q34">
        <f t="shared" si="4"/>
        <v>114.11090133333332</v>
      </c>
    </row>
    <row r="35" spans="1:17" x14ac:dyDescent="0.2">
      <c r="A35" t="s">
        <v>58</v>
      </c>
      <c r="B35" t="s">
        <v>15</v>
      </c>
      <c r="C35">
        <v>200</v>
      </c>
      <c r="D35" s="6">
        <v>-25.710999999999999</v>
      </c>
      <c r="E35" s="6">
        <v>-22.667000000000002</v>
      </c>
      <c r="F35" s="6">
        <v>-27.332999999999998</v>
      </c>
      <c r="G35">
        <f t="shared" si="0"/>
        <v>-25.236999999999998</v>
      </c>
      <c r="H35" s="6">
        <v>-2.7330000000000001</v>
      </c>
      <c r="I35">
        <f t="shared" si="1"/>
        <v>-22.503999999999998</v>
      </c>
      <c r="J35">
        <v>64.959999999999994</v>
      </c>
      <c r="K35">
        <v>2</v>
      </c>
      <c r="L35" s="6">
        <v>10</v>
      </c>
      <c r="M35">
        <f t="shared" si="2"/>
        <v>5</v>
      </c>
      <c r="O35">
        <f t="shared" si="3"/>
        <v>-146.18598399999996</v>
      </c>
      <c r="Q35">
        <f t="shared" si="4"/>
        <v>146.18598399999996</v>
      </c>
    </row>
    <row r="36" spans="1:17" x14ac:dyDescent="0.2">
      <c r="A36" t="s">
        <v>58</v>
      </c>
      <c r="B36" t="s">
        <v>16</v>
      </c>
      <c r="C36">
        <v>200</v>
      </c>
      <c r="D36" s="6">
        <v>-25.933</v>
      </c>
      <c r="E36" s="6">
        <v>-27.244</v>
      </c>
      <c r="F36" s="6">
        <v>-33.689</v>
      </c>
      <c r="G36">
        <f t="shared" si="0"/>
        <v>-28.955333333333332</v>
      </c>
      <c r="H36" s="6">
        <v>-3.2890000000000001</v>
      </c>
      <c r="I36">
        <f t="shared" si="1"/>
        <v>-25.666333333333331</v>
      </c>
      <c r="J36">
        <v>64.959999999999994</v>
      </c>
      <c r="K36">
        <v>2</v>
      </c>
      <c r="L36" s="6">
        <v>10</v>
      </c>
      <c r="M36">
        <f t="shared" si="2"/>
        <v>5</v>
      </c>
      <c r="O36">
        <f t="shared" si="3"/>
        <v>-166.7285013333333</v>
      </c>
      <c r="Q36">
        <f t="shared" si="4"/>
        <v>166.7285013333333</v>
      </c>
    </row>
    <row r="37" spans="1:17" x14ac:dyDescent="0.2">
      <c r="A37" t="s">
        <v>58</v>
      </c>
      <c r="B37" s="2" t="s">
        <v>17</v>
      </c>
      <c r="C37">
        <v>200</v>
      </c>
      <c r="D37" s="6">
        <v>-9.8439999999999994</v>
      </c>
      <c r="E37" s="6">
        <v>-8.9890000000000008</v>
      </c>
      <c r="F37" s="6">
        <v>-9.4149999999999991</v>
      </c>
      <c r="G37">
        <f t="shared" si="0"/>
        <v>-9.4159999999999986</v>
      </c>
      <c r="H37" s="6">
        <v>-0.71499999999999997</v>
      </c>
      <c r="I37">
        <f t="shared" si="1"/>
        <v>-8.7009999999999987</v>
      </c>
      <c r="J37">
        <v>64.959999999999994</v>
      </c>
      <c r="K37">
        <v>2</v>
      </c>
      <c r="L37" s="6">
        <v>10</v>
      </c>
      <c r="M37">
        <f t="shared" si="2"/>
        <v>5</v>
      </c>
      <c r="O37">
        <f t="shared" si="3"/>
        <v>-56.521695999999984</v>
      </c>
      <c r="Q37">
        <f t="shared" si="4"/>
        <v>56.521695999999984</v>
      </c>
    </row>
    <row r="38" spans="1:17" x14ac:dyDescent="0.2">
      <c r="A38" t="s">
        <v>58</v>
      </c>
      <c r="B38" t="s">
        <v>18</v>
      </c>
      <c r="C38">
        <v>200</v>
      </c>
      <c r="D38" s="6">
        <v>-32.533000000000001</v>
      </c>
      <c r="E38" s="6">
        <v>-31.33</v>
      </c>
      <c r="F38" s="6">
        <v>-29.088999999999999</v>
      </c>
      <c r="G38">
        <f t="shared" si="0"/>
        <v>-30.983999999999998</v>
      </c>
      <c r="H38" s="6">
        <v>-3.089</v>
      </c>
      <c r="I38">
        <f t="shared" si="1"/>
        <v>-27.895</v>
      </c>
      <c r="J38">
        <v>64.959999999999994</v>
      </c>
      <c r="K38">
        <v>2</v>
      </c>
      <c r="L38" s="6">
        <v>10</v>
      </c>
      <c r="M38">
        <f t="shared" si="2"/>
        <v>5</v>
      </c>
      <c r="O38">
        <f t="shared" si="3"/>
        <v>-181.20591999999996</v>
      </c>
      <c r="Q38">
        <f t="shared" si="4"/>
        <v>181.20591999999996</v>
      </c>
    </row>
    <row r="39" spans="1:17" x14ac:dyDescent="0.2">
      <c r="A39" t="s">
        <v>58</v>
      </c>
      <c r="B39" t="s">
        <v>19</v>
      </c>
      <c r="C39">
        <v>200</v>
      </c>
      <c r="D39" s="6">
        <v>-21.515000000000001</v>
      </c>
      <c r="E39" s="6">
        <v>-22.457000000000001</v>
      </c>
      <c r="F39" s="6">
        <v>-20.84</v>
      </c>
      <c r="G39">
        <f t="shared" si="0"/>
        <v>-21.603999999999999</v>
      </c>
      <c r="H39" s="6">
        <v>-2.4729999999999999</v>
      </c>
      <c r="I39">
        <f t="shared" si="1"/>
        <v>-19.131</v>
      </c>
      <c r="J39">
        <v>64.959999999999994</v>
      </c>
      <c r="K39">
        <v>2</v>
      </c>
      <c r="L39" s="6">
        <v>10</v>
      </c>
      <c r="M39">
        <f t="shared" si="2"/>
        <v>5</v>
      </c>
      <c r="O39">
        <f t="shared" si="3"/>
        <v>-124.274976</v>
      </c>
      <c r="P39">
        <f>AVERAGE(O39:O43)</f>
        <v>-112.83552</v>
      </c>
      <c r="Q39">
        <f t="shared" si="4"/>
        <v>124.274976</v>
      </c>
    </row>
    <row r="40" spans="1:17" x14ac:dyDescent="0.2">
      <c r="A40" t="s">
        <v>58</v>
      </c>
      <c r="B40" t="s">
        <v>20</v>
      </c>
      <c r="C40">
        <v>200</v>
      </c>
      <c r="D40" s="6">
        <v>-6.867</v>
      </c>
      <c r="E40" s="6">
        <v>-6.9560000000000004</v>
      </c>
      <c r="F40" s="6">
        <v>-6.3109999999999999</v>
      </c>
      <c r="G40">
        <f t="shared" si="0"/>
        <v>-6.7113333333333332</v>
      </c>
      <c r="H40" s="6">
        <v>-0.6</v>
      </c>
      <c r="I40">
        <f t="shared" si="1"/>
        <v>-6.1113333333333335</v>
      </c>
      <c r="J40">
        <v>64.959999999999994</v>
      </c>
      <c r="K40">
        <v>2</v>
      </c>
      <c r="L40" s="6">
        <v>10</v>
      </c>
      <c r="M40">
        <f t="shared" si="2"/>
        <v>5</v>
      </c>
      <c r="O40">
        <f t="shared" si="3"/>
        <v>-39.699221333333334</v>
      </c>
      <c r="Q40">
        <f t="shared" si="4"/>
        <v>39.699221333333334</v>
      </c>
    </row>
    <row r="41" spans="1:17" x14ac:dyDescent="0.2">
      <c r="A41" t="s">
        <v>58</v>
      </c>
      <c r="B41" t="s">
        <v>21</v>
      </c>
      <c r="C41">
        <v>200</v>
      </c>
      <c r="D41" s="6">
        <v>-26.978000000000002</v>
      </c>
      <c r="E41" s="6">
        <v>-23.844000000000001</v>
      </c>
      <c r="F41" s="6">
        <v>-22.667000000000002</v>
      </c>
      <c r="G41">
        <f>AVERAGE(D41:F41)</f>
        <v>-24.496333333333336</v>
      </c>
      <c r="H41" s="6">
        <v>-2.2890000000000001</v>
      </c>
      <c r="I41">
        <f t="shared" si="1"/>
        <v>-22.207333333333334</v>
      </c>
      <c r="J41">
        <v>64.959999999999994</v>
      </c>
      <c r="K41">
        <v>2</v>
      </c>
      <c r="L41" s="6">
        <v>10</v>
      </c>
      <c r="M41">
        <f t="shared" si="2"/>
        <v>5</v>
      </c>
      <c r="O41">
        <f t="shared" si="3"/>
        <v>-144.25883733333333</v>
      </c>
      <c r="Q41">
        <f t="shared" si="4"/>
        <v>144.25883733333333</v>
      </c>
    </row>
    <row r="42" spans="1:17" x14ac:dyDescent="0.2">
      <c r="A42" t="s">
        <v>58</v>
      </c>
      <c r="B42" t="s">
        <v>22</v>
      </c>
      <c r="C42">
        <v>200</v>
      </c>
      <c r="D42" s="6">
        <v>-19.047999999999998</v>
      </c>
      <c r="E42" s="6">
        <v>-18.536999999999999</v>
      </c>
      <c r="F42" s="6">
        <v>-18.381</v>
      </c>
      <c r="G42">
        <f t="shared" si="0"/>
        <v>-18.655333333333331</v>
      </c>
      <c r="H42" s="6">
        <v>-1.2629999999999999</v>
      </c>
      <c r="I42">
        <f t="shared" si="1"/>
        <v>-17.392333333333333</v>
      </c>
      <c r="J42">
        <v>64.959999999999994</v>
      </c>
      <c r="K42">
        <v>2</v>
      </c>
      <c r="L42" s="6">
        <v>10</v>
      </c>
      <c r="M42">
        <f t="shared" si="2"/>
        <v>5</v>
      </c>
      <c r="O42">
        <f t="shared" si="3"/>
        <v>-112.98059733333332</v>
      </c>
      <c r="Q42">
        <f t="shared" si="4"/>
        <v>112.98059733333332</v>
      </c>
    </row>
    <row r="43" spans="1:17" x14ac:dyDescent="0.2">
      <c r="A43" t="s">
        <v>58</v>
      </c>
      <c r="B43" t="s">
        <v>23</v>
      </c>
      <c r="C43">
        <v>200</v>
      </c>
      <c r="D43" s="6">
        <v>-25.067</v>
      </c>
      <c r="E43" s="6">
        <v>-24.577999999999999</v>
      </c>
      <c r="F43" s="6">
        <v>-23.378</v>
      </c>
      <c r="G43">
        <f>AVERAGE(D43:F43)</f>
        <v>-24.340999999999998</v>
      </c>
      <c r="H43" s="6">
        <v>-2.3330000000000002</v>
      </c>
      <c r="I43">
        <f t="shared" si="1"/>
        <v>-22.007999999999996</v>
      </c>
      <c r="J43">
        <v>64.959999999999994</v>
      </c>
      <c r="K43">
        <v>2</v>
      </c>
      <c r="L43" s="6">
        <v>10</v>
      </c>
      <c r="M43">
        <f t="shared" si="2"/>
        <v>5</v>
      </c>
      <c r="O43">
        <f t="shared" si="3"/>
        <v>-142.96396799999997</v>
      </c>
      <c r="Q43">
        <f t="shared" si="4"/>
        <v>142.96396799999997</v>
      </c>
    </row>
  </sheetData>
  <mergeCells count="5">
    <mergeCell ref="C1:E1"/>
    <mergeCell ref="R18:T18"/>
    <mergeCell ref="V18:X18"/>
    <mergeCell ref="R23:T23"/>
    <mergeCell ref="V23:X2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3C1D-56DF-4F74-B24A-4FA8248B0955}">
  <dimension ref="A1:AC40"/>
  <sheetViews>
    <sheetView topLeftCell="A12" zoomScale="70" zoomScaleNormal="70" workbookViewId="0">
      <selection activeCell="B34" sqref="B34"/>
    </sheetView>
  </sheetViews>
  <sheetFormatPr defaultRowHeight="15" x14ac:dyDescent="0.2"/>
  <cols>
    <col min="1" max="1" width="10.89453125" customWidth="1"/>
    <col min="2" max="2" width="14.9296875" customWidth="1"/>
  </cols>
  <sheetData>
    <row r="1" spans="1:27" x14ac:dyDescent="0.2">
      <c r="A1" t="s">
        <v>62</v>
      </c>
      <c r="C1" s="65" t="s">
        <v>72</v>
      </c>
      <c r="D1" s="65"/>
      <c r="E1" s="65"/>
      <c r="I1" s="7"/>
    </row>
    <row r="2" spans="1:27" x14ac:dyDescent="0.2">
      <c r="A2" t="s">
        <v>85</v>
      </c>
      <c r="B2" s="11" t="s">
        <v>70</v>
      </c>
      <c r="C2" s="4">
        <v>1</v>
      </c>
      <c r="D2" s="4">
        <v>2</v>
      </c>
      <c r="E2" s="4">
        <v>3</v>
      </c>
      <c r="F2" s="3" t="s">
        <v>63</v>
      </c>
      <c r="G2" s="4" t="s">
        <v>64</v>
      </c>
      <c r="H2" s="3" t="s">
        <v>61</v>
      </c>
      <c r="I2" s="9" t="s">
        <v>65</v>
      </c>
      <c r="J2" s="3" t="s">
        <v>66</v>
      </c>
      <c r="K2" s="3" t="s">
        <v>67</v>
      </c>
      <c r="L2" s="3" t="s">
        <v>68</v>
      </c>
      <c r="N2" s="3" t="s">
        <v>107</v>
      </c>
    </row>
    <row r="3" spans="1:27" x14ac:dyDescent="0.2">
      <c r="B3" s="7">
        <v>20</v>
      </c>
      <c r="C3" s="5">
        <v>-201.261</v>
      </c>
      <c r="D3" s="5">
        <v>-133.82599999999999</v>
      </c>
      <c r="E3" s="5">
        <v>-192.13</v>
      </c>
      <c r="F3">
        <f>AVERAGE(C3:E3)</f>
        <v>-175.739</v>
      </c>
      <c r="G3" s="5">
        <v>-0.52200000000000002</v>
      </c>
      <c r="H3">
        <f t="shared" ref="H3:H7" si="0">F3-G3</f>
        <v>-175.21700000000001</v>
      </c>
      <c r="I3">
        <v>14.18</v>
      </c>
      <c r="J3">
        <v>2</v>
      </c>
      <c r="K3" s="5">
        <v>1</v>
      </c>
      <c r="L3">
        <f>50/K3</f>
        <v>50</v>
      </c>
      <c r="N3">
        <f>(H3*I3)/(J3*L3)</f>
        <v>-24.845770600000002</v>
      </c>
    </row>
    <row r="4" spans="1:27" x14ac:dyDescent="0.2">
      <c r="B4" s="7">
        <v>100</v>
      </c>
      <c r="C4" s="5">
        <v>-43.042999999999999</v>
      </c>
      <c r="D4" s="5">
        <v>-47.087000000000003</v>
      </c>
      <c r="E4" s="5">
        <v>-70.304000000000002</v>
      </c>
      <c r="F4">
        <f t="shared" ref="F4:F7" si="1">AVERAGE(C4:E4)</f>
        <v>-53.478000000000002</v>
      </c>
      <c r="G4" s="5">
        <v>-0.86</v>
      </c>
      <c r="H4">
        <f t="shared" si="0"/>
        <v>-52.618000000000002</v>
      </c>
      <c r="I4">
        <v>14.18</v>
      </c>
      <c r="J4">
        <v>2</v>
      </c>
      <c r="K4" s="6">
        <v>5</v>
      </c>
      <c r="L4">
        <f t="shared" ref="L4:L7" si="2">50/K4</f>
        <v>10</v>
      </c>
      <c r="N4">
        <f>(H4*I4)/(J4*L4)</f>
        <v>-37.306162</v>
      </c>
    </row>
    <row r="5" spans="1:27" x14ac:dyDescent="0.2">
      <c r="B5" s="22">
        <v>200</v>
      </c>
      <c r="C5" s="5">
        <v>-24.102</v>
      </c>
      <c r="D5" s="5">
        <v>-22.853999999999999</v>
      </c>
      <c r="E5" s="5">
        <v>-25.863</v>
      </c>
      <c r="F5" s="7">
        <f t="shared" si="1"/>
        <v>-24.273</v>
      </c>
      <c r="G5" s="5">
        <v>-1.0429999999999999</v>
      </c>
      <c r="H5" s="7">
        <f>F5-G5</f>
        <v>-23.23</v>
      </c>
      <c r="I5">
        <v>14.18</v>
      </c>
      <c r="J5" s="7">
        <v>2</v>
      </c>
      <c r="K5" s="8">
        <v>10</v>
      </c>
      <c r="L5" s="7">
        <f t="shared" si="2"/>
        <v>5</v>
      </c>
      <c r="M5" s="7"/>
      <c r="N5" s="7">
        <f t="shared" ref="N5:N7" si="3">(H5*I5)/(J5*L5)</f>
        <v>-32.94014</v>
      </c>
    </row>
    <row r="6" spans="1:27" x14ac:dyDescent="0.2">
      <c r="B6" s="7">
        <v>400</v>
      </c>
      <c r="C6" s="5">
        <v>-8.609</v>
      </c>
      <c r="D6" s="5">
        <v>-9.6219999999999999</v>
      </c>
      <c r="E6" s="5">
        <v>-11.739000000000001</v>
      </c>
      <c r="F6">
        <f t="shared" si="1"/>
        <v>-9.99</v>
      </c>
      <c r="G6" s="5">
        <v>-0.66700000000000004</v>
      </c>
      <c r="H6">
        <f t="shared" si="0"/>
        <v>-9.3230000000000004</v>
      </c>
      <c r="I6">
        <v>14.18</v>
      </c>
      <c r="J6">
        <v>2</v>
      </c>
      <c r="K6" s="6">
        <v>20</v>
      </c>
      <c r="L6">
        <f t="shared" si="2"/>
        <v>2.5</v>
      </c>
      <c r="N6">
        <f t="shared" si="3"/>
        <v>-26.440028000000002</v>
      </c>
    </row>
    <row r="7" spans="1:27" x14ac:dyDescent="0.2">
      <c r="B7" s="7">
        <v>800</v>
      </c>
      <c r="C7" s="5">
        <v>-4.6559999999999997</v>
      </c>
      <c r="D7" s="5">
        <v>-3.9129999999999998</v>
      </c>
      <c r="E7" s="5">
        <v>-4.4349999999999996</v>
      </c>
      <c r="F7">
        <f t="shared" si="1"/>
        <v>-4.3346666666666662</v>
      </c>
      <c r="G7" s="5">
        <v>-9.2999999999999999E-2</v>
      </c>
      <c r="H7">
        <f t="shared" si="0"/>
        <v>-4.2416666666666663</v>
      </c>
      <c r="I7">
        <v>14.18</v>
      </c>
      <c r="J7">
        <v>2</v>
      </c>
      <c r="K7" s="6">
        <v>40</v>
      </c>
      <c r="L7">
        <f t="shared" si="2"/>
        <v>1.25</v>
      </c>
      <c r="N7">
        <f t="shared" si="3"/>
        <v>-24.058733333333329</v>
      </c>
    </row>
    <row r="8" spans="1:27" x14ac:dyDescent="0.2">
      <c r="B8" s="7"/>
    </row>
    <row r="9" spans="1:27" x14ac:dyDescent="0.2">
      <c r="A9" t="s">
        <v>179</v>
      </c>
      <c r="B9" s="11" t="s">
        <v>70</v>
      </c>
      <c r="C9" s="4">
        <v>1</v>
      </c>
      <c r="D9" s="4">
        <v>2</v>
      </c>
      <c r="E9" s="4">
        <v>3</v>
      </c>
      <c r="F9" s="3" t="s">
        <v>63</v>
      </c>
      <c r="G9" s="4" t="s">
        <v>64</v>
      </c>
      <c r="H9" s="3" t="s">
        <v>61</v>
      </c>
      <c r="I9" s="9" t="s">
        <v>65</v>
      </c>
      <c r="J9" s="3" t="s">
        <v>66</v>
      </c>
      <c r="K9" s="3" t="s">
        <v>67</v>
      </c>
      <c r="L9" s="3" t="s">
        <v>68</v>
      </c>
      <c r="N9" s="3" t="s">
        <v>107</v>
      </c>
    </row>
    <row r="10" spans="1:27" x14ac:dyDescent="0.2">
      <c r="B10" s="7">
        <v>20</v>
      </c>
      <c r="C10" s="5">
        <v>-120.783</v>
      </c>
      <c r="D10" s="5">
        <v>-52.435000000000002</v>
      </c>
      <c r="E10" s="5">
        <v>-148.95699999999999</v>
      </c>
      <c r="F10">
        <f>AVERAGE(C10:E10)</f>
        <v>-107.39166666666667</v>
      </c>
      <c r="G10" s="5">
        <v>-0.75800000000000001</v>
      </c>
      <c r="H10">
        <f t="shared" ref="H10:H11" si="4">F10-G10</f>
        <v>-106.63366666666667</v>
      </c>
      <c r="I10">
        <v>14.18</v>
      </c>
      <c r="J10">
        <v>2</v>
      </c>
      <c r="K10" s="5">
        <v>1</v>
      </c>
      <c r="L10">
        <f>50/K10</f>
        <v>50</v>
      </c>
      <c r="N10">
        <f>(H10*I10)/(J10*L10)</f>
        <v>-15.120653933333333</v>
      </c>
    </row>
    <row r="11" spans="1:27" x14ac:dyDescent="0.2">
      <c r="B11" s="7">
        <v>100</v>
      </c>
      <c r="C11" s="5">
        <v>-117</v>
      </c>
      <c r="D11" s="5">
        <v>-154.696</v>
      </c>
      <c r="E11" s="5">
        <v>-154.435</v>
      </c>
      <c r="F11">
        <f t="shared" ref="F11:F14" si="5">AVERAGE(C11:E11)</f>
        <v>-142.04366666666667</v>
      </c>
      <c r="G11" s="5">
        <v>-0.26100000000000001</v>
      </c>
      <c r="H11">
        <f t="shared" si="4"/>
        <v>-141.78266666666667</v>
      </c>
      <c r="I11">
        <v>14.18</v>
      </c>
      <c r="J11">
        <v>2</v>
      </c>
      <c r="K11" s="6">
        <v>5</v>
      </c>
      <c r="L11">
        <f t="shared" ref="L11:L14" si="6">50/K11</f>
        <v>10</v>
      </c>
      <c r="N11">
        <f>(H11*I11)/(J11*L11)</f>
        <v>-100.52391066666667</v>
      </c>
    </row>
    <row r="12" spans="1:27" x14ac:dyDescent="0.2">
      <c r="B12" s="22">
        <v>200</v>
      </c>
      <c r="C12" s="5">
        <v>-38.53</v>
      </c>
      <c r="D12" s="5">
        <v>-49.774000000000001</v>
      </c>
      <c r="E12" s="5">
        <v>-53.738999999999997</v>
      </c>
      <c r="F12" s="7">
        <f t="shared" si="5"/>
        <v>-47.347666666666669</v>
      </c>
      <c r="G12" s="5">
        <v>-0.56499999999999995</v>
      </c>
      <c r="H12" s="7">
        <f>F12-G12</f>
        <v>-46.782666666666671</v>
      </c>
      <c r="I12">
        <v>14.18</v>
      </c>
      <c r="J12" s="7">
        <v>2</v>
      </c>
      <c r="K12" s="8">
        <v>10</v>
      </c>
      <c r="L12" s="7">
        <f t="shared" si="6"/>
        <v>5</v>
      </c>
      <c r="M12" s="7"/>
      <c r="N12" s="7">
        <f t="shared" ref="N12:N14" si="7">(H12*I12)/(J12*L12)</f>
        <v>-66.337821333333338</v>
      </c>
    </row>
    <row r="13" spans="1:27" x14ac:dyDescent="0.2">
      <c r="B13" s="7">
        <v>400</v>
      </c>
      <c r="C13" s="5">
        <v>-17.347999999999999</v>
      </c>
      <c r="D13" s="5">
        <v>-14.739000000000001</v>
      </c>
      <c r="E13" s="5">
        <v>-16.193000000000001</v>
      </c>
      <c r="F13">
        <f t="shared" si="5"/>
        <v>-16.093333333333334</v>
      </c>
      <c r="G13" s="5">
        <v>-0.70799999999999996</v>
      </c>
      <c r="H13">
        <f t="shared" ref="H13:H14" si="8">F13-G13</f>
        <v>-15.385333333333334</v>
      </c>
      <c r="I13">
        <v>14.18</v>
      </c>
      <c r="J13">
        <v>2</v>
      </c>
      <c r="K13" s="6">
        <v>20</v>
      </c>
      <c r="L13">
        <f t="shared" si="6"/>
        <v>2.5</v>
      </c>
      <c r="N13">
        <f t="shared" si="7"/>
        <v>-43.632805333333337</v>
      </c>
    </row>
    <row r="14" spans="1:27" x14ac:dyDescent="0.2">
      <c r="B14" s="7">
        <v>800</v>
      </c>
      <c r="C14" s="5">
        <v>-5.2830000000000004</v>
      </c>
      <c r="D14" s="5">
        <v>-5.1340000000000003</v>
      </c>
      <c r="E14" s="5">
        <v>-6.7450000000000001</v>
      </c>
      <c r="F14">
        <f t="shared" si="5"/>
        <v>-5.7206666666666672</v>
      </c>
      <c r="G14" s="5">
        <v>-0.70199999999999996</v>
      </c>
      <c r="H14">
        <f t="shared" si="8"/>
        <v>-5.0186666666666673</v>
      </c>
      <c r="I14">
        <v>14.18</v>
      </c>
      <c r="J14">
        <v>2</v>
      </c>
      <c r="K14" s="6">
        <v>40</v>
      </c>
      <c r="L14">
        <f t="shared" si="6"/>
        <v>1.25</v>
      </c>
      <c r="N14">
        <f t="shared" si="7"/>
        <v>-28.465877333333339</v>
      </c>
    </row>
    <row r="16" spans="1:27" x14ac:dyDescent="0.2">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66" t="s">
        <v>77</v>
      </c>
      <c r="R16" s="66"/>
      <c r="S16" s="66"/>
      <c r="U16" s="66" t="s">
        <v>74</v>
      </c>
      <c r="V16" s="66"/>
      <c r="W16" s="66"/>
      <c r="Y16" s="66" t="s">
        <v>79</v>
      </c>
      <c r="Z16" s="66"/>
      <c r="AA16" s="66"/>
    </row>
    <row r="17" spans="1:29" x14ac:dyDescent="0.2">
      <c r="A17" t="s">
        <v>57</v>
      </c>
      <c r="B17" t="s">
        <v>0</v>
      </c>
      <c r="C17" s="7">
        <v>200</v>
      </c>
      <c r="D17" s="50">
        <v>-24.102</v>
      </c>
      <c r="E17" s="50">
        <v>-22.853999999999999</v>
      </c>
      <c r="F17" s="50">
        <v>-25.863</v>
      </c>
      <c r="G17" s="39">
        <f t="shared" ref="G17" si="9">AVERAGE(D17:F17)</f>
        <v>-24.273</v>
      </c>
      <c r="H17" s="50">
        <v>-1.0429999999999999</v>
      </c>
      <c r="I17" s="39">
        <f t="shared" ref="I17:I40" si="10">G17-H17</f>
        <v>-23.23</v>
      </c>
      <c r="J17">
        <v>14.18</v>
      </c>
      <c r="K17">
        <v>2</v>
      </c>
      <c r="L17" s="8">
        <v>10</v>
      </c>
      <c r="M17" s="7">
        <f t="shared" ref="M17:M40" si="11">50/L17</f>
        <v>5</v>
      </c>
      <c r="N17" s="7"/>
      <c r="O17" s="7">
        <f t="shared" ref="O17:O40" si="12">(I17*J17)/(K17*M17)</f>
        <v>-32.94014</v>
      </c>
      <c r="P17">
        <f>AVERAGE(O17:O23)</f>
        <v>-46.560975333333339</v>
      </c>
      <c r="R17" s="3" t="s">
        <v>58</v>
      </c>
      <c r="S17" t="s">
        <v>57</v>
      </c>
      <c r="V17" s="3" t="s">
        <v>58</v>
      </c>
      <c r="W17" t="s">
        <v>57</v>
      </c>
      <c r="Z17" s="3" t="s">
        <v>58</v>
      </c>
      <c r="AA17" t="s">
        <v>57</v>
      </c>
      <c r="AC17">
        <f>ABS(O17)</f>
        <v>32.94014</v>
      </c>
    </row>
    <row r="18" spans="1:29" x14ac:dyDescent="0.2">
      <c r="A18" t="s">
        <v>57</v>
      </c>
      <c r="B18" t="s">
        <v>1</v>
      </c>
      <c r="C18" s="7">
        <v>200</v>
      </c>
      <c r="D18" s="35">
        <v>-30.390999999999998</v>
      </c>
      <c r="E18" s="35">
        <v>-28.173999999999999</v>
      </c>
      <c r="F18" s="35">
        <v>-32.609000000000002</v>
      </c>
      <c r="G18" s="39">
        <f t="shared" ref="G18:G40" si="13">AVERAGE(D18:F18)</f>
        <v>-30.391333333333336</v>
      </c>
      <c r="H18" s="35">
        <v>-0.63900000000000001</v>
      </c>
      <c r="I18" s="39">
        <f t="shared" si="10"/>
        <v>-29.752333333333336</v>
      </c>
      <c r="J18">
        <v>14.18</v>
      </c>
      <c r="K18" s="7">
        <v>2</v>
      </c>
      <c r="L18" s="8">
        <v>10</v>
      </c>
      <c r="M18">
        <f t="shared" si="11"/>
        <v>5</v>
      </c>
      <c r="O18" s="7">
        <f t="shared" si="12"/>
        <v>-42.188808666666674</v>
      </c>
      <c r="Q18" t="s">
        <v>75</v>
      </c>
      <c r="R18">
        <f>AVERAGE(O36:O40)</f>
        <v>-41.861628800000005</v>
      </c>
      <c r="S18">
        <f>AVERAGE(O24:O30)</f>
        <v>-44.731687809523805</v>
      </c>
      <c r="U18" t="s">
        <v>75</v>
      </c>
      <c r="V18">
        <f>STDEVA(O36:O40)</f>
        <v>17.394715530114471</v>
      </c>
      <c r="W18">
        <f>STDEVA(O24:O30)</f>
        <v>9.2748980883084524</v>
      </c>
      <c r="Y18" t="s">
        <v>75</v>
      </c>
      <c r="Z18">
        <f>V18/SQRT(V23)</f>
        <v>7.7791532749214491</v>
      </c>
      <c r="AA18">
        <f>W18/SQRT(W23)</f>
        <v>3.5055819681617932</v>
      </c>
      <c r="AC18">
        <f t="shared" ref="AC18:AC23" si="14">ABS(O18)</f>
        <v>42.188808666666674</v>
      </c>
    </row>
    <row r="19" spans="1:29" x14ac:dyDescent="0.2">
      <c r="A19" t="s">
        <v>57</v>
      </c>
      <c r="B19" t="s">
        <v>2</v>
      </c>
      <c r="C19" s="7">
        <v>200</v>
      </c>
      <c r="D19" s="35">
        <v>-36.261000000000003</v>
      </c>
      <c r="E19" s="35">
        <v>-18.524999999999999</v>
      </c>
      <c r="F19" s="35">
        <v>-37.612000000000002</v>
      </c>
      <c r="G19" s="36">
        <f t="shared" si="13"/>
        <v>-30.799333333333333</v>
      </c>
      <c r="H19" s="35">
        <v>-1.9E-2</v>
      </c>
      <c r="I19" s="39">
        <f t="shared" si="10"/>
        <v>-30.780333333333335</v>
      </c>
      <c r="J19">
        <v>14.18</v>
      </c>
      <c r="K19" s="7">
        <v>2</v>
      </c>
      <c r="L19" s="8">
        <v>10</v>
      </c>
      <c r="M19">
        <f t="shared" si="11"/>
        <v>5</v>
      </c>
      <c r="O19" s="7">
        <f t="shared" si="12"/>
        <v>-43.646512666666666</v>
      </c>
      <c r="Q19" t="s">
        <v>76</v>
      </c>
      <c r="R19">
        <f>AVERAGE(O31:O35)</f>
        <v>-48.4456864</v>
      </c>
      <c r="S19">
        <f>AVERAGE(O17:O23)</f>
        <v>-46.560975333333339</v>
      </c>
      <c r="U19" t="s">
        <v>76</v>
      </c>
      <c r="V19">
        <f>STDEVA(O31:O35)</f>
        <v>7.4023774093397439</v>
      </c>
      <c r="W19">
        <f>STDEVA(O17:O23)</f>
        <v>12.424889851663169</v>
      </c>
      <c r="Y19" t="s">
        <v>76</v>
      </c>
      <c r="Z19">
        <f>V19/SQRT(V24)</f>
        <v>3.3104438164784908</v>
      </c>
      <c r="AA19">
        <f>W19/SQRT(W24)</f>
        <v>4.6961669449815648</v>
      </c>
      <c r="AC19">
        <f t="shared" si="14"/>
        <v>43.646512666666666</v>
      </c>
    </row>
    <row r="20" spans="1:29" x14ac:dyDescent="0.2">
      <c r="A20" t="s">
        <v>57</v>
      </c>
      <c r="B20" t="s">
        <v>3</v>
      </c>
      <c r="C20" s="7">
        <v>200</v>
      </c>
      <c r="D20" s="35">
        <v>-32.426000000000002</v>
      </c>
      <c r="E20" s="35">
        <v>-37.304000000000002</v>
      </c>
      <c r="F20" s="35">
        <v>-32.686999999999998</v>
      </c>
      <c r="G20" s="39">
        <f t="shared" si="13"/>
        <v>-34.139000000000003</v>
      </c>
      <c r="H20" s="35">
        <v>0.157</v>
      </c>
      <c r="I20" s="39">
        <f t="shared" si="10"/>
        <v>-34.295999999999999</v>
      </c>
      <c r="J20">
        <v>14.18</v>
      </c>
      <c r="K20" s="7">
        <v>2</v>
      </c>
      <c r="L20" s="8">
        <v>10</v>
      </c>
      <c r="M20">
        <f t="shared" si="11"/>
        <v>5</v>
      </c>
      <c r="O20" s="7">
        <f t="shared" si="12"/>
        <v>-48.631727999999995</v>
      </c>
      <c r="AC20">
        <f t="shared" si="14"/>
        <v>48.631727999999995</v>
      </c>
    </row>
    <row r="21" spans="1:29" x14ac:dyDescent="0.2">
      <c r="A21" t="s">
        <v>57</v>
      </c>
      <c r="B21" t="s">
        <v>4</v>
      </c>
      <c r="C21" s="7">
        <v>200</v>
      </c>
      <c r="D21" s="35">
        <v>-57.573999999999998</v>
      </c>
      <c r="E21" s="35">
        <v>-52.93</v>
      </c>
      <c r="F21" s="35">
        <v>-42.13</v>
      </c>
      <c r="G21" s="39">
        <f t="shared" si="13"/>
        <v>-50.877999999999993</v>
      </c>
      <c r="H21" s="35">
        <v>-2.4940000000000002</v>
      </c>
      <c r="I21" s="39">
        <f t="shared" si="10"/>
        <v>-48.383999999999993</v>
      </c>
      <c r="J21">
        <v>14.18</v>
      </c>
      <c r="K21" s="7">
        <v>2</v>
      </c>
      <c r="L21" s="8">
        <v>10</v>
      </c>
      <c r="M21">
        <f t="shared" si="11"/>
        <v>5</v>
      </c>
      <c r="O21" s="7">
        <f t="shared" si="12"/>
        <v>-68.60851199999999</v>
      </c>
      <c r="Q21" s="67" t="s">
        <v>78</v>
      </c>
      <c r="R21" s="67"/>
      <c r="S21" s="67"/>
      <c r="U21" s="66" t="s">
        <v>80</v>
      </c>
      <c r="V21" s="66"/>
      <c r="W21" s="66"/>
      <c r="AC21">
        <f t="shared" si="14"/>
        <v>68.60851199999999</v>
      </c>
    </row>
    <row r="22" spans="1:29" x14ac:dyDescent="0.2">
      <c r="A22" t="s">
        <v>57</v>
      </c>
      <c r="B22" t="s">
        <v>5</v>
      </c>
      <c r="C22" s="7">
        <v>200</v>
      </c>
      <c r="D22" s="35">
        <v>-25.649000000000001</v>
      </c>
      <c r="E22" s="35">
        <v>-23.161000000000001</v>
      </c>
      <c r="F22" s="35">
        <v>-26.843</v>
      </c>
      <c r="G22" s="36">
        <f t="shared" si="13"/>
        <v>-25.21766666666667</v>
      </c>
      <c r="H22" s="35">
        <v>-0.87</v>
      </c>
      <c r="I22" s="39">
        <f t="shared" si="10"/>
        <v>-24.347666666666669</v>
      </c>
      <c r="J22">
        <v>14.18</v>
      </c>
      <c r="K22" s="7">
        <v>2</v>
      </c>
      <c r="L22" s="8">
        <v>10</v>
      </c>
      <c r="M22">
        <f t="shared" si="11"/>
        <v>5</v>
      </c>
      <c r="O22" s="7">
        <f t="shared" si="12"/>
        <v>-34.52499133333334</v>
      </c>
      <c r="R22" t="s">
        <v>58</v>
      </c>
      <c r="S22" t="s">
        <v>57</v>
      </c>
      <c r="V22" t="s">
        <v>58</v>
      </c>
      <c r="W22" t="s">
        <v>57</v>
      </c>
      <c r="AC22">
        <f t="shared" si="14"/>
        <v>34.52499133333334</v>
      </c>
    </row>
    <row r="23" spans="1:29" x14ac:dyDescent="0.2">
      <c r="A23" t="s">
        <v>57</v>
      </c>
      <c r="B23" t="s">
        <v>6</v>
      </c>
      <c r="C23" s="7">
        <v>200</v>
      </c>
      <c r="D23" s="35">
        <v>-33.521999999999998</v>
      </c>
      <c r="E23" s="35">
        <v>-46.957000000000001</v>
      </c>
      <c r="F23" s="35">
        <v>-39.521999999999998</v>
      </c>
      <c r="G23" s="39">
        <f t="shared" si="13"/>
        <v>-40.000333333333337</v>
      </c>
      <c r="H23" s="35">
        <v>-0.94099999999999995</v>
      </c>
      <c r="I23" s="39">
        <f t="shared" si="10"/>
        <v>-39.059333333333335</v>
      </c>
      <c r="J23">
        <v>14.18</v>
      </c>
      <c r="K23" s="7">
        <v>2</v>
      </c>
      <c r="L23" s="8">
        <v>10</v>
      </c>
      <c r="M23">
        <f t="shared" si="11"/>
        <v>5</v>
      </c>
      <c r="O23" s="7">
        <f t="shared" si="12"/>
        <v>-55.386134666666671</v>
      </c>
      <c r="Q23" t="s">
        <v>75</v>
      </c>
      <c r="R23">
        <f>ABS(R18)</f>
        <v>41.861628800000005</v>
      </c>
      <c r="S23">
        <f>ABS(S18)</f>
        <v>44.731687809523805</v>
      </c>
      <c r="U23" t="s">
        <v>75</v>
      </c>
      <c r="V23">
        <f>COUNT(O36:O40)</f>
        <v>5</v>
      </c>
      <c r="W23">
        <f>COUNT(O25:O31)</f>
        <v>7</v>
      </c>
      <c r="AC23">
        <f t="shared" si="14"/>
        <v>55.386134666666671</v>
      </c>
    </row>
    <row r="24" spans="1:29" x14ac:dyDescent="0.2">
      <c r="A24" t="s">
        <v>57</v>
      </c>
      <c r="B24" t="s">
        <v>7</v>
      </c>
      <c r="C24" s="7">
        <v>200</v>
      </c>
      <c r="D24" s="35">
        <v>-13.866</v>
      </c>
      <c r="E24" s="35">
        <v>-26.021000000000001</v>
      </c>
      <c r="F24" s="35">
        <v>-21.913</v>
      </c>
      <c r="G24" s="39">
        <f t="shared" si="13"/>
        <v>-20.599999999999998</v>
      </c>
      <c r="H24" s="35">
        <v>-1.575</v>
      </c>
      <c r="I24" s="39">
        <f t="shared" si="10"/>
        <v>-19.024999999999999</v>
      </c>
      <c r="J24">
        <v>14.18</v>
      </c>
      <c r="K24" s="7">
        <v>2</v>
      </c>
      <c r="L24" s="8">
        <v>10</v>
      </c>
      <c r="M24">
        <f t="shared" si="11"/>
        <v>5</v>
      </c>
      <c r="O24" s="7">
        <f t="shared" si="12"/>
        <v>-26.977449999999997</v>
      </c>
      <c r="P24">
        <f>AVERAGE(O24:O30)</f>
        <v>-44.731687809523805</v>
      </c>
      <c r="Q24" t="s">
        <v>76</v>
      </c>
      <c r="R24">
        <f>ABS(R19)</f>
        <v>48.4456864</v>
      </c>
      <c r="S24">
        <f>ABS(S19)</f>
        <v>46.560975333333339</v>
      </c>
      <c r="U24" t="s">
        <v>76</v>
      </c>
      <c r="V24">
        <f>COUNT(O32:O36)</f>
        <v>5</v>
      </c>
      <c r="W24">
        <f>COUNT(O18:O24)</f>
        <v>7</v>
      </c>
      <c r="AC24">
        <f t="shared" ref="AC24:AC40" si="15">ABS(O24)</f>
        <v>26.977449999999997</v>
      </c>
    </row>
    <row r="25" spans="1:29" x14ac:dyDescent="0.2">
      <c r="A25" t="s">
        <v>57</v>
      </c>
      <c r="B25" t="s">
        <v>8</v>
      </c>
      <c r="C25" s="7">
        <v>200</v>
      </c>
      <c r="D25" s="35">
        <v>-43.304000000000002</v>
      </c>
      <c r="E25" s="35">
        <v>-36.365000000000002</v>
      </c>
      <c r="F25" s="35">
        <v>-36.442999999999998</v>
      </c>
      <c r="G25" s="36">
        <f t="shared" si="13"/>
        <v>-38.704000000000001</v>
      </c>
      <c r="H25" s="35">
        <v>-0.78300000000000003</v>
      </c>
      <c r="I25" s="39">
        <f t="shared" si="10"/>
        <v>-37.920999999999999</v>
      </c>
      <c r="J25">
        <v>14.18</v>
      </c>
      <c r="K25" s="7">
        <v>2</v>
      </c>
      <c r="L25" s="8">
        <v>10</v>
      </c>
      <c r="M25">
        <f t="shared" si="11"/>
        <v>5</v>
      </c>
      <c r="O25" s="7">
        <f t="shared" si="12"/>
        <v>-53.771978000000004</v>
      </c>
      <c r="AC25">
        <f t="shared" si="15"/>
        <v>53.771978000000004</v>
      </c>
    </row>
    <row r="26" spans="1:29" x14ac:dyDescent="0.2">
      <c r="A26" t="s">
        <v>57</v>
      </c>
      <c r="B26" t="s">
        <v>9</v>
      </c>
      <c r="C26" s="7">
        <v>200</v>
      </c>
      <c r="D26" s="35">
        <v>-37.695999999999998</v>
      </c>
      <c r="E26" s="35">
        <v>-37.826000000000001</v>
      </c>
      <c r="F26" s="35">
        <v>-36</v>
      </c>
      <c r="G26" s="39">
        <f t="shared" si="13"/>
        <v>-37.173999999999999</v>
      </c>
      <c r="H26" s="35">
        <v>-0.78300000000000003</v>
      </c>
      <c r="I26" s="39">
        <f t="shared" si="10"/>
        <v>-36.390999999999998</v>
      </c>
      <c r="J26">
        <v>14.18</v>
      </c>
      <c r="K26" s="7">
        <v>2</v>
      </c>
      <c r="L26" s="8">
        <v>10</v>
      </c>
      <c r="M26">
        <f t="shared" si="11"/>
        <v>5</v>
      </c>
      <c r="O26" s="7">
        <f t="shared" si="12"/>
        <v>-51.602437999999992</v>
      </c>
      <c r="AC26">
        <f t="shared" si="15"/>
        <v>51.602437999999992</v>
      </c>
    </row>
    <row r="27" spans="1:29" x14ac:dyDescent="0.2">
      <c r="A27" t="s">
        <v>57</v>
      </c>
      <c r="B27" t="s">
        <v>10</v>
      </c>
      <c r="C27" s="7">
        <v>200</v>
      </c>
      <c r="D27" s="35">
        <v>-29.504000000000001</v>
      </c>
      <c r="E27" s="35">
        <v>-31.565000000000001</v>
      </c>
      <c r="F27" s="35">
        <v>-40.435000000000002</v>
      </c>
      <c r="G27" s="39">
        <f t="shared" si="13"/>
        <v>-33.834666666666671</v>
      </c>
      <c r="H27" s="35">
        <v>-0.375</v>
      </c>
      <c r="I27" s="39">
        <f t="shared" si="10"/>
        <v>-33.459666666666671</v>
      </c>
      <c r="J27">
        <v>14.18</v>
      </c>
      <c r="K27" s="7">
        <v>2</v>
      </c>
      <c r="L27" s="8">
        <v>10</v>
      </c>
      <c r="M27">
        <f t="shared" si="11"/>
        <v>5</v>
      </c>
      <c r="O27" s="7">
        <f t="shared" si="12"/>
        <v>-47.445807333333342</v>
      </c>
      <c r="AC27">
        <f t="shared" si="15"/>
        <v>47.445807333333342</v>
      </c>
    </row>
    <row r="28" spans="1:29" x14ac:dyDescent="0.2">
      <c r="A28" t="s">
        <v>57</v>
      </c>
      <c r="B28" t="s">
        <v>11</v>
      </c>
      <c r="C28" s="7">
        <v>200</v>
      </c>
      <c r="D28" s="35">
        <v>-30.783000000000001</v>
      </c>
      <c r="E28" s="35">
        <v>-37.304000000000002</v>
      </c>
      <c r="F28" s="35">
        <v>-38.347999999999999</v>
      </c>
      <c r="G28" s="39">
        <f t="shared" si="13"/>
        <v>-35.478333333333332</v>
      </c>
      <c r="H28" s="35">
        <v>0.34499999999999997</v>
      </c>
      <c r="I28" s="39">
        <f t="shared" si="10"/>
        <v>-35.823333333333331</v>
      </c>
      <c r="J28">
        <v>14.18</v>
      </c>
      <c r="K28" s="7">
        <v>2</v>
      </c>
      <c r="L28" s="8">
        <v>10</v>
      </c>
      <c r="M28">
        <f t="shared" si="11"/>
        <v>5</v>
      </c>
      <c r="O28" s="7">
        <f t="shared" si="12"/>
        <v>-50.797486666666664</v>
      </c>
      <c r="AC28">
        <f t="shared" si="15"/>
        <v>50.797486666666664</v>
      </c>
    </row>
    <row r="29" spans="1:29" x14ac:dyDescent="0.2">
      <c r="A29" t="s">
        <v>57</v>
      </c>
      <c r="B29" t="s">
        <v>12</v>
      </c>
      <c r="C29" s="7">
        <v>200</v>
      </c>
      <c r="D29" s="35">
        <v>-36.652000000000001</v>
      </c>
      <c r="E29" s="35">
        <v>-20.739000000000001</v>
      </c>
      <c r="F29" s="35">
        <v>-27.390999999999998</v>
      </c>
      <c r="G29" s="39">
        <f t="shared" si="13"/>
        <v>-28.260666666666669</v>
      </c>
      <c r="H29" s="35">
        <v>-0.13</v>
      </c>
      <c r="I29" s="39">
        <f t="shared" si="10"/>
        <v>-28.13066666666667</v>
      </c>
      <c r="J29">
        <v>14.18</v>
      </c>
      <c r="K29" s="7">
        <v>2</v>
      </c>
      <c r="L29" s="8">
        <v>10</v>
      </c>
      <c r="M29">
        <f t="shared" si="11"/>
        <v>5</v>
      </c>
      <c r="O29" s="7">
        <f t="shared" si="12"/>
        <v>-39.889285333333341</v>
      </c>
      <c r="AC29">
        <f t="shared" si="15"/>
        <v>39.889285333333341</v>
      </c>
    </row>
    <row r="30" spans="1:29" x14ac:dyDescent="0.2">
      <c r="A30" t="s">
        <v>57</v>
      </c>
      <c r="B30" t="s">
        <v>13</v>
      </c>
      <c r="C30" s="7">
        <v>200</v>
      </c>
      <c r="D30" s="35">
        <v>-34.512999999999998</v>
      </c>
      <c r="E30" s="35">
        <v>-29.739000000000001</v>
      </c>
      <c r="F30" s="35">
        <v>-26.373999999999999</v>
      </c>
      <c r="G30" s="39">
        <f t="shared" si="13"/>
        <v>-30.208666666666662</v>
      </c>
      <c r="H30" s="35">
        <v>-0.14000000000000001</v>
      </c>
      <c r="I30" s="39">
        <f t="shared" si="10"/>
        <v>-30.068666666666662</v>
      </c>
      <c r="J30">
        <v>14.18</v>
      </c>
      <c r="K30" s="7">
        <v>2</v>
      </c>
      <c r="L30" s="8">
        <v>10</v>
      </c>
      <c r="M30">
        <f t="shared" si="11"/>
        <v>5</v>
      </c>
      <c r="O30" s="7">
        <f t="shared" si="12"/>
        <v>-42.637369333333325</v>
      </c>
      <c r="AC30">
        <f t="shared" si="15"/>
        <v>42.637369333333325</v>
      </c>
    </row>
    <row r="31" spans="1:29" x14ac:dyDescent="0.2">
      <c r="A31" t="s">
        <v>58</v>
      </c>
      <c r="B31" t="s">
        <v>14</v>
      </c>
      <c r="C31" s="7">
        <v>200</v>
      </c>
      <c r="D31" s="35">
        <v>-22.042999999999999</v>
      </c>
      <c r="E31" s="35">
        <v>-26.87</v>
      </c>
      <c r="F31" s="35">
        <v>-39.390999999999998</v>
      </c>
      <c r="G31" s="39">
        <f t="shared" si="13"/>
        <v>-29.434666666666669</v>
      </c>
      <c r="H31" s="35">
        <v>-0.54</v>
      </c>
      <c r="I31" s="39">
        <f t="shared" si="10"/>
        <v>-28.894666666666669</v>
      </c>
      <c r="J31">
        <v>14.18</v>
      </c>
      <c r="K31" s="7">
        <v>2</v>
      </c>
      <c r="L31" s="8">
        <v>10</v>
      </c>
      <c r="M31">
        <f t="shared" si="11"/>
        <v>5</v>
      </c>
      <c r="O31" s="7">
        <f t="shared" si="12"/>
        <v>-40.972637333333338</v>
      </c>
      <c r="P31">
        <f>AVERAGE(O31:O35)</f>
        <v>-48.4456864</v>
      </c>
      <c r="AC31">
        <f t="shared" si="15"/>
        <v>40.972637333333338</v>
      </c>
    </row>
    <row r="32" spans="1:29" x14ac:dyDescent="0.2">
      <c r="A32" t="s">
        <v>58</v>
      </c>
      <c r="B32" t="s">
        <v>15</v>
      </c>
      <c r="C32" s="7">
        <v>200</v>
      </c>
      <c r="D32" s="35">
        <v>-34.643000000000001</v>
      </c>
      <c r="E32" s="35">
        <v>-35.347999999999999</v>
      </c>
      <c r="F32" s="35">
        <v>-27.286999999999999</v>
      </c>
      <c r="G32" s="39">
        <f t="shared" si="13"/>
        <v>-32.425999999999995</v>
      </c>
      <c r="H32" s="35">
        <v>-0.83499999999999996</v>
      </c>
      <c r="I32" s="39">
        <f t="shared" si="10"/>
        <v>-31.590999999999994</v>
      </c>
      <c r="J32">
        <v>14.18</v>
      </c>
      <c r="K32" s="7">
        <v>2</v>
      </c>
      <c r="L32" s="8">
        <v>10</v>
      </c>
      <c r="M32">
        <f t="shared" si="11"/>
        <v>5</v>
      </c>
      <c r="O32" s="7">
        <f t="shared" si="12"/>
        <v>-44.796037999999996</v>
      </c>
      <c r="AC32">
        <f t="shared" si="15"/>
        <v>44.796037999999996</v>
      </c>
    </row>
    <row r="33" spans="1:29" x14ac:dyDescent="0.2">
      <c r="A33" t="s">
        <v>58</v>
      </c>
      <c r="B33" t="s">
        <v>16</v>
      </c>
      <c r="C33" s="7">
        <v>200</v>
      </c>
      <c r="D33" s="35">
        <v>-48.835000000000001</v>
      </c>
      <c r="E33" s="35">
        <v>-38.609000000000002</v>
      </c>
      <c r="F33" s="35">
        <v>-41.661000000000001</v>
      </c>
      <c r="G33" s="39">
        <f t="shared" si="13"/>
        <v>-43.035000000000004</v>
      </c>
      <c r="H33" s="35">
        <v>-0.67900000000000005</v>
      </c>
      <c r="I33" s="39">
        <f t="shared" si="10"/>
        <v>-42.356000000000002</v>
      </c>
      <c r="J33">
        <v>14.18</v>
      </c>
      <c r="K33" s="7">
        <v>2</v>
      </c>
      <c r="L33" s="8">
        <v>10</v>
      </c>
      <c r="M33">
        <f t="shared" si="11"/>
        <v>5</v>
      </c>
      <c r="O33" s="7">
        <f t="shared" si="12"/>
        <v>-60.060807999999994</v>
      </c>
      <c r="AC33">
        <f t="shared" si="15"/>
        <v>60.060807999999994</v>
      </c>
    </row>
    <row r="34" spans="1:29" x14ac:dyDescent="0.2">
      <c r="A34" t="s">
        <v>58</v>
      </c>
      <c r="B34" s="2" t="s">
        <v>17</v>
      </c>
      <c r="C34" s="7">
        <v>200</v>
      </c>
      <c r="D34" s="35">
        <v>-34.957000000000001</v>
      </c>
      <c r="E34" s="35">
        <v>-35.216999999999999</v>
      </c>
      <c r="F34" s="35">
        <v>-35.738999999999997</v>
      </c>
      <c r="G34" s="39">
        <f t="shared" si="13"/>
        <v>-35.304333333333339</v>
      </c>
      <c r="H34" s="35">
        <v>0.61699999999999999</v>
      </c>
      <c r="I34" s="39">
        <f t="shared" si="10"/>
        <v>-35.921333333333337</v>
      </c>
      <c r="J34">
        <v>14.18</v>
      </c>
      <c r="K34" s="7">
        <v>2</v>
      </c>
      <c r="L34" s="8">
        <v>10</v>
      </c>
      <c r="M34">
        <f t="shared" si="11"/>
        <v>5</v>
      </c>
      <c r="O34" s="7">
        <f t="shared" si="12"/>
        <v>-50.936450666666673</v>
      </c>
      <c r="AC34">
        <f t="shared" si="15"/>
        <v>50.936450666666673</v>
      </c>
    </row>
    <row r="35" spans="1:29" x14ac:dyDescent="0.2">
      <c r="A35" t="s">
        <v>58</v>
      </c>
      <c r="B35" t="s">
        <v>18</v>
      </c>
      <c r="C35" s="7">
        <v>200</v>
      </c>
      <c r="D35" s="35">
        <v>-33.704000000000001</v>
      </c>
      <c r="E35" s="35">
        <v>-31.303999999999998</v>
      </c>
      <c r="F35" s="35">
        <v>-29.609000000000002</v>
      </c>
      <c r="G35" s="39">
        <f t="shared" si="13"/>
        <v>-31.538999999999998</v>
      </c>
      <c r="H35" s="35">
        <v>0.52200000000000002</v>
      </c>
      <c r="I35" s="39">
        <f t="shared" si="10"/>
        <v>-32.061</v>
      </c>
      <c r="J35">
        <v>14.18</v>
      </c>
      <c r="K35" s="7">
        <v>2</v>
      </c>
      <c r="L35" s="8">
        <v>10</v>
      </c>
      <c r="M35">
        <f t="shared" si="11"/>
        <v>5</v>
      </c>
      <c r="O35" s="7">
        <f t="shared" si="12"/>
        <v>-45.462497999999997</v>
      </c>
      <c r="AC35">
        <f t="shared" si="15"/>
        <v>45.462497999999997</v>
      </c>
    </row>
    <row r="36" spans="1:29" x14ac:dyDescent="0.2">
      <c r="A36" t="s">
        <v>58</v>
      </c>
      <c r="B36" t="s">
        <v>19</v>
      </c>
      <c r="C36" s="7">
        <v>200</v>
      </c>
      <c r="D36" s="50">
        <v>-38.53</v>
      </c>
      <c r="E36" s="50">
        <v>-49.774000000000001</v>
      </c>
      <c r="F36" s="50">
        <v>-53.738999999999997</v>
      </c>
      <c r="G36" s="39">
        <f t="shared" si="13"/>
        <v>-47.347666666666669</v>
      </c>
      <c r="H36" s="50">
        <v>-0.56499999999999995</v>
      </c>
      <c r="I36" s="39">
        <f t="shared" si="10"/>
        <v>-46.782666666666671</v>
      </c>
      <c r="J36">
        <v>14.18</v>
      </c>
      <c r="K36" s="7">
        <v>2</v>
      </c>
      <c r="L36" s="8">
        <v>10</v>
      </c>
      <c r="M36">
        <f t="shared" si="11"/>
        <v>5</v>
      </c>
      <c r="O36" s="7">
        <f t="shared" si="12"/>
        <v>-66.337821333333338</v>
      </c>
      <c r="P36">
        <f>AVERAGE(O36:O40)</f>
        <v>-41.861628800000005</v>
      </c>
      <c r="AC36">
        <f t="shared" si="15"/>
        <v>66.337821333333338</v>
      </c>
    </row>
    <row r="37" spans="1:29" x14ac:dyDescent="0.2">
      <c r="A37" t="s">
        <v>58</v>
      </c>
      <c r="B37" t="s">
        <v>20</v>
      </c>
      <c r="C37" s="7">
        <v>200</v>
      </c>
      <c r="D37" s="35">
        <v>-30.783000000000001</v>
      </c>
      <c r="E37" s="35">
        <v>-30.446999999999999</v>
      </c>
      <c r="F37" s="35">
        <v>-33.652000000000001</v>
      </c>
      <c r="G37" s="39">
        <f t="shared" si="13"/>
        <v>-31.627333333333336</v>
      </c>
      <c r="H37" s="35">
        <v>-0.38700000000000001</v>
      </c>
      <c r="I37" s="39">
        <f t="shared" si="10"/>
        <v>-31.240333333333336</v>
      </c>
      <c r="J37">
        <v>14.18</v>
      </c>
      <c r="K37" s="7">
        <v>2</v>
      </c>
      <c r="L37" s="8">
        <v>10</v>
      </c>
      <c r="M37">
        <f t="shared" si="11"/>
        <v>5</v>
      </c>
      <c r="O37" s="7">
        <f t="shared" si="12"/>
        <v>-44.298792666666671</v>
      </c>
      <c r="AC37">
        <f t="shared" si="15"/>
        <v>44.298792666666671</v>
      </c>
    </row>
    <row r="38" spans="1:29" x14ac:dyDescent="0.2">
      <c r="A38" t="s">
        <v>58</v>
      </c>
      <c r="B38" t="s">
        <v>21</v>
      </c>
      <c r="C38" s="7">
        <v>200</v>
      </c>
      <c r="D38" s="35">
        <v>-37.564999999999998</v>
      </c>
      <c r="E38" s="35">
        <v>-34.173999999999999</v>
      </c>
      <c r="F38" s="35">
        <v>-32.347999999999999</v>
      </c>
      <c r="G38" s="39">
        <f t="shared" si="13"/>
        <v>-34.695666666666668</v>
      </c>
      <c r="H38" s="35">
        <v>-0.52200000000000002</v>
      </c>
      <c r="I38" s="39">
        <f t="shared" si="10"/>
        <v>-34.173666666666669</v>
      </c>
      <c r="J38">
        <v>14.18</v>
      </c>
      <c r="K38" s="7">
        <v>2</v>
      </c>
      <c r="L38" s="8">
        <v>10</v>
      </c>
      <c r="M38">
        <f t="shared" si="11"/>
        <v>5</v>
      </c>
      <c r="O38" s="7">
        <f t="shared" si="12"/>
        <v>-48.458259333333338</v>
      </c>
      <c r="AC38">
        <f t="shared" si="15"/>
        <v>48.458259333333338</v>
      </c>
    </row>
    <row r="39" spans="1:29" x14ac:dyDescent="0.2">
      <c r="A39" t="s">
        <v>58</v>
      </c>
      <c r="B39" t="s">
        <v>22</v>
      </c>
      <c r="C39" s="7">
        <v>200</v>
      </c>
      <c r="D39" s="35">
        <v>-18.521999999999998</v>
      </c>
      <c r="E39" s="35">
        <v>-17.216999999999999</v>
      </c>
      <c r="F39" s="35">
        <v>-19.434999999999999</v>
      </c>
      <c r="G39" s="36">
        <f t="shared" si="13"/>
        <v>-18.391333333333332</v>
      </c>
      <c r="H39" s="35">
        <v>-0.41</v>
      </c>
      <c r="I39" s="39">
        <f t="shared" si="10"/>
        <v>-17.981333333333332</v>
      </c>
      <c r="J39">
        <v>14.18</v>
      </c>
      <c r="K39" s="7">
        <v>2</v>
      </c>
      <c r="L39" s="8">
        <v>10</v>
      </c>
      <c r="M39">
        <f t="shared" si="11"/>
        <v>5</v>
      </c>
      <c r="O39" s="7">
        <f t="shared" si="12"/>
        <v>-25.497530666666666</v>
      </c>
      <c r="AC39">
        <f t="shared" si="15"/>
        <v>25.497530666666666</v>
      </c>
    </row>
    <row r="40" spans="1:29" x14ac:dyDescent="0.2">
      <c r="A40" t="s">
        <v>58</v>
      </c>
      <c r="B40" t="s">
        <v>23</v>
      </c>
      <c r="C40" s="7">
        <v>200</v>
      </c>
      <c r="D40" s="35">
        <v>-17.87</v>
      </c>
      <c r="E40" s="35">
        <v>-19.042999999999999</v>
      </c>
      <c r="F40" s="35">
        <v>-17.087</v>
      </c>
      <c r="G40" s="39">
        <f t="shared" si="13"/>
        <v>-18</v>
      </c>
      <c r="H40" s="35">
        <v>-0.56999999999999995</v>
      </c>
      <c r="I40" s="39">
        <f t="shared" si="10"/>
        <v>-17.43</v>
      </c>
      <c r="J40">
        <v>14.18</v>
      </c>
      <c r="K40" s="7">
        <v>2</v>
      </c>
      <c r="L40" s="8">
        <v>10</v>
      </c>
      <c r="M40">
        <f t="shared" si="11"/>
        <v>5</v>
      </c>
      <c r="O40" s="7">
        <f t="shared" si="12"/>
        <v>-24.71574</v>
      </c>
      <c r="AC40">
        <f t="shared" si="15"/>
        <v>24.71574</v>
      </c>
    </row>
  </sheetData>
  <mergeCells count="6">
    <mergeCell ref="C1:E1"/>
    <mergeCell ref="Q16:S16"/>
    <mergeCell ref="U16:W16"/>
    <mergeCell ref="Y16:AA16"/>
    <mergeCell ref="Q21:S21"/>
    <mergeCell ref="U21:W2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2474F-2872-42AD-BAB6-1304B4FD5D9C}">
  <dimension ref="A2:AC42"/>
  <sheetViews>
    <sheetView topLeftCell="B11" zoomScale="70" zoomScaleNormal="70" workbookViewId="0">
      <selection activeCell="J19" sqref="J19"/>
    </sheetView>
  </sheetViews>
  <sheetFormatPr defaultRowHeight="15" x14ac:dyDescent="0.2"/>
  <cols>
    <col min="1" max="1" width="10.89453125" customWidth="1"/>
    <col min="2" max="2" width="15.46875" customWidth="1"/>
  </cols>
  <sheetData>
    <row r="2" spans="1:14" x14ac:dyDescent="0.2">
      <c r="A2" t="s">
        <v>62</v>
      </c>
      <c r="C2" s="65" t="s">
        <v>72</v>
      </c>
      <c r="D2" s="65"/>
      <c r="E2" s="65"/>
      <c r="I2" s="7"/>
    </row>
    <row r="3" spans="1:14" x14ac:dyDescent="0.2">
      <c r="A3" t="s">
        <v>85</v>
      </c>
      <c r="B3" s="11" t="s">
        <v>70</v>
      </c>
      <c r="C3" s="4">
        <v>1</v>
      </c>
      <c r="D3" s="4">
        <v>2</v>
      </c>
      <c r="E3" s="4">
        <v>3</v>
      </c>
      <c r="F3" s="3" t="s">
        <v>63</v>
      </c>
      <c r="G3" s="4" t="s">
        <v>64</v>
      </c>
      <c r="H3" s="3" t="s">
        <v>61</v>
      </c>
      <c r="I3" s="9" t="s">
        <v>65</v>
      </c>
      <c r="J3" s="3" t="s">
        <v>66</v>
      </c>
      <c r="K3" s="3" t="s">
        <v>67</v>
      </c>
      <c r="L3" s="3" t="s">
        <v>106</v>
      </c>
      <c r="N3" s="3" t="s">
        <v>107</v>
      </c>
    </row>
    <row r="4" spans="1:14" x14ac:dyDescent="0.2">
      <c r="B4" s="22">
        <v>20</v>
      </c>
      <c r="C4" s="5">
        <v>24.373000000000001</v>
      </c>
      <c r="D4" s="5">
        <v>25.535</v>
      </c>
      <c r="E4" s="5">
        <v>21.606999999999999</v>
      </c>
      <c r="F4">
        <f t="shared" ref="F4:F8" si="0">AVERAGE(C4:E4)</f>
        <v>23.838333333333335</v>
      </c>
      <c r="G4" s="5">
        <v>0.39500000000000002</v>
      </c>
      <c r="H4">
        <f t="shared" ref="H4:H8" si="1">F4-G4</f>
        <v>23.443333333333335</v>
      </c>
      <c r="I4" s="7">
        <v>64.959999999999994</v>
      </c>
      <c r="J4">
        <v>4</v>
      </c>
      <c r="K4" s="5">
        <v>1</v>
      </c>
      <c r="L4">
        <f>50/K4</f>
        <v>50</v>
      </c>
      <c r="N4">
        <f>(H4*I4)/(J4*L4)</f>
        <v>7.6143946666666666</v>
      </c>
    </row>
    <row r="5" spans="1:14" x14ac:dyDescent="0.2">
      <c r="B5" s="7">
        <v>100</v>
      </c>
      <c r="C5" s="5">
        <v>6.38</v>
      </c>
      <c r="D5" s="5">
        <v>5.9850000000000003</v>
      </c>
      <c r="E5" s="5">
        <v>7.23</v>
      </c>
      <c r="F5">
        <f t="shared" si="0"/>
        <v>6.5316666666666663</v>
      </c>
      <c r="G5" s="5">
        <v>0.29099999999999998</v>
      </c>
      <c r="H5">
        <f t="shared" si="1"/>
        <v>6.2406666666666659</v>
      </c>
      <c r="I5" s="7">
        <v>64.959999999999994</v>
      </c>
      <c r="J5">
        <v>4</v>
      </c>
      <c r="K5" s="6">
        <v>5</v>
      </c>
      <c r="L5">
        <f t="shared" ref="L5:L8" si="2">50/K5</f>
        <v>10</v>
      </c>
      <c r="N5">
        <f>(H5*I5)/(J5*L5)</f>
        <v>10.134842666666664</v>
      </c>
    </row>
    <row r="6" spans="1:14" x14ac:dyDescent="0.2">
      <c r="B6" s="7">
        <v>200</v>
      </c>
      <c r="C6" s="5">
        <v>3.8980000000000001</v>
      </c>
      <c r="D6" s="5">
        <v>4.3159999999999998</v>
      </c>
      <c r="E6" s="5">
        <v>3.8010000000000002</v>
      </c>
      <c r="F6" s="7">
        <f t="shared" si="0"/>
        <v>4.0049999999999999</v>
      </c>
      <c r="G6" s="5">
        <v>-7.0000000000000001E-3</v>
      </c>
      <c r="H6" s="7">
        <f t="shared" si="1"/>
        <v>4.0119999999999996</v>
      </c>
      <c r="I6" s="7">
        <v>64.959999999999994</v>
      </c>
      <c r="J6">
        <v>4</v>
      </c>
      <c r="K6" s="8">
        <v>10</v>
      </c>
      <c r="L6" s="7">
        <f t="shared" si="2"/>
        <v>5</v>
      </c>
      <c r="M6" s="7"/>
      <c r="N6" s="7">
        <f t="shared" ref="N6:N8" si="3">(H6*I6)/(J6*L6)</f>
        <v>13.030975999999999</v>
      </c>
    </row>
    <row r="7" spans="1:14" x14ac:dyDescent="0.2">
      <c r="B7" s="7">
        <v>400</v>
      </c>
      <c r="C7" s="5">
        <v>1.9750000000000001</v>
      </c>
      <c r="D7" s="5">
        <v>1.893</v>
      </c>
      <c r="E7" s="5">
        <v>1.93</v>
      </c>
      <c r="F7">
        <f t="shared" si="0"/>
        <v>1.9326666666666668</v>
      </c>
      <c r="G7" s="5">
        <v>-9.7000000000000003E-2</v>
      </c>
      <c r="H7">
        <f t="shared" si="1"/>
        <v>2.029666666666667</v>
      </c>
      <c r="I7" s="7">
        <v>64.959999999999994</v>
      </c>
      <c r="J7">
        <v>4</v>
      </c>
      <c r="K7" s="6">
        <v>20</v>
      </c>
      <c r="L7">
        <f t="shared" si="2"/>
        <v>2.5</v>
      </c>
      <c r="N7" s="7">
        <f t="shared" si="3"/>
        <v>13.184714666666668</v>
      </c>
    </row>
    <row r="8" spans="1:14" x14ac:dyDescent="0.2">
      <c r="B8" s="7">
        <v>800</v>
      </c>
      <c r="C8" s="5">
        <v>0</v>
      </c>
      <c r="D8" s="5">
        <v>0</v>
      </c>
      <c r="E8" s="5">
        <v>0</v>
      </c>
      <c r="F8">
        <f t="shared" si="0"/>
        <v>0</v>
      </c>
      <c r="G8" s="5">
        <v>0</v>
      </c>
      <c r="H8">
        <f t="shared" si="1"/>
        <v>0</v>
      </c>
      <c r="I8" s="7">
        <v>64.959999999999994</v>
      </c>
      <c r="J8">
        <v>4</v>
      </c>
      <c r="K8" s="6">
        <v>40</v>
      </c>
      <c r="L8">
        <f t="shared" si="2"/>
        <v>1.25</v>
      </c>
      <c r="N8">
        <f t="shared" si="3"/>
        <v>0</v>
      </c>
    </row>
    <row r="9" spans="1:14" x14ac:dyDescent="0.2">
      <c r="B9" s="7"/>
    </row>
    <row r="10" spans="1:14" x14ac:dyDescent="0.2">
      <c r="A10" t="s">
        <v>179</v>
      </c>
      <c r="B10" s="11" t="s">
        <v>70</v>
      </c>
      <c r="C10" s="4">
        <v>1</v>
      </c>
      <c r="D10" s="4">
        <v>2</v>
      </c>
      <c r="E10" s="4">
        <v>3</v>
      </c>
      <c r="F10" s="3" t="s">
        <v>63</v>
      </c>
      <c r="G10" s="4" t="s">
        <v>64</v>
      </c>
      <c r="H10" s="3" t="s">
        <v>61</v>
      </c>
      <c r="I10" s="9" t="s">
        <v>65</v>
      </c>
      <c r="J10" s="3" t="s">
        <v>66</v>
      </c>
      <c r="K10" s="3" t="s">
        <v>67</v>
      </c>
      <c r="L10" s="3" t="s">
        <v>106</v>
      </c>
      <c r="N10" s="3" t="s">
        <v>107</v>
      </c>
    </row>
    <row r="11" spans="1:14" x14ac:dyDescent="0.2">
      <c r="B11" s="22">
        <v>20</v>
      </c>
      <c r="C11" s="5">
        <v>28.792999999999999</v>
      </c>
      <c r="D11" s="5">
        <v>29.314</v>
      </c>
      <c r="E11" s="5">
        <v>30.03</v>
      </c>
      <c r="F11">
        <f>AVERAGE(C11:E11)</f>
        <v>29.379000000000001</v>
      </c>
      <c r="G11" s="5">
        <v>0.26100000000000001</v>
      </c>
      <c r="H11">
        <f t="shared" ref="H11:H15" si="4">F11-G11</f>
        <v>29.118000000000002</v>
      </c>
      <c r="I11" s="7">
        <v>64.959999999999994</v>
      </c>
      <c r="J11">
        <v>4</v>
      </c>
      <c r="K11" s="5">
        <v>1</v>
      </c>
      <c r="L11">
        <f>50/K11</f>
        <v>50</v>
      </c>
      <c r="N11">
        <f>(H11*I11)/(J11*L11)</f>
        <v>9.457526399999999</v>
      </c>
    </row>
    <row r="12" spans="1:14" x14ac:dyDescent="0.2">
      <c r="B12" s="7">
        <v>100</v>
      </c>
      <c r="C12" s="5">
        <v>9.25</v>
      </c>
      <c r="D12" s="5">
        <v>9.5630000000000006</v>
      </c>
      <c r="E12" s="5">
        <v>9.5549999999999997</v>
      </c>
      <c r="F12">
        <f t="shared" ref="F12:F15" si="5">AVERAGE(C12:E12)</f>
        <v>9.4560000000000013</v>
      </c>
      <c r="G12" s="5">
        <v>0.64800000000000002</v>
      </c>
      <c r="H12">
        <f t="shared" si="4"/>
        <v>8.8080000000000016</v>
      </c>
      <c r="I12" s="7">
        <v>64.959999999999994</v>
      </c>
      <c r="J12">
        <v>4</v>
      </c>
      <c r="K12" s="6">
        <v>5</v>
      </c>
      <c r="L12">
        <f t="shared" ref="L12:L15" si="6">50/K12</f>
        <v>10</v>
      </c>
      <c r="N12">
        <f>(H12*I12)/(J12*L12)</f>
        <v>14.304192</v>
      </c>
    </row>
    <row r="13" spans="1:14" x14ac:dyDescent="0.2">
      <c r="B13" s="7">
        <v>200</v>
      </c>
      <c r="C13" s="5">
        <v>6.5890000000000004</v>
      </c>
      <c r="D13" s="5">
        <v>6.6189999999999998</v>
      </c>
      <c r="E13" s="5">
        <v>6.492</v>
      </c>
      <c r="F13" s="7">
        <f t="shared" si="5"/>
        <v>6.5666666666666664</v>
      </c>
      <c r="G13" s="5">
        <v>0.186</v>
      </c>
      <c r="H13" s="7">
        <f t="shared" si="4"/>
        <v>6.3806666666666665</v>
      </c>
      <c r="I13" s="7">
        <v>64.959999999999994</v>
      </c>
      <c r="J13">
        <v>4</v>
      </c>
      <c r="K13" s="8">
        <v>10</v>
      </c>
      <c r="L13" s="7">
        <f t="shared" si="6"/>
        <v>5</v>
      </c>
      <c r="M13" s="7"/>
      <c r="N13" s="7">
        <f t="shared" ref="N13:N15" si="7">(H13*I13)/(J13*L13)</f>
        <v>20.72440533333333</v>
      </c>
    </row>
    <row r="14" spans="1:14" x14ac:dyDescent="0.2">
      <c r="B14" s="7">
        <v>400</v>
      </c>
      <c r="C14" s="5">
        <v>3.0190000000000001</v>
      </c>
      <c r="D14" s="5">
        <v>3.302</v>
      </c>
      <c r="E14" s="5">
        <v>3.8159999999999998</v>
      </c>
      <c r="F14">
        <f t="shared" si="5"/>
        <v>3.379</v>
      </c>
      <c r="G14" s="5">
        <v>-0.127</v>
      </c>
      <c r="H14">
        <f t="shared" si="4"/>
        <v>3.5060000000000002</v>
      </c>
      <c r="I14" s="7">
        <v>64.959999999999994</v>
      </c>
      <c r="J14">
        <v>4</v>
      </c>
      <c r="K14" s="6">
        <v>20</v>
      </c>
      <c r="L14">
        <f t="shared" si="6"/>
        <v>2.5</v>
      </c>
      <c r="N14" s="7">
        <f t="shared" si="7"/>
        <v>22.774975999999999</v>
      </c>
    </row>
    <row r="15" spans="1:14" x14ac:dyDescent="0.2">
      <c r="B15" s="7">
        <v>800</v>
      </c>
      <c r="C15" s="5">
        <v>0</v>
      </c>
      <c r="D15" s="5">
        <v>0</v>
      </c>
      <c r="E15" s="5">
        <v>0</v>
      </c>
      <c r="F15">
        <f t="shared" si="5"/>
        <v>0</v>
      </c>
      <c r="G15" s="5">
        <v>0</v>
      </c>
      <c r="H15">
        <f t="shared" si="4"/>
        <v>0</v>
      </c>
      <c r="I15" s="7">
        <v>64.959999999999994</v>
      </c>
      <c r="J15">
        <v>4</v>
      </c>
      <c r="K15" s="6">
        <v>40</v>
      </c>
      <c r="L15">
        <f t="shared" si="6"/>
        <v>1.25</v>
      </c>
      <c r="N15">
        <f t="shared" si="7"/>
        <v>0</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2">
      <c r="A19" t="s">
        <v>57</v>
      </c>
      <c r="B19" t="s">
        <v>0</v>
      </c>
      <c r="C19" s="7">
        <v>20</v>
      </c>
      <c r="D19" s="5">
        <v>24.373000000000001</v>
      </c>
      <c r="E19" s="5">
        <v>25.535</v>
      </c>
      <c r="F19" s="5">
        <v>21.606999999999999</v>
      </c>
      <c r="G19">
        <f t="shared" ref="G19" si="8">AVERAGE(D19:F19)</f>
        <v>23.838333333333335</v>
      </c>
      <c r="H19" s="5">
        <v>0.39500000000000002</v>
      </c>
      <c r="I19" s="7">
        <f t="shared" ref="I19:I42" si="9">G19-H19</f>
        <v>23.443333333333335</v>
      </c>
      <c r="J19" s="49">
        <v>64.959999999999994</v>
      </c>
      <c r="K19">
        <v>4</v>
      </c>
      <c r="L19" s="5">
        <v>1</v>
      </c>
      <c r="M19">
        <f>50/L19</f>
        <v>50</v>
      </c>
      <c r="N19" s="7"/>
      <c r="O19" s="7">
        <f>(I19*J19)/(K19*M19)</f>
        <v>7.6143946666666666</v>
      </c>
      <c r="Q19">
        <f>AVERAGE(O19:O25)</f>
        <v>7.6675845333333319</v>
      </c>
    </row>
    <row r="20" spans="1:29" x14ac:dyDescent="0.2">
      <c r="A20" t="s">
        <v>57</v>
      </c>
      <c r="B20" t="s">
        <v>1</v>
      </c>
      <c r="C20" s="7">
        <v>20</v>
      </c>
      <c r="D20" s="8">
        <v>21.952000000000002</v>
      </c>
      <c r="E20" s="8">
        <v>22.123000000000001</v>
      </c>
      <c r="F20" s="8">
        <v>23.26</v>
      </c>
      <c r="G20" s="7">
        <f t="shared" ref="G20:G42" si="10">AVERAGE(D20:F20)</f>
        <v>22.445000000000004</v>
      </c>
      <c r="H20" s="8">
        <v>-8.9999999999999993E-3</v>
      </c>
      <c r="I20" s="7">
        <f t="shared" si="9"/>
        <v>22.454000000000004</v>
      </c>
      <c r="J20" s="7">
        <v>64.959999999999994</v>
      </c>
      <c r="K20">
        <v>4</v>
      </c>
      <c r="L20" s="5">
        <v>1</v>
      </c>
      <c r="M20">
        <f t="shared" ref="M20:M42" si="11">50/L20</f>
        <v>50</v>
      </c>
      <c r="O20" s="7">
        <f t="shared" ref="O20:O42" si="12">(I20*J20)/(K20*M20)</f>
        <v>7.2930592000000001</v>
      </c>
      <c r="S20" s="34" t="s">
        <v>77</v>
      </c>
      <c r="T20" s="34"/>
      <c r="U20" s="34"/>
      <c r="W20" s="34" t="s">
        <v>74</v>
      </c>
      <c r="X20" s="34"/>
      <c r="Y20" s="34"/>
      <c r="AA20" s="34" t="s">
        <v>79</v>
      </c>
      <c r="AB20" s="34"/>
      <c r="AC20" s="34"/>
    </row>
    <row r="21" spans="1:29" x14ac:dyDescent="0.2">
      <c r="A21" t="s">
        <v>57</v>
      </c>
      <c r="B21" t="s">
        <v>2</v>
      </c>
      <c r="C21" s="7">
        <v>20</v>
      </c>
      <c r="D21" s="8">
        <v>25.962</v>
      </c>
      <c r="E21" s="8">
        <v>24.518999999999998</v>
      </c>
      <c r="F21" s="8">
        <v>21.271000000000001</v>
      </c>
      <c r="G21">
        <f>AVERAGE(D21:F21)</f>
        <v>23.917333333333332</v>
      </c>
      <c r="H21" s="8">
        <v>0.372</v>
      </c>
      <c r="I21" s="7">
        <f t="shared" si="9"/>
        <v>23.545333333333332</v>
      </c>
      <c r="J21" s="7">
        <v>64.959999999999994</v>
      </c>
      <c r="K21">
        <v>4</v>
      </c>
      <c r="L21" s="5">
        <v>1</v>
      </c>
      <c r="M21">
        <f t="shared" si="11"/>
        <v>50</v>
      </c>
      <c r="O21" s="7">
        <f t="shared" si="12"/>
        <v>7.6475242666666654</v>
      </c>
      <c r="T21" s="3" t="s">
        <v>58</v>
      </c>
      <c r="U21" t="s">
        <v>57</v>
      </c>
      <c r="X21" s="3" t="s">
        <v>58</v>
      </c>
      <c r="Y21" t="s">
        <v>57</v>
      </c>
      <c r="AB21" s="3" t="s">
        <v>58</v>
      </c>
      <c r="AC21" t="s">
        <v>57</v>
      </c>
    </row>
    <row r="22" spans="1:29" x14ac:dyDescent="0.2">
      <c r="A22" t="s">
        <v>57</v>
      </c>
      <c r="B22" t="s">
        <v>3</v>
      </c>
      <c r="C22" s="7">
        <v>20</v>
      </c>
      <c r="D22" s="8">
        <v>24.853000000000002</v>
      </c>
      <c r="E22" s="8">
        <v>24.062999999999999</v>
      </c>
      <c r="F22" s="8">
        <v>24.411000000000001</v>
      </c>
      <c r="G22">
        <f t="shared" si="10"/>
        <v>24.442333333333334</v>
      </c>
      <c r="H22" s="8">
        <v>0.78900000000000003</v>
      </c>
      <c r="I22" s="7">
        <f t="shared" si="9"/>
        <v>23.653333333333332</v>
      </c>
      <c r="J22" s="7">
        <v>64.959999999999994</v>
      </c>
      <c r="K22">
        <v>4</v>
      </c>
      <c r="L22" s="5">
        <v>1</v>
      </c>
      <c r="M22">
        <f t="shared" si="11"/>
        <v>50</v>
      </c>
      <c r="O22" s="7">
        <f t="shared" si="12"/>
        <v>7.6826026666666651</v>
      </c>
      <c r="S22" t="s">
        <v>75</v>
      </c>
      <c r="T22">
        <f>AVERAGE(O38:O42)</f>
        <v>7.9279132799999985</v>
      </c>
      <c r="U22">
        <f>AVERAGE(O26:O32)</f>
        <v>7.8311445333333323</v>
      </c>
      <c r="W22" t="s">
        <v>75</v>
      </c>
      <c r="X22">
        <f>STDEVA(O38:O42)</f>
        <v>1.6577532191903561</v>
      </c>
      <c r="Y22">
        <f>STDEVA(O26:O32)</f>
        <v>0.65850724979566133</v>
      </c>
      <c r="AA22" t="s">
        <v>75</v>
      </c>
      <c r="AB22">
        <f>X22/SQRT(X27)</f>
        <v>0.74136977760574896</v>
      </c>
      <c r="AC22">
        <f>Y22/SQRT(Y27)</f>
        <v>0.24889234564177268</v>
      </c>
    </row>
    <row r="23" spans="1:29" x14ac:dyDescent="0.2">
      <c r="A23" t="s">
        <v>57</v>
      </c>
      <c r="B23" t="s">
        <v>4</v>
      </c>
      <c r="C23" s="7">
        <v>20</v>
      </c>
      <c r="D23" s="8">
        <v>23.574000000000002</v>
      </c>
      <c r="E23" s="8">
        <v>22.138999999999999</v>
      </c>
      <c r="F23" s="8">
        <v>21.045000000000002</v>
      </c>
      <c r="G23" s="7">
        <f t="shared" si="10"/>
        <v>22.25266666666667</v>
      </c>
      <c r="H23" s="8">
        <v>-0.42899999999999999</v>
      </c>
      <c r="I23" s="7">
        <f t="shared" si="9"/>
        <v>22.681666666666668</v>
      </c>
      <c r="J23" s="7">
        <v>64.959999999999994</v>
      </c>
      <c r="K23">
        <v>4</v>
      </c>
      <c r="L23" s="5">
        <v>1</v>
      </c>
      <c r="M23">
        <f t="shared" si="11"/>
        <v>50</v>
      </c>
      <c r="O23" s="7">
        <f t="shared" si="12"/>
        <v>7.3670053333333332</v>
      </c>
      <c r="S23" t="s">
        <v>76</v>
      </c>
      <c r="T23">
        <f>AVERAGE(O33:O37)</f>
        <v>8.3694897066666663</v>
      </c>
      <c r="U23">
        <f>AVERAGE(O19:O25)</f>
        <v>7.6675845333333319</v>
      </c>
      <c r="W23" t="s">
        <v>76</v>
      </c>
      <c r="X23">
        <f>STDEVA(O33:O37)</f>
        <v>1.3295668408307777</v>
      </c>
      <c r="Y23">
        <f>STDEVA(O19:O25)</f>
        <v>0.34922720119540945</v>
      </c>
      <c r="AA23" t="s">
        <v>76</v>
      </c>
      <c r="AB23">
        <f>X23/SQRT(X28)</f>
        <v>0.5946003673454523</v>
      </c>
      <c r="AC23">
        <f>Y23/SQRT(Y28)</f>
        <v>0.13199547506031029</v>
      </c>
    </row>
    <row r="24" spans="1:29" x14ac:dyDescent="0.2">
      <c r="A24" t="s">
        <v>57</v>
      </c>
      <c r="B24" t="s">
        <v>5</v>
      </c>
      <c r="C24" s="7">
        <v>20</v>
      </c>
      <c r="D24" s="8">
        <v>25.042999999999999</v>
      </c>
      <c r="E24" s="8">
        <v>24.13</v>
      </c>
      <c r="F24" s="8">
        <v>27.13</v>
      </c>
      <c r="G24">
        <f>AVERAGE(D24:F24)</f>
        <v>25.434333333333331</v>
      </c>
      <c r="H24" s="8">
        <v>-0.34300000000000003</v>
      </c>
      <c r="I24" s="7">
        <f t="shared" si="9"/>
        <v>25.777333333333331</v>
      </c>
      <c r="J24" s="7">
        <v>64.959999999999994</v>
      </c>
      <c r="K24">
        <v>4</v>
      </c>
      <c r="L24" s="5">
        <v>1</v>
      </c>
      <c r="M24">
        <f t="shared" si="11"/>
        <v>50</v>
      </c>
      <c r="O24" s="7">
        <f t="shared" si="12"/>
        <v>8.3724778666666655</v>
      </c>
    </row>
    <row r="25" spans="1:29" x14ac:dyDescent="0.2">
      <c r="A25" t="s">
        <v>57</v>
      </c>
      <c r="B25" t="s">
        <v>6</v>
      </c>
      <c r="C25" s="7">
        <v>20</v>
      </c>
      <c r="D25" s="8">
        <v>22.295000000000002</v>
      </c>
      <c r="E25" s="8">
        <v>23.937000000000001</v>
      </c>
      <c r="F25" s="8">
        <v>24.725999999999999</v>
      </c>
      <c r="G25" s="7">
        <f t="shared" si="10"/>
        <v>23.652666666666665</v>
      </c>
      <c r="H25" s="8">
        <v>-4.2000000000000003E-2</v>
      </c>
      <c r="I25" s="7">
        <f t="shared" si="9"/>
        <v>23.694666666666667</v>
      </c>
      <c r="J25" s="7">
        <v>64.959999999999994</v>
      </c>
      <c r="K25">
        <v>4</v>
      </c>
      <c r="L25" s="5">
        <v>1</v>
      </c>
      <c r="M25">
        <f t="shared" si="11"/>
        <v>50</v>
      </c>
      <c r="O25" s="7">
        <f t="shared" si="12"/>
        <v>7.6960277333333327</v>
      </c>
      <c r="S25" s="44" t="s">
        <v>78</v>
      </c>
      <c r="T25" s="44"/>
      <c r="U25" s="44"/>
      <c r="W25" s="43" t="s">
        <v>80</v>
      </c>
      <c r="X25" s="43"/>
      <c r="Y25" s="43"/>
    </row>
    <row r="26" spans="1:29" x14ac:dyDescent="0.2">
      <c r="A26" t="s">
        <v>57</v>
      </c>
      <c r="B26" t="s">
        <v>7</v>
      </c>
      <c r="C26" s="7">
        <v>20</v>
      </c>
      <c r="D26" s="8">
        <v>24.09</v>
      </c>
      <c r="E26" s="8">
        <v>22.489000000000001</v>
      </c>
      <c r="F26" s="8">
        <v>21.902000000000001</v>
      </c>
      <c r="G26" s="7">
        <f t="shared" si="10"/>
        <v>22.826999999999998</v>
      </c>
      <c r="H26" s="8">
        <v>0.89100000000000001</v>
      </c>
      <c r="I26" s="7">
        <f t="shared" si="9"/>
        <v>21.936</v>
      </c>
      <c r="J26" s="7">
        <v>64.959999999999994</v>
      </c>
      <c r="K26">
        <v>4</v>
      </c>
      <c r="L26" s="5">
        <v>1</v>
      </c>
      <c r="M26">
        <f t="shared" si="11"/>
        <v>50</v>
      </c>
      <c r="O26" s="7">
        <f t="shared" si="12"/>
        <v>7.1248127999999999</v>
      </c>
      <c r="Q26">
        <f>AVERAGE(O26:O32)</f>
        <v>7.8311445333333323</v>
      </c>
      <c r="T26" t="s">
        <v>58</v>
      </c>
      <c r="U26" t="s">
        <v>57</v>
      </c>
      <c r="X26" t="s">
        <v>58</v>
      </c>
      <c r="Y26" t="s">
        <v>57</v>
      </c>
    </row>
    <row r="27" spans="1:29" x14ac:dyDescent="0.2">
      <c r="A27" t="s">
        <v>57</v>
      </c>
      <c r="B27" t="s">
        <v>8</v>
      </c>
      <c r="C27" s="7">
        <v>20</v>
      </c>
      <c r="D27" s="8">
        <v>27.282</v>
      </c>
      <c r="E27" s="8">
        <v>25.771000000000001</v>
      </c>
      <c r="F27" s="8">
        <v>30.292999999999999</v>
      </c>
      <c r="G27" s="7">
        <f t="shared" si="10"/>
        <v>27.782</v>
      </c>
      <c r="H27" s="8">
        <v>0.33800000000000002</v>
      </c>
      <c r="I27" s="7">
        <f t="shared" si="9"/>
        <v>27.443999999999999</v>
      </c>
      <c r="J27" s="7">
        <v>64.959999999999994</v>
      </c>
      <c r="K27">
        <v>4</v>
      </c>
      <c r="L27" s="5">
        <v>1</v>
      </c>
      <c r="M27">
        <f t="shared" si="11"/>
        <v>50</v>
      </c>
      <c r="O27" s="7">
        <f t="shared" si="12"/>
        <v>8.9138111999999996</v>
      </c>
      <c r="S27" t="s">
        <v>75</v>
      </c>
      <c r="T27">
        <f>ABS(T22)</f>
        <v>7.9279132799999985</v>
      </c>
      <c r="U27">
        <f>ABS(U22)</f>
        <v>7.8311445333333323</v>
      </c>
      <c r="W27" t="s">
        <v>75</v>
      </c>
      <c r="X27">
        <f>COUNT(O38:O42)</f>
        <v>5</v>
      </c>
      <c r="Y27">
        <f>COUNT(O26:O32)</f>
        <v>7</v>
      </c>
    </row>
    <row r="28" spans="1:29" x14ac:dyDescent="0.2">
      <c r="A28" t="s">
        <v>57</v>
      </c>
      <c r="B28" t="s">
        <v>9</v>
      </c>
      <c r="C28" s="7">
        <v>20</v>
      </c>
      <c r="D28" s="8">
        <v>24.146999999999998</v>
      </c>
      <c r="E28" s="8">
        <v>24.068000000000001</v>
      </c>
      <c r="F28" s="8">
        <v>24.361000000000001</v>
      </c>
      <c r="G28" s="7">
        <f t="shared" si="10"/>
        <v>24.192000000000004</v>
      </c>
      <c r="H28" s="8">
        <v>-0.29299999999999998</v>
      </c>
      <c r="I28" s="7">
        <f t="shared" si="9"/>
        <v>24.485000000000003</v>
      </c>
      <c r="J28" s="7">
        <v>64.959999999999994</v>
      </c>
      <c r="K28">
        <v>4</v>
      </c>
      <c r="L28" s="5">
        <v>1</v>
      </c>
      <c r="M28">
        <f t="shared" si="11"/>
        <v>50</v>
      </c>
      <c r="O28" s="7">
        <f t="shared" si="12"/>
        <v>7.9527280000000005</v>
      </c>
      <c r="S28" t="s">
        <v>76</v>
      </c>
      <c r="T28">
        <f>ABS(T23)</f>
        <v>8.3694897066666663</v>
      </c>
      <c r="U28">
        <f>ABS(U23)</f>
        <v>7.6675845333333319</v>
      </c>
      <c r="W28" t="s">
        <v>76</v>
      </c>
      <c r="X28">
        <f>COUNT(O33:O37)</f>
        <v>5</v>
      </c>
      <c r="Y28">
        <f>COUNT(O19:O25)</f>
        <v>7</v>
      </c>
    </row>
    <row r="29" spans="1:29" x14ac:dyDescent="0.2">
      <c r="A29" t="s">
        <v>57</v>
      </c>
      <c r="B29" t="s">
        <v>10</v>
      </c>
      <c r="C29" s="7">
        <v>20</v>
      </c>
      <c r="D29" s="8">
        <v>22.295000000000002</v>
      </c>
      <c r="E29" s="8">
        <v>22.326000000000001</v>
      </c>
      <c r="F29" s="8">
        <v>22.484000000000002</v>
      </c>
      <c r="G29" s="7">
        <f t="shared" si="10"/>
        <v>22.368333333333336</v>
      </c>
      <c r="H29" s="8">
        <v>0.189</v>
      </c>
      <c r="I29" s="7">
        <f t="shared" si="9"/>
        <v>22.179333333333336</v>
      </c>
      <c r="J29" s="7">
        <v>64.959999999999994</v>
      </c>
      <c r="K29">
        <v>4</v>
      </c>
      <c r="L29" s="5">
        <v>1</v>
      </c>
      <c r="M29">
        <f t="shared" si="11"/>
        <v>50</v>
      </c>
      <c r="O29" s="7">
        <f t="shared" si="12"/>
        <v>7.2038474666666676</v>
      </c>
    </row>
    <row r="30" spans="1:29" x14ac:dyDescent="0.2">
      <c r="A30" t="s">
        <v>57</v>
      </c>
      <c r="B30" t="s">
        <v>11</v>
      </c>
      <c r="C30" s="7">
        <v>20</v>
      </c>
      <c r="D30" s="8">
        <v>21.315999999999999</v>
      </c>
      <c r="E30" s="8">
        <v>21.733000000000001</v>
      </c>
      <c r="F30" s="8">
        <v>23.582999999999998</v>
      </c>
      <c r="G30" s="7">
        <f t="shared" si="10"/>
        <v>22.210666666666668</v>
      </c>
      <c r="H30" s="8">
        <v>-0.68700000000000006</v>
      </c>
      <c r="I30" s="7">
        <f t="shared" si="9"/>
        <v>22.897666666666669</v>
      </c>
      <c r="J30" s="7">
        <v>64.959999999999994</v>
      </c>
      <c r="K30">
        <v>4</v>
      </c>
      <c r="L30" s="5">
        <v>1</v>
      </c>
      <c r="M30">
        <f t="shared" si="11"/>
        <v>50</v>
      </c>
      <c r="O30" s="7">
        <f t="shared" si="12"/>
        <v>7.4371621333333335</v>
      </c>
    </row>
    <row r="31" spans="1:29" x14ac:dyDescent="0.2">
      <c r="A31" t="s">
        <v>57</v>
      </c>
      <c r="B31" t="s">
        <v>12</v>
      </c>
      <c r="C31" s="7">
        <v>20</v>
      </c>
      <c r="D31" s="8">
        <v>21.699000000000002</v>
      </c>
      <c r="E31" s="8">
        <v>22.692</v>
      </c>
      <c r="F31" s="8">
        <v>24.248000000000001</v>
      </c>
      <c r="G31" s="7">
        <f t="shared" si="10"/>
        <v>22.879666666666669</v>
      </c>
      <c r="H31" s="8">
        <v>-0.99199999999999999</v>
      </c>
      <c r="I31" s="7">
        <f t="shared" si="9"/>
        <v>23.87166666666667</v>
      </c>
      <c r="J31" s="7">
        <v>64.959999999999994</v>
      </c>
      <c r="K31">
        <v>4</v>
      </c>
      <c r="L31" s="5">
        <v>1</v>
      </c>
      <c r="M31">
        <f t="shared" si="11"/>
        <v>50</v>
      </c>
      <c r="O31" s="7">
        <f t="shared" si="12"/>
        <v>7.7535173333333338</v>
      </c>
    </row>
    <row r="32" spans="1:29" x14ac:dyDescent="0.2">
      <c r="A32" t="s">
        <v>57</v>
      </c>
      <c r="B32" t="s">
        <v>13</v>
      </c>
      <c r="C32" s="7">
        <v>20</v>
      </c>
      <c r="D32" s="8">
        <v>26.873999999999999</v>
      </c>
      <c r="E32" s="8">
        <v>24.853000000000002</v>
      </c>
      <c r="F32" s="8">
        <v>27.347000000000001</v>
      </c>
      <c r="G32" s="7">
        <f t="shared" si="10"/>
        <v>26.358000000000004</v>
      </c>
      <c r="H32" s="8">
        <v>0.39700000000000002</v>
      </c>
      <c r="I32" s="7">
        <f t="shared" si="9"/>
        <v>25.961000000000006</v>
      </c>
      <c r="J32" s="7">
        <v>64.959999999999994</v>
      </c>
      <c r="K32">
        <v>4</v>
      </c>
      <c r="L32" s="5">
        <v>1</v>
      </c>
      <c r="M32">
        <f t="shared" si="11"/>
        <v>50</v>
      </c>
      <c r="O32" s="7">
        <f t="shared" si="12"/>
        <v>8.4321327999999998</v>
      </c>
    </row>
    <row r="33" spans="1:17" x14ac:dyDescent="0.2">
      <c r="A33" t="s">
        <v>58</v>
      </c>
      <c r="B33" t="s">
        <v>14</v>
      </c>
      <c r="C33" s="7">
        <v>20</v>
      </c>
      <c r="D33" s="8">
        <v>16.617000000000001</v>
      </c>
      <c r="E33" s="8">
        <v>19.643000000000001</v>
      </c>
      <c r="F33" s="8">
        <v>21.678000000000001</v>
      </c>
      <c r="G33" s="7">
        <f t="shared" si="10"/>
        <v>19.312666666666669</v>
      </c>
      <c r="H33" s="8">
        <v>-5.1999999999999998E-2</v>
      </c>
      <c r="I33" s="7">
        <f t="shared" si="9"/>
        <v>19.364666666666668</v>
      </c>
      <c r="J33" s="7">
        <v>64.959999999999994</v>
      </c>
      <c r="K33">
        <v>4</v>
      </c>
      <c r="L33" s="5">
        <v>1</v>
      </c>
      <c r="M33">
        <f t="shared" si="11"/>
        <v>50</v>
      </c>
      <c r="O33" s="7">
        <f t="shared" si="12"/>
        <v>6.2896437333333335</v>
      </c>
      <c r="Q33">
        <f>AVERAGE(O33:O37)</f>
        <v>8.3694897066666663</v>
      </c>
    </row>
    <row r="34" spans="1:17" x14ac:dyDescent="0.2">
      <c r="A34" t="s">
        <v>58</v>
      </c>
      <c r="B34" t="s">
        <v>15</v>
      </c>
      <c r="C34" s="7">
        <v>20</v>
      </c>
      <c r="D34" s="8">
        <v>28.917000000000002</v>
      </c>
      <c r="E34" s="8">
        <v>29.38</v>
      </c>
      <c r="F34" s="8">
        <v>28.759</v>
      </c>
      <c r="G34" s="7">
        <f t="shared" si="10"/>
        <v>29.018666666666665</v>
      </c>
      <c r="H34" s="8">
        <v>0.95899999999999996</v>
      </c>
      <c r="I34" s="7">
        <f t="shared" si="9"/>
        <v>28.059666666666665</v>
      </c>
      <c r="J34" s="7">
        <v>64.959999999999994</v>
      </c>
      <c r="K34">
        <v>4</v>
      </c>
      <c r="L34" s="5">
        <v>1</v>
      </c>
      <c r="M34">
        <f t="shared" si="11"/>
        <v>50</v>
      </c>
      <c r="O34" s="7">
        <f t="shared" si="12"/>
        <v>9.1137797333333328</v>
      </c>
    </row>
    <row r="35" spans="1:17" x14ac:dyDescent="0.2">
      <c r="A35" t="s">
        <v>58</v>
      </c>
      <c r="B35" t="s">
        <v>16</v>
      </c>
      <c r="C35" s="7">
        <v>20</v>
      </c>
      <c r="D35" s="8">
        <v>23.588999999999999</v>
      </c>
      <c r="E35" s="8">
        <v>25.137</v>
      </c>
      <c r="F35" s="8">
        <v>24.547000000000001</v>
      </c>
      <c r="G35" s="7">
        <f t="shared" si="10"/>
        <v>24.424333333333333</v>
      </c>
      <c r="H35" s="8">
        <v>0.442</v>
      </c>
      <c r="I35" s="7">
        <f t="shared" si="9"/>
        <v>23.982333333333333</v>
      </c>
      <c r="J35" s="7">
        <v>64.959999999999994</v>
      </c>
      <c r="K35">
        <v>4</v>
      </c>
      <c r="L35" s="5">
        <v>1</v>
      </c>
      <c r="M35">
        <f t="shared" si="11"/>
        <v>50</v>
      </c>
      <c r="O35" s="7">
        <f t="shared" si="12"/>
        <v>7.7894618666666657</v>
      </c>
    </row>
    <row r="36" spans="1:17" x14ac:dyDescent="0.2">
      <c r="A36" t="s">
        <v>58</v>
      </c>
      <c r="B36" s="2" t="s">
        <v>17</v>
      </c>
      <c r="C36" s="7">
        <v>20</v>
      </c>
      <c r="D36" s="8">
        <v>28.904</v>
      </c>
      <c r="E36" s="8">
        <v>27.861000000000001</v>
      </c>
      <c r="F36" s="8">
        <v>28.225999999999999</v>
      </c>
      <c r="G36" s="7">
        <f t="shared" si="10"/>
        <v>28.330333333333332</v>
      </c>
      <c r="H36" s="8">
        <v>-7.8E-2</v>
      </c>
      <c r="I36" s="7">
        <f t="shared" si="9"/>
        <v>28.408333333333331</v>
      </c>
      <c r="J36" s="7">
        <v>64.959999999999994</v>
      </c>
      <c r="K36">
        <v>4</v>
      </c>
      <c r="L36" s="5">
        <v>1</v>
      </c>
      <c r="M36">
        <f t="shared" si="11"/>
        <v>50</v>
      </c>
      <c r="O36" s="7">
        <f t="shared" si="12"/>
        <v>9.2270266666666654</v>
      </c>
    </row>
    <row r="37" spans="1:17" x14ac:dyDescent="0.2">
      <c r="A37" t="s">
        <v>58</v>
      </c>
      <c r="B37" t="s">
        <v>18</v>
      </c>
      <c r="C37" s="7">
        <v>20</v>
      </c>
      <c r="D37" s="8">
        <v>28.957000000000001</v>
      </c>
      <c r="E37" s="8">
        <v>27.704000000000001</v>
      </c>
      <c r="F37" s="8">
        <v>29.087</v>
      </c>
      <c r="G37" s="7">
        <f t="shared" si="10"/>
        <v>28.582666666666668</v>
      </c>
      <c r="H37" s="8">
        <v>-0.443</v>
      </c>
      <c r="I37" s="7">
        <f t="shared" si="9"/>
        <v>29.02566666666667</v>
      </c>
      <c r="J37" s="7">
        <v>64.959999999999994</v>
      </c>
      <c r="K37">
        <v>4</v>
      </c>
      <c r="L37" s="5">
        <v>1</v>
      </c>
      <c r="M37">
        <f t="shared" si="11"/>
        <v>50</v>
      </c>
      <c r="O37" s="7">
        <f t="shared" si="12"/>
        <v>9.427536533333333</v>
      </c>
    </row>
    <row r="38" spans="1:17" x14ac:dyDescent="0.2">
      <c r="A38" t="s">
        <v>58</v>
      </c>
      <c r="B38" t="s">
        <v>19</v>
      </c>
      <c r="C38" s="7">
        <v>20</v>
      </c>
      <c r="D38" s="5">
        <v>28.792999999999999</v>
      </c>
      <c r="E38" s="5">
        <v>29.314</v>
      </c>
      <c r="F38" s="5">
        <v>30.03</v>
      </c>
      <c r="G38">
        <f>AVERAGE(D38:F38)</f>
        <v>29.379000000000001</v>
      </c>
      <c r="H38" s="5">
        <v>0.26100000000000001</v>
      </c>
      <c r="I38" s="7">
        <f t="shared" si="9"/>
        <v>29.118000000000002</v>
      </c>
      <c r="J38" s="7">
        <v>64.959999999999994</v>
      </c>
      <c r="K38">
        <v>4</v>
      </c>
      <c r="L38" s="5">
        <v>1</v>
      </c>
      <c r="M38">
        <f t="shared" si="11"/>
        <v>50</v>
      </c>
      <c r="O38" s="7">
        <f t="shared" si="12"/>
        <v>9.457526399999999</v>
      </c>
      <c r="Q38">
        <f>AVERAGE(O38:O42)</f>
        <v>7.9279132799999985</v>
      </c>
    </row>
    <row r="39" spans="1:17" x14ac:dyDescent="0.2">
      <c r="A39" t="s">
        <v>58</v>
      </c>
      <c r="B39" t="s">
        <v>20</v>
      </c>
      <c r="C39" s="7">
        <v>20</v>
      </c>
      <c r="D39" s="8">
        <v>30.13</v>
      </c>
      <c r="E39" s="8">
        <v>27.286999999999999</v>
      </c>
      <c r="F39" s="8">
        <v>27.584</v>
      </c>
      <c r="G39" s="7">
        <f t="shared" si="10"/>
        <v>28.333666666666669</v>
      </c>
      <c r="H39" s="8">
        <v>0.78300000000000003</v>
      </c>
      <c r="I39" s="7">
        <f t="shared" si="9"/>
        <v>27.550666666666668</v>
      </c>
      <c r="J39" s="7">
        <v>64.959999999999994</v>
      </c>
      <c r="K39">
        <v>4</v>
      </c>
      <c r="L39" s="5">
        <v>1</v>
      </c>
      <c r="M39">
        <f t="shared" si="11"/>
        <v>50</v>
      </c>
      <c r="O39" s="7">
        <f t="shared" si="12"/>
        <v>8.9484565333333332</v>
      </c>
    </row>
    <row r="40" spans="1:17" x14ac:dyDescent="0.2">
      <c r="A40" t="s">
        <v>58</v>
      </c>
      <c r="B40" t="s">
        <v>21</v>
      </c>
      <c r="C40" s="7">
        <v>20</v>
      </c>
      <c r="D40" s="8">
        <v>31.190999999999999</v>
      </c>
      <c r="E40" s="8">
        <v>27.617999999999999</v>
      </c>
      <c r="F40" s="8">
        <v>25.986000000000001</v>
      </c>
      <c r="G40">
        <f t="shared" si="10"/>
        <v>28.265000000000001</v>
      </c>
      <c r="H40" s="8">
        <v>0.91100000000000003</v>
      </c>
      <c r="I40" s="7">
        <f t="shared" si="9"/>
        <v>27.353999999999999</v>
      </c>
      <c r="J40" s="7">
        <v>64.959999999999994</v>
      </c>
      <c r="K40">
        <v>4</v>
      </c>
      <c r="L40" s="5">
        <v>1</v>
      </c>
      <c r="M40">
        <f t="shared" si="11"/>
        <v>50</v>
      </c>
      <c r="O40" s="7">
        <f t="shared" si="12"/>
        <v>8.8845791999999992</v>
      </c>
    </row>
    <row r="41" spans="1:17" x14ac:dyDescent="0.2">
      <c r="A41" t="s">
        <v>58</v>
      </c>
      <c r="B41" t="s">
        <v>22</v>
      </c>
      <c r="C41" s="7">
        <v>20</v>
      </c>
      <c r="D41" s="8">
        <v>18.652000000000001</v>
      </c>
      <c r="E41" s="8">
        <v>18.704000000000001</v>
      </c>
      <c r="F41" s="8">
        <v>16.643000000000001</v>
      </c>
      <c r="G41">
        <f t="shared" si="10"/>
        <v>17.999666666666666</v>
      </c>
      <c r="H41" s="8">
        <v>0.6</v>
      </c>
      <c r="I41" s="7">
        <f t="shared" si="9"/>
        <v>17.399666666666665</v>
      </c>
      <c r="J41" s="7">
        <v>64.959999999999994</v>
      </c>
      <c r="K41">
        <v>4</v>
      </c>
      <c r="L41" s="5">
        <v>1</v>
      </c>
      <c r="M41">
        <f t="shared" si="11"/>
        <v>50</v>
      </c>
      <c r="O41" s="7">
        <f t="shared" si="12"/>
        <v>5.6514117333333322</v>
      </c>
    </row>
    <row r="42" spans="1:17" x14ac:dyDescent="0.2">
      <c r="A42" t="s">
        <v>58</v>
      </c>
      <c r="B42" t="s">
        <v>23</v>
      </c>
      <c r="C42" s="7">
        <v>20</v>
      </c>
      <c r="D42" s="8">
        <v>18.574999999999999</v>
      </c>
      <c r="E42" s="8">
        <v>21.292999999999999</v>
      </c>
      <c r="F42" s="8">
        <v>19.725999999999999</v>
      </c>
      <c r="G42" s="7">
        <f t="shared" si="10"/>
        <v>19.864666666666665</v>
      </c>
      <c r="H42" s="8">
        <v>-0.75600000000000001</v>
      </c>
      <c r="I42" s="7">
        <f t="shared" si="9"/>
        <v>20.620666666666665</v>
      </c>
      <c r="J42" s="7">
        <v>64.959999999999994</v>
      </c>
      <c r="K42">
        <v>4</v>
      </c>
      <c r="L42" s="5">
        <v>1</v>
      </c>
      <c r="M42">
        <f t="shared" si="11"/>
        <v>50</v>
      </c>
      <c r="O42" s="7">
        <f t="shared" si="12"/>
        <v>6.6975925333333315</v>
      </c>
    </row>
  </sheetData>
  <mergeCells count="1">
    <mergeCell ref="C2:E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089E-F64A-41F2-A42B-D2ECE2EDA297}">
  <dimension ref="A1:AB42"/>
  <sheetViews>
    <sheetView topLeftCell="B13" zoomScale="130" zoomScaleNormal="130" workbookViewId="0">
      <selection activeCell="N51" sqref="N51"/>
    </sheetView>
  </sheetViews>
  <sheetFormatPr defaultRowHeight="15" x14ac:dyDescent="0.2"/>
  <cols>
    <col min="2" max="2" width="13.98828125" customWidth="1"/>
  </cols>
  <sheetData>
    <row r="1" spans="1:14" x14ac:dyDescent="0.2">
      <c r="A1" t="s">
        <v>178</v>
      </c>
      <c r="C1" s="65" t="s">
        <v>72</v>
      </c>
      <c r="D1" s="65"/>
      <c r="E1" s="65"/>
      <c r="I1" s="7"/>
    </row>
    <row r="2" spans="1:14" x14ac:dyDescent="0.2">
      <c r="A2" t="s">
        <v>85</v>
      </c>
      <c r="B2" s="3" t="s">
        <v>70</v>
      </c>
      <c r="C2" s="4">
        <v>1</v>
      </c>
      <c r="D2" s="4">
        <v>2</v>
      </c>
      <c r="E2" s="4">
        <v>3</v>
      </c>
      <c r="F2" s="3" t="s">
        <v>63</v>
      </c>
      <c r="G2" s="4" t="s">
        <v>64</v>
      </c>
      <c r="H2" s="3" t="s">
        <v>61</v>
      </c>
      <c r="I2" s="9" t="s">
        <v>65</v>
      </c>
      <c r="J2" s="3" t="s">
        <v>66</v>
      </c>
      <c r="K2" s="3" t="s">
        <v>67</v>
      </c>
      <c r="L2" s="3" t="s">
        <v>68</v>
      </c>
      <c r="N2" s="3" t="s">
        <v>107</v>
      </c>
    </row>
    <row r="3" spans="1:14" x14ac:dyDescent="0.2">
      <c r="B3" s="7">
        <v>20</v>
      </c>
      <c r="C3" s="5">
        <v>-40.252000000000002</v>
      </c>
      <c r="D3" s="5">
        <v>-46.148000000000003</v>
      </c>
      <c r="E3" s="5">
        <v>-38.034999999999997</v>
      </c>
      <c r="F3">
        <f>AVERAGE(C3:E3)</f>
        <v>-41.478333333333332</v>
      </c>
      <c r="G3" s="5">
        <v>-1.8260000000000001</v>
      </c>
      <c r="H3">
        <f t="shared" ref="H3:H7" si="0">F3-G3</f>
        <v>-39.652333333333331</v>
      </c>
      <c r="I3" s="7">
        <v>64.959999999999994</v>
      </c>
      <c r="J3">
        <v>2</v>
      </c>
      <c r="K3" s="5">
        <v>1</v>
      </c>
      <c r="L3">
        <f>50/K3</f>
        <v>50</v>
      </c>
      <c r="N3">
        <f>(H3*I3)/(J3*L3)</f>
        <v>-25.758155733333329</v>
      </c>
    </row>
    <row r="4" spans="1:14" x14ac:dyDescent="0.2">
      <c r="B4" s="22">
        <v>100</v>
      </c>
      <c r="C4" s="5">
        <v>-11.896000000000001</v>
      </c>
      <c r="D4" s="5">
        <v>-11.478</v>
      </c>
      <c r="E4" s="5">
        <v>-10.826000000000001</v>
      </c>
      <c r="F4">
        <f t="shared" ref="F4:F7" si="1">AVERAGE(C4:E4)</f>
        <v>-11.4</v>
      </c>
      <c r="G4" s="5">
        <v>-0.39100000000000001</v>
      </c>
      <c r="H4">
        <f t="shared" si="0"/>
        <v>-11.009</v>
      </c>
      <c r="I4" s="7">
        <v>64.959999999999994</v>
      </c>
      <c r="J4">
        <v>2</v>
      </c>
      <c r="K4" s="6">
        <v>5</v>
      </c>
      <c r="L4">
        <f t="shared" ref="L4:L7" si="2">50/K4</f>
        <v>10</v>
      </c>
      <c r="N4">
        <f>(H4*I4)/(J4*L4)</f>
        <v>-35.757232000000002</v>
      </c>
    </row>
    <row r="5" spans="1:14" x14ac:dyDescent="0.2">
      <c r="B5" s="7">
        <v>200</v>
      </c>
      <c r="C5" s="5">
        <v>-7.5389999999999997</v>
      </c>
      <c r="D5" s="5">
        <v>-7.226</v>
      </c>
      <c r="E5" s="5">
        <v>-6.2610000000000001</v>
      </c>
      <c r="F5" s="7">
        <f t="shared" si="1"/>
        <v>-7.0086666666666666</v>
      </c>
      <c r="G5" s="5">
        <v>-0.313</v>
      </c>
      <c r="H5" s="7">
        <f t="shared" si="0"/>
        <v>-6.6956666666666669</v>
      </c>
      <c r="I5" s="7">
        <v>64.959999999999994</v>
      </c>
      <c r="J5" s="7">
        <v>2</v>
      </c>
      <c r="K5" s="8">
        <v>10</v>
      </c>
      <c r="L5" s="7">
        <f t="shared" si="2"/>
        <v>5</v>
      </c>
      <c r="M5" s="7"/>
      <c r="N5" s="7">
        <f t="shared" ref="N5:N7" si="3">(H5*I5)/(J5*L5)</f>
        <v>-43.495050666666664</v>
      </c>
    </row>
    <row r="6" spans="1:14" x14ac:dyDescent="0.2">
      <c r="B6" s="7">
        <v>400</v>
      </c>
      <c r="C6" s="5">
        <v>-5.2430000000000003</v>
      </c>
      <c r="D6" s="5">
        <v>-4.0960000000000001</v>
      </c>
      <c r="E6" s="5">
        <v>-3.391</v>
      </c>
      <c r="F6">
        <f t="shared" si="1"/>
        <v>-4.2433333333333332</v>
      </c>
      <c r="G6" s="5">
        <v>-0.23499999999999999</v>
      </c>
      <c r="H6">
        <f t="shared" si="0"/>
        <v>-4.0083333333333329</v>
      </c>
      <c r="I6" s="7">
        <v>64.959999999999994</v>
      </c>
      <c r="J6">
        <v>2</v>
      </c>
      <c r="K6" s="6">
        <v>20</v>
      </c>
      <c r="L6">
        <f t="shared" si="2"/>
        <v>2.5</v>
      </c>
      <c r="N6" s="7">
        <f>(H6*I6)/(J6*L6)</f>
        <v>-52.076266666666655</v>
      </c>
    </row>
    <row r="7" spans="1:14" x14ac:dyDescent="0.2">
      <c r="B7" s="7">
        <v>800</v>
      </c>
      <c r="C7" s="5">
        <v>-2.4780000000000002</v>
      </c>
      <c r="D7" s="5">
        <v>-2.1909999999999998</v>
      </c>
      <c r="E7" s="5">
        <v>-2.5830000000000002</v>
      </c>
      <c r="F7">
        <f t="shared" si="1"/>
        <v>-2.4173333333333336</v>
      </c>
      <c r="G7" s="5">
        <v>-0.20899999999999999</v>
      </c>
      <c r="H7">
        <f t="shared" si="0"/>
        <v>-2.2083333333333335</v>
      </c>
      <c r="I7" s="7">
        <v>64.959999999999994</v>
      </c>
      <c r="J7">
        <v>2</v>
      </c>
      <c r="K7" s="6">
        <v>40</v>
      </c>
      <c r="L7">
        <f t="shared" si="2"/>
        <v>1.25</v>
      </c>
      <c r="N7" s="7">
        <f t="shared" si="3"/>
        <v>-57.38133333333333</v>
      </c>
    </row>
    <row r="8" spans="1:14" x14ac:dyDescent="0.2">
      <c r="B8" s="7"/>
    </row>
    <row r="9" spans="1:14" x14ac:dyDescent="0.2">
      <c r="A9" t="s">
        <v>179</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-68.739000000000004</v>
      </c>
      <c r="D10" s="5">
        <v>-79.825999999999993</v>
      </c>
      <c r="E10" s="5">
        <v>-83.216999999999999</v>
      </c>
      <c r="F10">
        <f t="shared" ref="F10:F13" si="4">AVERAGE(C10:E10)</f>
        <v>-77.260666666666665</v>
      </c>
      <c r="G10" s="5">
        <v>1.0429999999999999</v>
      </c>
      <c r="H10">
        <f t="shared" ref="H10:H14" si="5">F10-G10</f>
        <v>-78.303666666666672</v>
      </c>
      <c r="I10" s="7">
        <v>64.959999999999994</v>
      </c>
      <c r="J10">
        <v>2</v>
      </c>
      <c r="K10" s="5">
        <v>1</v>
      </c>
      <c r="L10">
        <f>50/K10</f>
        <v>50</v>
      </c>
      <c r="N10">
        <f>(H10*I10)/(J10*L10)</f>
        <v>-50.866061866666669</v>
      </c>
    </row>
    <row r="11" spans="1:14" x14ac:dyDescent="0.2">
      <c r="B11" s="22">
        <v>100</v>
      </c>
      <c r="C11" s="5">
        <v>-15.522</v>
      </c>
      <c r="D11" s="5">
        <v>-21.652000000000001</v>
      </c>
      <c r="E11" s="5">
        <v>-22.565000000000001</v>
      </c>
      <c r="F11">
        <f t="shared" si="4"/>
        <v>-19.913</v>
      </c>
      <c r="G11" s="5">
        <v>-0.91700000000000004</v>
      </c>
      <c r="H11">
        <f t="shared" si="5"/>
        <v>-18.995999999999999</v>
      </c>
      <c r="I11" s="7">
        <v>64.959999999999994</v>
      </c>
      <c r="J11">
        <v>2</v>
      </c>
      <c r="K11" s="6">
        <v>5</v>
      </c>
      <c r="L11">
        <f t="shared" ref="L11:L14" si="6">50/K11</f>
        <v>10</v>
      </c>
      <c r="N11">
        <f>(H11*I11)/(J11*L11)</f>
        <v>-61.699007999999992</v>
      </c>
    </row>
    <row r="12" spans="1:14" x14ac:dyDescent="0.2">
      <c r="B12" s="7">
        <v>200</v>
      </c>
      <c r="C12" s="5">
        <v>-8.1129999999999995</v>
      </c>
      <c r="D12" s="5">
        <v>-8.0869999999999997</v>
      </c>
      <c r="E12" s="5">
        <v>-9.157</v>
      </c>
      <c r="F12" s="7">
        <f t="shared" si="4"/>
        <v>-8.4523333333333337</v>
      </c>
      <c r="G12" s="5">
        <v>-0.496</v>
      </c>
      <c r="H12" s="7">
        <f t="shared" si="5"/>
        <v>-7.9563333333333333</v>
      </c>
      <c r="I12" s="7">
        <v>64.959999999999994</v>
      </c>
      <c r="J12" s="7">
        <v>2</v>
      </c>
      <c r="K12" s="8">
        <v>10</v>
      </c>
      <c r="L12" s="7">
        <f t="shared" si="6"/>
        <v>5</v>
      </c>
      <c r="M12" s="7"/>
      <c r="N12" s="7">
        <f t="shared" ref="N12" si="7">(H12*I12)/(J12*L12)</f>
        <v>-51.684341333333329</v>
      </c>
    </row>
    <row r="13" spans="1:14" x14ac:dyDescent="0.2">
      <c r="B13" s="12">
        <v>400</v>
      </c>
      <c r="C13" s="5">
        <v>-5.165</v>
      </c>
      <c r="D13" s="5">
        <v>-5.609</v>
      </c>
      <c r="E13" s="5">
        <v>-4.93</v>
      </c>
      <c r="F13">
        <f t="shared" si="4"/>
        <v>-5.2346666666666666</v>
      </c>
      <c r="G13" s="5">
        <v>-0.36499999999999999</v>
      </c>
      <c r="H13">
        <f t="shared" si="5"/>
        <v>-4.8696666666666664</v>
      </c>
      <c r="I13" s="7">
        <v>64.959999999999994</v>
      </c>
      <c r="J13">
        <v>2</v>
      </c>
      <c r="K13" s="6">
        <v>20</v>
      </c>
      <c r="L13">
        <f t="shared" si="6"/>
        <v>2.5</v>
      </c>
      <c r="N13" s="7">
        <f>(H13*I13)/(J13*L13)</f>
        <v>-63.266709333333324</v>
      </c>
    </row>
    <row r="14" spans="1:14" x14ac:dyDescent="0.2">
      <c r="B14" s="7">
        <v>800</v>
      </c>
      <c r="C14" s="5">
        <v>-3</v>
      </c>
      <c r="D14" s="5">
        <v>-2.661</v>
      </c>
      <c r="E14" s="5">
        <v>-3</v>
      </c>
      <c r="F14">
        <f>AVERAGE(C14:E14)</f>
        <v>-2.887</v>
      </c>
      <c r="G14" s="5">
        <v>-0.6</v>
      </c>
      <c r="H14">
        <f t="shared" si="5"/>
        <v>-2.2869999999999999</v>
      </c>
      <c r="I14" s="7">
        <v>64.959999999999994</v>
      </c>
      <c r="J14">
        <v>2</v>
      </c>
      <c r="K14" s="6">
        <v>40</v>
      </c>
      <c r="L14">
        <f t="shared" si="6"/>
        <v>1.25</v>
      </c>
      <c r="N14" s="7">
        <f t="shared" ref="N14" si="8">(H14*I14)/(J14*L14)</f>
        <v>-59.42540799999999</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100</v>
      </c>
      <c r="D19" s="5">
        <v>-11.896000000000001</v>
      </c>
      <c r="E19" s="5">
        <v>-11.478</v>
      </c>
      <c r="F19" s="5">
        <v>-10.826000000000001</v>
      </c>
      <c r="G19">
        <f t="shared" ref="G19" si="9">AVERAGE(D19:F19)</f>
        <v>-11.4</v>
      </c>
      <c r="H19" s="5">
        <v>-0.39100000000000001</v>
      </c>
      <c r="I19" s="7">
        <f t="shared" ref="I19:I42" si="10">G19-H19</f>
        <v>-11.009</v>
      </c>
      <c r="J19" s="7">
        <v>64.959999999999994</v>
      </c>
      <c r="K19" s="7">
        <v>2</v>
      </c>
      <c r="L19" s="8">
        <v>5</v>
      </c>
      <c r="M19" s="7">
        <f t="shared" ref="M19:M42" si="11">50/L19</f>
        <v>10</v>
      </c>
      <c r="N19" s="7"/>
      <c r="O19" s="7">
        <f t="shared" ref="O19:O42" si="12">(I19*J19)/(K19*M19)</f>
        <v>-35.757232000000002</v>
      </c>
      <c r="P19">
        <f>AVERAGE(O19:O25)</f>
        <v>-44.466821333333328</v>
      </c>
      <c r="Q19">
        <f>ABS(O19)</f>
        <v>35.757232000000002</v>
      </c>
      <c r="R19" t="s">
        <v>75</v>
      </c>
      <c r="S19">
        <f>AVERAGE(O38:O42)</f>
        <v>-52.414058666666662</v>
      </c>
      <c r="T19">
        <f>AVERAGE(O26:O32)</f>
        <v>-52.974261333333338</v>
      </c>
      <c r="V19" t="s">
        <v>75</v>
      </c>
      <c r="W19">
        <f>STDEVA(O38:O42)</f>
        <v>13.96676432517061</v>
      </c>
      <c r="X19">
        <f>STDEVA(O26:O32)</f>
        <v>6.3335160652367435</v>
      </c>
      <c r="Z19" t="s">
        <v>75</v>
      </c>
      <c r="AA19">
        <f>W19/SQRT(W24)</f>
        <v>6.2461268913600918</v>
      </c>
      <c r="AB19">
        <f>X19/SQRT(X24)</f>
        <v>2.39384406189268</v>
      </c>
    </row>
    <row r="20" spans="1:28" x14ac:dyDescent="0.2">
      <c r="A20" t="s">
        <v>57</v>
      </c>
      <c r="B20" t="s">
        <v>1</v>
      </c>
      <c r="C20" s="7">
        <v>100</v>
      </c>
      <c r="D20" s="8">
        <v>-14.273999999999999</v>
      </c>
      <c r="E20" s="8">
        <v>-12.145</v>
      </c>
      <c r="F20" s="8">
        <v>-11.201000000000001</v>
      </c>
      <c r="G20" s="7">
        <f t="shared" ref="G20:G41" si="13">AVERAGE(D20:F20)</f>
        <v>-12.54</v>
      </c>
      <c r="H20" s="8">
        <v>-0.627</v>
      </c>
      <c r="I20" s="7">
        <f t="shared" si="10"/>
        <v>-11.912999999999998</v>
      </c>
      <c r="J20" s="7">
        <v>64.959999999999994</v>
      </c>
      <c r="K20" s="7">
        <v>2</v>
      </c>
      <c r="L20" s="8">
        <v>5</v>
      </c>
      <c r="M20" s="7">
        <f t="shared" si="11"/>
        <v>10</v>
      </c>
      <c r="O20" s="7">
        <f t="shared" si="12"/>
        <v>-38.693423999999993</v>
      </c>
      <c r="Q20">
        <f t="shared" ref="Q20:Q42" si="14">ABS(O20)</f>
        <v>38.693423999999993</v>
      </c>
      <c r="R20" t="s">
        <v>76</v>
      </c>
      <c r="S20">
        <f>AVERAGE(O33:O37)</f>
        <v>-54.894881066666663</v>
      </c>
      <c r="T20">
        <f>AVERAGE(O19:O25)</f>
        <v>-44.466821333333328</v>
      </c>
      <c r="V20" t="s">
        <v>76</v>
      </c>
      <c r="W20">
        <f>STDEVA(O33:O37)</f>
        <v>8.0313889785324122</v>
      </c>
      <c r="X20">
        <f>STDEVA(O19:O25)</f>
        <v>7.979206125233457</v>
      </c>
      <c r="Z20" t="s">
        <v>76</v>
      </c>
      <c r="AA20">
        <f>W20/SQRT(W25)</f>
        <v>3.5917463419482143</v>
      </c>
      <c r="AB20">
        <f>X20/SQRT(X25)</f>
        <v>3.0158564381558612</v>
      </c>
    </row>
    <row r="21" spans="1:28" x14ac:dyDescent="0.2">
      <c r="A21" t="s">
        <v>57</v>
      </c>
      <c r="B21" t="s">
        <v>2</v>
      </c>
      <c r="C21" s="7">
        <v>100</v>
      </c>
      <c r="D21" s="8">
        <v>-21.474</v>
      </c>
      <c r="E21" s="8">
        <v>-16.579000000000001</v>
      </c>
      <c r="F21" s="8">
        <v>-12.946999999999999</v>
      </c>
      <c r="G21">
        <f t="shared" si="13"/>
        <v>-17</v>
      </c>
      <c r="H21" s="8">
        <v>-0.28399999999999997</v>
      </c>
      <c r="I21" s="7">
        <f t="shared" si="10"/>
        <v>-16.716000000000001</v>
      </c>
      <c r="J21" s="7">
        <v>64.959999999999994</v>
      </c>
      <c r="K21" s="7">
        <v>2</v>
      </c>
      <c r="L21" s="8">
        <v>5</v>
      </c>
      <c r="M21" s="7">
        <f t="shared" si="11"/>
        <v>10</v>
      </c>
      <c r="O21" s="7">
        <f t="shared" si="12"/>
        <v>-54.293567999999993</v>
      </c>
      <c r="Q21">
        <f t="shared" si="14"/>
        <v>54.293567999999993</v>
      </c>
    </row>
    <row r="22" spans="1:28" x14ac:dyDescent="0.2">
      <c r="A22" t="s">
        <v>57</v>
      </c>
      <c r="B22" t="s">
        <v>3</v>
      </c>
      <c r="C22" s="7">
        <v>100</v>
      </c>
      <c r="D22" s="8">
        <v>-15.314</v>
      </c>
      <c r="E22" s="8">
        <v>-12.93</v>
      </c>
      <c r="F22" s="8">
        <v>-14.84</v>
      </c>
      <c r="G22">
        <f t="shared" si="13"/>
        <v>-14.361333333333334</v>
      </c>
      <c r="H22" s="8">
        <v>-0.65100000000000002</v>
      </c>
      <c r="I22">
        <f t="shared" si="10"/>
        <v>-13.710333333333335</v>
      </c>
      <c r="J22" s="7">
        <v>64.959999999999994</v>
      </c>
      <c r="K22">
        <v>2</v>
      </c>
      <c r="L22" s="6">
        <v>5</v>
      </c>
      <c r="M22">
        <f t="shared" si="11"/>
        <v>10</v>
      </c>
      <c r="O22" s="7">
        <f t="shared" si="12"/>
        <v>-44.531162666666667</v>
      </c>
      <c r="Q22">
        <f t="shared" si="14"/>
        <v>44.531162666666667</v>
      </c>
      <c r="R22" s="67" t="s">
        <v>78</v>
      </c>
      <c r="S22" s="67"/>
      <c r="T22" s="67"/>
      <c r="V22" s="66" t="s">
        <v>80</v>
      </c>
      <c r="W22" s="66"/>
      <c r="X22" s="66"/>
    </row>
    <row r="23" spans="1:28" x14ac:dyDescent="0.2">
      <c r="A23" t="s">
        <v>57</v>
      </c>
      <c r="B23" t="s">
        <v>4</v>
      </c>
      <c r="C23" s="7">
        <v>100</v>
      </c>
      <c r="D23" s="8">
        <v>-18.946999999999999</v>
      </c>
      <c r="E23" s="8">
        <v>-18.158000000000001</v>
      </c>
      <c r="F23" s="8">
        <v>-15</v>
      </c>
      <c r="G23" s="7">
        <f>AVERAGE(D23:F23)</f>
        <v>-17.368333333333336</v>
      </c>
      <c r="H23" s="8">
        <v>-0.6</v>
      </c>
      <c r="I23" s="7">
        <f t="shared" si="10"/>
        <v>-16.768333333333334</v>
      </c>
      <c r="J23" s="7">
        <v>64.959999999999994</v>
      </c>
      <c r="K23" s="7">
        <v>2</v>
      </c>
      <c r="L23" s="8">
        <v>5</v>
      </c>
      <c r="M23" s="7">
        <f t="shared" si="11"/>
        <v>10</v>
      </c>
      <c r="O23" s="7">
        <f t="shared" si="12"/>
        <v>-54.463546666666659</v>
      </c>
      <c r="Q23">
        <f t="shared" si="14"/>
        <v>54.463546666666659</v>
      </c>
      <c r="S23" t="s">
        <v>58</v>
      </c>
      <c r="T23" t="s">
        <v>57</v>
      </c>
      <c r="W23" t="s">
        <v>58</v>
      </c>
      <c r="X23" t="s">
        <v>57</v>
      </c>
    </row>
    <row r="24" spans="1:28" x14ac:dyDescent="0.2">
      <c r="A24" t="s">
        <v>57</v>
      </c>
      <c r="B24" t="s">
        <v>5</v>
      </c>
      <c r="C24" s="7">
        <v>100</v>
      </c>
      <c r="D24" s="8">
        <v>-13.122</v>
      </c>
      <c r="E24" s="8">
        <v>-12.496</v>
      </c>
      <c r="F24" s="8">
        <v>-10.016999999999999</v>
      </c>
      <c r="G24">
        <f t="shared" si="13"/>
        <v>-11.878333333333336</v>
      </c>
      <c r="H24" s="8">
        <v>-0.73</v>
      </c>
      <c r="I24" s="7">
        <f t="shared" si="10"/>
        <v>-11.148333333333335</v>
      </c>
      <c r="J24" s="7">
        <v>64.959999999999994</v>
      </c>
      <c r="K24" s="7">
        <v>2</v>
      </c>
      <c r="L24" s="8">
        <v>5</v>
      </c>
      <c r="M24" s="7">
        <f t="shared" si="11"/>
        <v>10</v>
      </c>
      <c r="O24" s="7">
        <f t="shared" si="12"/>
        <v>-36.209786666666666</v>
      </c>
      <c r="Q24">
        <f t="shared" si="14"/>
        <v>36.209786666666666</v>
      </c>
      <c r="R24" t="s">
        <v>75</v>
      </c>
      <c r="S24">
        <f>ABS(S19)</f>
        <v>52.414058666666662</v>
      </c>
      <c r="T24">
        <f>ABS(T19)</f>
        <v>52.974261333333338</v>
      </c>
      <c r="V24" t="s">
        <v>75</v>
      </c>
      <c r="W24">
        <f>COUNT(O38:O42)</f>
        <v>5</v>
      </c>
      <c r="X24">
        <f>COUNT(O26:O32)</f>
        <v>7</v>
      </c>
    </row>
    <row r="25" spans="1:28" x14ac:dyDescent="0.2">
      <c r="A25" t="s">
        <v>57</v>
      </c>
      <c r="B25" t="s">
        <v>6</v>
      </c>
      <c r="C25" s="7">
        <v>100</v>
      </c>
      <c r="D25" s="8">
        <v>-15.125999999999999</v>
      </c>
      <c r="E25" s="8">
        <v>-17.210999999999999</v>
      </c>
      <c r="F25" s="8">
        <v>-13.420999999999999</v>
      </c>
      <c r="G25" s="7">
        <f t="shared" si="13"/>
        <v>-15.252666666666665</v>
      </c>
      <c r="H25" s="8">
        <v>-0.68400000000000005</v>
      </c>
      <c r="I25" s="7">
        <f t="shared" si="10"/>
        <v>-14.568666666666665</v>
      </c>
      <c r="J25" s="7">
        <v>64.959999999999994</v>
      </c>
      <c r="K25" s="7">
        <v>2</v>
      </c>
      <c r="L25" s="8">
        <v>5</v>
      </c>
      <c r="M25" s="7">
        <f t="shared" si="11"/>
        <v>10</v>
      </c>
      <c r="O25" s="7">
        <f t="shared" si="12"/>
        <v>-47.319029333333319</v>
      </c>
      <c r="Q25">
        <f t="shared" si="14"/>
        <v>47.319029333333319</v>
      </c>
      <c r="R25" t="s">
        <v>76</v>
      </c>
      <c r="S25">
        <f>ABS(S20)</f>
        <v>54.894881066666663</v>
      </c>
      <c r="T25">
        <f>ABS(T20)</f>
        <v>44.466821333333328</v>
      </c>
      <c r="V25" t="s">
        <v>76</v>
      </c>
      <c r="W25">
        <f>COUNT(O33:O37)</f>
        <v>5</v>
      </c>
      <c r="X25">
        <f>COUNT(O19:O25)</f>
        <v>7</v>
      </c>
    </row>
    <row r="26" spans="1:28" x14ac:dyDescent="0.2">
      <c r="A26" t="s">
        <v>57</v>
      </c>
      <c r="B26" t="s">
        <v>7</v>
      </c>
      <c r="C26" s="7">
        <v>100</v>
      </c>
      <c r="D26" s="8">
        <v>-17.684000000000001</v>
      </c>
      <c r="E26" s="8">
        <v>-22.736999999999998</v>
      </c>
      <c r="F26" s="8">
        <v>-14.053000000000001</v>
      </c>
      <c r="G26" s="7">
        <f t="shared" si="13"/>
        <v>-18.158000000000001</v>
      </c>
      <c r="H26" s="8">
        <v>-0.88800000000000001</v>
      </c>
      <c r="I26" s="7">
        <f t="shared" si="10"/>
        <v>-17.27</v>
      </c>
      <c r="J26" s="7">
        <v>64.959999999999994</v>
      </c>
      <c r="K26" s="7">
        <v>2</v>
      </c>
      <c r="L26" s="8">
        <v>5</v>
      </c>
      <c r="M26" s="7">
        <f t="shared" si="11"/>
        <v>10</v>
      </c>
      <c r="O26" s="7">
        <f t="shared" si="12"/>
        <v>-56.092959999999991</v>
      </c>
      <c r="P26">
        <f>AVERAGE(O26:O32)</f>
        <v>-52.974261333333338</v>
      </c>
      <c r="Q26">
        <f t="shared" si="14"/>
        <v>56.092959999999991</v>
      </c>
    </row>
    <row r="27" spans="1:28" x14ac:dyDescent="0.2">
      <c r="A27" t="s">
        <v>57</v>
      </c>
      <c r="B27" t="s">
        <v>8</v>
      </c>
      <c r="C27" s="7">
        <v>100</v>
      </c>
      <c r="D27" s="8">
        <v>-14.747</v>
      </c>
      <c r="E27" s="8">
        <v>-20.905000000000001</v>
      </c>
      <c r="F27" s="8">
        <v>-25.768000000000001</v>
      </c>
      <c r="G27">
        <f t="shared" si="13"/>
        <v>-20.473333333333333</v>
      </c>
      <c r="H27" s="8">
        <v>-0.94699999999999995</v>
      </c>
      <c r="I27" s="7">
        <f t="shared" si="10"/>
        <v>-19.526333333333334</v>
      </c>
      <c r="J27" s="7">
        <v>64.959999999999994</v>
      </c>
      <c r="K27" s="7">
        <v>2</v>
      </c>
      <c r="L27" s="8">
        <v>5</v>
      </c>
      <c r="M27" s="7">
        <f t="shared" si="11"/>
        <v>10</v>
      </c>
      <c r="O27" s="7">
        <f t="shared" si="12"/>
        <v>-63.421530666666662</v>
      </c>
      <c r="Q27">
        <f t="shared" si="14"/>
        <v>63.421530666666662</v>
      </c>
    </row>
    <row r="28" spans="1:28" x14ac:dyDescent="0.2">
      <c r="A28" t="s">
        <v>57</v>
      </c>
      <c r="B28" t="s">
        <v>9</v>
      </c>
      <c r="C28" s="7">
        <v>100</v>
      </c>
      <c r="D28" s="8">
        <v>-19.042000000000002</v>
      </c>
      <c r="E28" s="8">
        <v>-16.832000000000001</v>
      </c>
      <c r="F28" s="8">
        <v>-15</v>
      </c>
      <c r="G28" s="7">
        <f t="shared" si="13"/>
        <v>-16.958000000000002</v>
      </c>
      <c r="H28" s="8">
        <v>0.85299999999999998</v>
      </c>
      <c r="I28" s="7">
        <f t="shared" si="10"/>
        <v>-17.811000000000003</v>
      </c>
      <c r="J28" s="7">
        <v>64.959999999999994</v>
      </c>
      <c r="K28" s="7">
        <v>2</v>
      </c>
      <c r="L28" s="8">
        <v>5</v>
      </c>
      <c r="M28" s="7">
        <f t="shared" si="11"/>
        <v>10</v>
      </c>
      <c r="O28" s="7">
        <f t="shared" si="12"/>
        <v>-57.850128000000005</v>
      </c>
      <c r="Q28">
        <f t="shared" si="14"/>
        <v>57.850128000000005</v>
      </c>
    </row>
    <row r="29" spans="1:28" x14ac:dyDescent="0.2">
      <c r="A29" t="s">
        <v>57</v>
      </c>
      <c r="B29" t="s">
        <v>10</v>
      </c>
      <c r="C29" s="7">
        <v>100</v>
      </c>
      <c r="D29" s="8">
        <v>-17.116</v>
      </c>
      <c r="E29" s="8">
        <v>-15.253</v>
      </c>
      <c r="F29" s="8">
        <v>-13.516</v>
      </c>
      <c r="G29" s="7">
        <f t="shared" si="13"/>
        <v>-15.295</v>
      </c>
      <c r="H29" s="8">
        <v>-0.41099999999999998</v>
      </c>
      <c r="I29" s="7">
        <f t="shared" si="10"/>
        <v>-14.884</v>
      </c>
      <c r="J29" s="7">
        <v>64.959999999999994</v>
      </c>
      <c r="K29" s="7">
        <v>2</v>
      </c>
      <c r="L29" s="8">
        <v>5</v>
      </c>
      <c r="M29" s="7">
        <f t="shared" si="11"/>
        <v>10</v>
      </c>
      <c r="O29" s="7">
        <f t="shared" si="12"/>
        <v>-48.343231999999993</v>
      </c>
      <c r="Q29">
        <f t="shared" si="14"/>
        <v>48.343231999999993</v>
      </c>
    </row>
    <row r="30" spans="1:28" x14ac:dyDescent="0.2">
      <c r="A30" t="s">
        <v>57</v>
      </c>
      <c r="B30" t="s">
        <v>11</v>
      </c>
      <c r="C30" s="7">
        <v>100</v>
      </c>
      <c r="D30" s="8">
        <v>-14.273999999999999</v>
      </c>
      <c r="E30" s="8">
        <v>-15.965999999999999</v>
      </c>
      <c r="F30" s="8">
        <v>-14.425000000000001</v>
      </c>
      <c r="G30" s="7">
        <f t="shared" si="13"/>
        <v>-14.888333333333334</v>
      </c>
      <c r="H30" s="8">
        <v>0.88400000000000001</v>
      </c>
      <c r="I30" s="7">
        <f t="shared" si="10"/>
        <v>-15.772333333333334</v>
      </c>
      <c r="J30" s="7">
        <v>64.959999999999994</v>
      </c>
      <c r="K30" s="7">
        <v>2</v>
      </c>
      <c r="L30" s="8">
        <v>5</v>
      </c>
      <c r="M30" s="7">
        <f t="shared" si="11"/>
        <v>10</v>
      </c>
      <c r="O30" s="7">
        <f t="shared" si="12"/>
        <v>-51.228538666666665</v>
      </c>
      <c r="Q30">
        <f t="shared" si="14"/>
        <v>51.228538666666665</v>
      </c>
    </row>
    <row r="31" spans="1:28" x14ac:dyDescent="0.2">
      <c r="A31" t="s">
        <v>57</v>
      </c>
      <c r="B31" t="s">
        <v>12</v>
      </c>
      <c r="C31" s="7">
        <v>100</v>
      </c>
      <c r="D31" s="8">
        <v>-15.632</v>
      </c>
      <c r="E31" s="8">
        <v>-13.705</v>
      </c>
      <c r="F31" s="8">
        <v>-12.411</v>
      </c>
      <c r="G31" s="7">
        <f t="shared" si="13"/>
        <v>-13.915999999999999</v>
      </c>
      <c r="H31" s="8">
        <v>0.72599999999999998</v>
      </c>
      <c r="I31" s="7">
        <f t="shared" si="10"/>
        <v>-14.641999999999999</v>
      </c>
      <c r="J31" s="7">
        <v>64.959999999999994</v>
      </c>
      <c r="K31" s="7">
        <v>2</v>
      </c>
      <c r="L31" s="8">
        <v>5</v>
      </c>
      <c r="M31" s="7">
        <f t="shared" si="11"/>
        <v>10</v>
      </c>
      <c r="O31" s="7">
        <f t="shared" si="12"/>
        <v>-47.557215999999997</v>
      </c>
      <c r="Q31">
        <f t="shared" si="14"/>
        <v>47.557215999999997</v>
      </c>
    </row>
    <row r="32" spans="1:28" x14ac:dyDescent="0.2">
      <c r="A32" t="s">
        <v>57</v>
      </c>
      <c r="B32" t="s">
        <v>13</v>
      </c>
      <c r="C32" s="7">
        <v>100</v>
      </c>
      <c r="D32" s="8">
        <v>-16.673999999999999</v>
      </c>
      <c r="E32" s="8">
        <v>-14.368</v>
      </c>
      <c r="F32" s="8">
        <v>-14.021000000000001</v>
      </c>
      <c r="G32" s="7">
        <f t="shared" si="13"/>
        <v>-15.021000000000001</v>
      </c>
      <c r="H32" s="8">
        <v>-0.75800000000000001</v>
      </c>
      <c r="I32" s="7">
        <f t="shared" si="10"/>
        <v>-14.263000000000002</v>
      </c>
      <c r="J32" s="7">
        <v>64.959999999999994</v>
      </c>
      <c r="K32" s="7">
        <v>2</v>
      </c>
      <c r="L32" s="8">
        <v>5</v>
      </c>
      <c r="M32" s="7">
        <f t="shared" si="11"/>
        <v>10</v>
      </c>
      <c r="O32" s="7">
        <f t="shared" si="12"/>
        <v>-46.326224000000003</v>
      </c>
      <c r="Q32">
        <f t="shared" si="14"/>
        <v>46.326224000000003</v>
      </c>
    </row>
    <row r="33" spans="1:17" x14ac:dyDescent="0.2">
      <c r="A33" t="s">
        <v>58</v>
      </c>
      <c r="B33" t="s">
        <v>14</v>
      </c>
      <c r="C33" s="7">
        <v>100</v>
      </c>
      <c r="D33" s="8">
        <v>-18.390999999999998</v>
      </c>
      <c r="E33" s="8">
        <v>-15.260999999999999</v>
      </c>
      <c r="F33" s="8">
        <v>-16.434999999999999</v>
      </c>
      <c r="G33" s="7">
        <f t="shared" si="13"/>
        <v>-16.695666666666668</v>
      </c>
      <c r="H33" s="8">
        <v>-0.505</v>
      </c>
      <c r="I33" s="7">
        <f t="shared" si="10"/>
        <v>-16.190666666666669</v>
      </c>
      <c r="J33" s="7">
        <v>64.959999999999994</v>
      </c>
      <c r="K33" s="7">
        <v>2</v>
      </c>
      <c r="L33" s="8">
        <v>5</v>
      </c>
      <c r="M33" s="7">
        <f t="shared" si="11"/>
        <v>10</v>
      </c>
      <c r="O33" s="7">
        <f t="shared" si="12"/>
        <v>-52.587285333333327</v>
      </c>
      <c r="P33">
        <f>AVERAGE(O33:O37)</f>
        <v>-54.894881066666663</v>
      </c>
      <c r="Q33">
        <f t="shared" si="14"/>
        <v>52.587285333333327</v>
      </c>
    </row>
    <row r="34" spans="1:17" x14ac:dyDescent="0.2">
      <c r="A34" t="s">
        <v>58</v>
      </c>
      <c r="B34" t="s">
        <v>15</v>
      </c>
      <c r="C34" s="7">
        <v>100</v>
      </c>
      <c r="D34" s="8">
        <v>-19.326000000000001</v>
      </c>
      <c r="E34" s="8">
        <v>-19.579000000000001</v>
      </c>
      <c r="F34" s="8">
        <v>-21.126000000000001</v>
      </c>
      <c r="G34" s="7">
        <f>AVERAGE(D34:F34)</f>
        <v>-20.010333333333335</v>
      </c>
      <c r="H34" s="8">
        <v>-0.70399999999999996</v>
      </c>
      <c r="I34" s="7">
        <f t="shared" si="10"/>
        <v>-19.306333333333335</v>
      </c>
      <c r="J34" s="7">
        <v>64.959999999999994</v>
      </c>
      <c r="K34" s="7">
        <v>2</v>
      </c>
      <c r="L34" s="8">
        <v>5</v>
      </c>
      <c r="M34" s="7">
        <f t="shared" si="11"/>
        <v>10</v>
      </c>
      <c r="O34" s="7">
        <f t="shared" si="12"/>
        <v>-62.706970666666663</v>
      </c>
      <c r="Q34">
        <f t="shared" si="14"/>
        <v>62.706970666666663</v>
      </c>
    </row>
    <row r="35" spans="1:17" x14ac:dyDescent="0.2">
      <c r="A35" t="s">
        <v>58</v>
      </c>
      <c r="B35" t="s">
        <v>16</v>
      </c>
      <c r="C35" s="7">
        <v>100</v>
      </c>
      <c r="D35" s="8">
        <v>-18.789000000000001</v>
      </c>
      <c r="E35" s="8">
        <v>-12.537000000000001</v>
      </c>
      <c r="F35" s="8">
        <v>-14.683999999999999</v>
      </c>
      <c r="G35" s="7">
        <f t="shared" si="13"/>
        <v>-15.336666666666666</v>
      </c>
      <c r="H35" s="8">
        <v>-0.78900000000000003</v>
      </c>
      <c r="I35" s="7">
        <f t="shared" si="10"/>
        <v>-14.547666666666666</v>
      </c>
      <c r="J35" s="7">
        <v>64.959999999999994</v>
      </c>
      <c r="K35" s="7">
        <v>2</v>
      </c>
      <c r="L35" s="8">
        <v>5</v>
      </c>
      <c r="M35" s="7">
        <f t="shared" si="11"/>
        <v>10</v>
      </c>
      <c r="O35" s="7">
        <f t="shared" si="12"/>
        <v>-47.250821333333327</v>
      </c>
      <c r="Q35">
        <f t="shared" si="14"/>
        <v>47.250821333333327</v>
      </c>
    </row>
    <row r="36" spans="1:17" x14ac:dyDescent="0.2">
      <c r="A36" t="s">
        <v>58</v>
      </c>
      <c r="B36" s="2" t="s">
        <v>17</v>
      </c>
      <c r="C36" s="7">
        <v>100</v>
      </c>
      <c r="D36" s="8">
        <v>-20.347999999999999</v>
      </c>
      <c r="E36" s="8">
        <v>-25.565000000000001</v>
      </c>
      <c r="F36" s="8">
        <v>-15.391</v>
      </c>
      <c r="G36" s="7">
        <f t="shared" si="13"/>
        <v>-20.434666666666665</v>
      </c>
      <c r="H36" s="8">
        <v>-0.71299999999999997</v>
      </c>
      <c r="I36" s="7">
        <f t="shared" si="10"/>
        <v>-19.721666666666664</v>
      </c>
      <c r="J36" s="7">
        <v>64.959999999999994</v>
      </c>
      <c r="K36" s="7">
        <v>2</v>
      </c>
      <c r="L36" s="8">
        <v>5</v>
      </c>
      <c r="M36" s="7">
        <f t="shared" si="11"/>
        <v>10</v>
      </c>
      <c r="O36" s="7">
        <f t="shared" si="12"/>
        <v>-64.055973333333313</v>
      </c>
      <c r="Q36">
        <f t="shared" si="14"/>
        <v>64.055973333333313</v>
      </c>
    </row>
    <row r="37" spans="1:17" x14ac:dyDescent="0.2">
      <c r="A37" t="s">
        <v>58</v>
      </c>
      <c r="B37" t="s">
        <v>18</v>
      </c>
      <c r="C37" s="7">
        <v>100</v>
      </c>
      <c r="D37" s="8">
        <v>-15.260999999999999</v>
      </c>
      <c r="E37" s="8">
        <v>-14.087</v>
      </c>
      <c r="F37" s="8">
        <v>-16.826000000000001</v>
      </c>
      <c r="G37" s="7">
        <f t="shared" si="13"/>
        <v>-15.391333333333334</v>
      </c>
      <c r="H37" s="8">
        <v>-0.65200000000000002</v>
      </c>
      <c r="I37" s="7">
        <f t="shared" si="10"/>
        <v>-14.739333333333335</v>
      </c>
      <c r="J37" s="7">
        <v>64.959999999999994</v>
      </c>
      <c r="K37" s="7">
        <v>2</v>
      </c>
      <c r="L37" s="8">
        <v>5</v>
      </c>
      <c r="M37" s="7">
        <f t="shared" si="11"/>
        <v>10</v>
      </c>
      <c r="O37" s="7">
        <f t="shared" si="12"/>
        <v>-47.873354666666664</v>
      </c>
      <c r="Q37">
        <f t="shared" si="14"/>
        <v>47.873354666666664</v>
      </c>
    </row>
    <row r="38" spans="1:17" x14ac:dyDescent="0.2">
      <c r="A38" t="s">
        <v>58</v>
      </c>
      <c r="B38" t="s">
        <v>19</v>
      </c>
      <c r="C38" s="7">
        <v>100</v>
      </c>
      <c r="D38" s="5">
        <v>-15.522</v>
      </c>
      <c r="E38" s="5">
        <v>-21.652000000000001</v>
      </c>
      <c r="F38" s="5">
        <v>-22.565000000000001</v>
      </c>
      <c r="G38">
        <f t="shared" si="13"/>
        <v>-19.913</v>
      </c>
      <c r="H38" s="5">
        <v>-0.91700000000000004</v>
      </c>
      <c r="I38" s="7">
        <f t="shared" si="10"/>
        <v>-18.995999999999999</v>
      </c>
      <c r="J38" s="7">
        <v>64.959999999999994</v>
      </c>
      <c r="K38" s="7">
        <v>2</v>
      </c>
      <c r="L38" s="8">
        <v>5</v>
      </c>
      <c r="M38" s="7">
        <f t="shared" si="11"/>
        <v>10</v>
      </c>
      <c r="O38" s="7">
        <f t="shared" si="12"/>
        <v>-61.699007999999992</v>
      </c>
      <c r="P38">
        <f>AVERAGE(O38:O42)</f>
        <v>-52.414058666666662</v>
      </c>
      <c r="Q38">
        <f t="shared" si="14"/>
        <v>61.699007999999992</v>
      </c>
    </row>
    <row r="39" spans="1:17" x14ac:dyDescent="0.2">
      <c r="A39" t="s">
        <v>58</v>
      </c>
      <c r="B39" t="s">
        <v>20</v>
      </c>
      <c r="C39" s="7">
        <v>100</v>
      </c>
      <c r="D39" s="8">
        <v>-18</v>
      </c>
      <c r="E39" s="8">
        <v>-18.783000000000001</v>
      </c>
      <c r="F39" s="8">
        <v>-19.434999999999999</v>
      </c>
      <c r="G39" s="7">
        <f t="shared" si="13"/>
        <v>-18.739333333333335</v>
      </c>
      <c r="H39" s="8">
        <v>-0.104</v>
      </c>
      <c r="I39" s="7">
        <f t="shared" si="10"/>
        <v>-18.635333333333335</v>
      </c>
      <c r="J39" s="7">
        <v>64.959999999999994</v>
      </c>
      <c r="K39" s="7">
        <v>2</v>
      </c>
      <c r="L39" s="8">
        <v>5</v>
      </c>
      <c r="M39" s="7">
        <f t="shared" si="11"/>
        <v>10</v>
      </c>
      <c r="O39" s="7">
        <f t="shared" si="12"/>
        <v>-60.527562666666668</v>
      </c>
      <c r="Q39">
        <f t="shared" si="14"/>
        <v>60.527562666666668</v>
      </c>
    </row>
    <row r="40" spans="1:17" x14ac:dyDescent="0.2">
      <c r="A40" t="s">
        <v>58</v>
      </c>
      <c r="B40" t="s">
        <v>21</v>
      </c>
      <c r="C40" s="7">
        <v>100</v>
      </c>
      <c r="D40" s="8">
        <v>-16.547000000000001</v>
      </c>
      <c r="E40" s="8">
        <v>-23.341000000000001</v>
      </c>
      <c r="F40" s="8">
        <v>-17.901</v>
      </c>
      <c r="G40">
        <f t="shared" si="13"/>
        <v>-19.263000000000002</v>
      </c>
      <c r="H40" s="8">
        <v>0.85699999999999998</v>
      </c>
      <c r="I40">
        <f t="shared" si="10"/>
        <v>-20.12</v>
      </c>
      <c r="J40" s="7">
        <v>64.959999999999994</v>
      </c>
      <c r="K40">
        <v>2</v>
      </c>
      <c r="L40" s="6">
        <v>5</v>
      </c>
      <c r="M40">
        <f t="shared" si="11"/>
        <v>10</v>
      </c>
      <c r="O40">
        <f>(I40*J40)/(K40*M40)</f>
        <v>-65.349759999999989</v>
      </c>
      <c r="Q40">
        <f t="shared" si="14"/>
        <v>65.349759999999989</v>
      </c>
    </row>
    <row r="41" spans="1:17" x14ac:dyDescent="0.2">
      <c r="A41" t="s">
        <v>58</v>
      </c>
      <c r="B41" t="s">
        <v>22</v>
      </c>
      <c r="C41" s="7">
        <v>100</v>
      </c>
      <c r="D41" s="8">
        <v>-11.609</v>
      </c>
      <c r="E41" s="8">
        <v>-12.339</v>
      </c>
      <c r="F41" s="8">
        <v>-12.391</v>
      </c>
      <c r="G41">
        <f t="shared" si="13"/>
        <v>-12.113</v>
      </c>
      <c r="H41" s="8">
        <v>-0.44700000000000001</v>
      </c>
      <c r="I41" s="7">
        <f t="shared" si="10"/>
        <v>-11.666</v>
      </c>
      <c r="J41" s="7">
        <v>64.959999999999994</v>
      </c>
      <c r="K41" s="7">
        <v>2</v>
      </c>
      <c r="L41" s="8">
        <v>5</v>
      </c>
      <c r="M41" s="7">
        <f t="shared" si="11"/>
        <v>10</v>
      </c>
      <c r="O41" s="7">
        <f t="shared" si="12"/>
        <v>-37.891168</v>
      </c>
      <c r="Q41">
        <f t="shared" si="14"/>
        <v>37.891168</v>
      </c>
    </row>
    <row r="42" spans="1:17" x14ac:dyDescent="0.2">
      <c r="A42" t="s">
        <v>58</v>
      </c>
      <c r="B42" t="s">
        <v>23</v>
      </c>
      <c r="C42" s="7">
        <v>100</v>
      </c>
      <c r="D42" s="8">
        <v>-13.824999999999999</v>
      </c>
      <c r="E42" s="8">
        <v>-11.551</v>
      </c>
      <c r="F42" s="8">
        <v>-10.622</v>
      </c>
      <c r="G42" s="7">
        <f>AVERAGE(D42:F42)</f>
        <v>-11.999333333333333</v>
      </c>
      <c r="H42" s="8">
        <v>-0.73</v>
      </c>
      <c r="I42" s="7">
        <f t="shared" si="10"/>
        <v>-11.269333333333332</v>
      </c>
      <c r="J42" s="7">
        <v>64.959999999999994</v>
      </c>
      <c r="K42" s="7">
        <v>2</v>
      </c>
      <c r="L42" s="8">
        <v>5</v>
      </c>
      <c r="M42" s="7">
        <f t="shared" si="11"/>
        <v>10</v>
      </c>
      <c r="O42" s="7">
        <f t="shared" si="12"/>
        <v>-36.602794666666661</v>
      </c>
      <c r="Q42">
        <f t="shared" si="14"/>
        <v>36.602794666666661</v>
      </c>
    </row>
  </sheetData>
  <mergeCells count="5">
    <mergeCell ref="C1:E1"/>
    <mergeCell ref="R17:T17"/>
    <mergeCell ref="V17:X17"/>
    <mergeCell ref="R22:T22"/>
    <mergeCell ref="V22:X2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4E2A7-C64A-4EC7-8BFB-6D4D816681DB}">
  <dimension ref="A1:L66"/>
  <sheetViews>
    <sheetView topLeftCell="H1" zoomScale="85" zoomScaleNormal="85" workbookViewId="0">
      <selection activeCell="AB49" sqref="AB49"/>
    </sheetView>
  </sheetViews>
  <sheetFormatPr defaultRowHeight="15" x14ac:dyDescent="0.2"/>
  <cols>
    <col min="1" max="1" width="15.19921875"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32.94014</v>
      </c>
      <c r="H2" s="36">
        <v>35.757232000000002</v>
      </c>
      <c r="I2" s="36">
        <v>20.108223166666669</v>
      </c>
      <c r="J2" s="36">
        <v>381.30220799999995</v>
      </c>
      <c r="K2" s="36">
        <v>7.6143946666666666</v>
      </c>
      <c r="L2" s="36">
        <v>57.797077333333334</v>
      </c>
    </row>
    <row r="3" spans="1:12" x14ac:dyDescent="0.2">
      <c r="A3" t="s">
        <v>1</v>
      </c>
      <c r="B3" t="s">
        <v>175</v>
      </c>
      <c r="C3" t="s">
        <v>57</v>
      </c>
      <c r="D3">
        <v>249</v>
      </c>
      <c r="E3" t="s">
        <v>153</v>
      </c>
      <c r="F3">
        <v>20.47</v>
      </c>
      <c r="G3" s="36">
        <v>42.188808666666674</v>
      </c>
      <c r="H3" s="36">
        <v>38.693423999999993</v>
      </c>
      <c r="I3" s="36">
        <v>48.954652499999995</v>
      </c>
      <c r="J3" s="36">
        <v>308.079296</v>
      </c>
      <c r="K3" s="36">
        <v>7.2930592000000001</v>
      </c>
      <c r="L3" s="36">
        <v>86.615498666666653</v>
      </c>
    </row>
    <row r="4" spans="1:12" x14ac:dyDescent="0.2">
      <c r="A4" t="s">
        <v>2</v>
      </c>
      <c r="B4" t="s">
        <v>175</v>
      </c>
      <c r="C4" t="s">
        <v>57</v>
      </c>
      <c r="D4">
        <v>242</v>
      </c>
      <c r="E4" t="s">
        <v>154</v>
      </c>
      <c r="F4">
        <v>17.940000000000001</v>
      </c>
      <c r="G4" s="36">
        <v>43.646512666666666</v>
      </c>
      <c r="H4" s="36">
        <v>54.293567999999993</v>
      </c>
      <c r="I4" s="36">
        <v>29.811014</v>
      </c>
      <c r="J4" s="36">
        <v>368.7476053333333</v>
      </c>
      <c r="K4" s="36">
        <v>7.6475242666666654</v>
      </c>
      <c r="L4" s="36">
        <v>98.111253333333337</v>
      </c>
    </row>
    <row r="5" spans="1:12" x14ac:dyDescent="0.2">
      <c r="A5" t="s">
        <v>3</v>
      </c>
      <c r="B5" t="s">
        <v>175</v>
      </c>
      <c r="C5" t="s">
        <v>57</v>
      </c>
      <c r="D5">
        <v>242</v>
      </c>
      <c r="E5" t="s">
        <v>154</v>
      </c>
      <c r="F5">
        <v>19.23</v>
      </c>
      <c r="G5" s="36">
        <v>48.631727999999995</v>
      </c>
      <c r="H5" s="36">
        <v>44.531162666666667</v>
      </c>
      <c r="I5" s="36">
        <v>34.162043500000003</v>
      </c>
      <c r="J5" s="36">
        <v>402.64373333333322</v>
      </c>
      <c r="K5" s="36">
        <v>7.6826026666666651</v>
      </c>
      <c r="L5" s="36">
        <v>93.609525333333323</v>
      </c>
    </row>
    <row r="6" spans="1:12" x14ac:dyDescent="0.2">
      <c r="A6" t="s">
        <v>4</v>
      </c>
      <c r="B6" t="s">
        <v>175</v>
      </c>
      <c r="C6" t="s">
        <v>57</v>
      </c>
      <c r="D6">
        <v>250</v>
      </c>
      <c r="E6" t="s">
        <v>154</v>
      </c>
      <c r="F6">
        <v>19.3</v>
      </c>
      <c r="G6" s="36">
        <v>68.60851199999999</v>
      </c>
      <c r="H6" s="36">
        <v>54.463546666666659</v>
      </c>
      <c r="I6" s="36">
        <v>50.827372833333342</v>
      </c>
      <c r="J6" s="36">
        <v>329.88853333333327</v>
      </c>
      <c r="K6" s="36">
        <v>7.3670053333333332</v>
      </c>
      <c r="L6" s="36">
        <v>95.777023999999983</v>
      </c>
    </row>
    <row r="7" spans="1:12" x14ac:dyDescent="0.2">
      <c r="A7" t="s">
        <v>5</v>
      </c>
      <c r="B7" t="s">
        <v>175</v>
      </c>
      <c r="C7" t="s">
        <v>57</v>
      </c>
      <c r="D7">
        <v>250</v>
      </c>
      <c r="E7" t="s">
        <v>153</v>
      </c>
      <c r="F7">
        <v>14.04</v>
      </c>
      <c r="G7" s="36">
        <v>34.52499133333334</v>
      </c>
      <c r="H7" s="36">
        <v>36.209786666666666</v>
      </c>
      <c r="I7" s="36">
        <v>30.6919155</v>
      </c>
      <c r="J7" s="36">
        <v>295.4250879999999</v>
      </c>
      <c r="K7" s="36">
        <v>8.3724778666666655</v>
      </c>
      <c r="L7" s="36">
        <v>68.955039999999997</v>
      </c>
    </row>
    <row r="8" spans="1:12" x14ac:dyDescent="0.2">
      <c r="A8" t="s">
        <v>6</v>
      </c>
      <c r="B8" t="s">
        <v>175</v>
      </c>
      <c r="C8" t="s">
        <v>57</v>
      </c>
      <c r="D8">
        <v>250</v>
      </c>
      <c r="E8" t="s">
        <v>153</v>
      </c>
      <c r="F8">
        <v>14.05</v>
      </c>
      <c r="G8" s="36">
        <v>55.386134666666671</v>
      </c>
      <c r="H8" s="36">
        <v>47.319029333333319</v>
      </c>
      <c r="I8" s="36">
        <v>42.359527666666665</v>
      </c>
      <c r="J8" s="36">
        <v>327.16454399999998</v>
      </c>
      <c r="K8" s="36">
        <v>7.6960277333333327</v>
      </c>
      <c r="L8" s="36">
        <v>82.235029333333316</v>
      </c>
    </row>
    <row r="9" spans="1:12" x14ac:dyDescent="0.2">
      <c r="A9" t="s">
        <v>7</v>
      </c>
      <c r="B9" t="s">
        <v>176</v>
      </c>
      <c r="C9" t="s">
        <v>57</v>
      </c>
      <c r="D9">
        <v>244</v>
      </c>
      <c r="E9" t="s">
        <v>153</v>
      </c>
      <c r="F9">
        <v>20.18</v>
      </c>
      <c r="G9" s="36">
        <v>26.977449999999997</v>
      </c>
      <c r="H9" s="36">
        <v>56.092959999999991</v>
      </c>
      <c r="I9" s="36">
        <v>51.072480333333338</v>
      </c>
      <c r="J9" s="36">
        <v>390.99857066666664</v>
      </c>
      <c r="K9" s="36">
        <v>7.1248127999999999</v>
      </c>
      <c r="L9" s="36">
        <v>94.274282666666664</v>
      </c>
    </row>
    <row r="10" spans="1:12" x14ac:dyDescent="0.2">
      <c r="A10" t="s">
        <v>8</v>
      </c>
      <c r="B10" t="s">
        <v>176</v>
      </c>
      <c r="C10" t="s">
        <v>57</v>
      </c>
      <c r="D10">
        <v>247</v>
      </c>
      <c r="E10" t="s">
        <v>153</v>
      </c>
      <c r="F10">
        <v>17.170000000000002</v>
      </c>
      <c r="G10" s="36">
        <v>53.771978000000004</v>
      </c>
      <c r="H10" s="36">
        <v>63.421530666666662</v>
      </c>
      <c r="I10" s="36">
        <v>53.666658499999997</v>
      </c>
      <c r="J10" s="36">
        <v>351.69343999999995</v>
      </c>
      <c r="K10" s="36">
        <v>8.9138111999999996</v>
      </c>
      <c r="L10" s="36">
        <v>98.342943999999989</v>
      </c>
    </row>
    <row r="11" spans="1:12" x14ac:dyDescent="0.2">
      <c r="A11" t="s">
        <v>9</v>
      </c>
      <c r="B11" t="s">
        <v>176</v>
      </c>
      <c r="C11" t="s">
        <v>57</v>
      </c>
      <c r="D11">
        <v>247</v>
      </c>
      <c r="E11" t="s">
        <v>153</v>
      </c>
      <c r="F11">
        <v>19.14</v>
      </c>
      <c r="G11" s="36">
        <v>51.602437999999992</v>
      </c>
      <c r="H11" s="36">
        <v>57.850128000000005</v>
      </c>
      <c r="I11" s="36">
        <v>54.134095833333348</v>
      </c>
      <c r="J11" s="36">
        <v>310.91588266666662</v>
      </c>
      <c r="K11" s="36">
        <v>7.9527280000000005</v>
      </c>
      <c r="L11" s="36">
        <v>92.111114666666666</v>
      </c>
    </row>
    <row r="12" spans="1:12" x14ac:dyDescent="0.2">
      <c r="A12" t="s">
        <v>10</v>
      </c>
      <c r="B12" t="s">
        <v>176</v>
      </c>
      <c r="C12" t="s">
        <v>57</v>
      </c>
      <c r="D12">
        <v>246</v>
      </c>
      <c r="E12" t="s">
        <v>154</v>
      </c>
      <c r="F12">
        <v>23.46</v>
      </c>
      <c r="G12" s="36">
        <v>47.445807333333342</v>
      </c>
      <c r="H12" s="36">
        <v>48.343231999999993</v>
      </c>
      <c r="I12" s="36">
        <v>49.039326000000003</v>
      </c>
      <c r="J12" s="36">
        <v>388.85489066666662</v>
      </c>
      <c r="K12" s="36">
        <v>7.2038474666666676</v>
      </c>
      <c r="L12" s="36">
        <v>78.45435733333332</v>
      </c>
    </row>
    <row r="13" spans="1:12" x14ac:dyDescent="0.2">
      <c r="A13" t="s">
        <v>11</v>
      </c>
      <c r="B13" t="s">
        <v>176</v>
      </c>
      <c r="C13" t="s">
        <v>57</v>
      </c>
      <c r="D13">
        <v>246</v>
      </c>
      <c r="E13" t="s">
        <v>154</v>
      </c>
      <c r="F13">
        <v>21.19</v>
      </c>
      <c r="G13" s="36">
        <v>50.797486666666664</v>
      </c>
      <c r="H13" s="36">
        <v>51.228538666666665</v>
      </c>
      <c r="I13" s="36">
        <v>37.66732833333333</v>
      </c>
      <c r="J13" s="36">
        <v>365.58621866666664</v>
      </c>
      <c r="K13" s="36">
        <v>7.4371621333333335</v>
      </c>
      <c r="L13" s="36">
        <v>112.34398933333333</v>
      </c>
    </row>
    <row r="14" spans="1:12" x14ac:dyDescent="0.2">
      <c r="A14" t="s">
        <v>12</v>
      </c>
      <c r="B14" t="s">
        <v>176</v>
      </c>
      <c r="C14" t="s">
        <v>57</v>
      </c>
      <c r="D14">
        <v>245</v>
      </c>
      <c r="E14" t="s">
        <v>154</v>
      </c>
      <c r="F14">
        <v>24.55</v>
      </c>
      <c r="G14" s="36">
        <v>39.889285333333341</v>
      </c>
      <c r="H14" s="36">
        <v>47.557215999999997</v>
      </c>
      <c r="I14" s="36">
        <v>38.727975333333333</v>
      </c>
      <c r="J14" s="36">
        <v>330.65506133333332</v>
      </c>
      <c r="K14" s="36">
        <v>7.7535173333333338</v>
      </c>
      <c r="L14" s="36">
        <v>77.867552000000003</v>
      </c>
    </row>
    <row r="15" spans="1:12" x14ac:dyDescent="0.2">
      <c r="A15" t="s">
        <v>13</v>
      </c>
      <c r="B15" t="s">
        <v>176</v>
      </c>
      <c r="C15" t="s">
        <v>57</v>
      </c>
      <c r="D15">
        <v>245</v>
      </c>
      <c r="E15" t="s">
        <v>154</v>
      </c>
      <c r="F15">
        <v>23.62</v>
      </c>
      <c r="G15" s="36">
        <v>42.637369333333325</v>
      </c>
      <c r="H15" s="36">
        <v>46.326224000000003</v>
      </c>
      <c r="I15" s="36">
        <v>45.080468500000002</v>
      </c>
      <c r="J15" s="36">
        <v>257.92151466666667</v>
      </c>
      <c r="K15" s="36">
        <v>8.4321327999999998</v>
      </c>
      <c r="L15" s="36">
        <v>72.718389333333334</v>
      </c>
    </row>
    <row r="16" spans="1:12" x14ac:dyDescent="0.2">
      <c r="A16" t="s">
        <v>14</v>
      </c>
      <c r="B16" t="s">
        <v>175</v>
      </c>
      <c r="C16" t="s">
        <v>58</v>
      </c>
      <c r="D16">
        <v>250</v>
      </c>
      <c r="E16" t="s">
        <v>154</v>
      </c>
      <c r="F16">
        <v>26.99</v>
      </c>
      <c r="G16" s="36">
        <v>40.972637333333338</v>
      </c>
      <c r="H16" s="36">
        <v>52.587285333333327</v>
      </c>
      <c r="I16" s="36">
        <v>48.361442833333335</v>
      </c>
      <c r="J16" s="36">
        <v>328.98342399999996</v>
      </c>
      <c r="K16" s="36">
        <v>6.2896437333333335</v>
      </c>
      <c r="L16" s="36">
        <v>80.032885333333326</v>
      </c>
    </row>
    <row r="17" spans="1:12" x14ac:dyDescent="0.2">
      <c r="A17" t="s">
        <v>15</v>
      </c>
      <c r="B17" t="s">
        <v>175</v>
      </c>
      <c r="C17" t="s">
        <v>58</v>
      </c>
      <c r="D17">
        <v>250</v>
      </c>
      <c r="E17" t="s">
        <v>154</v>
      </c>
      <c r="F17">
        <v>18.8</v>
      </c>
      <c r="G17" s="36">
        <v>44.796037999999996</v>
      </c>
      <c r="H17" s="36">
        <v>62.706970666666663</v>
      </c>
      <c r="I17" s="36">
        <v>45.206240833333332</v>
      </c>
      <c r="J17" s="36">
        <v>396.54182399999996</v>
      </c>
      <c r="K17" s="36">
        <v>9.1137797333333328</v>
      </c>
      <c r="L17" s="36">
        <v>98.628768000000008</v>
      </c>
    </row>
    <row r="18" spans="1:12" x14ac:dyDescent="0.2">
      <c r="A18" t="s">
        <v>16</v>
      </c>
      <c r="B18" t="s">
        <v>175</v>
      </c>
      <c r="C18" t="s">
        <v>58</v>
      </c>
      <c r="D18">
        <v>250</v>
      </c>
      <c r="E18" t="s">
        <v>154</v>
      </c>
      <c r="F18">
        <v>18.55</v>
      </c>
      <c r="G18" s="36">
        <v>60.060807999999994</v>
      </c>
      <c r="H18" s="36">
        <v>47.250821333333327</v>
      </c>
      <c r="I18" s="36">
        <v>64.162706333333333</v>
      </c>
      <c r="J18" s="36">
        <v>418.45066666666651</v>
      </c>
      <c r="K18" s="36">
        <v>7.7894618666666657</v>
      </c>
      <c r="L18" s="36">
        <v>85.916095999999996</v>
      </c>
    </row>
    <row r="19" spans="1:12" x14ac:dyDescent="0.2">
      <c r="A19" s="2" t="s">
        <v>17</v>
      </c>
      <c r="B19" t="s">
        <v>175</v>
      </c>
      <c r="C19" t="s">
        <v>58</v>
      </c>
      <c r="D19">
        <v>250</v>
      </c>
      <c r="E19" t="s">
        <v>153</v>
      </c>
      <c r="F19" t="s">
        <v>155</v>
      </c>
      <c r="G19" s="36">
        <v>50.936450666666673</v>
      </c>
      <c r="H19" s="36">
        <v>64.055973333333313</v>
      </c>
      <c r="I19" s="36">
        <v>42.263465333333329</v>
      </c>
      <c r="J19" s="36">
        <v>426.52736000000004</v>
      </c>
      <c r="K19" s="36">
        <v>9.2270266666666654</v>
      </c>
      <c r="L19" s="36">
        <v>95.372106666666653</v>
      </c>
    </row>
    <row r="20" spans="1:12" x14ac:dyDescent="0.2">
      <c r="A20" t="s">
        <v>18</v>
      </c>
      <c r="B20" t="s">
        <v>175</v>
      </c>
      <c r="C20" t="s">
        <v>58</v>
      </c>
      <c r="D20">
        <v>250</v>
      </c>
      <c r="E20" t="s">
        <v>153</v>
      </c>
      <c r="F20">
        <v>14.8</v>
      </c>
      <c r="G20" s="36">
        <v>45.462497999999997</v>
      </c>
      <c r="H20" s="36">
        <v>47.873354666666664</v>
      </c>
      <c r="I20" s="36">
        <v>57.418041166666661</v>
      </c>
      <c r="J20" s="36">
        <v>388.51276799999994</v>
      </c>
      <c r="K20" s="36">
        <v>9.427536533333333</v>
      </c>
      <c r="L20" s="36">
        <v>80.948821333333314</v>
      </c>
    </row>
    <row r="21" spans="1:12" x14ac:dyDescent="0.2">
      <c r="A21" t="s">
        <v>19</v>
      </c>
      <c r="B21" t="s">
        <v>176</v>
      </c>
      <c r="C21" t="s">
        <v>58</v>
      </c>
      <c r="D21">
        <v>247</v>
      </c>
      <c r="E21" t="s">
        <v>154</v>
      </c>
      <c r="F21">
        <v>22.05</v>
      </c>
      <c r="G21" s="36">
        <v>66.337821333333338</v>
      </c>
      <c r="H21" s="36">
        <v>61.699007999999992</v>
      </c>
      <c r="I21" s="36">
        <v>26.394859166666663</v>
      </c>
      <c r="J21" s="36">
        <v>341.55101866666666</v>
      </c>
      <c r="K21" s="36">
        <v>9.457526399999999</v>
      </c>
      <c r="L21" s="36">
        <v>78.649237333333332</v>
      </c>
    </row>
    <row r="22" spans="1:12" x14ac:dyDescent="0.2">
      <c r="A22" t="s">
        <v>20</v>
      </c>
      <c r="B22" t="s">
        <v>176</v>
      </c>
      <c r="C22" t="s">
        <v>58</v>
      </c>
      <c r="D22">
        <v>247</v>
      </c>
      <c r="E22" t="s">
        <v>154</v>
      </c>
      <c r="F22">
        <v>19.8</v>
      </c>
      <c r="G22" s="36">
        <v>44.298792666666671</v>
      </c>
      <c r="H22" s="36">
        <v>60.527562666666668</v>
      </c>
      <c r="I22" s="36">
        <v>58.691609833333338</v>
      </c>
      <c r="J22" s="36">
        <v>217.55537066666665</v>
      </c>
      <c r="K22" s="36">
        <v>8.9484565333333332</v>
      </c>
      <c r="L22" s="36">
        <v>71.609738666666644</v>
      </c>
    </row>
    <row r="23" spans="1:12" x14ac:dyDescent="0.2">
      <c r="A23" t="s">
        <v>21</v>
      </c>
      <c r="B23" t="s">
        <v>176</v>
      </c>
      <c r="C23" t="s">
        <v>58</v>
      </c>
      <c r="D23">
        <v>245</v>
      </c>
      <c r="E23" t="s">
        <v>153</v>
      </c>
      <c r="F23">
        <v>26.52</v>
      </c>
      <c r="G23" s="36">
        <v>48.458259333333338</v>
      </c>
      <c r="H23" s="36">
        <v>65.349759999999989</v>
      </c>
      <c r="I23" s="36">
        <v>53.384908666666675</v>
      </c>
      <c r="J23" s="36">
        <v>371.64915200000002</v>
      </c>
      <c r="K23" s="36">
        <v>8.8845791999999992</v>
      </c>
      <c r="L23" s="36">
        <v>85.279487999999986</v>
      </c>
    </row>
    <row r="24" spans="1:12" x14ac:dyDescent="0.2">
      <c r="A24" t="s">
        <v>22</v>
      </c>
      <c r="B24" t="s">
        <v>176</v>
      </c>
      <c r="C24" t="s">
        <v>58</v>
      </c>
      <c r="D24">
        <v>246</v>
      </c>
      <c r="E24" t="s">
        <v>153</v>
      </c>
      <c r="F24">
        <v>17.89</v>
      </c>
      <c r="G24" s="36">
        <v>25.497530666666666</v>
      </c>
      <c r="H24" s="36">
        <v>37.891168</v>
      </c>
      <c r="I24" s="36">
        <v>28.741454000000004</v>
      </c>
      <c r="J24" s="36">
        <v>224.41514666666663</v>
      </c>
      <c r="K24" s="36">
        <v>5.6514117333333322</v>
      </c>
      <c r="L24" s="36">
        <v>69.788693333333327</v>
      </c>
    </row>
    <row r="25" spans="1:12" x14ac:dyDescent="0.2">
      <c r="A25" t="s">
        <v>23</v>
      </c>
      <c r="B25" t="s">
        <v>176</v>
      </c>
      <c r="C25" t="s">
        <v>58</v>
      </c>
      <c r="D25">
        <v>246</v>
      </c>
      <c r="E25" t="s">
        <v>153</v>
      </c>
      <c r="F25">
        <v>18.37</v>
      </c>
      <c r="G25" s="36">
        <v>24.71574</v>
      </c>
      <c r="H25" s="36">
        <v>36.602794666666661</v>
      </c>
      <c r="I25" s="36">
        <v>41.431585333333338</v>
      </c>
      <c r="J25" s="36">
        <v>226.39859199999995</v>
      </c>
      <c r="K25" s="36">
        <v>6.6975925333333315</v>
      </c>
      <c r="L25" s="36">
        <v>47.804063999999997</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41.861628800000005</v>
      </c>
      <c r="E31">
        <f>AVERAGE(G9:G15)</f>
        <v>44.731687809523805</v>
      </c>
      <c r="F31" t="s">
        <v>75</v>
      </c>
      <c r="G31">
        <f>(STDEVA(G21:G25))/(SQRT(COUNT(G21:G25)))</f>
        <v>7.7791532749214491</v>
      </c>
      <c r="H31">
        <f>(STDEVA(G9:G15))/(SQRT(COUNT(G9:G15)))</f>
        <v>3.5055819681617932</v>
      </c>
    </row>
    <row r="32" spans="1:12" x14ac:dyDescent="0.2">
      <c r="C32" t="s">
        <v>76</v>
      </c>
      <c r="D32" s="36">
        <f>AVERAGE(G16:G20)</f>
        <v>48.4456864</v>
      </c>
      <c r="E32">
        <f>AVERAGE(G2:G8)</f>
        <v>46.560975333333339</v>
      </c>
      <c r="F32" t="s">
        <v>76</v>
      </c>
      <c r="G32">
        <f>(STDEVA(G16:G20))/(SQRT(COUNT(G16:G20)))</f>
        <v>3.3104438164784908</v>
      </c>
      <c r="H32">
        <f>(STDEVA(G2:G8))/(SQRT(COUNT(G2:G8)))</f>
        <v>4.6961669449815648</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52.414058666666662</v>
      </c>
      <c r="E38">
        <f>AVERAGE(H9:H15)</f>
        <v>52.974261333333338</v>
      </c>
      <c r="F38" t="s">
        <v>75</v>
      </c>
      <c r="G38">
        <f>(STDEVA(H21:H25))/(SQRT(COUNT(H21:H25)))</f>
        <v>6.2461268913600918</v>
      </c>
      <c r="H38">
        <f>(STDEVA(H9:H15))/(SQRT(COUNT(H9:H15)))</f>
        <v>2.39384406189268</v>
      </c>
    </row>
    <row r="39" spans="3:8" x14ac:dyDescent="0.2">
      <c r="C39" t="s">
        <v>76</v>
      </c>
      <c r="D39">
        <f>AVERAGE(H16:H20)</f>
        <v>54.894881066666663</v>
      </c>
      <c r="E39">
        <f>AVERAGE(H2:H8)</f>
        <v>44.466821333333328</v>
      </c>
      <c r="F39" t="s">
        <v>76</v>
      </c>
      <c r="G39">
        <f>(STDEVA(H16:H20))/(SQRT(COUNT(H16:H20)))</f>
        <v>3.5917463419482143</v>
      </c>
      <c r="H39">
        <f>(STDEVA(H2:H8))/(SQRT(COUNT(H3:H9)))</f>
        <v>3.0158564381558612</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41.728883400000008</v>
      </c>
      <c r="E45">
        <f>AVERAGE(I9:I15)</f>
        <v>47.055476119047626</v>
      </c>
      <c r="F45" t="s">
        <v>75</v>
      </c>
      <c r="G45">
        <f>(STDEVA(I21:I25))/(SQRT(COUNT(I21:I25)))</f>
        <v>6.4323052664583527</v>
      </c>
      <c r="H45">
        <f>(STDEVA(I9:I15))/(SQRT(COUNT(I9:I15)))</f>
        <v>2.5600958688299738</v>
      </c>
    </row>
    <row r="46" spans="3:8" x14ac:dyDescent="0.2">
      <c r="C46" t="s">
        <v>76</v>
      </c>
      <c r="D46">
        <f>AVERAGE(I16:I20)</f>
        <v>51.482379300000005</v>
      </c>
      <c r="E46">
        <f>AVERAGE(I2:I8)</f>
        <v>36.702107023809525</v>
      </c>
      <c r="F46" t="s">
        <v>76</v>
      </c>
      <c r="G46">
        <f>(STDEVA(I16:I20))/(SQRT(COUNT(I16:I20)))</f>
        <v>4.0628888040052775</v>
      </c>
      <c r="H46">
        <f>(STDEVA(I2:I8))/(SQRT(COUNT(I2:I8)))</f>
        <v>4.2175169927990437</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276.31385599999999</v>
      </c>
      <c r="E52">
        <f>AVERAGE(J9:J15)</f>
        <v>342.37508266666657</v>
      </c>
      <c r="F52" t="s">
        <v>75</v>
      </c>
      <c r="G52">
        <f>(STDEVA(J21:J25))/(SQRT(COUNT(J21:J25)))</f>
        <v>33.152884690119926</v>
      </c>
      <c r="H52">
        <f>(STDEVA(J9:J15))/(SQRT(COUNT(J9:J15)))</f>
        <v>17.868334633027615</v>
      </c>
    </row>
    <row r="53" spans="3:8" x14ac:dyDescent="0.2">
      <c r="C53" t="s">
        <v>76</v>
      </c>
      <c r="D53">
        <f>AVERAGE(J16:J20)</f>
        <v>391.8032085333333</v>
      </c>
      <c r="E53">
        <f>AVERAGE(J2:J8)</f>
        <v>344.75014399999992</v>
      </c>
      <c r="F53" t="s">
        <v>76</v>
      </c>
      <c r="G53">
        <f>(STDEVA(J16:J20))/(SQRT(COUNT(J16:J20)))</f>
        <v>17.168955303550831</v>
      </c>
      <c r="H53">
        <f>(STDEVA(J2:J8))/(SQRT(COUNT(J2:J8)))</f>
        <v>15.096067179749699</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70.626244266666646</v>
      </c>
      <c r="E59">
        <f>AVERAGE(L9:L15)</f>
        <v>89.444661333333329</v>
      </c>
      <c r="F59" t="s">
        <v>75</v>
      </c>
      <c r="G59">
        <f>(STDEVA(L21:L25))/(SQRT(COUNT(L21:L25)))</f>
        <v>6.3309029157824197</v>
      </c>
      <c r="H59">
        <f>(STDEVA(L9:L15))/(SQRT(COUNT(L9:L15)))</f>
        <v>5.2747789175428288</v>
      </c>
    </row>
    <row r="60" spans="3:8" x14ac:dyDescent="0.2">
      <c r="C60" t="s">
        <v>76</v>
      </c>
      <c r="D60">
        <f>AVERAGE(L16:L20)</f>
        <v>88.179735466666642</v>
      </c>
      <c r="E60">
        <f>AVERAGE(L2:L8)</f>
        <v>83.300063999999992</v>
      </c>
      <c r="F60" t="s">
        <v>76</v>
      </c>
      <c r="G60">
        <f>(STDEVA(L16:L20))/(SQRT(COUNT(L16:L20)))</f>
        <v>3.772889040873932</v>
      </c>
      <c r="H60">
        <f>(STDEVA(L2:L8))/(SQRT(COUNT(L2:L8)))</f>
        <v>5.6687096491845361</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7.9279132799999985</v>
      </c>
      <c r="E65" s="36">
        <f>AVERAGE(K9:K15)</f>
        <v>7.8311445333333323</v>
      </c>
      <c r="F65" t="s">
        <v>75</v>
      </c>
      <c r="G65">
        <f>(STDEVA(K21:K25))/(SQRT(COUNT(K21:K25)))</f>
        <v>0.74136977760574896</v>
      </c>
      <c r="H65">
        <f>(STDEVA(K9:K15))/(SQRT(COUNT(K9:K15)))</f>
        <v>0.24889234564177268</v>
      </c>
    </row>
    <row r="66" spans="3:8" x14ac:dyDescent="0.2">
      <c r="C66" t="s">
        <v>76</v>
      </c>
      <c r="D66" s="36">
        <f>AVERAGE(K16:K20)</f>
        <v>8.3694897066666663</v>
      </c>
      <c r="E66" s="36">
        <f>AVERAGE(K2:K8)</f>
        <v>7.6675845333333319</v>
      </c>
      <c r="F66" t="s">
        <v>76</v>
      </c>
      <c r="G66">
        <f>(STDEVA(K16:K20))/(SQRT(COUNT(K16:K20)))</f>
        <v>0.5946003673454523</v>
      </c>
      <c r="H66">
        <f>(STDEVA(K2:K8))/(SQRT(COUNT(K2:K8)))</f>
        <v>0.13199547506031029</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BBFD-91D7-44AF-8FA2-F487203DE3D1}">
  <dimension ref="A1:AB43"/>
  <sheetViews>
    <sheetView topLeftCell="F16" zoomScale="85" zoomScaleNormal="85" workbookViewId="0">
      <selection activeCell="P49" sqref="P49"/>
    </sheetView>
  </sheetViews>
  <sheetFormatPr defaultRowHeight="15" x14ac:dyDescent="0.2"/>
  <cols>
    <col min="1" max="1" width="11.97265625" customWidth="1"/>
    <col min="2" max="2" width="15.87109375" customWidth="1"/>
  </cols>
  <sheetData>
    <row r="1" spans="1:14" x14ac:dyDescent="0.2">
      <c r="A1" t="s">
        <v>62</v>
      </c>
      <c r="C1" s="65" t="s">
        <v>72</v>
      </c>
      <c r="D1" s="65"/>
      <c r="E1" s="65"/>
      <c r="I1" s="7"/>
    </row>
    <row r="2" spans="1:14" x14ac:dyDescent="0.2">
      <c r="A2" t="s">
        <v>85</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-432.78300000000002</v>
      </c>
      <c r="D3" s="5">
        <v>-458.87</v>
      </c>
      <c r="E3" s="5">
        <v>-438.26100000000002</v>
      </c>
      <c r="F3">
        <f>AVERAGE(C3:E3)</f>
        <v>-443.30466666666666</v>
      </c>
      <c r="G3" s="5">
        <v>-1.696</v>
      </c>
      <c r="H3">
        <f>F3-G3</f>
        <v>-441.60866666666664</v>
      </c>
      <c r="I3">
        <v>64.959999999999994</v>
      </c>
      <c r="J3">
        <v>2</v>
      </c>
      <c r="K3" s="5">
        <v>1</v>
      </c>
      <c r="L3">
        <f>50/K3</f>
        <v>50</v>
      </c>
      <c r="N3">
        <f>(H3*I3)/(J3*L3)</f>
        <v>-286.86898986666665</v>
      </c>
    </row>
    <row r="4" spans="1:14" x14ac:dyDescent="0.2">
      <c r="B4" s="7">
        <v>100</v>
      </c>
      <c r="C4" s="5">
        <v>-105.783</v>
      </c>
      <c r="D4" s="5">
        <v>-103.82599999999999</v>
      </c>
      <c r="E4" s="5">
        <v>-104.348</v>
      </c>
      <c r="F4">
        <f>AVERAGE(C4:E4)</f>
        <v>-104.65233333333333</v>
      </c>
      <c r="G4" s="5">
        <v>-0.83599999999999997</v>
      </c>
      <c r="H4">
        <f>F4-G4</f>
        <v>-103.81633333333333</v>
      </c>
      <c r="I4">
        <v>64.959999999999994</v>
      </c>
      <c r="J4">
        <v>2</v>
      </c>
      <c r="K4" s="6">
        <v>5</v>
      </c>
      <c r="L4">
        <f>50/K4</f>
        <v>10</v>
      </c>
      <c r="N4">
        <f>(H4*I4)/(J4*L4)</f>
        <v>-337.19545066666666</v>
      </c>
    </row>
    <row r="5" spans="1:14" x14ac:dyDescent="0.2">
      <c r="B5" s="7">
        <v>200</v>
      </c>
      <c r="C5" s="5">
        <v>-55.564999999999998</v>
      </c>
      <c r="D5" s="5">
        <v>-56.27</v>
      </c>
      <c r="E5" s="5">
        <v>-45.183</v>
      </c>
      <c r="F5" s="7">
        <f>AVERAGE(C5:E5)</f>
        <v>-52.339333333333336</v>
      </c>
      <c r="G5" s="5">
        <v>-0.47</v>
      </c>
      <c r="H5" s="7">
        <f>F5-G5</f>
        <v>-51.869333333333337</v>
      </c>
      <c r="I5" s="7">
        <v>64.959999999999994</v>
      </c>
      <c r="J5" s="7">
        <v>2</v>
      </c>
      <c r="K5" s="8">
        <v>10</v>
      </c>
      <c r="L5" s="7">
        <f>50/K5</f>
        <v>5</v>
      </c>
      <c r="M5" s="7"/>
      <c r="N5" s="7">
        <f>(H5*I5)/(J5*L5)</f>
        <v>-336.94318933333335</v>
      </c>
    </row>
    <row r="6" spans="1:14" x14ac:dyDescent="0.2">
      <c r="B6" s="22">
        <v>400</v>
      </c>
      <c r="C6" s="5">
        <v>-32.86</v>
      </c>
      <c r="D6" s="5">
        <v>-29.239000000000001</v>
      </c>
      <c r="E6" s="5">
        <v>-27.193000000000001</v>
      </c>
      <c r="F6">
        <f>AVERAGE(C6:E6)</f>
        <v>-29.763999999999999</v>
      </c>
      <c r="G6" s="5">
        <v>-0.41499999999999998</v>
      </c>
      <c r="H6">
        <f>F6-G6</f>
        <v>-29.349</v>
      </c>
      <c r="I6">
        <v>64.959999999999994</v>
      </c>
      <c r="J6">
        <v>2</v>
      </c>
      <c r="K6" s="6">
        <v>20</v>
      </c>
      <c r="L6">
        <f>50/K6</f>
        <v>2.5</v>
      </c>
      <c r="N6">
        <f>(H6*I6)/(J6*L6)</f>
        <v>-381.30220799999995</v>
      </c>
    </row>
    <row r="7" spans="1:14" x14ac:dyDescent="0.2">
      <c r="B7" s="7">
        <v>800</v>
      </c>
      <c r="C7" s="5">
        <v>-16.042999999999999</v>
      </c>
      <c r="D7" s="5">
        <v>-13.2</v>
      </c>
      <c r="E7" s="5">
        <v>-15.625999999999999</v>
      </c>
      <c r="F7">
        <f>AVERAGE(C7:E7)</f>
        <v>-14.956333333333333</v>
      </c>
      <c r="G7" s="5">
        <v>-1.0429999999999999</v>
      </c>
      <c r="H7">
        <f>F7-G7</f>
        <v>-13.913333333333334</v>
      </c>
      <c r="I7">
        <v>64.959999999999994</v>
      </c>
      <c r="J7">
        <v>2</v>
      </c>
      <c r="K7" s="6">
        <v>40</v>
      </c>
      <c r="L7">
        <f>50/K7</f>
        <v>1.25</v>
      </c>
      <c r="N7">
        <f>(H7*I7)/(J7*L7)</f>
        <v>-361.52405333333331</v>
      </c>
    </row>
    <row r="8" spans="1:14" x14ac:dyDescent="0.2">
      <c r="B8" s="7"/>
    </row>
    <row r="9" spans="1:14" x14ac:dyDescent="0.2">
      <c r="A9" t="s">
        <v>180</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-324.39100000000002</v>
      </c>
      <c r="D10" s="5">
        <v>-274.435</v>
      </c>
      <c r="E10" s="5">
        <v>-265.69600000000003</v>
      </c>
      <c r="F10">
        <f>AVERAGE(C10:E10)</f>
        <v>-288.17400000000004</v>
      </c>
      <c r="G10">
        <v>-2.2170000000000001</v>
      </c>
      <c r="H10">
        <f>F10-G10</f>
        <v>-285.95700000000005</v>
      </c>
      <c r="I10">
        <v>64.959999999999994</v>
      </c>
      <c r="J10">
        <v>2</v>
      </c>
      <c r="K10" s="5">
        <v>1</v>
      </c>
      <c r="L10">
        <f>50/K10</f>
        <v>50</v>
      </c>
      <c r="N10">
        <f>(H10*I10)/(J10*L10)</f>
        <v>-185.75766720000004</v>
      </c>
    </row>
    <row r="11" spans="1:14" x14ac:dyDescent="0.2">
      <c r="B11" s="7">
        <v>100</v>
      </c>
      <c r="C11" s="5">
        <v>-70.825999999999993</v>
      </c>
      <c r="D11" s="5">
        <v>-66.783000000000001</v>
      </c>
      <c r="E11" s="5">
        <v>-67.825999999999993</v>
      </c>
      <c r="F11">
        <f>AVERAGE(C11:E11)</f>
        <v>-68.478333333333325</v>
      </c>
      <c r="G11">
        <v>-0.27600000000000002</v>
      </c>
      <c r="H11">
        <f>F11-G11</f>
        <v>-68.202333333333328</v>
      </c>
      <c r="I11">
        <v>64.959999999999994</v>
      </c>
      <c r="J11">
        <v>2</v>
      </c>
      <c r="K11" s="6">
        <v>5</v>
      </c>
      <c r="L11">
        <f>50/K11</f>
        <v>10</v>
      </c>
      <c r="N11">
        <f>(H11*I11)/(J11*L11)</f>
        <v>-221.52117866666663</v>
      </c>
    </row>
    <row r="12" spans="1:14" x14ac:dyDescent="0.2">
      <c r="B12" s="7">
        <v>200</v>
      </c>
      <c r="C12" s="5">
        <v>-42.261000000000003</v>
      </c>
      <c r="D12" s="5">
        <v>-41.087000000000003</v>
      </c>
      <c r="E12" s="5">
        <v>-44.609000000000002</v>
      </c>
      <c r="F12" s="7">
        <f>AVERAGE(C12:E12)</f>
        <v>-42.652333333333338</v>
      </c>
      <c r="G12">
        <v>-1.304</v>
      </c>
      <c r="H12" s="7">
        <f>F12-G12</f>
        <v>-41.348333333333336</v>
      </c>
      <c r="I12" s="7">
        <v>64.959999999999994</v>
      </c>
      <c r="J12" s="7">
        <v>2</v>
      </c>
      <c r="K12" s="8">
        <v>10</v>
      </c>
      <c r="L12" s="7">
        <f>50/K12</f>
        <v>5</v>
      </c>
      <c r="M12" s="7"/>
      <c r="N12" s="7">
        <f>(H12*I12)/(J12*L12)</f>
        <v>-268.59877333333333</v>
      </c>
    </row>
    <row r="13" spans="1:14" x14ac:dyDescent="0.2">
      <c r="B13" s="22">
        <v>400</v>
      </c>
      <c r="C13" s="5">
        <v>-27.13</v>
      </c>
      <c r="D13" s="5">
        <v>-27.335000000000001</v>
      </c>
      <c r="E13" s="5">
        <v>-25.263999999999999</v>
      </c>
      <c r="F13">
        <f>AVERAGE(C13:E13)</f>
        <v>-26.576333333333334</v>
      </c>
      <c r="G13">
        <v>-0.28699999999999998</v>
      </c>
      <c r="H13">
        <f>F13-G13</f>
        <v>-26.289333333333335</v>
      </c>
      <c r="I13">
        <v>64.959999999999994</v>
      </c>
      <c r="J13">
        <v>2</v>
      </c>
      <c r="K13" s="6">
        <v>20</v>
      </c>
      <c r="L13">
        <f>50/K13</f>
        <v>2.5</v>
      </c>
      <c r="N13">
        <f>(H13*I13)/(J13*L13)</f>
        <v>-341.55101866666666</v>
      </c>
    </row>
    <row r="14" spans="1:14" x14ac:dyDescent="0.2">
      <c r="B14" s="7">
        <v>800</v>
      </c>
      <c r="C14" s="5">
        <v>-15.563000000000001</v>
      </c>
      <c r="D14" s="5">
        <v>-15.222</v>
      </c>
      <c r="E14" s="5">
        <v>-16.096</v>
      </c>
      <c r="F14">
        <f>AVERAGE(C14:E14)</f>
        <v>-15.627000000000001</v>
      </c>
      <c r="G14">
        <v>-0.44900000000000001</v>
      </c>
      <c r="H14">
        <f>F14-G14</f>
        <v>-15.178000000000001</v>
      </c>
      <c r="I14">
        <v>64.959999999999994</v>
      </c>
      <c r="J14">
        <v>2</v>
      </c>
      <c r="K14" s="6">
        <v>40</v>
      </c>
      <c r="L14">
        <f>50/K14</f>
        <v>1.25</v>
      </c>
      <c r="N14">
        <f>(H14*I14)/(J14*L14)</f>
        <v>-394.38515199999995</v>
      </c>
    </row>
    <row r="16" spans="1:14" x14ac:dyDescent="0.2">
      <c r="E16" t="s">
        <v>177</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66" t="s">
        <v>77</v>
      </c>
      <c r="S19" s="66"/>
      <c r="T19" s="66"/>
      <c r="V19" s="66" t="s">
        <v>74</v>
      </c>
      <c r="W19" s="66"/>
      <c r="X19" s="66"/>
      <c r="Z19" s="66" t="s">
        <v>79</v>
      </c>
      <c r="AA19" s="66"/>
      <c r="AB19" s="66"/>
    </row>
    <row r="20" spans="1:28" x14ac:dyDescent="0.2">
      <c r="A20" t="s">
        <v>57</v>
      </c>
      <c r="B20" t="s">
        <v>0</v>
      </c>
      <c r="C20" s="7">
        <v>400</v>
      </c>
      <c r="D20" s="5">
        <v>-32.86</v>
      </c>
      <c r="E20" s="5">
        <v>-29.239000000000001</v>
      </c>
      <c r="F20" s="5">
        <v>-27.193000000000001</v>
      </c>
      <c r="G20">
        <f>AVERAGE(D20:F20)</f>
        <v>-29.763999999999999</v>
      </c>
      <c r="H20" s="5">
        <v>-0.41499999999999998</v>
      </c>
      <c r="I20" s="7">
        <f t="shared" ref="I20:I43" si="0">G20-H20</f>
        <v>-29.349</v>
      </c>
      <c r="J20" s="7">
        <v>64.959999999999994</v>
      </c>
      <c r="K20">
        <v>2</v>
      </c>
      <c r="L20" s="5">
        <v>20</v>
      </c>
      <c r="M20">
        <f>50/L20</f>
        <v>2.5</v>
      </c>
      <c r="N20" s="7"/>
      <c r="O20" s="7">
        <f t="shared" ref="O20:O43" si="1">(I20*J20)/(K20*M20)</f>
        <v>-381.30220799999995</v>
      </c>
      <c r="P20">
        <f>AVERAGE(O20:O26)</f>
        <v>-344.75014399999992</v>
      </c>
      <c r="Q20">
        <f>ABS(O20)</f>
        <v>381.30220799999995</v>
      </c>
      <c r="S20" s="3" t="s">
        <v>58</v>
      </c>
      <c r="T20" t="s">
        <v>57</v>
      </c>
      <c r="W20" s="3" t="s">
        <v>58</v>
      </c>
      <c r="X20" t="s">
        <v>57</v>
      </c>
      <c r="AA20" s="3" t="s">
        <v>58</v>
      </c>
      <c r="AB20" t="s">
        <v>57</v>
      </c>
    </row>
    <row r="21" spans="1:28" x14ac:dyDescent="0.2">
      <c r="A21" t="s">
        <v>57</v>
      </c>
      <c r="B21" t="s">
        <v>1</v>
      </c>
      <c r="C21" s="7">
        <v>400</v>
      </c>
      <c r="D21" s="35">
        <v>-23.948</v>
      </c>
      <c r="E21" s="35">
        <v>-23.948</v>
      </c>
      <c r="F21" s="35">
        <v>-24.103999999999999</v>
      </c>
      <c r="G21" s="7">
        <f t="shared" ref="G21:G43" si="2">AVERAGE(D21:F21)</f>
        <v>-24</v>
      </c>
      <c r="H21" s="8">
        <v>-0.28699999999999998</v>
      </c>
      <c r="I21" s="7">
        <f t="shared" si="0"/>
        <v>-23.713000000000001</v>
      </c>
      <c r="J21" s="7">
        <v>64.959999999999994</v>
      </c>
      <c r="K21" s="7">
        <v>2</v>
      </c>
      <c r="L21" s="5">
        <v>20</v>
      </c>
      <c r="M21">
        <f t="shared" ref="M21:M43" si="3">50/L21</f>
        <v>2.5</v>
      </c>
      <c r="O21" s="7">
        <f t="shared" si="1"/>
        <v>-308.079296</v>
      </c>
      <c r="Q21">
        <f t="shared" ref="Q21:Q43" si="4">ABS(O21)</f>
        <v>308.079296</v>
      </c>
      <c r="R21" t="s">
        <v>75</v>
      </c>
      <c r="S21">
        <f>AVERAGE(O39:O43)</f>
        <v>-276.31385599999999</v>
      </c>
      <c r="T21">
        <f>AVERAGE(O27:O33)</f>
        <v>-342.37508266666657</v>
      </c>
      <c r="V21" t="s">
        <v>75</v>
      </c>
      <c r="W21">
        <f>STDEVA(O39:O43)</f>
        <v>74.132103817320214</v>
      </c>
      <c r="X21">
        <f>STDEVA(O27:O33)</f>
        <v>47.275169781873643</v>
      </c>
      <c r="Z21" t="s">
        <v>75</v>
      </c>
      <c r="AA21">
        <f>W21/SQRT(W26)</f>
        <v>33.152884690119926</v>
      </c>
      <c r="AB21">
        <f>X21/SQRT(X26)</f>
        <v>17.868334633027615</v>
      </c>
    </row>
    <row r="22" spans="1:28" x14ac:dyDescent="0.2">
      <c r="A22" t="s">
        <v>57</v>
      </c>
      <c r="B22" t="s">
        <v>2</v>
      </c>
      <c r="C22" s="7">
        <v>400</v>
      </c>
      <c r="D22" s="35">
        <v>-26.843</v>
      </c>
      <c r="E22" s="35">
        <v>-27.077999999999999</v>
      </c>
      <c r="F22" s="35">
        <v>-33.183</v>
      </c>
      <c r="G22">
        <f>AVERAGE(D22:F22)</f>
        <v>-29.034666666666666</v>
      </c>
      <c r="H22" s="8">
        <v>-0.65200000000000002</v>
      </c>
      <c r="I22" s="7">
        <f t="shared" si="0"/>
        <v>-28.382666666666665</v>
      </c>
      <c r="J22" s="7">
        <v>64.959999999999994</v>
      </c>
      <c r="K22" s="7">
        <v>2</v>
      </c>
      <c r="L22" s="5">
        <v>20</v>
      </c>
      <c r="M22">
        <f t="shared" si="3"/>
        <v>2.5</v>
      </c>
      <c r="O22" s="7">
        <f t="shared" si="1"/>
        <v>-368.7476053333333</v>
      </c>
      <c r="Q22">
        <f t="shared" si="4"/>
        <v>368.7476053333333</v>
      </c>
      <c r="R22" t="s">
        <v>76</v>
      </c>
      <c r="S22">
        <f>AVERAGE(O34:O38)</f>
        <v>-391.8032085333333</v>
      </c>
      <c r="T22">
        <f>AVERAGE(O20:O26)</f>
        <v>-344.75014399999992</v>
      </c>
      <c r="V22" t="s">
        <v>76</v>
      </c>
      <c r="W22">
        <f>STDEVA(O34:O38)</f>
        <v>38.390951161395193</v>
      </c>
      <c r="X22">
        <f>STDEVA(O20:O26)</f>
        <v>39.940439532741905</v>
      </c>
      <c r="Z22" t="s">
        <v>76</v>
      </c>
      <c r="AA22">
        <f>W22/SQRT(W27)</f>
        <v>17.168955303550831</v>
      </c>
      <c r="AB22">
        <f>X22/SQRT(X27)</f>
        <v>15.096067179749699</v>
      </c>
    </row>
    <row r="23" spans="1:28" x14ac:dyDescent="0.2">
      <c r="A23" t="s">
        <v>57</v>
      </c>
      <c r="B23" t="s">
        <v>3</v>
      </c>
      <c r="C23" s="7">
        <v>400</v>
      </c>
      <c r="D23" s="35">
        <v>-28.356999999999999</v>
      </c>
      <c r="E23" s="35">
        <v>-33.521999999999998</v>
      </c>
      <c r="F23" s="35">
        <v>-33.756999999999998</v>
      </c>
      <c r="G23" s="39">
        <f>AVERAGE(D23:F23)</f>
        <v>-31.878666666666664</v>
      </c>
      <c r="H23" s="8">
        <v>-0.88700000000000001</v>
      </c>
      <c r="I23" s="7">
        <f t="shared" si="0"/>
        <v>-30.991666666666664</v>
      </c>
      <c r="J23" s="7">
        <v>64.959999999999994</v>
      </c>
      <c r="K23" s="7">
        <v>2</v>
      </c>
      <c r="L23" s="5">
        <v>20</v>
      </c>
      <c r="M23">
        <f t="shared" si="3"/>
        <v>2.5</v>
      </c>
      <c r="O23" s="7">
        <f t="shared" si="1"/>
        <v>-402.64373333333322</v>
      </c>
      <c r="Q23">
        <f t="shared" si="4"/>
        <v>402.64373333333322</v>
      </c>
    </row>
    <row r="24" spans="1:28" x14ac:dyDescent="0.2">
      <c r="A24" t="s">
        <v>57</v>
      </c>
      <c r="B24" t="s">
        <v>4</v>
      </c>
      <c r="C24" s="7">
        <v>400</v>
      </c>
      <c r="D24" s="35">
        <v>-25.042999999999999</v>
      </c>
      <c r="E24" s="35">
        <v>-25.173999999999999</v>
      </c>
      <c r="F24" s="35">
        <v>-26.27</v>
      </c>
      <c r="G24" s="7">
        <f t="shared" si="2"/>
        <v>-25.495666666666665</v>
      </c>
      <c r="H24" s="8">
        <v>-0.104</v>
      </c>
      <c r="I24" s="7">
        <f t="shared" si="0"/>
        <v>-25.391666666666666</v>
      </c>
      <c r="J24" s="7">
        <v>64.959999999999994</v>
      </c>
      <c r="K24" s="7">
        <v>2</v>
      </c>
      <c r="L24" s="5">
        <v>20</v>
      </c>
      <c r="M24">
        <f t="shared" si="3"/>
        <v>2.5</v>
      </c>
      <c r="O24" s="7">
        <f t="shared" si="1"/>
        <v>-329.88853333333327</v>
      </c>
      <c r="Q24">
        <f t="shared" si="4"/>
        <v>329.88853333333327</v>
      </c>
      <c r="R24" s="67" t="s">
        <v>78</v>
      </c>
      <c r="S24" s="67"/>
      <c r="T24" s="67"/>
      <c r="V24" s="66" t="s">
        <v>80</v>
      </c>
      <c r="W24" s="66"/>
      <c r="X24" s="66"/>
    </row>
    <row r="25" spans="1:28" x14ac:dyDescent="0.2">
      <c r="A25" t="s">
        <v>57</v>
      </c>
      <c r="B25" t="s">
        <v>5</v>
      </c>
      <c r="C25" s="7">
        <v>400</v>
      </c>
      <c r="D25" s="35">
        <v>-23.843</v>
      </c>
      <c r="E25" s="35">
        <v>-22.096</v>
      </c>
      <c r="F25" s="35">
        <v>-24</v>
      </c>
      <c r="G25">
        <f>AVERAGE(D25:F25)</f>
        <v>-23.312999999999999</v>
      </c>
      <c r="H25" s="8">
        <v>-0.57399999999999995</v>
      </c>
      <c r="I25" s="7">
        <f t="shared" si="0"/>
        <v>-22.738999999999997</v>
      </c>
      <c r="J25" s="7">
        <v>64.959999999999994</v>
      </c>
      <c r="K25" s="7">
        <v>2</v>
      </c>
      <c r="L25" s="5">
        <v>20</v>
      </c>
      <c r="M25">
        <f t="shared" si="3"/>
        <v>2.5</v>
      </c>
      <c r="O25" s="7">
        <f t="shared" si="1"/>
        <v>-295.4250879999999</v>
      </c>
      <c r="Q25">
        <f t="shared" si="4"/>
        <v>295.4250879999999</v>
      </c>
      <c r="S25" t="s">
        <v>58</v>
      </c>
      <c r="T25" t="s">
        <v>57</v>
      </c>
      <c r="W25" t="s">
        <v>58</v>
      </c>
      <c r="X25" t="s">
        <v>57</v>
      </c>
    </row>
    <row r="26" spans="1:28" x14ac:dyDescent="0.2">
      <c r="A26" t="s">
        <v>57</v>
      </c>
      <c r="B26" t="s">
        <v>6</v>
      </c>
      <c r="C26" s="7">
        <v>400</v>
      </c>
      <c r="D26" s="35">
        <v>-23.838999999999999</v>
      </c>
      <c r="E26" s="35">
        <v>-27.213000000000001</v>
      </c>
      <c r="F26" s="35">
        <v>-25.265000000000001</v>
      </c>
      <c r="G26" s="7">
        <f t="shared" si="2"/>
        <v>-25.439000000000004</v>
      </c>
      <c r="H26" s="8">
        <v>-0.25700000000000001</v>
      </c>
      <c r="I26" s="7">
        <f t="shared" si="0"/>
        <v>-25.182000000000002</v>
      </c>
      <c r="J26" s="7">
        <v>64.959999999999994</v>
      </c>
      <c r="K26" s="7">
        <v>2</v>
      </c>
      <c r="L26" s="5">
        <v>20</v>
      </c>
      <c r="M26">
        <f t="shared" si="3"/>
        <v>2.5</v>
      </c>
      <c r="O26" s="7">
        <f t="shared" si="1"/>
        <v>-327.16454399999998</v>
      </c>
      <c r="Q26">
        <f t="shared" si="4"/>
        <v>327.16454399999998</v>
      </c>
      <c r="R26" t="s">
        <v>75</v>
      </c>
      <c r="S26">
        <f>ABS(S21)</f>
        <v>276.31385599999999</v>
      </c>
      <c r="T26">
        <f>ABS(T21)</f>
        <v>342.37508266666657</v>
      </c>
      <c r="V26" t="s">
        <v>75</v>
      </c>
      <c r="W26">
        <v>5</v>
      </c>
      <c r="X26">
        <v>7</v>
      </c>
    </row>
    <row r="27" spans="1:28" x14ac:dyDescent="0.2">
      <c r="A27" t="s">
        <v>57</v>
      </c>
      <c r="B27" t="s">
        <v>7</v>
      </c>
      <c r="C27" s="7">
        <v>400</v>
      </c>
      <c r="D27" s="35">
        <v>-29.452000000000002</v>
      </c>
      <c r="E27" s="35">
        <v>-30.652000000000001</v>
      </c>
      <c r="F27" s="35">
        <v>-31.042999999999999</v>
      </c>
      <c r="G27" s="7">
        <f t="shared" si="2"/>
        <v>-30.382333333333332</v>
      </c>
      <c r="H27" s="8">
        <v>-0.28699999999999998</v>
      </c>
      <c r="I27" s="7">
        <f t="shared" si="0"/>
        <v>-30.095333333333333</v>
      </c>
      <c r="J27" s="7">
        <v>64.959999999999994</v>
      </c>
      <c r="K27" s="7">
        <v>2</v>
      </c>
      <c r="L27" s="5">
        <v>20</v>
      </c>
      <c r="M27">
        <f t="shared" si="3"/>
        <v>2.5</v>
      </c>
      <c r="O27" s="7">
        <f t="shared" si="1"/>
        <v>-390.99857066666664</v>
      </c>
      <c r="P27">
        <f>AVERAGE(O27:O33)</f>
        <v>-342.37508266666657</v>
      </c>
      <c r="Q27">
        <f t="shared" si="4"/>
        <v>390.99857066666664</v>
      </c>
      <c r="R27" t="s">
        <v>76</v>
      </c>
      <c r="S27">
        <f>ABS(S22)</f>
        <v>391.8032085333333</v>
      </c>
      <c r="T27">
        <f>ABS(T22)</f>
        <v>344.75014399999992</v>
      </c>
      <c r="V27" t="s">
        <v>76</v>
      </c>
      <c r="W27">
        <v>5</v>
      </c>
      <c r="X27">
        <v>7</v>
      </c>
    </row>
    <row r="28" spans="1:28" x14ac:dyDescent="0.2">
      <c r="A28" t="s">
        <v>57</v>
      </c>
      <c r="B28" t="s">
        <v>8</v>
      </c>
      <c r="C28" s="7">
        <v>400</v>
      </c>
      <c r="D28" s="35">
        <v>-26.164999999999999</v>
      </c>
      <c r="E28" s="35">
        <v>-27.861000000000001</v>
      </c>
      <c r="F28" s="35">
        <v>-28.356999999999999</v>
      </c>
      <c r="G28" s="7">
        <f t="shared" si="2"/>
        <v>-27.460999999999999</v>
      </c>
      <c r="H28" s="8">
        <v>-0.39100000000000001</v>
      </c>
      <c r="I28" s="7">
        <f t="shared" si="0"/>
        <v>-27.07</v>
      </c>
      <c r="J28" s="7">
        <v>64.959999999999994</v>
      </c>
      <c r="K28" s="7">
        <v>2</v>
      </c>
      <c r="L28" s="5">
        <v>20</v>
      </c>
      <c r="M28">
        <f t="shared" si="3"/>
        <v>2.5</v>
      </c>
      <c r="O28" s="7">
        <f t="shared" si="1"/>
        <v>-351.69343999999995</v>
      </c>
      <c r="Q28">
        <f t="shared" si="4"/>
        <v>351.69343999999995</v>
      </c>
    </row>
    <row r="29" spans="1:28" x14ac:dyDescent="0.2">
      <c r="A29" t="s">
        <v>57</v>
      </c>
      <c r="B29" t="s">
        <v>9</v>
      </c>
      <c r="C29" s="7">
        <v>400</v>
      </c>
      <c r="D29" s="35">
        <v>-25.117000000000001</v>
      </c>
      <c r="E29" s="35">
        <v>-23.965</v>
      </c>
      <c r="F29" s="35">
        <v>-23.561</v>
      </c>
      <c r="G29" s="7">
        <f t="shared" si="2"/>
        <v>-24.214333333333332</v>
      </c>
      <c r="H29" s="8">
        <v>-0.28299999999999997</v>
      </c>
      <c r="I29" s="7">
        <f t="shared" si="0"/>
        <v>-23.931333333333331</v>
      </c>
      <c r="J29" s="7">
        <v>64.959999999999994</v>
      </c>
      <c r="K29" s="7">
        <v>2</v>
      </c>
      <c r="L29" s="5">
        <v>20</v>
      </c>
      <c r="M29">
        <f t="shared" si="3"/>
        <v>2.5</v>
      </c>
      <c r="O29" s="7">
        <f t="shared" si="1"/>
        <v>-310.91588266666662</v>
      </c>
      <c r="Q29">
        <f t="shared" si="4"/>
        <v>310.91588266666662</v>
      </c>
    </row>
    <row r="30" spans="1:28" x14ac:dyDescent="0.2">
      <c r="A30" t="s">
        <v>57</v>
      </c>
      <c r="B30" t="s">
        <v>10</v>
      </c>
      <c r="C30" s="7">
        <v>400</v>
      </c>
      <c r="D30" s="35">
        <v>-29.321999999999999</v>
      </c>
      <c r="E30" s="35">
        <v>-30.364999999999998</v>
      </c>
      <c r="F30" s="35">
        <v>-30.887</v>
      </c>
      <c r="G30" s="7">
        <f t="shared" si="2"/>
        <v>-30.191333333333333</v>
      </c>
      <c r="H30" s="8">
        <v>-0.26100000000000001</v>
      </c>
      <c r="I30" s="7">
        <f t="shared" si="0"/>
        <v>-29.930333333333333</v>
      </c>
      <c r="J30" s="7">
        <v>64.959999999999994</v>
      </c>
      <c r="K30" s="7">
        <v>2</v>
      </c>
      <c r="L30" s="5">
        <v>20</v>
      </c>
      <c r="M30">
        <f t="shared" si="3"/>
        <v>2.5</v>
      </c>
      <c r="O30" s="7">
        <f t="shared" si="1"/>
        <v>-388.85489066666662</v>
      </c>
      <c r="Q30">
        <f t="shared" si="4"/>
        <v>388.85489066666662</v>
      </c>
    </row>
    <row r="31" spans="1:28" x14ac:dyDescent="0.2">
      <c r="A31" t="s">
        <v>57</v>
      </c>
      <c r="B31" t="s">
        <v>11</v>
      </c>
      <c r="C31" s="7">
        <v>400</v>
      </c>
      <c r="D31" s="35">
        <v>-26.635000000000002</v>
      </c>
      <c r="E31" s="35">
        <v>-29.035</v>
      </c>
      <c r="F31" s="35">
        <v>-29.687000000000001</v>
      </c>
      <c r="G31" s="7">
        <f t="shared" si="2"/>
        <v>-28.452333333333332</v>
      </c>
      <c r="H31" s="8">
        <v>-0.313</v>
      </c>
      <c r="I31" s="7">
        <f t="shared" si="0"/>
        <v>-28.139333333333333</v>
      </c>
      <c r="J31" s="7">
        <v>64.959999999999994</v>
      </c>
      <c r="K31" s="7">
        <v>2</v>
      </c>
      <c r="L31" s="5">
        <v>20</v>
      </c>
      <c r="M31">
        <f t="shared" si="3"/>
        <v>2.5</v>
      </c>
      <c r="O31" s="7">
        <f t="shared" si="1"/>
        <v>-365.58621866666664</v>
      </c>
      <c r="Q31">
        <f t="shared" si="4"/>
        <v>365.58621866666664</v>
      </c>
    </row>
    <row r="32" spans="1:28" x14ac:dyDescent="0.2">
      <c r="A32" t="s">
        <v>57</v>
      </c>
      <c r="B32" t="s">
        <v>12</v>
      </c>
      <c r="C32" s="7">
        <v>400</v>
      </c>
      <c r="D32" s="35">
        <v>-26.544</v>
      </c>
      <c r="E32" s="35">
        <v>-24.733000000000001</v>
      </c>
      <c r="F32" s="35">
        <v>-26.251000000000001</v>
      </c>
      <c r="G32" s="7">
        <f t="shared" si="2"/>
        <v>-25.84266666666667</v>
      </c>
      <c r="H32" s="8">
        <v>-0.39200000000000002</v>
      </c>
      <c r="I32" s="7">
        <f t="shared" si="0"/>
        <v>-25.45066666666667</v>
      </c>
      <c r="J32" s="7">
        <v>64.959999999999994</v>
      </c>
      <c r="K32" s="7">
        <v>2</v>
      </c>
      <c r="L32" s="5">
        <v>20</v>
      </c>
      <c r="M32">
        <f t="shared" si="3"/>
        <v>2.5</v>
      </c>
      <c r="O32" s="7">
        <f t="shared" si="1"/>
        <v>-330.65506133333332</v>
      </c>
      <c r="Q32">
        <f t="shared" si="4"/>
        <v>330.65506133333332</v>
      </c>
    </row>
    <row r="33" spans="1:17" x14ac:dyDescent="0.2">
      <c r="A33" t="s">
        <v>57</v>
      </c>
      <c r="B33" t="s">
        <v>13</v>
      </c>
      <c r="C33" s="7">
        <v>400</v>
      </c>
      <c r="D33" s="35">
        <v>-20.504000000000001</v>
      </c>
      <c r="E33" s="35">
        <v>-20.504000000000001</v>
      </c>
      <c r="F33" s="35">
        <v>-18.861000000000001</v>
      </c>
      <c r="G33" s="7">
        <f t="shared" si="2"/>
        <v>-19.956333333333333</v>
      </c>
      <c r="H33" s="8">
        <v>-0.104</v>
      </c>
      <c r="I33" s="7">
        <f t="shared" si="0"/>
        <v>-19.852333333333334</v>
      </c>
      <c r="J33" s="7">
        <v>64.959999999999994</v>
      </c>
      <c r="K33" s="7">
        <v>2</v>
      </c>
      <c r="L33" s="5">
        <v>20</v>
      </c>
      <c r="M33">
        <f t="shared" si="3"/>
        <v>2.5</v>
      </c>
      <c r="O33" s="7">
        <f t="shared" si="1"/>
        <v>-257.92151466666667</v>
      </c>
      <c r="Q33">
        <f t="shared" si="4"/>
        <v>257.92151466666667</v>
      </c>
    </row>
    <row r="34" spans="1:17" x14ac:dyDescent="0.2">
      <c r="A34" t="s">
        <v>58</v>
      </c>
      <c r="B34" t="s">
        <v>14</v>
      </c>
      <c r="C34" s="7">
        <v>400</v>
      </c>
      <c r="D34" s="35">
        <v>-24.513999999999999</v>
      </c>
      <c r="E34" s="35">
        <v>-22.867000000000001</v>
      </c>
      <c r="F34" s="35">
        <v>-29.344000000000001</v>
      </c>
      <c r="G34" s="7">
        <f t="shared" si="2"/>
        <v>-25.574999999999999</v>
      </c>
      <c r="H34" s="8">
        <v>-0.253</v>
      </c>
      <c r="I34" s="7">
        <f t="shared" si="0"/>
        <v>-25.321999999999999</v>
      </c>
      <c r="J34" s="7">
        <v>64.959999999999994</v>
      </c>
      <c r="K34" s="7">
        <v>2</v>
      </c>
      <c r="L34" s="5">
        <v>20</v>
      </c>
      <c r="M34">
        <f t="shared" si="3"/>
        <v>2.5</v>
      </c>
      <c r="O34" s="7">
        <f t="shared" si="1"/>
        <v>-328.98342399999996</v>
      </c>
      <c r="P34">
        <f>AVERAGE(O34:O38)</f>
        <v>-391.8032085333333</v>
      </c>
      <c r="Q34">
        <f t="shared" si="4"/>
        <v>328.98342399999996</v>
      </c>
    </row>
    <row r="35" spans="1:17" x14ac:dyDescent="0.2">
      <c r="A35" t="s">
        <v>58</v>
      </c>
      <c r="B35" t="s">
        <v>15</v>
      </c>
      <c r="C35" s="7">
        <v>400</v>
      </c>
      <c r="D35" s="35">
        <v>-34.957000000000001</v>
      </c>
      <c r="E35" s="35">
        <v>-27.626000000000001</v>
      </c>
      <c r="F35" s="35">
        <v>-31.016999999999999</v>
      </c>
      <c r="G35" s="7">
        <f t="shared" si="2"/>
        <v>-31.2</v>
      </c>
      <c r="H35" s="8">
        <v>-0.67800000000000005</v>
      </c>
      <c r="I35" s="7">
        <f t="shared" si="0"/>
        <v>-30.521999999999998</v>
      </c>
      <c r="J35" s="7">
        <v>64.959999999999994</v>
      </c>
      <c r="K35" s="7">
        <v>2</v>
      </c>
      <c r="L35" s="5">
        <v>20</v>
      </c>
      <c r="M35">
        <f t="shared" si="3"/>
        <v>2.5</v>
      </c>
      <c r="O35" s="7">
        <f t="shared" si="1"/>
        <v>-396.54182399999996</v>
      </c>
      <c r="Q35">
        <f t="shared" si="4"/>
        <v>396.54182399999996</v>
      </c>
    </row>
    <row r="36" spans="1:17" x14ac:dyDescent="0.2">
      <c r="A36" t="s">
        <v>58</v>
      </c>
      <c r="B36" t="s">
        <v>16</v>
      </c>
      <c r="C36" s="7">
        <v>400</v>
      </c>
      <c r="D36" s="35">
        <v>-34.616999999999997</v>
      </c>
      <c r="E36" s="35">
        <v>-32.061</v>
      </c>
      <c r="F36" s="35">
        <v>-30.495999999999999</v>
      </c>
      <c r="G36" s="7">
        <f t="shared" si="2"/>
        <v>-32.391333333333328</v>
      </c>
      <c r="H36" s="8">
        <v>-0.183</v>
      </c>
      <c r="I36" s="7">
        <f t="shared" si="0"/>
        <v>-32.208333333333329</v>
      </c>
      <c r="J36" s="7">
        <v>64.959999999999994</v>
      </c>
      <c r="K36" s="7">
        <v>2</v>
      </c>
      <c r="L36" s="5">
        <v>20</v>
      </c>
      <c r="M36">
        <f t="shared" si="3"/>
        <v>2.5</v>
      </c>
      <c r="O36" s="7">
        <f t="shared" si="1"/>
        <v>-418.45066666666651</v>
      </c>
      <c r="Q36">
        <f t="shared" si="4"/>
        <v>418.45066666666651</v>
      </c>
    </row>
    <row r="37" spans="1:17" x14ac:dyDescent="0.2">
      <c r="A37" t="s">
        <v>58</v>
      </c>
      <c r="B37" s="2" t="s">
        <v>17</v>
      </c>
      <c r="C37" s="7">
        <v>400</v>
      </c>
      <c r="D37" s="35">
        <v>-32.139000000000003</v>
      </c>
      <c r="E37" s="35">
        <v>-31.826000000000001</v>
      </c>
      <c r="F37" s="35">
        <v>-35.113</v>
      </c>
      <c r="G37" s="7">
        <f t="shared" si="2"/>
        <v>-33.026000000000003</v>
      </c>
      <c r="H37" s="8">
        <v>-0.19600000000000001</v>
      </c>
      <c r="I37" s="7">
        <f>G37-H37</f>
        <v>-32.830000000000005</v>
      </c>
      <c r="J37" s="7">
        <v>64.959999999999994</v>
      </c>
      <c r="K37" s="7">
        <v>2</v>
      </c>
      <c r="L37" s="5">
        <v>20</v>
      </c>
      <c r="M37">
        <f t="shared" si="3"/>
        <v>2.5</v>
      </c>
      <c r="O37" s="7">
        <f t="shared" si="1"/>
        <v>-426.52736000000004</v>
      </c>
      <c r="Q37">
        <f t="shared" si="4"/>
        <v>426.52736000000004</v>
      </c>
    </row>
    <row r="38" spans="1:17" x14ac:dyDescent="0.2">
      <c r="A38" t="s">
        <v>58</v>
      </c>
      <c r="B38" t="s">
        <v>18</v>
      </c>
      <c r="C38" s="7">
        <v>400</v>
      </c>
      <c r="D38" s="35">
        <v>-29.2</v>
      </c>
      <c r="E38" s="35">
        <v>-26.722000000000001</v>
      </c>
      <c r="F38" s="35">
        <v>-34.860999999999997</v>
      </c>
      <c r="G38" s="7">
        <f t="shared" si="2"/>
        <v>-30.260999999999996</v>
      </c>
      <c r="H38" s="8">
        <v>-0.35699999999999998</v>
      </c>
      <c r="I38" s="7">
        <f t="shared" si="0"/>
        <v>-29.903999999999996</v>
      </c>
      <c r="J38" s="7">
        <v>64.959999999999994</v>
      </c>
      <c r="K38" s="7">
        <v>2</v>
      </c>
      <c r="L38" s="5">
        <v>20</v>
      </c>
      <c r="M38">
        <f t="shared" si="3"/>
        <v>2.5</v>
      </c>
      <c r="O38" s="7">
        <f t="shared" si="1"/>
        <v>-388.51276799999994</v>
      </c>
      <c r="Q38">
        <f t="shared" si="4"/>
        <v>388.51276799999994</v>
      </c>
    </row>
    <row r="39" spans="1:17" x14ac:dyDescent="0.2">
      <c r="A39" t="s">
        <v>58</v>
      </c>
      <c r="B39" t="s">
        <v>19</v>
      </c>
      <c r="C39" s="7">
        <v>400</v>
      </c>
      <c r="D39" s="5">
        <v>-27.13</v>
      </c>
      <c r="E39" s="5">
        <v>-27.335000000000001</v>
      </c>
      <c r="F39" s="5">
        <v>-25.263999999999999</v>
      </c>
      <c r="G39">
        <f>AVERAGE(D39:F39)</f>
        <v>-26.576333333333334</v>
      </c>
      <c r="H39">
        <v>-0.28699999999999998</v>
      </c>
      <c r="I39" s="7">
        <f t="shared" si="0"/>
        <v>-26.289333333333335</v>
      </c>
      <c r="J39" s="7">
        <v>64.959999999999994</v>
      </c>
      <c r="K39" s="7">
        <v>2</v>
      </c>
      <c r="L39" s="5">
        <v>20</v>
      </c>
      <c r="M39">
        <f t="shared" si="3"/>
        <v>2.5</v>
      </c>
      <c r="O39" s="7">
        <f t="shared" si="1"/>
        <v>-341.55101866666666</v>
      </c>
      <c r="P39">
        <f>AVERAGE(O39:O43)</f>
        <v>-276.31385599999999</v>
      </c>
      <c r="Q39">
        <f t="shared" si="4"/>
        <v>341.55101866666666</v>
      </c>
    </row>
    <row r="40" spans="1:17" x14ac:dyDescent="0.2">
      <c r="A40" t="s">
        <v>58</v>
      </c>
      <c r="B40" t="s">
        <v>20</v>
      </c>
      <c r="C40" s="7">
        <v>400</v>
      </c>
      <c r="D40" s="35">
        <v>-19.021000000000001</v>
      </c>
      <c r="E40" s="35">
        <v>-16.122</v>
      </c>
      <c r="F40" s="35">
        <v>-16.323</v>
      </c>
      <c r="G40" s="39">
        <f>AVERAGE(D40:F40)</f>
        <v>-17.155333333333335</v>
      </c>
      <c r="H40" s="8">
        <v>-0.41</v>
      </c>
      <c r="I40" s="7">
        <f t="shared" si="0"/>
        <v>-16.745333333333335</v>
      </c>
      <c r="J40" s="7">
        <v>64.959999999999994</v>
      </c>
      <c r="K40" s="7">
        <v>2</v>
      </c>
      <c r="L40" s="5">
        <v>20</v>
      </c>
      <c r="M40">
        <f t="shared" si="3"/>
        <v>2.5</v>
      </c>
      <c r="O40" s="7">
        <f t="shared" si="1"/>
        <v>-217.55537066666665</v>
      </c>
      <c r="Q40">
        <f t="shared" si="4"/>
        <v>217.55537066666665</v>
      </c>
    </row>
    <row r="41" spans="1:17" x14ac:dyDescent="0.2">
      <c r="A41" t="s">
        <v>58</v>
      </c>
      <c r="B41" t="s">
        <v>21</v>
      </c>
      <c r="C41" s="7">
        <v>400</v>
      </c>
      <c r="D41" s="35">
        <v>-27.260999999999999</v>
      </c>
      <c r="E41" s="35">
        <v>-30.521999999999998</v>
      </c>
      <c r="F41" s="35">
        <v>-29.739000000000001</v>
      </c>
      <c r="G41" s="7">
        <f t="shared" si="2"/>
        <v>-29.174000000000003</v>
      </c>
      <c r="H41" s="8">
        <v>-0.56799999999999995</v>
      </c>
      <c r="I41" s="7">
        <f t="shared" si="0"/>
        <v>-28.606000000000002</v>
      </c>
      <c r="J41" s="7">
        <v>64.959999999999994</v>
      </c>
      <c r="K41" s="7">
        <v>2</v>
      </c>
      <c r="L41" s="5">
        <v>20</v>
      </c>
      <c r="M41">
        <f t="shared" si="3"/>
        <v>2.5</v>
      </c>
      <c r="O41" s="7">
        <f t="shared" si="1"/>
        <v>-371.64915200000002</v>
      </c>
      <c r="Q41">
        <f t="shared" si="4"/>
        <v>371.64915200000002</v>
      </c>
    </row>
    <row r="42" spans="1:17" x14ac:dyDescent="0.2">
      <c r="A42" t="s">
        <v>58</v>
      </c>
      <c r="B42" t="s">
        <v>22</v>
      </c>
      <c r="C42" s="7">
        <v>400</v>
      </c>
      <c r="D42" s="35">
        <v>-18.143000000000001</v>
      </c>
      <c r="E42" s="35">
        <v>-17.305</v>
      </c>
      <c r="F42" s="35">
        <v>-17.373999999999999</v>
      </c>
      <c r="G42">
        <f>AVERAGE(D42:F42)</f>
        <v>-17.607333333333333</v>
      </c>
      <c r="H42" s="8">
        <v>-0.33400000000000002</v>
      </c>
      <c r="I42" s="7">
        <f t="shared" si="0"/>
        <v>-17.273333333333333</v>
      </c>
      <c r="J42" s="7">
        <v>64.959999999999994</v>
      </c>
      <c r="K42" s="7">
        <v>2</v>
      </c>
      <c r="L42" s="5">
        <v>20</v>
      </c>
      <c r="M42">
        <f t="shared" si="3"/>
        <v>2.5</v>
      </c>
      <c r="O42" s="7">
        <f t="shared" si="1"/>
        <v>-224.41514666666663</v>
      </c>
      <c r="Q42">
        <f t="shared" si="4"/>
        <v>224.41514666666663</v>
      </c>
    </row>
    <row r="43" spans="1:17" x14ac:dyDescent="0.2">
      <c r="A43" t="s">
        <v>58</v>
      </c>
      <c r="B43" t="s">
        <v>23</v>
      </c>
      <c r="C43" s="7">
        <v>400</v>
      </c>
      <c r="D43" s="35">
        <v>-16.957000000000001</v>
      </c>
      <c r="E43" s="35">
        <v>-19.826000000000001</v>
      </c>
      <c r="F43" s="35">
        <v>-17.216999999999999</v>
      </c>
      <c r="G43" s="7">
        <f t="shared" si="2"/>
        <v>-18</v>
      </c>
      <c r="H43" s="8">
        <v>-0.57399999999999995</v>
      </c>
      <c r="I43" s="7">
        <f t="shared" si="0"/>
        <v>-17.425999999999998</v>
      </c>
      <c r="J43" s="7">
        <v>64.959999999999994</v>
      </c>
      <c r="K43" s="7">
        <v>2</v>
      </c>
      <c r="L43" s="5">
        <v>20</v>
      </c>
      <c r="M43">
        <f t="shared" si="3"/>
        <v>2.5</v>
      </c>
      <c r="O43" s="7">
        <f t="shared" si="1"/>
        <v>-226.39859199999995</v>
      </c>
      <c r="Q43">
        <f t="shared" si="4"/>
        <v>226.39859199999995</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9C99-1255-474E-A765-E637E33B1790}">
  <dimension ref="A1:BH60"/>
  <sheetViews>
    <sheetView topLeftCell="AF28" zoomScale="70" zoomScaleNormal="70" workbookViewId="0">
      <selection activeCell="R40" sqref="R40"/>
    </sheetView>
  </sheetViews>
  <sheetFormatPr defaultRowHeight="15" x14ac:dyDescent="0.2"/>
  <cols>
    <col min="1" max="2" width="16.140625" customWidth="1"/>
    <col min="17" max="17" width="13.046875" customWidth="1"/>
    <col min="33" max="33" width="15.6015625" customWidth="1"/>
  </cols>
  <sheetData>
    <row r="1" spans="1:45" x14ac:dyDescent="0.2">
      <c r="A1" t="s">
        <v>62</v>
      </c>
      <c r="C1" s="65" t="s">
        <v>72</v>
      </c>
      <c r="D1" s="65"/>
      <c r="E1" s="65"/>
      <c r="I1" s="7"/>
      <c r="Q1" s="3" t="s">
        <v>98</v>
      </c>
      <c r="AF1" t="s">
        <v>103</v>
      </c>
    </row>
    <row r="2" spans="1:45" x14ac:dyDescent="0.2">
      <c r="A2" t="s">
        <v>73</v>
      </c>
      <c r="B2" s="3" t="s">
        <v>70</v>
      </c>
      <c r="C2" s="4">
        <v>1</v>
      </c>
      <c r="D2" s="4">
        <v>2</v>
      </c>
      <c r="E2" s="4">
        <v>3</v>
      </c>
      <c r="F2" s="3" t="s">
        <v>63</v>
      </c>
      <c r="G2" s="4" t="s">
        <v>64</v>
      </c>
      <c r="H2" s="3" t="s">
        <v>61</v>
      </c>
      <c r="I2" s="9" t="s">
        <v>65</v>
      </c>
      <c r="J2" s="3" t="s">
        <v>66</v>
      </c>
      <c r="K2" s="3" t="s">
        <v>67</v>
      </c>
      <c r="L2" s="3" t="s">
        <v>68</v>
      </c>
      <c r="N2" s="3" t="s">
        <v>69</v>
      </c>
      <c r="Q2" t="s">
        <v>84</v>
      </c>
      <c r="S2" s="65" t="s">
        <v>72</v>
      </c>
      <c r="T2" s="65"/>
      <c r="U2" s="65"/>
      <c r="Y2" s="7"/>
      <c r="AF2" t="s">
        <v>62</v>
      </c>
      <c r="AH2" s="17" t="s">
        <v>72</v>
      </c>
      <c r="AI2" s="17"/>
      <c r="AJ2" s="17"/>
      <c r="AN2" s="7"/>
    </row>
    <row r="3" spans="1:45" x14ac:dyDescent="0.2">
      <c r="B3" s="7">
        <v>20</v>
      </c>
      <c r="C3" s="5">
        <v>-35.570999999999998</v>
      </c>
      <c r="D3" s="5">
        <v>-34.286000000000001</v>
      </c>
      <c r="E3" s="5">
        <v>-38.570999999999998</v>
      </c>
      <c r="F3">
        <f t="shared" ref="F3:F7" si="0">AVERAGE(C3:E3)</f>
        <v>-36.142666666666663</v>
      </c>
      <c r="G3" s="5">
        <v>-1.8</v>
      </c>
      <c r="H3">
        <f t="shared" ref="H3:H7" si="1">F3-G3</f>
        <v>-34.342666666666666</v>
      </c>
      <c r="I3">
        <v>14.18</v>
      </c>
      <c r="J3">
        <v>2</v>
      </c>
      <c r="K3" s="5">
        <v>1</v>
      </c>
      <c r="L3">
        <f>50/K3</f>
        <v>50</v>
      </c>
      <c r="N3">
        <f>(H3*I3)/(J3*L3)</f>
        <v>-4.8697901333333338</v>
      </c>
      <c r="Q3" t="s">
        <v>87</v>
      </c>
      <c r="R3" s="3" t="s">
        <v>70</v>
      </c>
      <c r="S3" s="4">
        <v>1</v>
      </c>
      <c r="T3" s="4">
        <v>2</v>
      </c>
      <c r="U3" s="4">
        <v>3</v>
      </c>
      <c r="V3" s="3" t="s">
        <v>63</v>
      </c>
      <c r="W3" s="4" t="s">
        <v>64</v>
      </c>
      <c r="X3" s="3" t="s">
        <v>61</v>
      </c>
      <c r="Y3" s="9" t="s">
        <v>65</v>
      </c>
      <c r="Z3" s="3" t="s">
        <v>66</v>
      </c>
      <c r="AA3" s="3" t="s">
        <v>67</v>
      </c>
      <c r="AB3" s="3" t="s">
        <v>68</v>
      </c>
      <c r="AD3" s="3" t="s">
        <v>69</v>
      </c>
      <c r="AF3" t="s">
        <v>95</v>
      </c>
      <c r="AG3" s="3" t="s">
        <v>99</v>
      </c>
      <c r="AH3" s="4">
        <v>1</v>
      </c>
      <c r="AI3" s="4">
        <v>2</v>
      </c>
      <c r="AJ3" s="4">
        <v>3</v>
      </c>
      <c r="AK3" s="3" t="s">
        <v>63</v>
      </c>
      <c r="AL3" s="4" t="s">
        <v>64</v>
      </c>
      <c r="AM3" s="3" t="s">
        <v>61</v>
      </c>
      <c r="AN3" s="9" t="s">
        <v>65</v>
      </c>
      <c r="AO3" s="3" t="s">
        <v>66</v>
      </c>
      <c r="AP3" s="3" t="s">
        <v>67</v>
      </c>
      <c r="AQ3" s="3" t="s">
        <v>68</v>
      </c>
      <c r="AS3" s="3" t="s">
        <v>69</v>
      </c>
    </row>
    <row r="4" spans="1:45" x14ac:dyDescent="0.2">
      <c r="B4" s="14">
        <v>100</v>
      </c>
      <c r="C4" s="6">
        <v>-21.428999999999998</v>
      </c>
      <c r="D4" s="6">
        <v>-22.286000000000001</v>
      </c>
      <c r="E4" s="6">
        <v>-20.571000000000002</v>
      </c>
      <c r="F4">
        <f t="shared" si="0"/>
        <v>-21.428666666666668</v>
      </c>
      <c r="G4" s="6">
        <v>-0.42899999999999999</v>
      </c>
      <c r="H4">
        <f t="shared" si="1"/>
        <v>-20.99966666666667</v>
      </c>
      <c r="I4">
        <v>14.18</v>
      </c>
      <c r="J4">
        <v>2</v>
      </c>
      <c r="K4" s="6">
        <v>5</v>
      </c>
      <c r="L4">
        <f t="shared" ref="L4:L7" si="2">50/K4</f>
        <v>10</v>
      </c>
      <c r="N4">
        <f>(H4*I4)/(J4*L4)</f>
        <v>-14.888763666666668</v>
      </c>
      <c r="Q4">
        <v>50</v>
      </c>
      <c r="R4" s="7">
        <v>100</v>
      </c>
      <c r="S4" s="5">
        <v>-31.667000000000002</v>
      </c>
      <c r="T4" s="5">
        <v>-34.332999999999998</v>
      </c>
      <c r="U4" s="5">
        <v>-39.667000000000002</v>
      </c>
      <c r="V4">
        <f>AVERAGE(S4:U4)</f>
        <v>-35.222333333333331</v>
      </c>
      <c r="W4" s="5">
        <v>-1</v>
      </c>
      <c r="X4">
        <f>V4-W4</f>
        <v>-34.222333333333331</v>
      </c>
      <c r="Y4">
        <v>14.18</v>
      </c>
      <c r="Z4">
        <v>2</v>
      </c>
      <c r="AA4" s="5">
        <v>5</v>
      </c>
      <c r="AB4">
        <f>50/AA4</f>
        <v>10</v>
      </c>
      <c r="AD4">
        <f>(X4*Y4)/(Z4*AB4)</f>
        <v>-24.263634333333332</v>
      </c>
      <c r="AF4" t="s">
        <v>100</v>
      </c>
      <c r="AG4" s="7">
        <v>50</v>
      </c>
      <c r="AH4" s="5">
        <v>-10.986000000000001</v>
      </c>
      <c r="AI4" s="5"/>
      <c r="AJ4" s="5"/>
      <c r="AK4">
        <f>AVERAGE(AH4:AJ4)</f>
        <v>-10.986000000000001</v>
      </c>
      <c r="AL4" s="5">
        <v>0.20300000000000001</v>
      </c>
      <c r="AM4">
        <f>AK4-AL4</f>
        <v>-11.189</v>
      </c>
      <c r="AN4">
        <v>14.18</v>
      </c>
      <c r="AO4">
        <v>2</v>
      </c>
      <c r="AP4" s="5">
        <v>5</v>
      </c>
      <c r="AQ4">
        <v>10</v>
      </c>
      <c r="AS4">
        <f>(AM4*AN4)/(AO4*AQ4)</f>
        <v>-7.933001</v>
      </c>
    </row>
    <row r="5" spans="1:45" x14ac:dyDescent="0.2">
      <c r="B5" s="7">
        <v>200</v>
      </c>
      <c r="C5" s="8">
        <v>-14.013999999999999</v>
      </c>
      <c r="D5" s="8">
        <v>-9.8140000000000001</v>
      </c>
      <c r="E5" s="8">
        <v>-15.429</v>
      </c>
      <c r="F5" s="7">
        <f t="shared" si="0"/>
        <v>-13.085666666666667</v>
      </c>
      <c r="G5" s="8">
        <v>0.47099999999999997</v>
      </c>
      <c r="H5" s="7">
        <f>F5-G5</f>
        <v>-13.556666666666667</v>
      </c>
      <c r="I5">
        <v>14.18</v>
      </c>
      <c r="J5" s="7">
        <v>2</v>
      </c>
      <c r="K5" s="8">
        <v>10</v>
      </c>
      <c r="L5" s="7">
        <f t="shared" si="2"/>
        <v>5</v>
      </c>
      <c r="M5" s="7"/>
      <c r="N5" s="7">
        <f t="shared" ref="N5:N7" si="3">(H5*I5)/(J5*L5)</f>
        <v>-19.223353333333332</v>
      </c>
      <c r="Q5">
        <v>100</v>
      </c>
      <c r="R5" s="7">
        <v>100</v>
      </c>
      <c r="S5" s="6">
        <v>-50.667000000000002</v>
      </c>
      <c r="T5" s="6">
        <v>-58</v>
      </c>
      <c r="U5" s="6">
        <v>-66.533000000000001</v>
      </c>
      <c r="V5">
        <f>AVERAGE(S5:U5)</f>
        <v>-58.4</v>
      </c>
      <c r="W5" s="6">
        <v>5.7329999999999997</v>
      </c>
      <c r="X5">
        <f>V5-W5</f>
        <v>-64.132999999999996</v>
      </c>
      <c r="Y5">
        <v>14.18</v>
      </c>
      <c r="Z5">
        <v>2</v>
      </c>
      <c r="AA5" s="6">
        <v>5</v>
      </c>
      <c r="AB5">
        <f>50/AA5</f>
        <v>10</v>
      </c>
      <c r="AD5">
        <f>(X5*Y5)/(Z5*AB5)</f>
        <v>-45.470296999999995</v>
      </c>
      <c r="AF5" t="s">
        <v>100</v>
      </c>
      <c r="AG5" s="7">
        <v>10</v>
      </c>
      <c r="AH5" s="8">
        <v>-16.718</v>
      </c>
      <c r="AI5" s="8"/>
      <c r="AJ5" s="8"/>
      <c r="AK5">
        <f>AVERAGE(AH5:AJ5)</f>
        <v>-16.718</v>
      </c>
      <c r="AL5" s="5">
        <v>0.20300000000000001</v>
      </c>
      <c r="AM5">
        <f>AK5-AL5</f>
        <v>-16.920999999999999</v>
      </c>
      <c r="AN5">
        <v>14.18</v>
      </c>
      <c r="AO5">
        <v>2</v>
      </c>
      <c r="AP5" s="5">
        <v>5</v>
      </c>
      <c r="AQ5">
        <v>10</v>
      </c>
      <c r="AS5">
        <f>(AM5*AN5)/(AO5*AQ5)</f>
        <v>-11.996988999999999</v>
      </c>
    </row>
    <row r="6" spans="1:45" x14ac:dyDescent="0.2">
      <c r="B6" s="7">
        <v>400</v>
      </c>
      <c r="C6" s="6">
        <v>-6.8570000000000002</v>
      </c>
      <c r="D6" s="6">
        <v>-6.859</v>
      </c>
      <c r="E6" s="6">
        <v>-6.4290000000000003</v>
      </c>
      <c r="F6">
        <f t="shared" si="0"/>
        <v>-6.7150000000000007</v>
      </c>
      <c r="G6" s="6">
        <v>1.714</v>
      </c>
      <c r="H6">
        <f t="shared" si="1"/>
        <v>-8.4290000000000003</v>
      </c>
      <c r="I6">
        <v>14.18</v>
      </c>
      <c r="J6">
        <v>2</v>
      </c>
      <c r="K6" s="6">
        <v>20</v>
      </c>
      <c r="L6">
        <f t="shared" si="2"/>
        <v>2.5</v>
      </c>
      <c r="N6">
        <f t="shared" si="3"/>
        <v>-23.904643999999998</v>
      </c>
      <c r="Q6">
        <v>150</v>
      </c>
      <c r="R6" s="7">
        <v>100</v>
      </c>
      <c r="S6" s="8">
        <v>-71.667000000000002</v>
      </c>
      <c r="T6" s="8">
        <v>-77.332999999999998</v>
      </c>
      <c r="U6" s="8">
        <v>-64.8</v>
      </c>
      <c r="V6" s="7">
        <f>AVERAGE(S6:U6)</f>
        <v>-71.266666666666666</v>
      </c>
      <c r="W6" s="8">
        <v>1.33</v>
      </c>
      <c r="X6" s="7">
        <f>V6-W6</f>
        <v>-72.596666666666664</v>
      </c>
      <c r="Y6">
        <v>14.18</v>
      </c>
      <c r="Z6" s="7">
        <v>2</v>
      </c>
      <c r="AA6" s="8">
        <v>5</v>
      </c>
      <c r="AB6" s="7">
        <f>50/AA6</f>
        <v>10</v>
      </c>
      <c r="AC6" s="7"/>
      <c r="AD6" s="7">
        <f>(X6*Y6)/(Z6*AB6)</f>
        <v>-51.47103666666667</v>
      </c>
      <c r="AF6" t="s">
        <v>100</v>
      </c>
      <c r="AG6" s="14">
        <v>150</v>
      </c>
      <c r="AH6">
        <v>-35.904000000000003</v>
      </c>
      <c r="AK6" s="7">
        <f>AVERAGE(AH6:AJ6)</f>
        <v>-35.904000000000003</v>
      </c>
      <c r="AL6" s="5">
        <v>0.20300000000000001</v>
      </c>
      <c r="AM6" s="7">
        <f>AK6-AL6</f>
        <v>-36.107000000000006</v>
      </c>
      <c r="AN6">
        <v>14.18</v>
      </c>
      <c r="AO6" s="7">
        <v>2</v>
      </c>
      <c r="AP6" s="5">
        <v>5</v>
      </c>
      <c r="AQ6">
        <v>10</v>
      </c>
      <c r="AR6" s="7"/>
      <c r="AS6" s="7">
        <f>(AM6*AN6)/(AO6*AQ6)</f>
        <v>-25.599863000000006</v>
      </c>
    </row>
    <row r="7" spans="1:45" x14ac:dyDescent="0.2">
      <c r="B7" s="7">
        <v>800</v>
      </c>
      <c r="C7" s="6"/>
      <c r="D7" s="6"/>
      <c r="E7" s="6"/>
      <c r="F7" t="e">
        <f t="shared" si="0"/>
        <v>#DIV/0!</v>
      </c>
      <c r="G7" s="6"/>
      <c r="H7" t="e">
        <f t="shared" si="1"/>
        <v>#DIV/0!</v>
      </c>
      <c r="I7">
        <v>14.18</v>
      </c>
      <c r="J7">
        <v>2</v>
      </c>
      <c r="K7" s="6">
        <v>40</v>
      </c>
      <c r="L7">
        <f t="shared" si="2"/>
        <v>1.25</v>
      </c>
      <c r="N7" t="e">
        <f t="shared" si="3"/>
        <v>#DIV/0!</v>
      </c>
      <c r="AF7" t="s">
        <v>100</v>
      </c>
      <c r="AG7" s="7">
        <v>200</v>
      </c>
      <c r="AH7" s="6" t="s">
        <v>101</v>
      </c>
      <c r="AI7" s="6"/>
      <c r="AJ7" s="6"/>
      <c r="AL7" s="5">
        <v>0.20300000000000001</v>
      </c>
      <c r="AN7">
        <v>14.18</v>
      </c>
      <c r="AO7">
        <v>2</v>
      </c>
      <c r="AP7" s="5">
        <v>5</v>
      </c>
      <c r="AQ7">
        <v>10</v>
      </c>
    </row>
    <row r="8" spans="1:45" x14ac:dyDescent="0.2">
      <c r="Q8" t="s">
        <v>85</v>
      </c>
      <c r="S8" s="65" t="s">
        <v>72</v>
      </c>
      <c r="T8" s="65"/>
      <c r="U8" s="65"/>
      <c r="Y8" s="7"/>
      <c r="AF8" t="s">
        <v>100</v>
      </c>
      <c r="AG8" s="7">
        <v>250</v>
      </c>
      <c r="AH8" s="6" t="s">
        <v>101</v>
      </c>
      <c r="AI8" s="6"/>
      <c r="AJ8" s="6"/>
      <c r="AL8" s="5">
        <v>0.20300000000000001</v>
      </c>
      <c r="AN8">
        <v>14.18</v>
      </c>
      <c r="AO8">
        <v>2</v>
      </c>
      <c r="AP8" s="5">
        <v>5</v>
      </c>
      <c r="AQ8">
        <v>10</v>
      </c>
    </row>
    <row r="9" spans="1:45" x14ac:dyDescent="0.2">
      <c r="A9" t="s">
        <v>13</v>
      </c>
      <c r="B9" s="3" t="s">
        <v>70</v>
      </c>
      <c r="C9" s="4">
        <v>1</v>
      </c>
      <c r="D9" s="4">
        <v>2</v>
      </c>
      <c r="E9" s="4">
        <v>3</v>
      </c>
      <c r="F9" s="3" t="s">
        <v>63</v>
      </c>
      <c r="G9" s="4" t="s">
        <v>64</v>
      </c>
      <c r="H9" s="3" t="s">
        <v>61</v>
      </c>
      <c r="I9" s="9" t="s">
        <v>65</v>
      </c>
      <c r="J9" s="3" t="s">
        <v>66</v>
      </c>
      <c r="K9" s="3" t="s">
        <v>67</v>
      </c>
      <c r="L9" s="3" t="s">
        <v>68</v>
      </c>
      <c r="N9" s="3" t="s">
        <v>69</v>
      </c>
      <c r="Q9" t="s">
        <v>83</v>
      </c>
      <c r="R9" s="3" t="s">
        <v>70</v>
      </c>
      <c r="S9" s="4">
        <v>1</v>
      </c>
      <c r="T9" s="4">
        <v>2</v>
      </c>
      <c r="U9" s="4">
        <v>3</v>
      </c>
      <c r="V9" s="3" t="s">
        <v>63</v>
      </c>
      <c r="W9" s="4" t="s">
        <v>64</v>
      </c>
      <c r="X9" s="3" t="s">
        <v>61</v>
      </c>
      <c r="Y9" s="9" t="s">
        <v>65</v>
      </c>
      <c r="Z9" s="3" t="s">
        <v>66</v>
      </c>
      <c r="AA9" s="3" t="s">
        <v>67</v>
      </c>
      <c r="AB9" s="3" t="s">
        <v>68</v>
      </c>
      <c r="AD9" s="3" t="s">
        <v>69</v>
      </c>
    </row>
    <row r="10" spans="1:45" x14ac:dyDescent="0.2">
      <c r="B10" s="7">
        <v>20</v>
      </c>
      <c r="C10" s="5">
        <v>-33</v>
      </c>
      <c r="D10" s="5">
        <v>-33.429000000000002</v>
      </c>
      <c r="E10" s="5">
        <v>-29.356999999999999</v>
      </c>
      <c r="F10">
        <f t="shared" ref="F10:F14" si="4">AVERAGE(C10:E10)</f>
        <v>-31.928666666666668</v>
      </c>
      <c r="G10" s="5">
        <v>-1.286</v>
      </c>
      <c r="H10">
        <f t="shared" ref="H10:H14" si="5">F10-G10</f>
        <v>-30.642666666666667</v>
      </c>
      <c r="I10" s="7">
        <v>14.18</v>
      </c>
      <c r="J10">
        <v>2</v>
      </c>
      <c r="K10" s="5">
        <v>1</v>
      </c>
      <c r="L10">
        <f>50/K10</f>
        <v>50</v>
      </c>
      <c r="N10">
        <f>(H10*I10)/(J10*L10)</f>
        <v>-4.345130133333333</v>
      </c>
      <c r="Q10">
        <v>50</v>
      </c>
      <c r="R10" s="7">
        <v>100</v>
      </c>
      <c r="S10" s="5">
        <v>-35.799999999999997</v>
      </c>
      <c r="T10" s="5">
        <v>-38</v>
      </c>
      <c r="U10" s="5">
        <v>-32.667000000000002</v>
      </c>
      <c r="V10">
        <f>AVERAGE(S10:U10)</f>
        <v>-35.488999999999997</v>
      </c>
      <c r="W10" s="5">
        <v>2.3330000000000002</v>
      </c>
      <c r="X10">
        <f>V10-W10</f>
        <v>-37.821999999999996</v>
      </c>
      <c r="Y10">
        <v>14.18</v>
      </c>
      <c r="Z10">
        <v>2</v>
      </c>
      <c r="AA10" s="5">
        <v>5</v>
      </c>
      <c r="AB10">
        <f>50/AA10</f>
        <v>10</v>
      </c>
      <c r="AD10">
        <f>(X10*Y10)/(Z10*AB10)</f>
        <v>-26.815797999999994</v>
      </c>
      <c r="AF10" t="s">
        <v>95</v>
      </c>
      <c r="AG10" s="3" t="s">
        <v>99</v>
      </c>
      <c r="AH10" s="4">
        <v>1</v>
      </c>
      <c r="AI10" s="4">
        <v>2</v>
      </c>
      <c r="AJ10" s="4">
        <v>3</v>
      </c>
      <c r="AK10" s="3" t="s">
        <v>63</v>
      </c>
      <c r="AL10" s="4" t="s">
        <v>64</v>
      </c>
      <c r="AM10" s="3" t="s">
        <v>61</v>
      </c>
      <c r="AN10" s="9" t="s">
        <v>65</v>
      </c>
      <c r="AO10" s="3" t="s">
        <v>66</v>
      </c>
      <c r="AP10" s="3" t="s">
        <v>67</v>
      </c>
      <c r="AQ10" s="3" t="s">
        <v>68</v>
      </c>
      <c r="AS10" s="3" t="s">
        <v>69</v>
      </c>
    </row>
    <row r="11" spans="1:45" x14ac:dyDescent="0.2">
      <c r="B11" s="14">
        <v>100</v>
      </c>
      <c r="C11" s="6">
        <v>-25.713999999999999</v>
      </c>
      <c r="D11" s="6">
        <v>-28.286000000000001</v>
      </c>
      <c r="E11" s="6">
        <v>-21</v>
      </c>
      <c r="F11">
        <f t="shared" si="4"/>
        <v>-25</v>
      </c>
      <c r="G11" s="6">
        <v>0.151</v>
      </c>
      <c r="H11">
        <f t="shared" si="5"/>
        <v>-25.151</v>
      </c>
      <c r="I11" s="7">
        <v>14.18</v>
      </c>
      <c r="J11">
        <v>2</v>
      </c>
      <c r="K11" s="6">
        <v>5</v>
      </c>
      <c r="L11">
        <f t="shared" ref="L11:L14" si="6">50/K11</f>
        <v>10</v>
      </c>
      <c r="N11">
        <f>(H11*I11)/(J11*L11)</f>
        <v>-17.832058999999997</v>
      </c>
      <c r="Q11">
        <v>100</v>
      </c>
      <c r="R11" s="7">
        <v>100</v>
      </c>
      <c r="S11" s="6">
        <v>-83.4</v>
      </c>
      <c r="T11" s="6">
        <v>-78</v>
      </c>
      <c r="U11" s="6">
        <v>-64</v>
      </c>
      <c r="V11">
        <f>AVERAGE(S11:U11)</f>
        <v>-75.13333333333334</v>
      </c>
      <c r="W11" s="6">
        <v>-1.333</v>
      </c>
      <c r="X11">
        <f>V11-W11</f>
        <v>-73.800333333333342</v>
      </c>
      <c r="Y11">
        <v>14.18</v>
      </c>
      <c r="Z11">
        <v>2</v>
      </c>
      <c r="AA11" s="6">
        <v>5</v>
      </c>
      <c r="AB11">
        <f>50/AA11</f>
        <v>10</v>
      </c>
      <c r="AD11">
        <f>(X11*Y11)/(Z11*AB11)</f>
        <v>-52.324436333333338</v>
      </c>
      <c r="AF11" t="s">
        <v>102</v>
      </c>
      <c r="AG11" s="7">
        <v>50</v>
      </c>
      <c r="AH11" s="5">
        <v>-37</v>
      </c>
      <c r="AI11" s="5"/>
      <c r="AJ11" s="5"/>
      <c r="AK11">
        <f>AVERAGE(AH11:AJ11)</f>
        <v>-37</v>
      </c>
      <c r="AL11" s="5">
        <v>-0.27</v>
      </c>
      <c r="AM11">
        <f>AK11-AL11</f>
        <v>-36.729999999999997</v>
      </c>
      <c r="AN11">
        <v>14.18</v>
      </c>
      <c r="AO11">
        <v>2</v>
      </c>
      <c r="AP11" s="5">
        <v>10</v>
      </c>
      <c r="AQ11">
        <v>5</v>
      </c>
      <c r="AS11">
        <f>(AM11*AN11)/(AO11*AQ11)</f>
        <v>-52.083139999999993</v>
      </c>
    </row>
    <row r="12" spans="1:45" x14ac:dyDescent="0.2">
      <c r="B12" s="7">
        <v>200</v>
      </c>
      <c r="C12" s="8">
        <v>-8.5709999999999997</v>
      </c>
      <c r="D12" s="8">
        <v>-10.542999999999999</v>
      </c>
      <c r="E12" s="8">
        <v>-12.943</v>
      </c>
      <c r="F12" s="7">
        <f t="shared" si="4"/>
        <v>-10.685666666666664</v>
      </c>
      <c r="G12" s="8">
        <v>0.85499999999999998</v>
      </c>
      <c r="H12" s="7">
        <f t="shared" si="5"/>
        <v>-11.540666666666665</v>
      </c>
      <c r="I12" s="7">
        <v>14.18</v>
      </c>
      <c r="J12" s="7">
        <v>2</v>
      </c>
      <c r="K12" s="8">
        <v>10</v>
      </c>
      <c r="L12" s="7">
        <f t="shared" si="6"/>
        <v>5</v>
      </c>
      <c r="M12" s="7"/>
      <c r="N12" s="7">
        <f t="shared" ref="N12:N14" si="7">(H12*I12)/(J12*L12)</f>
        <v>-16.364665333333328</v>
      </c>
      <c r="Q12">
        <v>150</v>
      </c>
      <c r="R12" s="7">
        <v>100</v>
      </c>
      <c r="S12" s="8">
        <v>-102.667</v>
      </c>
      <c r="T12" s="8">
        <v>-88.066999999999993</v>
      </c>
      <c r="U12" s="8">
        <v>-96</v>
      </c>
      <c r="V12" s="7">
        <f>AVERAGE(S12:U12)</f>
        <v>-95.577999999999989</v>
      </c>
      <c r="W12" s="8">
        <v>2.3330000000000002</v>
      </c>
      <c r="X12" s="7">
        <f>V12-W12</f>
        <v>-97.910999999999987</v>
      </c>
      <c r="Y12">
        <v>14.18</v>
      </c>
      <c r="Z12" s="7">
        <v>2</v>
      </c>
      <c r="AA12" s="8">
        <v>5</v>
      </c>
      <c r="AB12" s="7">
        <f>50/AA12</f>
        <v>10</v>
      </c>
      <c r="AC12" s="7"/>
      <c r="AD12" s="7">
        <f>(X12*Y12)/(Z12*AB12)</f>
        <v>-69.418898999999982</v>
      </c>
      <c r="AF12" t="s">
        <v>102</v>
      </c>
      <c r="AG12" s="7">
        <v>10</v>
      </c>
      <c r="AH12" s="8">
        <v>-44.255000000000003</v>
      </c>
      <c r="AI12" s="8"/>
      <c r="AJ12" s="8"/>
      <c r="AK12">
        <f>AVERAGE(AH12:AJ12)</f>
        <v>-44.255000000000003</v>
      </c>
      <c r="AL12" s="5">
        <v>-0.27</v>
      </c>
      <c r="AM12">
        <f>AK12-AL12</f>
        <v>-43.984999999999999</v>
      </c>
      <c r="AN12">
        <v>14.18</v>
      </c>
      <c r="AO12">
        <v>2</v>
      </c>
      <c r="AP12" s="5">
        <v>10</v>
      </c>
      <c r="AQ12">
        <v>5</v>
      </c>
      <c r="AS12">
        <f>(AM12*AN12)/(AO12*AQ12)</f>
        <v>-62.370730000000002</v>
      </c>
    </row>
    <row r="13" spans="1:45" x14ac:dyDescent="0.2">
      <c r="B13" s="7">
        <v>400</v>
      </c>
      <c r="C13" s="6">
        <v>-17</v>
      </c>
      <c r="D13" s="6">
        <v>-27.856999999999999</v>
      </c>
      <c r="E13" s="6">
        <v>-24.856999999999999</v>
      </c>
      <c r="F13">
        <f t="shared" si="4"/>
        <v>-23.238</v>
      </c>
      <c r="G13" s="6">
        <v>-9.2859999999999996</v>
      </c>
      <c r="H13">
        <f t="shared" si="5"/>
        <v>-13.952</v>
      </c>
      <c r="I13" s="7">
        <v>14.18</v>
      </c>
      <c r="J13">
        <v>2</v>
      </c>
      <c r="K13" s="6">
        <v>20</v>
      </c>
      <c r="L13">
        <f t="shared" si="6"/>
        <v>2.5</v>
      </c>
      <c r="N13">
        <f t="shared" si="7"/>
        <v>-39.567872000000001</v>
      </c>
      <c r="AF13" t="s">
        <v>102</v>
      </c>
      <c r="AG13" s="14">
        <v>150</v>
      </c>
      <c r="AH13">
        <v>-70.772999999999996</v>
      </c>
      <c r="AK13" s="7">
        <f>AVERAGE(AH13:AJ13)</f>
        <v>-70.772999999999996</v>
      </c>
      <c r="AL13" s="5">
        <v>-0.27</v>
      </c>
      <c r="AM13" s="7">
        <f>AK13-AL13</f>
        <v>-70.503</v>
      </c>
      <c r="AN13">
        <v>14.18</v>
      </c>
      <c r="AO13" s="7">
        <v>2</v>
      </c>
      <c r="AP13" s="5">
        <v>10</v>
      </c>
      <c r="AQ13">
        <v>5</v>
      </c>
      <c r="AR13" s="7"/>
      <c r="AS13" s="7">
        <f>(AM13*AN13)/(AO13*AQ13)</f>
        <v>-99.973253999999997</v>
      </c>
    </row>
    <row r="14" spans="1:45" x14ac:dyDescent="0.2">
      <c r="B14" s="7">
        <v>800</v>
      </c>
      <c r="C14" s="6">
        <v>-19.286000000000001</v>
      </c>
      <c r="D14" s="6">
        <v>-20.57</v>
      </c>
      <c r="E14" s="6">
        <v>-32.143000000000001</v>
      </c>
      <c r="F14">
        <f t="shared" si="4"/>
        <v>-23.999666666666666</v>
      </c>
      <c r="G14" s="6"/>
      <c r="H14">
        <f t="shared" si="5"/>
        <v>-23.999666666666666</v>
      </c>
      <c r="I14" s="7">
        <v>14.18</v>
      </c>
      <c r="J14">
        <v>2</v>
      </c>
      <c r="K14" s="6">
        <v>40</v>
      </c>
      <c r="L14">
        <f t="shared" si="6"/>
        <v>1.25</v>
      </c>
      <c r="N14">
        <f t="shared" si="7"/>
        <v>-136.12610933333332</v>
      </c>
      <c r="AF14" t="s">
        <v>102</v>
      </c>
      <c r="AG14" s="7">
        <v>200</v>
      </c>
      <c r="AH14" s="6">
        <v>-70.936000000000007</v>
      </c>
      <c r="AI14" s="6"/>
      <c r="AJ14" s="6"/>
      <c r="AK14">
        <f>AVERAGE(AH14:AJ14)</f>
        <v>-70.936000000000007</v>
      </c>
      <c r="AL14" s="5">
        <v>-0.27</v>
      </c>
      <c r="AM14">
        <f>AK14-AL14</f>
        <v>-70.666000000000011</v>
      </c>
      <c r="AN14">
        <v>14.18</v>
      </c>
      <c r="AO14">
        <v>2</v>
      </c>
      <c r="AP14" s="5">
        <v>10</v>
      </c>
      <c r="AQ14">
        <v>5</v>
      </c>
      <c r="AS14">
        <f>(AM14*AN14)/(AO14*AQ14)</f>
        <v>-100.20438800000002</v>
      </c>
    </row>
    <row r="15" spans="1:45" x14ac:dyDescent="0.2">
      <c r="AF15" t="s">
        <v>102</v>
      </c>
      <c r="AG15" s="7">
        <v>250</v>
      </c>
      <c r="AH15" s="6">
        <v>-73.418000000000006</v>
      </c>
      <c r="AI15" s="6"/>
      <c r="AJ15" s="6"/>
      <c r="AK15" s="19">
        <f>AVERAGE(AH15:AJ15)</f>
        <v>-73.418000000000006</v>
      </c>
      <c r="AL15" s="5">
        <v>-0.27</v>
      </c>
      <c r="AM15">
        <f>AK15-AL15</f>
        <v>-73.14800000000001</v>
      </c>
      <c r="AN15">
        <v>14.18</v>
      </c>
      <c r="AO15">
        <v>2</v>
      </c>
      <c r="AP15" s="5">
        <v>10</v>
      </c>
      <c r="AQ15">
        <v>5</v>
      </c>
      <c r="AS15">
        <f>(AM15*AN15)/(AO15*AQ15)</f>
        <v>-103.72386400000001</v>
      </c>
    </row>
    <row r="16" spans="1:45" x14ac:dyDescent="0.2">
      <c r="A16" t="s">
        <v>10</v>
      </c>
      <c r="B16" s="3" t="s">
        <v>70</v>
      </c>
      <c r="C16" s="4">
        <v>1</v>
      </c>
      <c r="D16" s="4">
        <v>2</v>
      </c>
      <c r="E16" s="4">
        <v>3</v>
      </c>
      <c r="F16" s="3" t="s">
        <v>63</v>
      </c>
      <c r="G16" s="4" t="s">
        <v>64</v>
      </c>
      <c r="H16" s="3" t="s">
        <v>61</v>
      </c>
      <c r="I16" s="9" t="s">
        <v>65</v>
      </c>
      <c r="J16" s="3" t="s">
        <v>66</v>
      </c>
      <c r="K16" s="3" t="s">
        <v>67</v>
      </c>
      <c r="L16" s="3" t="s">
        <v>68</v>
      </c>
      <c r="N16" s="3" t="s">
        <v>69</v>
      </c>
    </row>
    <row r="17" spans="1:45" x14ac:dyDescent="0.2">
      <c r="B17" s="7">
        <v>20</v>
      </c>
      <c r="C17" s="5">
        <v>-14.571</v>
      </c>
      <c r="D17" s="5">
        <v>-21</v>
      </c>
      <c r="E17" s="5">
        <v>-12.845000000000001</v>
      </c>
      <c r="F17">
        <f t="shared" ref="F17:F21" si="8">AVERAGE(C17:E17)</f>
        <v>-16.138666666666666</v>
      </c>
      <c r="G17" s="5">
        <v>-0.85699999999999998</v>
      </c>
      <c r="H17">
        <f t="shared" ref="H17:H21" si="9">F17-G17</f>
        <v>-15.281666666666666</v>
      </c>
      <c r="I17" s="7">
        <v>14.18</v>
      </c>
      <c r="J17">
        <v>2</v>
      </c>
      <c r="K17" s="5">
        <v>1</v>
      </c>
      <c r="L17">
        <f>50/K17</f>
        <v>50</v>
      </c>
      <c r="N17">
        <f>(H17*I17)/(J17*L17)</f>
        <v>-2.1669403333333332</v>
      </c>
      <c r="AF17" t="s">
        <v>93</v>
      </c>
    </row>
    <row r="18" spans="1:45" x14ac:dyDescent="0.2">
      <c r="B18" s="14">
        <v>100</v>
      </c>
      <c r="C18" s="6">
        <v>-30</v>
      </c>
      <c r="D18" s="6">
        <v>-37.286000000000001</v>
      </c>
      <c r="E18" s="6">
        <v>-31.713999999999999</v>
      </c>
      <c r="F18">
        <f t="shared" si="8"/>
        <v>-33</v>
      </c>
      <c r="G18" s="6">
        <v>-0.53600000000000003</v>
      </c>
      <c r="H18">
        <f t="shared" si="9"/>
        <v>-32.463999999999999</v>
      </c>
      <c r="I18" s="7">
        <v>14.18</v>
      </c>
      <c r="J18">
        <v>2</v>
      </c>
      <c r="K18" s="6">
        <v>5</v>
      </c>
      <c r="L18">
        <f t="shared" ref="L18:L21" si="10">50/K18</f>
        <v>10</v>
      </c>
      <c r="N18">
        <f>(H18*I18)/(J18*L18)</f>
        <v>-23.016976</v>
      </c>
      <c r="AF18" s="68" t="s">
        <v>96</v>
      </c>
      <c r="AG18" s="68"/>
      <c r="AH18" s="68"/>
    </row>
    <row r="19" spans="1:45" x14ac:dyDescent="0.2">
      <c r="B19" s="7">
        <v>200</v>
      </c>
      <c r="C19" s="8">
        <v>-30.428999999999998</v>
      </c>
      <c r="D19" s="8">
        <v>-23.143000000000001</v>
      </c>
      <c r="E19" s="8">
        <v>-14.143000000000001</v>
      </c>
      <c r="F19" s="7">
        <f t="shared" si="8"/>
        <v>-22.571666666666669</v>
      </c>
      <c r="G19" s="8">
        <v>-0.42899999999999999</v>
      </c>
      <c r="H19" s="7">
        <f t="shared" si="9"/>
        <v>-22.14266666666667</v>
      </c>
      <c r="I19" s="7">
        <v>14.18</v>
      </c>
      <c r="J19" s="7">
        <v>2</v>
      </c>
      <c r="K19" s="8">
        <v>10</v>
      </c>
      <c r="L19" s="7">
        <f t="shared" si="10"/>
        <v>5</v>
      </c>
      <c r="M19" s="7"/>
      <c r="N19" s="7">
        <f t="shared" ref="N19:N21" si="11">(H19*I19)/(J19*L19)</f>
        <v>-31.398301333333336</v>
      </c>
      <c r="AF19" t="s">
        <v>62</v>
      </c>
      <c r="AH19" s="17" t="s">
        <v>72</v>
      </c>
      <c r="AI19" s="17"/>
      <c r="AJ19" s="17"/>
      <c r="AN19" s="7"/>
    </row>
    <row r="20" spans="1:45" x14ac:dyDescent="0.2">
      <c r="B20" s="7">
        <v>400</v>
      </c>
      <c r="C20" s="6">
        <v>-13.757</v>
      </c>
      <c r="D20" s="6">
        <v>-15.343</v>
      </c>
      <c r="E20" s="6">
        <v>-12</v>
      </c>
      <c r="F20">
        <f t="shared" si="8"/>
        <v>-13.700000000000001</v>
      </c>
      <c r="G20" s="6">
        <v>-1.157</v>
      </c>
      <c r="H20">
        <f t="shared" si="9"/>
        <v>-12.543000000000001</v>
      </c>
      <c r="I20" s="7">
        <v>14.18</v>
      </c>
      <c r="J20">
        <v>2</v>
      </c>
      <c r="K20" s="6">
        <v>20</v>
      </c>
      <c r="L20">
        <f t="shared" si="10"/>
        <v>2.5</v>
      </c>
      <c r="N20">
        <f t="shared" si="11"/>
        <v>-35.571948000000006</v>
      </c>
      <c r="AF20" t="s">
        <v>94</v>
      </c>
      <c r="AG20" s="3" t="s">
        <v>70</v>
      </c>
      <c r="AH20" s="4">
        <v>1</v>
      </c>
      <c r="AI20" s="4">
        <v>2</v>
      </c>
      <c r="AJ20" s="4">
        <v>3</v>
      </c>
      <c r="AK20" s="3" t="s">
        <v>63</v>
      </c>
      <c r="AL20" s="4" t="s">
        <v>64</v>
      </c>
      <c r="AM20" s="3" t="s">
        <v>61</v>
      </c>
      <c r="AN20" s="9" t="s">
        <v>65</v>
      </c>
      <c r="AO20" s="3" t="s">
        <v>66</v>
      </c>
      <c r="AP20" s="3" t="s">
        <v>67</v>
      </c>
      <c r="AQ20" s="3" t="s">
        <v>68</v>
      </c>
      <c r="AS20" s="3" t="s">
        <v>69</v>
      </c>
    </row>
    <row r="21" spans="1:45" x14ac:dyDescent="0.2">
      <c r="B21" s="7">
        <v>800</v>
      </c>
      <c r="C21" s="6"/>
      <c r="D21" s="6"/>
      <c r="E21" s="6"/>
      <c r="F21" t="e">
        <f t="shared" si="8"/>
        <v>#DIV/0!</v>
      </c>
      <c r="G21" s="6"/>
      <c r="H21" t="e">
        <f t="shared" si="9"/>
        <v>#DIV/0!</v>
      </c>
      <c r="I21" s="7">
        <v>14.18</v>
      </c>
      <c r="J21">
        <v>2</v>
      </c>
      <c r="K21" s="6">
        <v>40</v>
      </c>
      <c r="L21">
        <f t="shared" si="10"/>
        <v>1.25</v>
      </c>
      <c r="N21" t="e">
        <f t="shared" si="11"/>
        <v>#DIV/0!</v>
      </c>
      <c r="AG21" s="7">
        <v>20</v>
      </c>
      <c r="AH21" s="5">
        <v>-67.989000000000004</v>
      </c>
      <c r="AI21" s="5">
        <v>-77.116</v>
      </c>
      <c r="AJ21" s="5">
        <v>-72.284999999999997</v>
      </c>
      <c r="AK21">
        <f>AVERAGE(AH21:AJ21)</f>
        <v>-72.463333333333338</v>
      </c>
      <c r="AL21" s="5">
        <v>-1.389</v>
      </c>
      <c r="AM21">
        <f>AK21-AL21</f>
        <v>-71.074333333333342</v>
      </c>
      <c r="AN21">
        <v>14.18</v>
      </c>
      <c r="AO21">
        <v>2</v>
      </c>
      <c r="AP21" s="5">
        <v>1</v>
      </c>
      <c r="AQ21">
        <f>50/AP21</f>
        <v>50</v>
      </c>
      <c r="AS21">
        <f>(AM21*AN21)/(AO21*AQ21)</f>
        <v>-10.078340466666667</v>
      </c>
    </row>
    <row r="22" spans="1:45" x14ac:dyDescent="0.2">
      <c r="AG22" s="7">
        <v>100</v>
      </c>
      <c r="AH22" s="8">
        <v>-19.425999999999998</v>
      </c>
      <c r="AI22" s="8">
        <v>-22.498000000000001</v>
      </c>
      <c r="AJ22" s="8">
        <v>-19.611000000000001</v>
      </c>
      <c r="AK22">
        <f>AVERAGE(AH22:AJ22)</f>
        <v>-20.511666666666667</v>
      </c>
      <c r="AL22" s="6">
        <v>-2.3679999999999999</v>
      </c>
      <c r="AM22">
        <f>AK22-AL22</f>
        <v>-18.143666666666668</v>
      </c>
      <c r="AN22">
        <v>14.18</v>
      </c>
      <c r="AO22">
        <v>2</v>
      </c>
      <c r="AP22" s="6">
        <v>5</v>
      </c>
      <c r="AQ22">
        <f>50/AP22</f>
        <v>10</v>
      </c>
      <c r="AS22">
        <f>(AM22*AN22)/(AO22*AQ22)</f>
        <v>-12.863859666666666</v>
      </c>
    </row>
    <row r="23" spans="1:45" x14ac:dyDescent="0.2">
      <c r="A23" s="31" t="s">
        <v>156</v>
      </c>
      <c r="B23" t="s">
        <v>62</v>
      </c>
      <c r="D23" s="65" t="s">
        <v>72</v>
      </c>
      <c r="E23" s="65"/>
      <c r="F23" s="65"/>
      <c r="J23" s="7"/>
      <c r="AG23" s="14">
        <v>200</v>
      </c>
      <c r="AH23">
        <v>-7.6870000000000003</v>
      </c>
      <c r="AI23">
        <v>-8.391</v>
      </c>
      <c r="AJ23">
        <v>-15.817</v>
      </c>
      <c r="AK23" s="7">
        <f>AVERAGE(AH23:AJ23)</f>
        <v>-10.631666666666666</v>
      </c>
      <c r="AL23" s="8">
        <v>-1.105</v>
      </c>
      <c r="AM23" s="7">
        <f>AK23-AL23</f>
        <v>-9.5266666666666655</v>
      </c>
      <c r="AN23">
        <v>14.18</v>
      </c>
      <c r="AO23" s="7">
        <v>2</v>
      </c>
      <c r="AP23" s="8">
        <v>10</v>
      </c>
      <c r="AQ23" s="7">
        <f>50/AP23</f>
        <v>5</v>
      </c>
      <c r="AR23" s="7"/>
      <c r="AS23" s="7">
        <f>(AM23*AN23)/(AO23*AQ23)</f>
        <v>-13.508813333333331</v>
      </c>
    </row>
    <row r="24" spans="1:45" x14ac:dyDescent="0.2">
      <c r="A24" t="s">
        <v>56</v>
      </c>
      <c r="C24" s="3" t="s">
        <v>70</v>
      </c>
      <c r="D24" s="4">
        <v>1</v>
      </c>
      <c r="E24" s="4">
        <v>2</v>
      </c>
      <c r="F24" s="4">
        <v>3</v>
      </c>
      <c r="G24" s="3" t="s">
        <v>63</v>
      </c>
      <c r="H24" s="4" t="s">
        <v>64</v>
      </c>
      <c r="I24" s="3" t="s">
        <v>61</v>
      </c>
      <c r="J24" s="9" t="s">
        <v>65</v>
      </c>
      <c r="K24" s="3" t="s">
        <v>66</v>
      </c>
      <c r="L24" s="3" t="s">
        <v>67</v>
      </c>
      <c r="M24" s="3" t="s">
        <v>68</v>
      </c>
      <c r="O24" s="3" t="s">
        <v>69</v>
      </c>
      <c r="P24" s="3" t="s">
        <v>81</v>
      </c>
      <c r="Q24" s="66" t="s">
        <v>77</v>
      </c>
      <c r="R24" s="66"/>
      <c r="S24" s="66"/>
      <c r="U24" s="66" t="s">
        <v>74</v>
      </c>
      <c r="V24" s="66"/>
      <c r="W24" s="66"/>
      <c r="Y24" s="66" t="s">
        <v>79</v>
      </c>
      <c r="Z24" s="66"/>
      <c r="AA24" s="66"/>
      <c r="AG24" s="7">
        <v>400</v>
      </c>
      <c r="AH24" s="6">
        <v>-7.5789999999999997</v>
      </c>
      <c r="AI24" s="6">
        <v>-3.9470000000000001</v>
      </c>
      <c r="AJ24" s="6">
        <v>-7.1050000000000004</v>
      </c>
      <c r="AK24">
        <f>AVERAGE(AH24:AJ24)</f>
        <v>-6.2103333333333337</v>
      </c>
      <c r="AL24" s="6">
        <v>0.78900000000000003</v>
      </c>
      <c r="AM24">
        <f>AK24-AL24</f>
        <v>-6.9993333333333334</v>
      </c>
      <c r="AN24">
        <v>14.18</v>
      </c>
      <c r="AO24">
        <v>2</v>
      </c>
      <c r="AP24" s="6">
        <v>20</v>
      </c>
      <c r="AQ24">
        <f>50/AP24</f>
        <v>2.5</v>
      </c>
      <c r="AS24">
        <f>(AM24*AN24)/(AO24*AQ24)</f>
        <v>-19.850109333333332</v>
      </c>
    </row>
    <row r="25" spans="1:45" x14ac:dyDescent="0.2">
      <c r="A25" t="s">
        <v>57</v>
      </c>
      <c r="B25" t="s">
        <v>0</v>
      </c>
      <c r="C25" s="7">
        <v>100</v>
      </c>
      <c r="D25" s="5">
        <v>-32</v>
      </c>
      <c r="E25" s="5">
        <v>-22</v>
      </c>
      <c r="F25" s="5">
        <v>-24</v>
      </c>
      <c r="G25">
        <f t="shared" ref="G25:G48" si="12">AVERAGE(D25:F25)</f>
        <v>-26</v>
      </c>
      <c r="H25" s="5">
        <v>2</v>
      </c>
      <c r="I25">
        <f t="shared" ref="I25:I48" si="13">G25-H25</f>
        <v>-28</v>
      </c>
      <c r="J25">
        <v>14.18</v>
      </c>
      <c r="K25">
        <v>2</v>
      </c>
      <c r="L25" s="5">
        <v>5</v>
      </c>
      <c r="M25">
        <f>50/L25</f>
        <v>10</v>
      </c>
      <c r="O25">
        <f>(I25*J25)/(K25*M25)</f>
        <v>-19.851999999999997</v>
      </c>
      <c r="P25">
        <f>AVERAGE(O25:O31)</f>
        <v>-18.122039999999998</v>
      </c>
      <c r="R25" s="3" t="s">
        <v>58</v>
      </c>
      <c r="S25" t="s">
        <v>57</v>
      </c>
      <c r="V25" s="3" t="s">
        <v>58</v>
      </c>
      <c r="W25" t="s">
        <v>57</v>
      </c>
      <c r="Z25" s="3" t="s">
        <v>58</v>
      </c>
      <c r="AA25" t="s">
        <v>57</v>
      </c>
      <c r="AG25" s="7">
        <v>800</v>
      </c>
      <c r="AH25" s="6"/>
      <c r="AI25" s="6"/>
      <c r="AJ25" s="6"/>
      <c r="AL25" s="6"/>
      <c r="AN25">
        <v>14.18</v>
      </c>
      <c r="AO25">
        <v>2</v>
      </c>
      <c r="AP25" s="6">
        <v>40</v>
      </c>
      <c r="AQ25">
        <f>50/AP25</f>
        <v>1.25</v>
      </c>
    </row>
    <row r="26" spans="1:45" x14ac:dyDescent="0.2">
      <c r="A26" t="s">
        <v>57</v>
      </c>
      <c r="B26" t="s">
        <v>1</v>
      </c>
      <c r="C26" s="7">
        <v>100</v>
      </c>
      <c r="D26">
        <v>-31.2</v>
      </c>
      <c r="E26">
        <v>-19.600000000000001</v>
      </c>
      <c r="F26">
        <v>-27.2</v>
      </c>
      <c r="G26">
        <f t="shared" si="12"/>
        <v>-26</v>
      </c>
      <c r="H26">
        <v>-0.4</v>
      </c>
      <c r="I26">
        <f t="shared" si="13"/>
        <v>-25.6</v>
      </c>
      <c r="J26">
        <v>14.18</v>
      </c>
      <c r="K26">
        <v>2</v>
      </c>
      <c r="L26" s="5">
        <v>5</v>
      </c>
      <c r="M26">
        <f t="shared" ref="M26:M48" si="14">50/L26</f>
        <v>10</v>
      </c>
      <c r="O26">
        <f t="shared" ref="O26:O48" si="15">(I26*J26)/(K26*M26)</f>
        <v>-18.150400000000001</v>
      </c>
      <c r="Q26" t="s">
        <v>75</v>
      </c>
      <c r="R26">
        <f>AVERAGE(O44:O48)</f>
        <v>-18.60416</v>
      </c>
      <c r="S26">
        <f>AVERAGE(O32:O38)</f>
        <v>-15.541685142857146</v>
      </c>
      <c r="U26" t="s">
        <v>75</v>
      </c>
      <c r="V26">
        <f>STDEVA(O44:O48)</f>
        <v>3.3573643427876885</v>
      </c>
      <c r="W26">
        <f>STDEVA(O32:O38)</f>
        <v>5.4256855749819621</v>
      </c>
      <c r="Y26" t="s">
        <v>75</v>
      </c>
      <c r="Z26">
        <f>V26/SQRT(V31)</f>
        <v>1.5014589791414354</v>
      </c>
      <c r="AA26">
        <f>W26/SQRT(W31)</f>
        <v>2.0507163890618232</v>
      </c>
    </row>
    <row r="27" spans="1:45" x14ac:dyDescent="0.2">
      <c r="A27" t="s">
        <v>57</v>
      </c>
      <c r="B27" t="s">
        <v>2</v>
      </c>
      <c r="C27" s="7">
        <v>100</v>
      </c>
      <c r="D27">
        <v>-30.2</v>
      </c>
      <c r="E27">
        <v>-37.4</v>
      </c>
      <c r="F27">
        <v>-23.2</v>
      </c>
      <c r="G27">
        <f t="shared" si="12"/>
        <v>-30.266666666666666</v>
      </c>
      <c r="H27">
        <v>-0.2</v>
      </c>
      <c r="I27">
        <f t="shared" si="13"/>
        <v>-30.066666666666666</v>
      </c>
      <c r="J27">
        <v>14.18</v>
      </c>
      <c r="K27">
        <v>2</v>
      </c>
      <c r="L27" s="5">
        <v>5</v>
      </c>
      <c r="M27">
        <f t="shared" si="14"/>
        <v>10</v>
      </c>
      <c r="O27">
        <f t="shared" si="15"/>
        <v>-21.317266666666665</v>
      </c>
      <c r="Q27" t="s">
        <v>76</v>
      </c>
      <c r="R27">
        <f>AVERAGE(O39:O43)</f>
        <v>-14.077904</v>
      </c>
      <c r="S27">
        <f>AVERAGE(O25:O31)</f>
        <v>-18.122039999999998</v>
      </c>
      <c r="U27" t="s">
        <v>76</v>
      </c>
      <c r="V27">
        <f>STDEVA(O39:O43)</f>
        <v>3.7088608566021253</v>
      </c>
      <c r="W27">
        <f>STDEVA(O25:O31)</f>
        <v>3.1819232851892734</v>
      </c>
      <c r="Y27" t="s">
        <v>76</v>
      </c>
      <c r="Z27">
        <f>V27/SQRT(V32)</f>
        <v>1.6586529988900902</v>
      </c>
      <c r="AA27">
        <f>W27/SQRT(W32)</f>
        <v>1.2026539576423527</v>
      </c>
      <c r="AF27" t="s">
        <v>95</v>
      </c>
      <c r="AG27" s="3" t="s">
        <v>70</v>
      </c>
      <c r="AH27" s="4">
        <v>1</v>
      </c>
      <c r="AI27" s="4">
        <v>2</v>
      </c>
      <c r="AJ27" s="4">
        <v>3</v>
      </c>
      <c r="AK27" s="3" t="s">
        <v>63</v>
      </c>
      <c r="AL27" s="4" t="s">
        <v>64</v>
      </c>
      <c r="AM27" s="3" t="s">
        <v>61</v>
      </c>
      <c r="AN27" s="9" t="s">
        <v>65</v>
      </c>
      <c r="AO27" s="3" t="s">
        <v>66</v>
      </c>
      <c r="AP27" s="3" t="s">
        <v>67</v>
      </c>
      <c r="AQ27" s="3" t="s">
        <v>68</v>
      </c>
      <c r="AS27" s="3" t="s">
        <v>69</v>
      </c>
    </row>
    <row r="28" spans="1:45" x14ac:dyDescent="0.2">
      <c r="A28" t="s">
        <v>57</v>
      </c>
      <c r="B28" t="s">
        <v>3</v>
      </c>
      <c r="C28" s="7">
        <v>100</v>
      </c>
      <c r="D28">
        <v>-18.8</v>
      </c>
      <c r="E28">
        <v>-20</v>
      </c>
      <c r="F28">
        <v>-24</v>
      </c>
      <c r="G28">
        <f t="shared" si="12"/>
        <v>-20.933333333333334</v>
      </c>
      <c r="H28" s="12">
        <v>-1.2</v>
      </c>
      <c r="I28">
        <f t="shared" si="13"/>
        <v>-19.733333333333334</v>
      </c>
      <c r="J28">
        <v>14.18</v>
      </c>
      <c r="K28">
        <v>2</v>
      </c>
      <c r="L28" s="5">
        <v>5</v>
      </c>
      <c r="M28">
        <f t="shared" si="14"/>
        <v>10</v>
      </c>
      <c r="O28">
        <f t="shared" si="15"/>
        <v>-13.990933333333334</v>
      </c>
      <c r="AG28" s="7">
        <v>20</v>
      </c>
      <c r="AH28" s="5">
        <v>-131.48599999999999</v>
      </c>
      <c r="AI28" s="5">
        <v>-135.81399999999999</v>
      </c>
      <c r="AJ28" s="5">
        <v>-102.086</v>
      </c>
      <c r="AK28">
        <f>AVERAGE(AH28:AJ28)</f>
        <v>-123.12866666666666</v>
      </c>
      <c r="AL28" s="5">
        <v>-2.786</v>
      </c>
      <c r="AM28">
        <f>AK28-AL28</f>
        <v>-120.34266666666666</v>
      </c>
      <c r="AN28">
        <v>14.18</v>
      </c>
      <c r="AO28">
        <v>2</v>
      </c>
      <c r="AP28" s="5">
        <v>1</v>
      </c>
      <c r="AQ28">
        <f>50/AP28</f>
        <v>50</v>
      </c>
      <c r="AS28">
        <f>(AM28*AN28)/(AO28*AQ28)</f>
        <v>-17.064590133333333</v>
      </c>
    </row>
    <row r="29" spans="1:45" x14ac:dyDescent="0.2">
      <c r="A29" t="s">
        <v>57</v>
      </c>
      <c r="B29" t="s">
        <v>4</v>
      </c>
      <c r="C29" s="7">
        <v>100</v>
      </c>
      <c r="D29">
        <v>-33.04</v>
      </c>
      <c r="E29">
        <v>-25.68</v>
      </c>
      <c r="F29">
        <v>-41.32</v>
      </c>
      <c r="G29">
        <f t="shared" si="12"/>
        <v>-33.346666666666664</v>
      </c>
      <c r="H29">
        <v>-1.96</v>
      </c>
      <c r="I29">
        <f t="shared" si="13"/>
        <v>-31.386666666666663</v>
      </c>
      <c r="J29">
        <v>14.18</v>
      </c>
      <c r="K29">
        <v>2</v>
      </c>
      <c r="L29" s="5">
        <v>5</v>
      </c>
      <c r="M29">
        <f t="shared" si="14"/>
        <v>10</v>
      </c>
      <c r="O29">
        <f t="shared" si="15"/>
        <v>-22.253146666666662</v>
      </c>
      <c r="Q29" s="67" t="s">
        <v>78</v>
      </c>
      <c r="R29" s="67"/>
      <c r="S29" s="67"/>
      <c r="U29" s="66" t="s">
        <v>80</v>
      </c>
      <c r="V29" s="66"/>
      <c r="W29" s="66"/>
      <c r="AG29" s="7">
        <v>100</v>
      </c>
      <c r="AH29" s="6">
        <v>-61.5</v>
      </c>
      <c r="AI29" s="6">
        <v>-60.213999999999999</v>
      </c>
      <c r="AJ29" s="6">
        <v>-74.155000000000001</v>
      </c>
      <c r="AK29">
        <f>AVERAGE(AH29:AJ29)</f>
        <v>-65.289666666666662</v>
      </c>
      <c r="AL29" s="6">
        <v>0.85699999999999998</v>
      </c>
      <c r="AM29">
        <f>AK29-AL29</f>
        <v>-66.146666666666661</v>
      </c>
      <c r="AN29">
        <v>14.18</v>
      </c>
      <c r="AO29">
        <v>2</v>
      </c>
      <c r="AP29" s="6">
        <v>5</v>
      </c>
      <c r="AQ29">
        <f>50/AP29</f>
        <v>10</v>
      </c>
      <c r="AS29">
        <f>(AM29*AN29)/(AO29*AQ29)</f>
        <v>-46.897986666666661</v>
      </c>
    </row>
    <row r="30" spans="1:45" x14ac:dyDescent="0.2">
      <c r="A30" t="s">
        <v>57</v>
      </c>
      <c r="B30" t="s">
        <v>5</v>
      </c>
      <c r="C30" s="7">
        <v>100</v>
      </c>
      <c r="D30">
        <v>-23.6</v>
      </c>
      <c r="E30">
        <v>-7.6</v>
      </c>
      <c r="F30">
        <v>-24</v>
      </c>
      <c r="G30">
        <f t="shared" si="12"/>
        <v>-18.400000000000002</v>
      </c>
      <c r="H30">
        <v>2.6</v>
      </c>
      <c r="I30">
        <f t="shared" si="13"/>
        <v>-21.000000000000004</v>
      </c>
      <c r="J30">
        <v>14.18</v>
      </c>
      <c r="K30">
        <v>2</v>
      </c>
      <c r="L30" s="5">
        <v>5</v>
      </c>
      <c r="M30">
        <f t="shared" si="14"/>
        <v>10</v>
      </c>
      <c r="O30">
        <f t="shared" si="15"/>
        <v>-14.889000000000001</v>
      </c>
      <c r="R30" t="s">
        <v>58</v>
      </c>
      <c r="S30" t="s">
        <v>57</v>
      </c>
      <c r="V30" t="s">
        <v>58</v>
      </c>
      <c r="W30" t="s">
        <v>57</v>
      </c>
      <c r="AG30" s="14">
        <v>200</v>
      </c>
      <c r="AH30" s="8">
        <v>-37.470999999999997</v>
      </c>
      <c r="AI30" s="8">
        <v>-33.207000000000001</v>
      </c>
      <c r="AJ30" s="8">
        <v>-32.670999999999999</v>
      </c>
      <c r="AK30" s="7">
        <f>AVERAGE(AH30:AJ30)</f>
        <v>-34.449666666666666</v>
      </c>
      <c r="AL30" s="8">
        <v>1.357</v>
      </c>
      <c r="AM30" s="7">
        <f>AK30-AL30</f>
        <v>-35.806666666666665</v>
      </c>
      <c r="AN30">
        <v>14.18</v>
      </c>
      <c r="AO30" s="7">
        <v>2</v>
      </c>
      <c r="AP30" s="8">
        <v>10</v>
      </c>
      <c r="AQ30" s="7">
        <f>50/AP30</f>
        <v>5</v>
      </c>
      <c r="AR30" s="7"/>
      <c r="AS30" s="7">
        <f>(AM30*AN30)/(AO30*AQ30)</f>
        <v>-50.773853333333328</v>
      </c>
    </row>
    <row r="31" spans="1:45" x14ac:dyDescent="0.2">
      <c r="A31" t="s">
        <v>57</v>
      </c>
      <c r="B31" t="s">
        <v>6</v>
      </c>
      <c r="C31" s="7">
        <v>100</v>
      </c>
      <c r="D31">
        <v>-25</v>
      </c>
      <c r="E31">
        <v>-18</v>
      </c>
      <c r="F31">
        <v>-20.399999999999999</v>
      </c>
      <c r="G31">
        <f t="shared" si="12"/>
        <v>-21.133333333333333</v>
      </c>
      <c r="H31">
        <v>2</v>
      </c>
      <c r="I31">
        <f t="shared" si="13"/>
        <v>-23.133333333333333</v>
      </c>
      <c r="J31">
        <v>14.18</v>
      </c>
      <c r="K31">
        <v>2</v>
      </c>
      <c r="L31" s="5">
        <v>5</v>
      </c>
      <c r="M31">
        <f t="shared" si="14"/>
        <v>10</v>
      </c>
      <c r="O31">
        <f t="shared" si="15"/>
        <v>-16.401533333333333</v>
      </c>
      <c r="Q31" t="s">
        <v>75</v>
      </c>
      <c r="R31">
        <f>ABS(R26)</f>
        <v>18.60416</v>
      </c>
      <c r="S31">
        <f>ABS(S26)</f>
        <v>15.541685142857146</v>
      </c>
      <c r="U31" t="s">
        <v>75</v>
      </c>
      <c r="V31">
        <f>COUNT(O44:O48)</f>
        <v>5</v>
      </c>
      <c r="W31">
        <f>COUNT(O33:O39)</f>
        <v>7</v>
      </c>
      <c r="AG31" s="7">
        <v>400</v>
      </c>
      <c r="AH31" s="6">
        <v>-19.114000000000001</v>
      </c>
      <c r="AI31" s="6">
        <v>-13.371</v>
      </c>
      <c r="AJ31" s="6">
        <v>-17.100000000000001</v>
      </c>
      <c r="AK31">
        <f>AVERAGE(AH31:AJ31)</f>
        <v>-16.528333333333332</v>
      </c>
      <c r="AL31" s="6">
        <v>0.81399999999999995</v>
      </c>
      <c r="AM31">
        <f>AK31-AL31</f>
        <v>-17.342333333333332</v>
      </c>
      <c r="AN31">
        <v>14.18</v>
      </c>
      <c r="AO31">
        <v>2</v>
      </c>
      <c r="AP31" s="6">
        <v>20</v>
      </c>
      <c r="AQ31">
        <f>50/AP31</f>
        <v>2.5</v>
      </c>
      <c r="AS31">
        <f>(AM31*AN31)/(AO31*AQ31)</f>
        <v>-49.182857333333331</v>
      </c>
    </row>
    <row r="32" spans="1:45" x14ac:dyDescent="0.2">
      <c r="A32" t="s">
        <v>57</v>
      </c>
      <c r="B32" t="s">
        <v>7</v>
      </c>
      <c r="C32" s="7">
        <v>100</v>
      </c>
      <c r="D32">
        <v>-34.200000000000003</v>
      </c>
      <c r="E32">
        <v>-29.6</v>
      </c>
      <c r="F32">
        <v>-36</v>
      </c>
      <c r="G32">
        <f t="shared" si="12"/>
        <v>-33.266666666666673</v>
      </c>
      <c r="H32">
        <v>-0.72</v>
      </c>
      <c r="I32">
        <f t="shared" si="13"/>
        <v>-32.546666666666674</v>
      </c>
      <c r="J32">
        <v>14.18</v>
      </c>
      <c r="K32">
        <v>2</v>
      </c>
      <c r="L32" s="5">
        <v>5</v>
      </c>
      <c r="M32">
        <f t="shared" si="14"/>
        <v>10</v>
      </c>
      <c r="O32">
        <f t="shared" si="15"/>
        <v>-23.075586666666673</v>
      </c>
      <c r="P32">
        <f>AVERAGE(O32:O38)</f>
        <v>-15.541685142857146</v>
      </c>
      <c r="Q32" t="s">
        <v>76</v>
      </c>
      <c r="R32">
        <f>ABS(R27)</f>
        <v>14.077904</v>
      </c>
      <c r="S32">
        <f>ABS(S27)</f>
        <v>18.122039999999998</v>
      </c>
      <c r="U32" t="s">
        <v>76</v>
      </c>
      <c r="V32">
        <f>COUNT(O40:O44)</f>
        <v>5</v>
      </c>
      <c r="W32">
        <f>COUNT(O26:O32)</f>
        <v>7</v>
      </c>
      <c r="AG32" s="7">
        <v>800</v>
      </c>
      <c r="AH32" s="6">
        <v>-8.6649999999999991</v>
      </c>
      <c r="AI32" s="6">
        <v>-7.1689999999999996</v>
      </c>
      <c r="AJ32" s="6">
        <v>-6.0350000000000001</v>
      </c>
      <c r="AK32">
        <f>AVERAGE(AH32:AJ32)</f>
        <v>-7.2896666666666663</v>
      </c>
      <c r="AL32" s="6">
        <v>-0.14399999999999999</v>
      </c>
      <c r="AM32">
        <f>AK32-AL32</f>
        <v>-7.1456666666666662</v>
      </c>
      <c r="AN32">
        <v>14.18</v>
      </c>
      <c r="AO32">
        <v>2</v>
      </c>
      <c r="AP32" s="6">
        <v>40</v>
      </c>
      <c r="AQ32">
        <f>50/AP32</f>
        <v>1.25</v>
      </c>
      <c r="AS32">
        <f>(AM32*AN32)/(AO32*AQ32)</f>
        <v>-40.53022133333333</v>
      </c>
    </row>
    <row r="33" spans="1:60" x14ac:dyDescent="0.2">
      <c r="A33" t="s">
        <v>57</v>
      </c>
      <c r="B33" t="s">
        <v>8</v>
      </c>
      <c r="C33" s="7">
        <v>100</v>
      </c>
      <c r="D33">
        <v>-30.6</v>
      </c>
      <c r="E33">
        <v>-35.200000000000003</v>
      </c>
      <c r="F33">
        <v>-25.4</v>
      </c>
      <c r="G33">
        <f t="shared" si="12"/>
        <v>-30.400000000000006</v>
      </c>
      <c r="H33">
        <v>-4.2</v>
      </c>
      <c r="I33">
        <f t="shared" si="13"/>
        <v>-26.200000000000006</v>
      </c>
      <c r="J33">
        <v>14.18</v>
      </c>
      <c r="K33">
        <v>2</v>
      </c>
      <c r="L33" s="5">
        <v>5</v>
      </c>
      <c r="M33">
        <f t="shared" si="14"/>
        <v>10</v>
      </c>
      <c r="O33">
        <f t="shared" si="15"/>
        <v>-18.575800000000005</v>
      </c>
    </row>
    <row r="34" spans="1:60" x14ac:dyDescent="0.2">
      <c r="A34" t="s">
        <v>57</v>
      </c>
      <c r="B34" t="s">
        <v>9</v>
      </c>
      <c r="C34" s="7">
        <v>100</v>
      </c>
      <c r="D34">
        <v>-21.6</v>
      </c>
      <c r="E34">
        <v>-28.2</v>
      </c>
      <c r="F34">
        <v>-17.8</v>
      </c>
      <c r="G34">
        <f t="shared" si="12"/>
        <v>-22.533333333333331</v>
      </c>
      <c r="H34">
        <v>-4.8</v>
      </c>
      <c r="I34">
        <f t="shared" si="13"/>
        <v>-17.733333333333331</v>
      </c>
      <c r="J34">
        <v>14.18</v>
      </c>
      <c r="K34">
        <v>2</v>
      </c>
      <c r="L34" s="5">
        <v>5</v>
      </c>
      <c r="M34">
        <f t="shared" si="14"/>
        <v>10</v>
      </c>
      <c r="O34">
        <f t="shared" si="15"/>
        <v>-12.572933333333332</v>
      </c>
      <c r="AF34" s="68" t="s">
        <v>104</v>
      </c>
      <c r="AG34" s="68"/>
      <c r="AH34" s="68"/>
    </row>
    <row r="35" spans="1:60" x14ac:dyDescent="0.2">
      <c r="A35" t="s">
        <v>57</v>
      </c>
      <c r="B35" t="s">
        <v>10</v>
      </c>
      <c r="C35" s="7">
        <v>100</v>
      </c>
      <c r="D35">
        <v>-21.2</v>
      </c>
      <c r="E35">
        <v>-25.2</v>
      </c>
      <c r="F35">
        <v>-22.8</v>
      </c>
      <c r="G35">
        <f t="shared" si="12"/>
        <v>-23.066666666666666</v>
      </c>
      <c r="H35" s="12">
        <v>-7.2</v>
      </c>
      <c r="I35">
        <f t="shared" si="13"/>
        <v>-15.866666666666667</v>
      </c>
      <c r="J35">
        <v>14.18</v>
      </c>
      <c r="K35">
        <v>2</v>
      </c>
      <c r="L35" s="5">
        <v>5</v>
      </c>
      <c r="M35">
        <f t="shared" si="14"/>
        <v>10</v>
      </c>
      <c r="O35">
        <f t="shared" si="15"/>
        <v>-11.249466666666667</v>
      </c>
      <c r="AG35" t="s">
        <v>62</v>
      </c>
      <c r="AI35" s="65" t="s">
        <v>72</v>
      </c>
      <c r="AJ35" s="65"/>
      <c r="AK35" s="65"/>
      <c r="AO35" s="7"/>
    </row>
    <row r="36" spans="1:60" x14ac:dyDescent="0.2">
      <c r="A36" t="s">
        <v>57</v>
      </c>
      <c r="B36" t="s">
        <v>11</v>
      </c>
      <c r="C36" s="7">
        <v>100</v>
      </c>
      <c r="D36">
        <v>-25.6</v>
      </c>
      <c r="E36">
        <v>-36.799999999999997</v>
      </c>
      <c r="F36">
        <v>-25.6</v>
      </c>
      <c r="G36">
        <f t="shared" si="12"/>
        <v>-29.333333333333332</v>
      </c>
      <c r="H36">
        <v>0.6</v>
      </c>
      <c r="I36">
        <f t="shared" si="13"/>
        <v>-29.933333333333334</v>
      </c>
      <c r="J36">
        <v>14.18</v>
      </c>
      <c r="K36">
        <v>2</v>
      </c>
      <c r="L36" s="5">
        <v>5</v>
      </c>
      <c r="M36">
        <f t="shared" si="14"/>
        <v>10</v>
      </c>
      <c r="O36">
        <f t="shared" si="15"/>
        <v>-21.222733333333331</v>
      </c>
      <c r="AF36" t="s">
        <v>56</v>
      </c>
      <c r="AH36" s="3" t="s">
        <v>70</v>
      </c>
      <c r="AI36" s="20">
        <v>1</v>
      </c>
      <c r="AJ36" s="20">
        <v>2</v>
      </c>
      <c r="AK36" s="20">
        <v>3</v>
      </c>
      <c r="AL36" s="3" t="s">
        <v>63</v>
      </c>
      <c r="AM36" s="4" t="s">
        <v>64</v>
      </c>
      <c r="AN36" s="3" t="s">
        <v>61</v>
      </c>
      <c r="AO36" s="9" t="s">
        <v>65</v>
      </c>
      <c r="AP36" s="3" t="s">
        <v>66</v>
      </c>
      <c r="AQ36" s="3" t="s">
        <v>67</v>
      </c>
      <c r="AR36" s="3" t="s">
        <v>68</v>
      </c>
      <c r="AT36" s="3" t="s">
        <v>69</v>
      </c>
      <c r="AU36" s="3" t="s">
        <v>81</v>
      </c>
      <c r="AX36" s="66" t="s">
        <v>77</v>
      </c>
      <c r="AY36" s="66"/>
      <c r="AZ36" s="66"/>
      <c r="BB36" s="66" t="s">
        <v>74</v>
      </c>
      <c r="BC36" s="66"/>
      <c r="BD36" s="66"/>
      <c r="BF36" t="s">
        <v>79</v>
      </c>
    </row>
    <row r="37" spans="1:60" x14ac:dyDescent="0.2">
      <c r="A37" t="s">
        <v>57</v>
      </c>
      <c r="B37" t="s">
        <v>12</v>
      </c>
      <c r="C37" s="7">
        <v>100</v>
      </c>
      <c r="D37">
        <v>-19.2</v>
      </c>
      <c r="E37">
        <v>-27.6</v>
      </c>
      <c r="F37">
        <v>-19.600000000000001</v>
      </c>
      <c r="G37">
        <f t="shared" si="12"/>
        <v>-22.133333333333336</v>
      </c>
      <c r="H37">
        <v>-3.28</v>
      </c>
      <c r="I37">
        <f t="shared" si="13"/>
        <v>-18.853333333333335</v>
      </c>
      <c r="J37">
        <v>14.18</v>
      </c>
      <c r="K37">
        <v>2</v>
      </c>
      <c r="L37" s="5">
        <v>5</v>
      </c>
      <c r="M37">
        <f t="shared" si="14"/>
        <v>10</v>
      </c>
      <c r="O37">
        <f t="shared" si="15"/>
        <v>-13.367013333333336</v>
      </c>
      <c r="AF37" t="s">
        <v>57</v>
      </c>
      <c r="AG37" t="s">
        <v>0</v>
      </c>
      <c r="AH37" s="7">
        <v>100</v>
      </c>
      <c r="AI37" s="21">
        <v>-28</v>
      </c>
      <c r="AJ37" s="21">
        <v>-36.200000000000003</v>
      </c>
      <c r="AK37" s="21">
        <v>-25.6</v>
      </c>
      <c r="AL37">
        <f>AVERAGE(AI37:AK37)</f>
        <v>-29.933333333333337</v>
      </c>
      <c r="AM37" s="21">
        <v>-1.17</v>
      </c>
      <c r="AN37">
        <f>AL37-AM37</f>
        <v>-28.763333333333335</v>
      </c>
      <c r="AO37">
        <v>14.18</v>
      </c>
      <c r="AP37">
        <v>2</v>
      </c>
      <c r="AQ37" s="5">
        <v>5</v>
      </c>
      <c r="AR37">
        <f>50/AQ37</f>
        <v>10</v>
      </c>
      <c r="AT37">
        <f>(AN37*AO37)/(AP37*AR37)</f>
        <v>-20.393203333333336</v>
      </c>
      <c r="AU37">
        <f>AVERAGE(AT37:AT43)</f>
        <v>-31.382095619047618</v>
      </c>
      <c r="AY37" s="3" t="s">
        <v>58</v>
      </c>
      <c r="AZ37" t="s">
        <v>57</v>
      </c>
      <c r="BC37" s="3" t="s">
        <v>58</v>
      </c>
      <c r="BD37" t="s">
        <v>57</v>
      </c>
      <c r="BG37" s="3" t="s">
        <v>58</v>
      </c>
      <c r="BH37" t="s">
        <v>57</v>
      </c>
    </row>
    <row r="38" spans="1:60" x14ac:dyDescent="0.2">
      <c r="A38" t="s">
        <v>57</v>
      </c>
      <c r="B38" t="s">
        <v>13</v>
      </c>
      <c r="C38" s="7">
        <v>100</v>
      </c>
      <c r="D38" s="6">
        <v>-14.429</v>
      </c>
      <c r="E38" s="6">
        <v>-10.714</v>
      </c>
      <c r="F38" s="6">
        <v>-13.289</v>
      </c>
      <c r="G38">
        <f t="shared" si="12"/>
        <v>-12.810666666666668</v>
      </c>
      <c r="H38" s="6">
        <v>-0.5</v>
      </c>
      <c r="I38">
        <f t="shared" si="13"/>
        <v>-12.310666666666668</v>
      </c>
      <c r="J38">
        <v>14.18</v>
      </c>
      <c r="K38">
        <v>2</v>
      </c>
      <c r="L38" s="5">
        <v>5</v>
      </c>
      <c r="M38">
        <f t="shared" si="14"/>
        <v>10</v>
      </c>
      <c r="O38">
        <f t="shared" si="15"/>
        <v>-8.7282626666666676</v>
      </c>
      <c r="AF38" t="s">
        <v>57</v>
      </c>
      <c r="AG38" t="s">
        <v>1</v>
      </c>
      <c r="AH38" s="7">
        <v>100</v>
      </c>
      <c r="AI38" s="21">
        <v>-41.085000000000001</v>
      </c>
      <c r="AJ38" s="21">
        <v>-43.930999999999997</v>
      </c>
      <c r="AK38" s="21">
        <v>-45.86</v>
      </c>
      <c r="AL38">
        <f t="shared" ref="AL38:AL60" si="16">AVERAGE(AI38:AK38)</f>
        <v>-43.625333333333323</v>
      </c>
      <c r="AM38" s="21">
        <v>0.5</v>
      </c>
      <c r="AN38">
        <f t="shared" ref="AN38:AN60" si="17">AL38-AM38</f>
        <v>-44.125333333333323</v>
      </c>
      <c r="AO38">
        <v>14.18</v>
      </c>
      <c r="AP38">
        <v>2</v>
      </c>
      <c r="AQ38" s="5">
        <v>5</v>
      </c>
      <c r="AR38">
        <f t="shared" ref="AR38:AR60" si="18">50/AQ38</f>
        <v>10</v>
      </c>
      <c r="AT38">
        <f t="shared" ref="AT38:AT60" si="19">(AN38*AO38)/(AP38*AR38)</f>
        <v>-31.284861333333328</v>
      </c>
      <c r="AX38" t="s">
        <v>75</v>
      </c>
      <c r="AY38">
        <f>AVERAGE(AT56:AT60)</f>
        <v>-34.024437333333331</v>
      </c>
      <c r="AZ38">
        <f>AVERAGE(AT44:AT50)</f>
        <v>-32.438708190476184</v>
      </c>
      <c r="BB38" t="s">
        <v>75</v>
      </c>
      <c r="BC38">
        <f>STDEVA(AT56:AT60)</f>
        <v>8.125466783723315</v>
      </c>
      <c r="BD38">
        <f>STDEVA(AT44:AT50)</f>
        <v>7.4694697756230228</v>
      </c>
      <c r="BF38" t="s">
        <v>75</v>
      </c>
      <c r="BG38">
        <f>BC38/SQRT(BC43)</f>
        <v>3.6338192154643827</v>
      </c>
      <c r="BH38">
        <f>BD38/SQRT(BD43)</f>
        <v>2.8231942074017065</v>
      </c>
    </row>
    <row r="39" spans="1:60" x14ac:dyDescent="0.2">
      <c r="A39" t="s">
        <v>58</v>
      </c>
      <c r="B39" t="s">
        <v>14</v>
      </c>
      <c r="C39" s="7">
        <v>100</v>
      </c>
      <c r="D39">
        <v>-16.04</v>
      </c>
      <c r="E39">
        <v>-16.600000000000001</v>
      </c>
      <c r="F39">
        <v>-18.12</v>
      </c>
      <c r="G39" s="13">
        <f t="shared" si="12"/>
        <v>-16.920000000000002</v>
      </c>
      <c r="H39">
        <v>-3.72</v>
      </c>
      <c r="I39">
        <f t="shared" si="13"/>
        <v>-13.200000000000001</v>
      </c>
      <c r="J39">
        <v>14.18</v>
      </c>
      <c r="K39">
        <v>2</v>
      </c>
      <c r="L39" s="5">
        <v>5</v>
      </c>
      <c r="M39">
        <f t="shared" si="14"/>
        <v>10</v>
      </c>
      <c r="O39">
        <f t="shared" si="15"/>
        <v>-9.3588000000000005</v>
      </c>
      <c r="P39">
        <f>AVERAGE(O39:O43)</f>
        <v>-14.077904</v>
      </c>
      <c r="AF39" t="s">
        <v>57</v>
      </c>
      <c r="AG39" t="s">
        <v>2</v>
      </c>
      <c r="AH39" s="7">
        <v>100</v>
      </c>
      <c r="AI39" s="21">
        <v>-39.826999999999998</v>
      </c>
      <c r="AJ39" s="21">
        <v>-48.213999999999999</v>
      </c>
      <c r="AK39" s="21">
        <v>-49.667000000000002</v>
      </c>
      <c r="AL39">
        <f t="shared" si="16"/>
        <v>-45.902666666666669</v>
      </c>
      <c r="AM39" s="21">
        <v>-0.71799999999999997</v>
      </c>
      <c r="AN39">
        <f t="shared" si="17"/>
        <v>-45.184666666666672</v>
      </c>
      <c r="AO39">
        <v>14.18</v>
      </c>
      <c r="AP39">
        <v>2</v>
      </c>
      <c r="AQ39" s="5">
        <v>5</v>
      </c>
      <c r="AR39">
        <f t="shared" si="18"/>
        <v>10</v>
      </c>
      <c r="AT39">
        <f t="shared" si="19"/>
        <v>-32.03592866666667</v>
      </c>
      <c r="AX39" t="s">
        <v>76</v>
      </c>
      <c r="AY39">
        <f>AVERAGE(AT51:AT55)</f>
        <v>-32.28544939999999</v>
      </c>
      <c r="AZ39">
        <f>AVERAGE(AT37:AT43)</f>
        <v>-31.382095619047618</v>
      </c>
      <c r="BB39" t="s">
        <v>76</v>
      </c>
      <c r="BC39">
        <f>STDEVA(AT51:AT55)</f>
        <v>6.7290498613752483</v>
      </c>
      <c r="BD39">
        <f>STDEVA(AT37:AT43)</f>
        <v>10.054679045013925</v>
      </c>
      <c r="BF39" t="s">
        <v>76</v>
      </c>
      <c r="BG39">
        <f>BC39/SQRT(BC44)</f>
        <v>3.0093225828041184</v>
      </c>
      <c r="BH39">
        <f>BD39/SQRT(BD44)</f>
        <v>3.8003114665256081</v>
      </c>
    </row>
    <row r="40" spans="1:60" x14ac:dyDescent="0.2">
      <c r="A40" t="s">
        <v>58</v>
      </c>
      <c r="B40" t="s">
        <v>15</v>
      </c>
      <c r="C40" s="7">
        <v>100</v>
      </c>
      <c r="D40">
        <v>-10.44</v>
      </c>
      <c r="E40">
        <v>-25</v>
      </c>
      <c r="F40">
        <v>-22.48</v>
      </c>
      <c r="G40" s="13">
        <f t="shared" si="12"/>
        <v>-19.306666666666668</v>
      </c>
      <c r="H40">
        <v>-4.12</v>
      </c>
      <c r="I40">
        <f t="shared" si="13"/>
        <v>-15.186666666666667</v>
      </c>
      <c r="J40">
        <v>14.18</v>
      </c>
      <c r="K40">
        <v>2</v>
      </c>
      <c r="L40" s="5">
        <v>5</v>
      </c>
      <c r="M40">
        <f t="shared" si="14"/>
        <v>10</v>
      </c>
      <c r="O40">
        <f t="shared" si="15"/>
        <v>-10.767346666666667</v>
      </c>
      <c r="AF40" t="s">
        <v>57</v>
      </c>
      <c r="AG40" t="s">
        <v>3</v>
      </c>
      <c r="AH40" s="7">
        <v>100</v>
      </c>
      <c r="AI40" s="21">
        <v>-59.213999999999999</v>
      </c>
      <c r="AJ40" s="21">
        <v>-54.756999999999998</v>
      </c>
      <c r="AK40" s="21">
        <v>-41.5</v>
      </c>
      <c r="AL40">
        <f t="shared" si="16"/>
        <v>-51.823666666666668</v>
      </c>
      <c r="AM40" s="21">
        <v>0.32600000000000001</v>
      </c>
      <c r="AN40">
        <f t="shared" si="17"/>
        <v>-52.149666666666668</v>
      </c>
      <c r="AO40">
        <v>14.18</v>
      </c>
      <c r="AP40">
        <v>2</v>
      </c>
      <c r="AQ40" s="5">
        <v>5</v>
      </c>
      <c r="AR40">
        <f t="shared" si="18"/>
        <v>10</v>
      </c>
      <c r="AT40">
        <f t="shared" si="19"/>
        <v>-36.974113666666668</v>
      </c>
    </row>
    <row r="41" spans="1:60" x14ac:dyDescent="0.2">
      <c r="A41" t="s">
        <v>58</v>
      </c>
      <c r="B41" t="s">
        <v>16</v>
      </c>
      <c r="C41" s="7">
        <v>100</v>
      </c>
      <c r="D41">
        <v>-26.44</v>
      </c>
      <c r="E41">
        <v>-25.84</v>
      </c>
      <c r="F41">
        <v>-22.12</v>
      </c>
      <c r="G41" s="13">
        <f t="shared" si="12"/>
        <v>-24.8</v>
      </c>
      <c r="H41">
        <v>-1.8</v>
      </c>
      <c r="I41">
        <f t="shared" si="13"/>
        <v>-23</v>
      </c>
      <c r="J41">
        <v>14.18</v>
      </c>
      <c r="K41">
        <v>2</v>
      </c>
      <c r="L41" s="5">
        <v>5</v>
      </c>
      <c r="M41">
        <f t="shared" si="14"/>
        <v>10</v>
      </c>
      <c r="O41">
        <f t="shared" si="15"/>
        <v>-16.306999999999999</v>
      </c>
      <c r="AF41" t="s">
        <v>57</v>
      </c>
      <c r="AG41" t="s">
        <v>4</v>
      </c>
      <c r="AH41" s="7">
        <v>100</v>
      </c>
      <c r="AI41" s="21">
        <v>-71.117999999999995</v>
      </c>
      <c r="AJ41" s="21">
        <v>-69.570999999999998</v>
      </c>
      <c r="AK41" s="21">
        <v>-67.242999999999995</v>
      </c>
      <c r="AL41">
        <f t="shared" si="16"/>
        <v>-69.310666666666663</v>
      </c>
      <c r="AM41" s="21">
        <v>1.423</v>
      </c>
      <c r="AN41">
        <f t="shared" si="17"/>
        <v>-70.733666666666664</v>
      </c>
      <c r="AO41">
        <v>14.18</v>
      </c>
      <c r="AP41">
        <v>2</v>
      </c>
      <c r="AQ41" s="5">
        <v>5</v>
      </c>
      <c r="AR41">
        <f t="shared" si="18"/>
        <v>10</v>
      </c>
      <c r="AT41">
        <f t="shared" si="19"/>
        <v>-50.150169666666663</v>
      </c>
      <c r="AX41" s="67" t="s">
        <v>78</v>
      </c>
      <c r="AY41" s="67"/>
      <c r="AZ41" s="67"/>
      <c r="BB41" s="66" t="s">
        <v>80</v>
      </c>
      <c r="BC41" s="66"/>
      <c r="BD41" s="66"/>
    </row>
    <row r="42" spans="1:60" x14ac:dyDescent="0.2">
      <c r="A42" t="s">
        <v>58</v>
      </c>
      <c r="B42" s="2" t="s">
        <v>17</v>
      </c>
      <c r="C42" s="7">
        <v>100</v>
      </c>
      <c r="D42">
        <v>-19.2</v>
      </c>
      <c r="E42">
        <v>-29.6</v>
      </c>
      <c r="F42">
        <v>-28</v>
      </c>
      <c r="G42" s="13">
        <f t="shared" si="12"/>
        <v>-25.599999999999998</v>
      </c>
      <c r="H42">
        <v>-1.68</v>
      </c>
      <c r="I42">
        <f t="shared" si="13"/>
        <v>-23.919999999999998</v>
      </c>
      <c r="J42">
        <v>14.18</v>
      </c>
      <c r="K42">
        <v>2</v>
      </c>
      <c r="L42" s="5">
        <v>5</v>
      </c>
      <c r="M42">
        <f t="shared" si="14"/>
        <v>10</v>
      </c>
      <c r="O42">
        <f t="shared" si="15"/>
        <v>-16.95928</v>
      </c>
      <c r="AF42" t="s">
        <v>57</v>
      </c>
      <c r="AG42" t="s">
        <v>5</v>
      </c>
      <c r="AH42" s="7">
        <v>100</v>
      </c>
      <c r="AI42" s="21">
        <v>-21.46</v>
      </c>
      <c r="AJ42" s="21">
        <v>-32.127000000000002</v>
      </c>
      <c r="AK42" s="21">
        <v>-39.273000000000003</v>
      </c>
      <c r="AL42">
        <f t="shared" si="16"/>
        <v>-30.953333333333337</v>
      </c>
      <c r="AM42" s="21">
        <v>5.6909999999999998</v>
      </c>
      <c r="AN42">
        <f t="shared" si="17"/>
        <v>-36.644333333333336</v>
      </c>
      <c r="AO42">
        <v>14.18</v>
      </c>
      <c r="AP42">
        <v>2</v>
      </c>
      <c r="AQ42" s="5">
        <v>5</v>
      </c>
      <c r="AR42">
        <f t="shared" si="18"/>
        <v>10</v>
      </c>
      <c r="AT42">
        <f t="shared" si="19"/>
        <v>-25.980832333333336</v>
      </c>
      <c r="AY42" t="s">
        <v>58</v>
      </c>
      <c r="AZ42" t="s">
        <v>57</v>
      </c>
      <c r="BC42" t="s">
        <v>58</v>
      </c>
      <c r="BD42" t="s">
        <v>57</v>
      </c>
    </row>
    <row r="43" spans="1:60" x14ac:dyDescent="0.2">
      <c r="A43" t="s">
        <v>58</v>
      </c>
      <c r="B43" t="s">
        <v>18</v>
      </c>
      <c r="C43" s="7">
        <v>100</v>
      </c>
      <c r="D43">
        <v>-18</v>
      </c>
      <c r="E43">
        <v>-27.6</v>
      </c>
      <c r="F43">
        <v>-21.4</v>
      </c>
      <c r="G43" s="13">
        <f t="shared" si="12"/>
        <v>-22.333333333333332</v>
      </c>
      <c r="H43">
        <v>1.64</v>
      </c>
      <c r="I43">
        <f t="shared" si="13"/>
        <v>-23.973333333333333</v>
      </c>
      <c r="J43">
        <v>14.18</v>
      </c>
      <c r="K43">
        <v>2</v>
      </c>
      <c r="L43" s="5">
        <v>5</v>
      </c>
      <c r="M43">
        <f t="shared" si="14"/>
        <v>10</v>
      </c>
      <c r="O43">
        <f t="shared" si="15"/>
        <v>-16.997093333333332</v>
      </c>
      <c r="AF43" t="s">
        <v>57</v>
      </c>
      <c r="AG43" t="s">
        <v>6</v>
      </c>
      <c r="AH43" s="7">
        <v>100</v>
      </c>
      <c r="AI43" s="21">
        <v>-15.273</v>
      </c>
      <c r="AJ43" s="21">
        <v>-38.726999999999997</v>
      </c>
      <c r="AK43" s="21">
        <v>-36.981999999999999</v>
      </c>
      <c r="AL43">
        <f t="shared" si="16"/>
        <v>-30.327333333333332</v>
      </c>
      <c r="AM43" s="21">
        <v>1.909</v>
      </c>
      <c r="AN43">
        <f t="shared" si="17"/>
        <v>-32.236333333333334</v>
      </c>
      <c r="AO43">
        <v>14.18</v>
      </c>
      <c r="AP43">
        <v>2</v>
      </c>
      <c r="AQ43" s="5">
        <v>5</v>
      </c>
      <c r="AR43">
        <f t="shared" si="18"/>
        <v>10</v>
      </c>
      <c r="AT43">
        <f t="shared" si="19"/>
        <v>-22.855560333333333</v>
      </c>
      <c r="AX43" t="s">
        <v>75</v>
      </c>
      <c r="AY43">
        <f>ABS(AY38)</f>
        <v>34.024437333333331</v>
      </c>
      <c r="AZ43">
        <f>ABS(AZ38)</f>
        <v>32.438708190476184</v>
      </c>
      <c r="BB43" t="s">
        <v>75</v>
      </c>
      <c r="BC43">
        <f>COUNT(AT56:AT60)</f>
        <v>5</v>
      </c>
      <c r="BD43">
        <f>COUNT(AT44:AT50)</f>
        <v>7</v>
      </c>
    </row>
    <row r="44" spans="1:60" x14ac:dyDescent="0.2">
      <c r="A44" t="s">
        <v>58</v>
      </c>
      <c r="B44" t="s">
        <v>19</v>
      </c>
      <c r="C44" s="7">
        <v>100</v>
      </c>
      <c r="D44">
        <v>-24.4</v>
      </c>
      <c r="E44">
        <v>-23.8</v>
      </c>
      <c r="F44">
        <v>-26.8</v>
      </c>
      <c r="G44" s="13">
        <f t="shared" si="12"/>
        <v>-25</v>
      </c>
      <c r="H44">
        <v>5.8</v>
      </c>
      <c r="I44">
        <f t="shared" si="13"/>
        <v>-30.8</v>
      </c>
      <c r="J44">
        <v>14.18</v>
      </c>
      <c r="K44">
        <v>2</v>
      </c>
      <c r="L44" s="5">
        <v>5</v>
      </c>
      <c r="M44">
        <f t="shared" si="14"/>
        <v>10</v>
      </c>
      <c r="O44">
        <f t="shared" si="15"/>
        <v>-21.837200000000003</v>
      </c>
      <c r="P44">
        <f>AVERAGE(O44:O48)</f>
        <v>-18.60416</v>
      </c>
      <c r="AF44" t="s">
        <v>57</v>
      </c>
      <c r="AG44" t="s">
        <v>7</v>
      </c>
      <c r="AH44" s="7">
        <v>100</v>
      </c>
      <c r="AI44" s="21">
        <v>-45.481999999999999</v>
      </c>
      <c r="AJ44" s="21">
        <v>-55.463999999999999</v>
      </c>
      <c r="AK44" s="21">
        <v>-41.509</v>
      </c>
      <c r="AL44">
        <f t="shared" si="16"/>
        <v>-47.484999999999992</v>
      </c>
      <c r="AM44" s="21">
        <v>2.367</v>
      </c>
      <c r="AN44">
        <f t="shared" si="17"/>
        <v>-49.85199999999999</v>
      </c>
      <c r="AO44">
        <v>14.18</v>
      </c>
      <c r="AP44">
        <v>2</v>
      </c>
      <c r="AQ44" s="5">
        <v>5</v>
      </c>
      <c r="AR44">
        <f t="shared" si="18"/>
        <v>10</v>
      </c>
      <c r="AT44">
        <f t="shared" si="19"/>
        <v>-35.345067999999991</v>
      </c>
      <c r="AU44">
        <f>AVERAGE(AT44:AT50)</f>
        <v>-32.438708190476184</v>
      </c>
      <c r="AX44" t="s">
        <v>76</v>
      </c>
      <c r="AY44">
        <f>ABS(AY39)</f>
        <v>32.28544939999999</v>
      </c>
      <c r="AZ44">
        <f>ABS(AZ39)</f>
        <v>31.382095619047618</v>
      </c>
      <c r="BB44" t="s">
        <v>76</v>
      </c>
      <c r="BC44">
        <f>COUNT(AT51:AT55)</f>
        <v>5</v>
      </c>
      <c r="BD44">
        <f>COUNT(AT37:AT43)</f>
        <v>7</v>
      </c>
    </row>
    <row r="45" spans="1:60" x14ac:dyDescent="0.2">
      <c r="A45" t="s">
        <v>58</v>
      </c>
      <c r="B45" t="s">
        <v>20</v>
      </c>
      <c r="C45" s="7">
        <v>100</v>
      </c>
      <c r="D45">
        <v>-27.2</v>
      </c>
      <c r="E45">
        <v>-30.4</v>
      </c>
      <c r="F45">
        <v>-30</v>
      </c>
      <c r="G45" s="13">
        <f t="shared" si="12"/>
        <v>-29.2</v>
      </c>
      <c r="H45">
        <v>-2.6</v>
      </c>
      <c r="I45">
        <f t="shared" si="13"/>
        <v>-26.599999999999998</v>
      </c>
      <c r="J45">
        <v>14.18</v>
      </c>
      <c r="K45">
        <v>2</v>
      </c>
      <c r="L45" s="5">
        <v>5</v>
      </c>
      <c r="M45">
        <f t="shared" si="14"/>
        <v>10</v>
      </c>
      <c r="O45">
        <f t="shared" si="15"/>
        <v>-18.859400000000001</v>
      </c>
      <c r="AF45" t="s">
        <v>57</v>
      </c>
      <c r="AG45" t="s">
        <v>8</v>
      </c>
      <c r="AH45" s="7">
        <v>100</v>
      </c>
      <c r="AI45" s="21">
        <v>-40.545000000000002</v>
      </c>
      <c r="AJ45" s="21">
        <v>-37.5</v>
      </c>
      <c r="AK45" s="21">
        <v>-42.3</v>
      </c>
      <c r="AL45">
        <f t="shared" si="16"/>
        <v>-40.115000000000002</v>
      </c>
      <c r="AM45" s="21">
        <v>2.0859999999999999</v>
      </c>
      <c r="AN45">
        <f t="shared" si="17"/>
        <v>-42.201000000000001</v>
      </c>
      <c r="AO45">
        <v>14.18</v>
      </c>
      <c r="AP45">
        <v>2</v>
      </c>
      <c r="AQ45" s="5">
        <v>5</v>
      </c>
      <c r="AR45">
        <f t="shared" si="18"/>
        <v>10</v>
      </c>
      <c r="AT45">
        <f t="shared" si="19"/>
        <v>-29.920508999999999</v>
      </c>
    </row>
    <row r="46" spans="1:60" x14ac:dyDescent="0.2">
      <c r="A46" t="s">
        <v>58</v>
      </c>
      <c r="B46" t="s">
        <v>21</v>
      </c>
      <c r="C46" s="7">
        <v>100</v>
      </c>
      <c r="D46">
        <v>-17.8</v>
      </c>
      <c r="E46">
        <v>-37.4</v>
      </c>
      <c r="F46">
        <v>-33</v>
      </c>
      <c r="G46" s="13">
        <f t="shared" si="12"/>
        <v>-29.400000000000002</v>
      </c>
      <c r="H46">
        <v>1.4</v>
      </c>
      <c r="I46">
        <f t="shared" si="13"/>
        <v>-30.8</v>
      </c>
      <c r="J46">
        <v>14.18</v>
      </c>
      <c r="K46">
        <v>2</v>
      </c>
      <c r="L46" s="5">
        <v>5</v>
      </c>
      <c r="M46">
        <f t="shared" si="14"/>
        <v>10</v>
      </c>
      <c r="O46">
        <f t="shared" si="15"/>
        <v>-21.837200000000003</v>
      </c>
      <c r="AF46" t="s">
        <v>57</v>
      </c>
      <c r="AG46" t="s">
        <v>9</v>
      </c>
      <c r="AH46" s="7">
        <v>100</v>
      </c>
      <c r="AI46" s="21">
        <v>-39.75</v>
      </c>
      <c r="AJ46" s="21">
        <v>-40.743000000000002</v>
      </c>
      <c r="AK46" s="21">
        <v>-41.25</v>
      </c>
      <c r="AL46">
        <f t="shared" si="16"/>
        <v>-40.580999999999996</v>
      </c>
      <c r="AM46" s="21">
        <v>-1.5940000000000001</v>
      </c>
      <c r="AN46">
        <f t="shared" si="17"/>
        <v>-38.986999999999995</v>
      </c>
      <c r="AO46">
        <v>14.18</v>
      </c>
      <c r="AP46">
        <v>2</v>
      </c>
      <c r="AQ46" s="5">
        <v>5</v>
      </c>
      <c r="AR46">
        <f t="shared" si="18"/>
        <v>10</v>
      </c>
      <c r="AT46">
        <f t="shared" si="19"/>
        <v>-27.641782999999997</v>
      </c>
    </row>
    <row r="47" spans="1:60" x14ac:dyDescent="0.2">
      <c r="A47" t="s">
        <v>58</v>
      </c>
      <c r="B47" t="s">
        <v>22</v>
      </c>
      <c r="C47" s="7">
        <v>100</v>
      </c>
      <c r="D47">
        <v>-28.8</v>
      </c>
      <c r="E47">
        <v>-24.4</v>
      </c>
      <c r="F47">
        <v>-27.6</v>
      </c>
      <c r="G47" s="13">
        <f t="shared" si="12"/>
        <v>-26.933333333333337</v>
      </c>
      <c r="H47">
        <v>-4.2</v>
      </c>
      <c r="I47">
        <f t="shared" si="13"/>
        <v>-22.733333333333338</v>
      </c>
      <c r="J47">
        <v>14.18</v>
      </c>
      <c r="K47">
        <v>2</v>
      </c>
      <c r="L47" s="5">
        <v>5</v>
      </c>
      <c r="M47">
        <f t="shared" si="14"/>
        <v>10</v>
      </c>
      <c r="O47">
        <f t="shared" si="15"/>
        <v>-16.117933333333337</v>
      </c>
      <c r="AF47" t="s">
        <v>57</v>
      </c>
      <c r="AG47" t="s">
        <v>10</v>
      </c>
      <c r="AH47" s="7">
        <v>100</v>
      </c>
      <c r="AI47" s="21">
        <v>-41.6</v>
      </c>
      <c r="AJ47" s="21">
        <v>-47.283000000000001</v>
      </c>
      <c r="AK47" s="21">
        <v>-45.8</v>
      </c>
      <c r="AL47">
        <f t="shared" si="16"/>
        <v>-44.894333333333329</v>
      </c>
      <c r="AM47" s="21">
        <v>-2.4E-2</v>
      </c>
      <c r="AN47">
        <f t="shared" si="17"/>
        <v>-44.870333333333328</v>
      </c>
      <c r="AO47">
        <v>14.18</v>
      </c>
      <c r="AP47">
        <v>2</v>
      </c>
      <c r="AQ47" s="5">
        <v>5</v>
      </c>
      <c r="AR47">
        <f t="shared" si="18"/>
        <v>10</v>
      </c>
      <c r="AT47">
        <f t="shared" si="19"/>
        <v>-31.813066333333332</v>
      </c>
    </row>
    <row r="48" spans="1:60" x14ac:dyDescent="0.2">
      <c r="A48" t="s">
        <v>58</v>
      </c>
      <c r="B48" t="s">
        <v>23</v>
      </c>
      <c r="C48" s="7">
        <v>100</v>
      </c>
      <c r="D48">
        <v>-21.4</v>
      </c>
      <c r="E48">
        <v>-28.2</v>
      </c>
      <c r="F48">
        <v>-24.4</v>
      </c>
      <c r="G48" s="13">
        <f t="shared" si="12"/>
        <v>-24.666666666666668</v>
      </c>
      <c r="H48">
        <v>-4.4000000000000004</v>
      </c>
      <c r="I48">
        <f t="shared" si="13"/>
        <v>-20.266666666666666</v>
      </c>
      <c r="J48">
        <v>14.18</v>
      </c>
      <c r="K48">
        <v>2</v>
      </c>
      <c r="L48" s="5">
        <v>5</v>
      </c>
      <c r="M48">
        <f t="shared" si="14"/>
        <v>10</v>
      </c>
      <c r="O48">
        <f t="shared" si="15"/>
        <v>-14.369066666666665</v>
      </c>
      <c r="AF48" t="s">
        <v>57</v>
      </c>
      <c r="AG48" t="s">
        <v>11</v>
      </c>
      <c r="AH48" s="7">
        <v>100</v>
      </c>
      <c r="AI48" s="21">
        <v>-56.054000000000002</v>
      </c>
      <c r="AJ48" s="21">
        <v>-64.771000000000001</v>
      </c>
      <c r="AK48" s="21">
        <v>-67.658000000000001</v>
      </c>
      <c r="AL48">
        <f>AVERAGE(AI48:AK48)</f>
        <v>-62.827666666666666</v>
      </c>
      <c r="AM48" s="21">
        <v>0.7</v>
      </c>
      <c r="AN48">
        <f t="shared" si="17"/>
        <v>-63.527666666666669</v>
      </c>
      <c r="AO48">
        <v>14.18</v>
      </c>
      <c r="AP48">
        <v>2</v>
      </c>
      <c r="AQ48" s="5">
        <v>5</v>
      </c>
      <c r="AR48">
        <f t="shared" si="18"/>
        <v>10</v>
      </c>
      <c r="AT48">
        <f t="shared" si="19"/>
        <v>-45.04111566666667</v>
      </c>
    </row>
    <row r="49" spans="32:47" x14ac:dyDescent="0.2">
      <c r="AF49" t="s">
        <v>57</v>
      </c>
      <c r="AG49" t="s">
        <v>12</v>
      </c>
      <c r="AH49" s="7">
        <v>100</v>
      </c>
      <c r="AI49" s="21">
        <v>-26.75</v>
      </c>
      <c r="AJ49" s="21">
        <v>-31.05</v>
      </c>
      <c r="AK49" s="21">
        <v>-29.35</v>
      </c>
      <c r="AL49">
        <f t="shared" si="16"/>
        <v>-29.05</v>
      </c>
      <c r="AM49" s="21">
        <v>0.94799999999999995</v>
      </c>
      <c r="AN49">
        <f t="shared" si="17"/>
        <v>-29.998000000000001</v>
      </c>
      <c r="AO49">
        <v>14.18</v>
      </c>
      <c r="AP49">
        <v>2</v>
      </c>
      <c r="AQ49" s="5">
        <v>5</v>
      </c>
      <c r="AR49">
        <f t="shared" si="18"/>
        <v>10</v>
      </c>
      <c r="AT49">
        <f t="shared" si="19"/>
        <v>-21.268582000000002</v>
      </c>
    </row>
    <row r="50" spans="32:47" x14ac:dyDescent="0.2">
      <c r="AF50" t="s">
        <v>57</v>
      </c>
      <c r="AG50" t="s">
        <v>13</v>
      </c>
      <c r="AH50" s="7">
        <v>100</v>
      </c>
      <c r="AI50" s="21">
        <v>-51.189</v>
      </c>
      <c r="AJ50" s="21">
        <v>-48.3</v>
      </c>
      <c r="AK50" s="21">
        <v>-56.203000000000003</v>
      </c>
      <c r="AL50">
        <f t="shared" si="16"/>
        <v>-51.897333333333336</v>
      </c>
      <c r="AM50" s="21">
        <v>-1.0640000000000001</v>
      </c>
      <c r="AN50">
        <f t="shared" si="17"/>
        <v>-50.833333333333336</v>
      </c>
      <c r="AO50">
        <v>14.18</v>
      </c>
      <c r="AP50">
        <v>2</v>
      </c>
      <c r="AQ50" s="5">
        <v>5</v>
      </c>
      <c r="AR50">
        <f t="shared" si="18"/>
        <v>10</v>
      </c>
      <c r="AT50">
        <f t="shared" si="19"/>
        <v>-36.040833333333339</v>
      </c>
    </row>
    <row r="51" spans="32:47" x14ac:dyDescent="0.2">
      <c r="AF51" t="s">
        <v>58</v>
      </c>
      <c r="AG51" t="s">
        <v>14</v>
      </c>
      <c r="AH51" s="7">
        <v>100</v>
      </c>
      <c r="AI51" s="21">
        <v>-71.95</v>
      </c>
      <c r="AJ51" s="21">
        <v>-40.743000000000002</v>
      </c>
      <c r="AK51" s="21">
        <v>-54.65</v>
      </c>
      <c r="AL51">
        <f t="shared" si="16"/>
        <v>-55.781000000000006</v>
      </c>
      <c r="AM51" s="21">
        <v>-3.17</v>
      </c>
      <c r="AN51">
        <f t="shared" si="17"/>
        <v>-52.611000000000004</v>
      </c>
      <c r="AO51">
        <v>14.18</v>
      </c>
      <c r="AP51">
        <v>2</v>
      </c>
      <c r="AQ51" s="5">
        <v>5</v>
      </c>
      <c r="AR51">
        <f t="shared" si="18"/>
        <v>10</v>
      </c>
      <c r="AT51">
        <f t="shared" si="19"/>
        <v>-37.301199000000004</v>
      </c>
      <c r="AU51">
        <f>AVERAGE(AT51:AT55)</f>
        <v>-32.28544939999999</v>
      </c>
    </row>
    <row r="52" spans="32:47" x14ac:dyDescent="0.2">
      <c r="AF52" t="s">
        <v>58</v>
      </c>
      <c r="AG52" t="s">
        <v>15</v>
      </c>
      <c r="AH52" s="7">
        <v>100</v>
      </c>
      <c r="AI52" s="21">
        <v>-39.076000000000001</v>
      </c>
      <c r="AJ52" s="21">
        <v>-36.570999999999998</v>
      </c>
      <c r="AK52" s="21">
        <v>-38.570999999999998</v>
      </c>
      <c r="AL52">
        <f t="shared" si="16"/>
        <v>-38.072666666666663</v>
      </c>
      <c r="AM52" s="21">
        <v>1.58</v>
      </c>
      <c r="AN52">
        <f t="shared" si="17"/>
        <v>-39.652666666666661</v>
      </c>
      <c r="AO52">
        <v>14.18</v>
      </c>
      <c r="AP52">
        <v>2</v>
      </c>
      <c r="AQ52" s="5">
        <v>5</v>
      </c>
      <c r="AR52">
        <f t="shared" si="18"/>
        <v>10</v>
      </c>
      <c r="AT52">
        <f t="shared" si="19"/>
        <v>-28.113740666666661</v>
      </c>
    </row>
    <row r="53" spans="32:47" x14ac:dyDescent="0.2">
      <c r="AF53" t="s">
        <v>58</v>
      </c>
      <c r="AG53" t="s">
        <v>16</v>
      </c>
      <c r="AH53" s="7">
        <v>100</v>
      </c>
      <c r="AI53" s="21">
        <v>-49.088000000000001</v>
      </c>
      <c r="AJ53" s="21">
        <v>-44.429000000000002</v>
      </c>
      <c r="AK53" s="21">
        <v>-40.75</v>
      </c>
      <c r="AL53">
        <f t="shared" si="16"/>
        <v>-44.755666666666663</v>
      </c>
      <c r="AM53" s="21">
        <v>0.66200000000000003</v>
      </c>
      <c r="AN53">
        <f t="shared" si="17"/>
        <v>-45.417666666666662</v>
      </c>
      <c r="AO53">
        <v>14.18</v>
      </c>
      <c r="AP53">
        <v>2</v>
      </c>
      <c r="AQ53" s="5">
        <v>5</v>
      </c>
      <c r="AR53">
        <f t="shared" si="18"/>
        <v>10</v>
      </c>
      <c r="AT53">
        <f t="shared" si="19"/>
        <v>-32.201125666666663</v>
      </c>
    </row>
    <row r="54" spans="32:47" x14ac:dyDescent="0.2">
      <c r="AF54" t="s">
        <v>58</v>
      </c>
      <c r="AG54" s="2" t="s">
        <v>17</v>
      </c>
      <c r="AH54" s="7">
        <v>100</v>
      </c>
      <c r="AI54" s="21">
        <v>-52.5</v>
      </c>
      <c r="AJ54" s="21">
        <v>-68.786000000000001</v>
      </c>
      <c r="AK54" s="21">
        <v>-53.911000000000001</v>
      </c>
      <c r="AL54">
        <f t="shared" si="16"/>
        <v>-58.399000000000001</v>
      </c>
      <c r="AM54" s="21">
        <v>-1.671</v>
      </c>
      <c r="AN54">
        <f t="shared" si="17"/>
        <v>-56.728000000000002</v>
      </c>
      <c r="AO54">
        <v>14.18</v>
      </c>
      <c r="AP54">
        <v>2</v>
      </c>
      <c r="AQ54" s="5">
        <v>5</v>
      </c>
      <c r="AR54">
        <f t="shared" si="18"/>
        <v>10</v>
      </c>
      <c r="AT54">
        <f t="shared" si="19"/>
        <v>-40.220151999999999</v>
      </c>
    </row>
    <row r="55" spans="32:47" x14ac:dyDescent="0.2">
      <c r="AF55" t="s">
        <v>58</v>
      </c>
      <c r="AG55" t="s">
        <v>18</v>
      </c>
      <c r="AH55" s="7">
        <v>100</v>
      </c>
      <c r="AI55" s="21">
        <v>-31.129000000000001</v>
      </c>
      <c r="AJ55" s="21">
        <v>-35</v>
      </c>
      <c r="AK55" s="21">
        <v>-39.35</v>
      </c>
      <c r="AL55">
        <f t="shared" si="16"/>
        <v>-35.159666666666674</v>
      </c>
      <c r="AM55" s="21">
        <v>-1.8859999999999999</v>
      </c>
      <c r="AN55">
        <f t="shared" si="17"/>
        <v>-33.273666666666671</v>
      </c>
      <c r="AO55">
        <v>14.18</v>
      </c>
      <c r="AP55">
        <v>2</v>
      </c>
      <c r="AQ55" s="5">
        <v>5</v>
      </c>
      <c r="AR55">
        <f t="shared" si="18"/>
        <v>10</v>
      </c>
      <c r="AT55">
        <f t="shared" si="19"/>
        <v>-23.591029666666667</v>
      </c>
    </row>
    <row r="56" spans="32:47" x14ac:dyDescent="0.2">
      <c r="AF56" t="s">
        <v>58</v>
      </c>
      <c r="AG56" t="s">
        <v>19</v>
      </c>
      <c r="AH56" s="7">
        <v>100</v>
      </c>
      <c r="AI56" s="21">
        <v>-63.314</v>
      </c>
      <c r="AJ56" s="21">
        <v>-60.548000000000002</v>
      </c>
      <c r="AK56" s="21">
        <v>-65.738</v>
      </c>
      <c r="AL56">
        <f t="shared" si="16"/>
        <v>-63.199999999999996</v>
      </c>
      <c r="AM56" s="21">
        <v>-0.47099999999999997</v>
      </c>
      <c r="AN56">
        <f t="shared" si="17"/>
        <v>-62.728999999999999</v>
      </c>
      <c r="AO56">
        <v>14.18</v>
      </c>
      <c r="AP56">
        <v>2</v>
      </c>
      <c r="AQ56" s="5">
        <v>5</v>
      </c>
      <c r="AR56">
        <f t="shared" si="18"/>
        <v>10</v>
      </c>
      <c r="AT56">
        <f t="shared" si="19"/>
        <v>-44.474860999999997</v>
      </c>
      <c r="AU56">
        <f>AVERAGE(AT56:AT60)</f>
        <v>-34.024437333333331</v>
      </c>
    </row>
    <row r="57" spans="32:47" x14ac:dyDescent="0.2">
      <c r="AF57" t="s">
        <v>58</v>
      </c>
      <c r="AG57" t="s">
        <v>20</v>
      </c>
      <c r="AH57" s="7">
        <v>100</v>
      </c>
      <c r="AI57" s="21">
        <v>-47.5</v>
      </c>
      <c r="AJ57" s="21">
        <v>-48.4</v>
      </c>
      <c r="AK57" s="21">
        <v>-46.25</v>
      </c>
      <c r="AL57">
        <f t="shared" si="16"/>
        <v>-47.383333333333333</v>
      </c>
      <c r="AM57" s="21">
        <v>9.1999999999999998E-2</v>
      </c>
      <c r="AN57">
        <f t="shared" si="17"/>
        <v>-47.475333333333332</v>
      </c>
      <c r="AO57">
        <v>14.18</v>
      </c>
      <c r="AP57">
        <v>2</v>
      </c>
      <c r="AQ57" s="5">
        <v>5</v>
      </c>
      <c r="AR57">
        <f t="shared" si="18"/>
        <v>10</v>
      </c>
      <c r="AT57">
        <f t="shared" si="19"/>
        <v>-33.66001133333333</v>
      </c>
    </row>
    <row r="58" spans="32:47" x14ac:dyDescent="0.2">
      <c r="AF58" t="s">
        <v>58</v>
      </c>
      <c r="AG58" t="s">
        <v>21</v>
      </c>
      <c r="AH58" s="7">
        <v>100</v>
      </c>
      <c r="AI58" s="21">
        <v>-65.5</v>
      </c>
      <c r="AJ58" s="21">
        <v>-55.5</v>
      </c>
      <c r="AK58" s="21">
        <v>-61.371000000000002</v>
      </c>
      <c r="AL58">
        <f t="shared" si="16"/>
        <v>-60.790333333333336</v>
      </c>
      <c r="AM58" s="21">
        <v>-8.5</v>
      </c>
      <c r="AN58">
        <f t="shared" si="17"/>
        <v>-52.290333333333336</v>
      </c>
      <c r="AO58">
        <v>14.18</v>
      </c>
      <c r="AP58">
        <v>2</v>
      </c>
      <c r="AQ58" s="5">
        <v>5</v>
      </c>
      <c r="AR58">
        <f t="shared" si="18"/>
        <v>10</v>
      </c>
      <c r="AT58">
        <f t="shared" si="19"/>
        <v>-37.073846333333336</v>
      </c>
    </row>
    <row r="59" spans="32:47" x14ac:dyDescent="0.2">
      <c r="AF59" t="s">
        <v>58</v>
      </c>
      <c r="AG59" t="s">
        <v>22</v>
      </c>
      <c r="AH59" s="7">
        <v>100</v>
      </c>
      <c r="AI59" s="21">
        <v>-44.45</v>
      </c>
      <c r="AJ59" s="21">
        <v>-45.15</v>
      </c>
      <c r="AK59" s="21">
        <v>-49.19</v>
      </c>
      <c r="AL59">
        <f t="shared" si="16"/>
        <v>-46.263333333333328</v>
      </c>
      <c r="AM59" s="21">
        <v>0.13500000000000001</v>
      </c>
      <c r="AN59">
        <f t="shared" si="17"/>
        <v>-46.398333333333326</v>
      </c>
      <c r="AO59">
        <v>14.18</v>
      </c>
      <c r="AP59">
        <v>2</v>
      </c>
      <c r="AQ59" s="5">
        <v>5</v>
      </c>
      <c r="AR59">
        <f t="shared" si="18"/>
        <v>10</v>
      </c>
      <c r="AT59">
        <f t="shared" si="19"/>
        <v>-32.89641833333333</v>
      </c>
    </row>
    <row r="60" spans="32:47" x14ac:dyDescent="0.2">
      <c r="AF60" t="s">
        <v>58</v>
      </c>
      <c r="AG60" t="s">
        <v>23</v>
      </c>
      <c r="AH60" s="7">
        <v>100</v>
      </c>
      <c r="AI60" s="21">
        <v>-31</v>
      </c>
      <c r="AJ60" s="21">
        <v>-32.1</v>
      </c>
      <c r="AK60" s="21">
        <v>-31.056999999999999</v>
      </c>
      <c r="AL60">
        <f t="shared" si="16"/>
        <v>-31.385666666666665</v>
      </c>
      <c r="AM60" s="21">
        <v>-0.33200000000000002</v>
      </c>
      <c r="AN60">
        <f t="shared" si="17"/>
        <v>-31.053666666666665</v>
      </c>
      <c r="AO60">
        <v>14.18</v>
      </c>
      <c r="AP60">
        <v>2</v>
      </c>
      <c r="AQ60" s="5">
        <v>5</v>
      </c>
      <c r="AR60">
        <f t="shared" si="18"/>
        <v>10</v>
      </c>
      <c r="AT60">
        <f t="shared" si="19"/>
        <v>-22.017049666666665</v>
      </c>
    </row>
  </sheetData>
  <mergeCells count="16">
    <mergeCell ref="AX41:AZ41"/>
    <mergeCell ref="BB41:BD41"/>
    <mergeCell ref="AX36:AZ36"/>
    <mergeCell ref="BB36:BD36"/>
    <mergeCell ref="AI35:AK35"/>
    <mergeCell ref="AF34:AH34"/>
    <mergeCell ref="AF18:AH18"/>
    <mergeCell ref="Q29:S29"/>
    <mergeCell ref="U29:W29"/>
    <mergeCell ref="Y24:AA24"/>
    <mergeCell ref="C1:E1"/>
    <mergeCell ref="D23:F23"/>
    <mergeCell ref="Q24:S24"/>
    <mergeCell ref="U24:W24"/>
    <mergeCell ref="S2:U2"/>
    <mergeCell ref="S8:U8"/>
  </mergeCells>
  <pageMargins left="0.7" right="0.7" top="0.75" bottom="0.75" header="0.3" footer="0.3"/>
  <drawing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C3290-9B14-45CC-8917-5AAE4C52DFB4}">
  <dimension ref="A2:AB45"/>
  <sheetViews>
    <sheetView topLeftCell="F13" zoomScale="160" zoomScaleNormal="160" workbookViewId="0">
      <selection activeCell="D45" sqref="D45"/>
    </sheetView>
  </sheetViews>
  <sheetFormatPr defaultRowHeight="15" x14ac:dyDescent="0.2"/>
  <cols>
    <col min="1" max="1" width="12.23828125" customWidth="1"/>
    <col min="2" max="2" width="17.08203125" customWidth="1"/>
  </cols>
  <sheetData>
    <row r="2" spans="1:14" x14ac:dyDescent="0.2">
      <c r="A2" t="s">
        <v>62</v>
      </c>
      <c r="C2" s="65" t="s">
        <v>72</v>
      </c>
      <c r="D2" s="65"/>
      <c r="E2" s="65"/>
      <c r="I2" s="7"/>
    </row>
    <row r="3" spans="1:14" x14ac:dyDescent="0.2">
      <c r="A3" t="s">
        <v>85</v>
      </c>
      <c r="B3" s="3" t="s">
        <v>70</v>
      </c>
      <c r="C3" s="4">
        <v>1</v>
      </c>
      <c r="D3" s="4">
        <v>2</v>
      </c>
      <c r="E3" s="4">
        <v>3</v>
      </c>
      <c r="F3" s="3" t="s">
        <v>63</v>
      </c>
      <c r="G3" s="4" t="s">
        <v>64</v>
      </c>
      <c r="H3" s="3" t="s">
        <v>61</v>
      </c>
      <c r="I3" s="9" t="s">
        <v>65</v>
      </c>
      <c r="J3" s="3" t="s">
        <v>66</v>
      </c>
      <c r="K3" s="3" t="s">
        <v>67</v>
      </c>
      <c r="L3" s="3" t="s">
        <v>68</v>
      </c>
      <c r="N3" s="3" t="s">
        <v>107</v>
      </c>
    </row>
    <row r="4" spans="1:14" x14ac:dyDescent="0.2">
      <c r="B4" s="7">
        <v>20</v>
      </c>
      <c r="C4" s="5">
        <v>49.895000000000003</v>
      </c>
      <c r="D4" s="5">
        <v>53.052999999999997</v>
      </c>
      <c r="E4" s="5">
        <v>54.316000000000003</v>
      </c>
      <c r="F4">
        <f t="shared" ref="F4:F8" si="0">AVERAGE(C4:E4)</f>
        <v>52.421333333333337</v>
      </c>
      <c r="G4" s="5">
        <v>0.26300000000000001</v>
      </c>
      <c r="H4">
        <f t="shared" ref="H4:H8" si="1">F4-G4</f>
        <v>52.158333333333339</v>
      </c>
      <c r="I4">
        <v>29.71</v>
      </c>
      <c r="J4">
        <v>2</v>
      </c>
      <c r="K4" s="5">
        <v>1</v>
      </c>
      <c r="L4">
        <f>50/K4</f>
        <v>50</v>
      </c>
      <c r="N4">
        <f>(H4*I4)/(J4*L4)</f>
        <v>15.496240833333337</v>
      </c>
    </row>
    <row r="5" spans="1:14" x14ac:dyDescent="0.2">
      <c r="B5" s="22">
        <v>100</v>
      </c>
      <c r="C5" s="5">
        <v>14.589</v>
      </c>
      <c r="D5" s="5">
        <v>14.683999999999999</v>
      </c>
      <c r="E5" s="5">
        <v>13.420999999999999</v>
      </c>
      <c r="F5">
        <f t="shared" si="0"/>
        <v>14.231333333333334</v>
      </c>
      <c r="G5" s="5">
        <v>0.69499999999999995</v>
      </c>
      <c r="H5">
        <f t="shared" si="1"/>
        <v>13.536333333333333</v>
      </c>
      <c r="I5">
        <v>29.71</v>
      </c>
      <c r="J5">
        <v>2</v>
      </c>
      <c r="K5" s="6">
        <v>5</v>
      </c>
      <c r="L5">
        <f t="shared" ref="L5:L8" si="2">50/K5</f>
        <v>10</v>
      </c>
      <c r="N5">
        <f>(H5*I5)/(J5*L5)</f>
        <v>20.108223166666669</v>
      </c>
    </row>
    <row r="6" spans="1:14" x14ac:dyDescent="0.2">
      <c r="B6" s="7">
        <v>200</v>
      </c>
      <c r="C6" s="5">
        <v>6.8209999999999997</v>
      </c>
      <c r="D6" s="5">
        <v>9.1890000000000001</v>
      </c>
      <c r="E6" s="5">
        <v>6.4740000000000002</v>
      </c>
      <c r="F6" s="7">
        <f t="shared" si="0"/>
        <v>7.4946666666666664</v>
      </c>
      <c r="G6" s="5">
        <v>6.6000000000000003E-2</v>
      </c>
      <c r="H6" s="7">
        <f t="shared" si="1"/>
        <v>7.4286666666666665</v>
      </c>
      <c r="I6">
        <v>29.71</v>
      </c>
      <c r="J6" s="7">
        <v>2</v>
      </c>
      <c r="K6" s="8">
        <v>10</v>
      </c>
      <c r="L6" s="7">
        <f t="shared" si="2"/>
        <v>5</v>
      </c>
      <c r="M6" s="7"/>
      <c r="N6" s="7">
        <f t="shared" ref="N6:N8" si="3">(H6*I6)/(J6*L6)</f>
        <v>22.070568666666667</v>
      </c>
    </row>
    <row r="7" spans="1:14" x14ac:dyDescent="0.2">
      <c r="B7" s="7">
        <v>400</v>
      </c>
      <c r="C7" s="5">
        <v>4.6120000000000001</v>
      </c>
      <c r="D7" s="5">
        <v>4.7</v>
      </c>
      <c r="E7" s="5">
        <v>5.2690000000000001</v>
      </c>
      <c r="F7">
        <f t="shared" si="0"/>
        <v>4.8603333333333341</v>
      </c>
      <c r="G7" s="5">
        <v>0.85299999999999998</v>
      </c>
      <c r="H7">
        <f t="shared" si="1"/>
        <v>4.0073333333333343</v>
      </c>
      <c r="I7">
        <v>29.71</v>
      </c>
      <c r="J7">
        <v>2</v>
      </c>
      <c r="K7" s="6">
        <v>20</v>
      </c>
      <c r="L7">
        <f t="shared" si="2"/>
        <v>2.5</v>
      </c>
      <c r="N7" s="7">
        <f t="shared" si="3"/>
        <v>23.811574666666672</v>
      </c>
    </row>
    <row r="8" spans="1:14" x14ac:dyDescent="0.2">
      <c r="B8" s="7"/>
      <c r="C8" s="5">
        <v>0</v>
      </c>
      <c r="D8" s="5">
        <v>0</v>
      </c>
      <c r="E8" s="5">
        <v>0</v>
      </c>
      <c r="F8">
        <f t="shared" si="0"/>
        <v>0</v>
      </c>
      <c r="G8" s="5">
        <v>0</v>
      </c>
      <c r="H8">
        <f t="shared" si="1"/>
        <v>0</v>
      </c>
      <c r="I8">
        <v>29.71</v>
      </c>
      <c r="J8">
        <v>2</v>
      </c>
      <c r="K8" s="6">
        <v>40</v>
      </c>
      <c r="L8">
        <f t="shared" si="2"/>
        <v>1.25</v>
      </c>
      <c r="N8">
        <f t="shared" si="3"/>
        <v>0</v>
      </c>
    </row>
    <row r="9" spans="1:14" x14ac:dyDescent="0.2">
      <c r="B9" s="7"/>
    </row>
    <row r="10" spans="1:14" x14ac:dyDescent="0.2">
      <c r="A10" t="s">
        <v>180</v>
      </c>
      <c r="B10" s="11" t="s">
        <v>70</v>
      </c>
      <c r="C10" s="4">
        <v>1</v>
      </c>
      <c r="D10" s="4">
        <v>2</v>
      </c>
      <c r="E10" s="4">
        <v>3</v>
      </c>
      <c r="F10" s="3" t="s">
        <v>63</v>
      </c>
      <c r="G10" s="4" t="s">
        <v>64</v>
      </c>
      <c r="H10" s="3" t="s">
        <v>61</v>
      </c>
      <c r="I10" s="9" t="s">
        <v>65</v>
      </c>
      <c r="J10" s="3" t="s">
        <v>66</v>
      </c>
      <c r="K10" s="3" t="s">
        <v>67</v>
      </c>
      <c r="L10" s="3" t="s">
        <v>68</v>
      </c>
      <c r="N10" s="3" t="s">
        <v>107</v>
      </c>
    </row>
    <row r="11" spans="1:14" x14ac:dyDescent="0.2">
      <c r="B11" s="7">
        <v>20</v>
      </c>
      <c r="C11" s="5">
        <v>72.546999999999997</v>
      </c>
      <c r="D11" s="5">
        <v>81.180000000000007</v>
      </c>
      <c r="E11" s="5">
        <v>74.66</v>
      </c>
      <c r="F11">
        <f t="shared" ref="F11:F15" si="4">AVERAGE(C11:E11)</f>
        <v>76.129000000000005</v>
      </c>
      <c r="G11" s="5">
        <v>0.41099999999999998</v>
      </c>
      <c r="H11">
        <f t="shared" ref="H11:H15" si="5">F11-G11</f>
        <v>75.718000000000004</v>
      </c>
      <c r="I11">
        <v>29.71</v>
      </c>
      <c r="J11">
        <v>2</v>
      </c>
      <c r="K11" s="5">
        <v>1</v>
      </c>
      <c r="L11">
        <f>50/K11</f>
        <v>50</v>
      </c>
      <c r="N11">
        <f>(H11*I11)/(J11*L11)</f>
        <v>22.495817800000001</v>
      </c>
    </row>
    <row r="12" spans="1:14" x14ac:dyDescent="0.2">
      <c r="B12" s="22">
        <v>100</v>
      </c>
      <c r="C12" s="5">
        <v>21</v>
      </c>
      <c r="D12" s="5">
        <v>16.388999999999999</v>
      </c>
      <c r="E12" s="5">
        <v>18.568000000000001</v>
      </c>
      <c r="F12">
        <f t="shared" si="4"/>
        <v>18.652333333333331</v>
      </c>
      <c r="G12" s="5">
        <v>0.88400000000000001</v>
      </c>
      <c r="H12">
        <f t="shared" si="5"/>
        <v>17.768333333333331</v>
      </c>
      <c r="I12">
        <v>29.71</v>
      </c>
      <c r="J12">
        <v>2</v>
      </c>
      <c r="K12" s="6">
        <v>5</v>
      </c>
      <c r="L12">
        <f t="shared" ref="L12:L15" si="6">50/K12</f>
        <v>10</v>
      </c>
      <c r="N12">
        <f>(H12*I12)/(J12*L12)</f>
        <v>26.394859166666663</v>
      </c>
    </row>
    <row r="13" spans="1:14" x14ac:dyDescent="0.2">
      <c r="B13" s="7">
        <v>200</v>
      </c>
      <c r="C13" s="5">
        <v>7.242</v>
      </c>
      <c r="D13" s="5">
        <v>8.4049999999999994</v>
      </c>
      <c r="E13" s="5">
        <v>7.6630000000000003</v>
      </c>
      <c r="F13" s="7">
        <f t="shared" si="4"/>
        <v>7.77</v>
      </c>
      <c r="G13" s="5">
        <v>0.5</v>
      </c>
      <c r="H13" s="7">
        <f t="shared" si="5"/>
        <v>7.27</v>
      </c>
      <c r="I13">
        <v>29.71</v>
      </c>
      <c r="J13" s="7">
        <v>2</v>
      </c>
      <c r="K13" s="8">
        <v>10</v>
      </c>
      <c r="L13" s="7">
        <f t="shared" si="6"/>
        <v>5</v>
      </c>
      <c r="M13" s="7"/>
      <c r="N13" s="7">
        <f t="shared" ref="N13:N15" si="7">(H13*I13)/(J13*L13)</f>
        <v>21.599169999999997</v>
      </c>
    </row>
    <row r="14" spans="1:14" x14ac:dyDescent="0.2">
      <c r="B14" s="7">
        <v>400</v>
      </c>
      <c r="C14" s="5">
        <v>4.8949999999999996</v>
      </c>
      <c r="D14" s="5">
        <v>4.883</v>
      </c>
      <c r="E14" s="5">
        <v>5.2670000000000003</v>
      </c>
      <c r="F14">
        <f t="shared" si="4"/>
        <v>5.0149999999999997</v>
      </c>
      <c r="G14" s="5">
        <v>4.4999999999999998E-2</v>
      </c>
      <c r="H14">
        <f t="shared" si="5"/>
        <v>4.97</v>
      </c>
      <c r="I14">
        <v>29.71</v>
      </c>
      <c r="J14">
        <v>2</v>
      </c>
      <c r="K14" s="6">
        <v>20</v>
      </c>
      <c r="L14">
        <f t="shared" si="6"/>
        <v>2.5</v>
      </c>
      <c r="N14" s="7">
        <f t="shared" si="7"/>
        <v>29.531740000000003</v>
      </c>
    </row>
    <row r="15" spans="1:14" x14ac:dyDescent="0.2">
      <c r="B15" s="7"/>
      <c r="C15" s="5">
        <v>0</v>
      </c>
      <c r="D15" s="5">
        <v>0</v>
      </c>
      <c r="E15" s="5">
        <v>0</v>
      </c>
      <c r="F15">
        <f t="shared" si="4"/>
        <v>0</v>
      </c>
      <c r="G15" s="5">
        <v>0</v>
      </c>
      <c r="H15">
        <f t="shared" si="5"/>
        <v>0</v>
      </c>
      <c r="I15">
        <v>29.71</v>
      </c>
      <c r="J15">
        <v>2</v>
      </c>
      <c r="K15" s="6">
        <v>40</v>
      </c>
      <c r="L15">
        <f t="shared" si="6"/>
        <v>1.25</v>
      </c>
      <c r="N15">
        <f t="shared" si="7"/>
        <v>0</v>
      </c>
    </row>
    <row r="21" spans="1:28" x14ac:dyDescent="0.2">
      <c r="A21" t="s">
        <v>56</v>
      </c>
      <c r="B21" t="s">
        <v>143</v>
      </c>
      <c r="C21" s="3" t="s">
        <v>70</v>
      </c>
      <c r="D21" s="4">
        <v>1</v>
      </c>
      <c r="E21" s="4">
        <v>2</v>
      </c>
      <c r="F21" s="4">
        <v>3</v>
      </c>
      <c r="G21" s="3" t="s">
        <v>63</v>
      </c>
      <c r="H21" s="4" t="s">
        <v>64</v>
      </c>
      <c r="I21" s="3" t="s">
        <v>61</v>
      </c>
      <c r="J21" s="9" t="s">
        <v>65</v>
      </c>
      <c r="K21" s="3" t="s">
        <v>66</v>
      </c>
      <c r="L21" s="3" t="s">
        <v>67</v>
      </c>
      <c r="M21" s="3" t="s">
        <v>68</v>
      </c>
      <c r="O21" s="3" t="s">
        <v>107</v>
      </c>
      <c r="P21" s="3" t="s">
        <v>77</v>
      </c>
      <c r="R21" s="66" t="s">
        <v>77</v>
      </c>
      <c r="S21" s="66"/>
      <c r="T21" s="66"/>
      <c r="V21" s="66" t="s">
        <v>74</v>
      </c>
      <c r="W21" s="66"/>
      <c r="X21" s="66"/>
      <c r="Z21" s="66" t="s">
        <v>79</v>
      </c>
      <c r="AA21" s="66"/>
      <c r="AB21" s="66"/>
    </row>
    <row r="22" spans="1:28" x14ac:dyDescent="0.2">
      <c r="A22" t="s">
        <v>57</v>
      </c>
      <c r="B22" t="s">
        <v>0</v>
      </c>
      <c r="C22" s="7">
        <v>100</v>
      </c>
      <c r="D22" s="5">
        <v>14.589</v>
      </c>
      <c r="E22" s="5">
        <v>14.683999999999999</v>
      </c>
      <c r="F22" s="5">
        <v>13.420999999999999</v>
      </c>
      <c r="G22">
        <f t="shared" ref="G22" si="8">AVERAGE(D22:F22)</f>
        <v>14.231333333333334</v>
      </c>
      <c r="H22" s="5">
        <v>0.69499999999999995</v>
      </c>
      <c r="I22" s="7">
        <f t="shared" ref="I22:I45" si="9">G22-H22</f>
        <v>13.536333333333333</v>
      </c>
      <c r="J22" s="7">
        <v>29.71</v>
      </c>
      <c r="K22">
        <v>2</v>
      </c>
      <c r="L22" s="5">
        <v>5</v>
      </c>
      <c r="M22">
        <f>50/L22</f>
        <v>10</v>
      </c>
      <c r="N22" s="7"/>
      <c r="O22" s="7">
        <f t="shared" ref="O22:O45" si="10">(I22*J22)/(K22*M22)</f>
        <v>20.108223166666669</v>
      </c>
      <c r="P22">
        <f>AVERAGE(O22:O28)</f>
        <v>36.702107023809525</v>
      </c>
      <c r="S22" s="3" t="s">
        <v>58</v>
      </c>
      <c r="T22" t="s">
        <v>57</v>
      </c>
      <c r="W22" s="3" t="s">
        <v>58</v>
      </c>
      <c r="X22" t="s">
        <v>57</v>
      </c>
      <c r="AA22" s="3" t="s">
        <v>58</v>
      </c>
      <c r="AB22" t="s">
        <v>57</v>
      </c>
    </row>
    <row r="23" spans="1:28" x14ac:dyDescent="0.2">
      <c r="A23" t="s">
        <v>57</v>
      </c>
      <c r="B23" t="s">
        <v>1</v>
      </c>
      <c r="C23" s="7">
        <v>100</v>
      </c>
      <c r="D23" s="8">
        <v>38.073999999999998</v>
      </c>
      <c r="E23" s="8">
        <v>33.801000000000002</v>
      </c>
      <c r="F23" s="8">
        <v>30.574999999999999</v>
      </c>
      <c r="G23" s="7">
        <f t="shared" ref="G23:G45" si="11">AVERAGE(D23:F23)</f>
        <v>34.15</v>
      </c>
      <c r="H23" s="8">
        <v>1.1950000000000001</v>
      </c>
      <c r="I23" s="7">
        <f t="shared" si="9"/>
        <v>32.954999999999998</v>
      </c>
      <c r="J23" s="7">
        <v>29.71</v>
      </c>
      <c r="K23">
        <v>2</v>
      </c>
      <c r="L23" s="5">
        <v>5</v>
      </c>
      <c r="M23">
        <f t="shared" ref="M23:M45" si="12">50/L23</f>
        <v>10</v>
      </c>
      <c r="O23" s="7">
        <f t="shared" si="10"/>
        <v>48.954652499999995</v>
      </c>
      <c r="R23" t="s">
        <v>75</v>
      </c>
      <c r="S23">
        <f>AVERAGE(O41:O45)</f>
        <v>41.728883400000008</v>
      </c>
      <c r="T23">
        <f>AVERAGE(O29:O35)</f>
        <v>47.055476119047626</v>
      </c>
      <c r="V23" t="s">
        <v>75</v>
      </c>
      <c r="W23">
        <f>STDEVA(O41:O45)</f>
        <v>14.383071827830776</v>
      </c>
      <c r="X23">
        <f>STDEVA(O29:O35)</f>
        <v>6.7733770014079457</v>
      </c>
      <c r="Z23" t="s">
        <v>75</v>
      </c>
      <c r="AA23">
        <f>W23/SQRT(W28)</f>
        <v>6.4323052664583527</v>
      </c>
      <c r="AB23">
        <f>X23/SQRT(X28)</f>
        <v>2.5600958688299738</v>
      </c>
    </row>
    <row r="24" spans="1:28" x14ac:dyDescent="0.2">
      <c r="A24" t="s">
        <v>57</v>
      </c>
      <c r="B24" t="s">
        <v>2</v>
      </c>
      <c r="C24" s="7">
        <v>100</v>
      </c>
      <c r="D24" s="8">
        <v>20.414000000000001</v>
      </c>
      <c r="E24" s="8">
        <v>20.062999999999999</v>
      </c>
      <c r="F24" s="8">
        <v>20.282</v>
      </c>
      <c r="G24" s="7">
        <f t="shared" si="11"/>
        <v>20.253</v>
      </c>
      <c r="H24" s="8">
        <v>0.185</v>
      </c>
      <c r="I24" s="7">
        <f t="shared" si="9"/>
        <v>20.068000000000001</v>
      </c>
      <c r="J24" s="7">
        <v>29.71</v>
      </c>
      <c r="K24">
        <v>2</v>
      </c>
      <c r="L24" s="5">
        <v>5</v>
      </c>
      <c r="M24">
        <f t="shared" si="12"/>
        <v>10</v>
      </c>
      <c r="O24" s="7">
        <f t="shared" si="10"/>
        <v>29.811014</v>
      </c>
      <c r="R24" t="s">
        <v>76</v>
      </c>
      <c r="S24">
        <f>AVERAGE(O36:O40)</f>
        <v>51.482379300000005</v>
      </c>
      <c r="T24">
        <f>AVERAGE(O22:O28)</f>
        <v>36.702107023809525</v>
      </c>
      <c r="V24" t="s">
        <v>76</v>
      </c>
      <c r="W24">
        <f>STDEVA(O36:O40)</f>
        <v>9.0848955507786204</v>
      </c>
      <c r="X24">
        <f>STDEVA(O22:O28)</f>
        <v>11.15850111313526</v>
      </c>
      <c r="Z24" t="s">
        <v>76</v>
      </c>
      <c r="AA24">
        <f>W24/SQRT(W29)</f>
        <v>4.0628888040052775</v>
      </c>
      <c r="AB24">
        <f>X24/SQRT(X29)</f>
        <v>4.2175169927990437</v>
      </c>
    </row>
    <row r="25" spans="1:28" x14ac:dyDescent="0.2">
      <c r="A25" t="s">
        <v>57</v>
      </c>
      <c r="B25" t="s">
        <v>3</v>
      </c>
      <c r="C25" s="7">
        <v>100</v>
      </c>
      <c r="D25" s="8">
        <v>21.411000000000001</v>
      </c>
      <c r="E25" s="8">
        <v>24.247</v>
      </c>
      <c r="F25" s="8">
        <v>23.774000000000001</v>
      </c>
      <c r="G25" s="7">
        <f t="shared" si="11"/>
        <v>23.144000000000002</v>
      </c>
      <c r="H25" s="8">
        <v>0.14699999999999999</v>
      </c>
      <c r="I25" s="7">
        <f t="shared" si="9"/>
        <v>22.997000000000003</v>
      </c>
      <c r="J25" s="7">
        <v>29.71</v>
      </c>
      <c r="K25">
        <v>2</v>
      </c>
      <c r="L25" s="5">
        <v>5</v>
      </c>
      <c r="M25">
        <f t="shared" si="12"/>
        <v>10</v>
      </c>
      <c r="O25" s="7">
        <f t="shared" si="10"/>
        <v>34.162043500000003</v>
      </c>
    </row>
    <row r="26" spans="1:28" x14ac:dyDescent="0.2">
      <c r="A26" t="s">
        <v>57</v>
      </c>
      <c r="B26" t="s">
        <v>4</v>
      </c>
      <c r="C26" s="7">
        <v>100</v>
      </c>
      <c r="D26" s="8">
        <v>32.741</v>
      </c>
      <c r="E26" s="8">
        <v>37.353000000000002</v>
      </c>
      <c r="F26" s="8">
        <v>36.462000000000003</v>
      </c>
      <c r="G26" s="7">
        <f t="shared" si="11"/>
        <v>35.518666666666668</v>
      </c>
      <c r="H26" s="8">
        <v>1.3029999999999999</v>
      </c>
      <c r="I26" s="7">
        <f t="shared" si="9"/>
        <v>34.215666666666671</v>
      </c>
      <c r="J26" s="7">
        <v>29.71</v>
      </c>
      <c r="K26">
        <v>2</v>
      </c>
      <c r="L26" s="5">
        <v>5</v>
      </c>
      <c r="M26">
        <f t="shared" si="12"/>
        <v>10</v>
      </c>
      <c r="O26" s="7">
        <f t="shared" si="10"/>
        <v>50.827372833333342</v>
      </c>
      <c r="R26" s="67" t="s">
        <v>78</v>
      </c>
      <c r="S26" s="67"/>
      <c r="T26" s="67"/>
      <c r="V26" s="66" t="s">
        <v>80</v>
      </c>
      <c r="W26" s="66"/>
      <c r="X26" s="66"/>
    </row>
    <row r="27" spans="1:28" x14ac:dyDescent="0.2">
      <c r="A27" t="s">
        <v>57</v>
      </c>
      <c r="B27" t="s">
        <v>5</v>
      </c>
      <c r="C27" s="7">
        <v>100</v>
      </c>
      <c r="D27" s="8">
        <v>20.789000000000001</v>
      </c>
      <c r="E27" s="8">
        <v>20.789000000000001</v>
      </c>
      <c r="F27" s="8">
        <v>21.367999999999999</v>
      </c>
      <c r="G27" s="7">
        <f t="shared" si="11"/>
        <v>20.981999999999999</v>
      </c>
      <c r="H27" s="8">
        <v>0.32100000000000001</v>
      </c>
      <c r="I27" s="7">
        <f t="shared" si="9"/>
        <v>20.660999999999998</v>
      </c>
      <c r="J27" s="7">
        <v>29.71</v>
      </c>
      <c r="K27">
        <v>2</v>
      </c>
      <c r="L27" s="5">
        <v>5</v>
      </c>
      <c r="M27">
        <f t="shared" si="12"/>
        <v>10</v>
      </c>
      <c r="O27" s="7">
        <f t="shared" si="10"/>
        <v>30.6919155</v>
      </c>
      <c r="S27" t="s">
        <v>58</v>
      </c>
      <c r="T27" t="s">
        <v>57</v>
      </c>
      <c r="W27" t="s">
        <v>58</v>
      </c>
      <c r="X27" t="s">
        <v>57</v>
      </c>
    </row>
    <row r="28" spans="1:28" x14ac:dyDescent="0.2">
      <c r="A28" t="s">
        <v>57</v>
      </c>
      <c r="B28" t="s">
        <v>6</v>
      </c>
      <c r="C28" s="7">
        <v>100</v>
      </c>
      <c r="D28" s="8">
        <v>29.463000000000001</v>
      </c>
      <c r="E28" s="8">
        <v>29.146999999999998</v>
      </c>
      <c r="F28" s="8">
        <v>29.495000000000001</v>
      </c>
      <c r="G28" s="7">
        <f t="shared" si="11"/>
        <v>29.368333333333336</v>
      </c>
      <c r="H28" s="8">
        <v>0.85299999999999998</v>
      </c>
      <c r="I28" s="7">
        <f t="shared" si="9"/>
        <v>28.515333333333334</v>
      </c>
      <c r="J28" s="7">
        <v>29.71</v>
      </c>
      <c r="K28">
        <v>2</v>
      </c>
      <c r="L28" s="5">
        <v>5</v>
      </c>
      <c r="M28">
        <f t="shared" si="12"/>
        <v>10</v>
      </c>
      <c r="O28" s="7">
        <f t="shared" si="10"/>
        <v>42.359527666666665</v>
      </c>
      <c r="R28" t="s">
        <v>75</v>
      </c>
      <c r="S28">
        <f>ABS(S23)</f>
        <v>41.728883400000008</v>
      </c>
      <c r="T28">
        <f>ABS(T23)</f>
        <v>47.055476119047626</v>
      </c>
      <c r="V28" t="s">
        <v>75</v>
      </c>
      <c r="W28">
        <f>COUNT(O41:O45)</f>
        <v>5</v>
      </c>
      <c r="X28">
        <f>COUNT(O29:O35)</f>
        <v>7</v>
      </c>
    </row>
    <row r="29" spans="1:28" x14ac:dyDescent="0.2">
      <c r="A29" t="s">
        <v>57</v>
      </c>
      <c r="B29" t="s">
        <v>7</v>
      </c>
      <c r="C29" s="7">
        <v>100</v>
      </c>
      <c r="D29" s="8">
        <v>37.826999999999998</v>
      </c>
      <c r="E29" s="8">
        <v>34.5</v>
      </c>
      <c r="F29" s="8">
        <v>34.658000000000001</v>
      </c>
      <c r="G29" s="7">
        <f t="shared" si="11"/>
        <v>35.661666666666669</v>
      </c>
      <c r="H29" s="8">
        <v>1.2809999999999999</v>
      </c>
      <c r="I29" s="7">
        <f t="shared" si="9"/>
        <v>34.38066666666667</v>
      </c>
      <c r="J29" s="7">
        <v>29.71</v>
      </c>
      <c r="K29">
        <v>2</v>
      </c>
      <c r="L29" s="5">
        <v>5</v>
      </c>
      <c r="M29">
        <f t="shared" si="12"/>
        <v>10</v>
      </c>
      <c r="O29" s="7">
        <f t="shared" si="10"/>
        <v>51.072480333333338</v>
      </c>
      <c r="P29">
        <f>AVERAGE(O29:O35)</f>
        <v>47.055476119047626</v>
      </c>
      <c r="R29" t="s">
        <v>76</v>
      </c>
      <c r="S29">
        <f>ABS(S24)</f>
        <v>51.482379300000005</v>
      </c>
      <c r="T29">
        <f>ABS(T24)</f>
        <v>36.702107023809525</v>
      </c>
      <c r="V29" t="s">
        <v>76</v>
      </c>
      <c r="W29">
        <f>COUNT(O36:O40)</f>
        <v>5</v>
      </c>
      <c r="X29">
        <f>COUNT(O22:O28)</f>
        <v>7</v>
      </c>
    </row>
    <row r="30" spans="1:28" x14ac:dyDescent="0.2">
      <c r="A30" t="s">
        <v>57</v>
      </c>
      <c r="B30" t="s">
        <v>8</v>
      </c>
      <c r="C30" s="7">
        <v>100</v>
      </c>
      <c r="D30" s="8">
        <v>42.789000000000001</v>
      </c>
      <c r="E30" s="8">
        <v>35.244</v>
      </c>
      <c r="F30" s="8">
        <v>32.301000000000002</v>
      </c>
      <c r="G30" s="7">
        <f t="shared" si="11"/>
        <v>36.777999999999999</v>
      </c>
      <c r="H30" s="8">
        <v>0.65100000000000002</v>
      </c>
      <c r="I30" s="7">
        <f t="shared" si="9"/>
        <v>36.126999999999995</v>
      </c>
      <c r="J30" s="7">
        <v>29.71</v>
      </c>
      <c r="K30">
        <v>2</v>
      </c>
      <c r="L30" s="5">
        <v>5</v>
      </c>
      <c r="M30">
        <f t="shared" si="12"/>
        <v>10</v>
      </c>
      <c r="O30" s="7">
        <f t="shared" si="10"/>
        <v>53.666658499999997</v>
      </c>
    </row>
    <row r="31" spans="1:28" x14ac:dyDescent="0.2">
      <c r="A31" t="s">
        <v>57</v>
      </c>
      <c r="B31" t="s">
        <v>9</v>
      </c>
      <c r="C31" s="7">
        <v>100</v>
      </c>
      <c r="D31" s="8">
        <v>34.011000000000003</v>
      </c>
      <c r="E31" s="8">
        <v>36.347000000000001</v>
      </c>
      <c r="F31" s="8">
        <v>42.189</v>
      </c>
      <c r="G31" s="7">
        <f t="shared" si="11"/>
        <v>37.515666666666668</v>
      </c>
      <c r="H31" s="8">
        <v>1.0740000000000001</v>
      </c>
      <c r="I31" s="7">
        <f t="shared" si="9"/>
        <v>36.44166666666667</v>
      </c>
      <c r="J31" s="7">
        <v>29.71</v>
      </c>
      <c r="K31">
        <v>2</v>
      </c>
      <c r="L31" s="5">
        <v>5</v>
      </c>
      <c r="M31">
        <f t="shared" si="12"/>
        <v>10</v>
      </c>
      <c r="O31" s="7">
        <f t="shared" si="10"/>
        <v>54.134095833333348</v>
      </c>
    </row>
    <row r="32" spans="1:28" x14ac:dyDescent="0.2">
      <c r="A32" t="s">
        <v>57</v>
      </c>
      <c r="B32" t="s">
        <v>10</v>
      </c>
      <c r="C32" s="7">
        <v>100</v>
      </c>
      <c r="D32" s="8">
        <v>38.097999999999999</v>
      </c>
      <c r="E32" s="8">
        <v>30.744</v>
      </c>
      <c r="F32" s="8">
        <v>31.805</v>
      </c>
      <c r="G32" s="7">
        <f t="shared" si="11"/>
        <v>33.548999999999999</v>
      </c>
      <c r="H32" s="8">
        <v>0.53700000000000003</v>
      </c>
      <c r="I32" s="7">
        <f t="shared" si="9"/>
        <v>33.012</v>
      </c>
      <c r="J32" s="7">
        <v>29.71</v>
      </c>
      <c r="K32">
        <v>2</v>
      </c>
      <c r="L32" s="5">
        <v>5</v>
      </c>
      <c r="M32">
        <f t="shared" si="12"/>
        <v>10</v>
      </c>
      <c r="O32" s="7">
        <f t="shared" si="10"/>
        <v>49.039326000000003</v>
      </c>
    </row>
    <row r="33" spans="1:16" x14ac:dyDescent="0.2">
      <c r="A33" t="s">
        <v>57</v>
      </c>
      <c r="B33" t="s">
        <v>11</v>
      </c>
      <c r="C33" s="7">
        <v>100</v>
      </c>
      <c r="D33" s="8">
        <v>25.827000000000002</v>
      </c>
      <c r="E33" s="8">
        <v>25.398</v>
      </c>
      <c r="F33" s="8">
        <v>25.420999999999999</v>
      </c>
      <c r="G33" s="7">
        <f t="shared" si="11"/>
        <v>25.548666666666666</v>
      </c>
      <c r="H33" s="8">
        <v>0.192</v>
      </c>
      <c r="I33" s="7">
        <f t="shared" si="9"/>
        <v>25.356666666666666</v>
      </c>
      <c r="J33" s="7">
        <v>29.71</v>
      </c>
      <c r="K33">
        <v>2</v>
      </c>
      <c r="L33" s="5">
        <v>5</v>
      </c>
      <c r="M33">
        <f t="shared" si="12"/>
        <v>10</v>
      </c>
      <c r="O33" s="7">
        <f t="shared" si="10"/>
        <v>37.66732833333333</v>
      </c>
    </row>
    <row r="34" spans="1:16" x14ac:dyDescent="0.2">
      <c r="A34" t="s">
        <v>57</v>
      </c>
      <c r="B34" t="s">
        <v>12</v>
      </c>
      <c r="C34" s="7">
        <v>100</v>
      </c>
      <c r="D34" s="8">
        <v>21.082999999999998</v>
      </c>
      <c r="E34" s="8">
        <v>29.106000000000002</v>
      </c>
      <c r="F34" s="8">
        <v>28.881</v>
      </c>
      <c r="G34" s="7">
        <f t="shared" si="11"/>
        <v>26.356666666666666</v>
      </c>
      <c r="H34" s="8">
        <v>0.28599999999999998</v>
      </c>
      <c r="I34" s="7">
        <f t="shared" si="9"/>
        <v>26.070666666666664</v>
      </c>
      <c r="J34" s="7">
        <v>29.71</v>
      </c>
      <c r="K34">
        <v>2</v>
      </c>
      <c r="L34" s="5">
        <v>5</v>
      </c>
      <c r="M34">
        <f t="shared" si="12"/>
        <v>10</v>
      </c>
      <c r="O34" s="7">
        <f t="shared" si="10"/>
        <v>38.727975333333333</v>
      </c>
    </row>
    <row r="35" spans="1:16" x14ac:dyDescent="0.2">
      <c r="A35" t="s">
        <v>57</v>
      </c>
      <c r="B35" t="s">
        <v>13</v>
      </c>
      <c r="C35" s="7">
        <v>100</v>
      </c>
      <c r="D35" s="8">
        <v>34.420999999999999</v>
      </c>
      <c r="E35" s="8">
        <v>29.116</v>
      </c>
      <c r="F35" s="8">
        <v>30.663</v>
      </c>
      <c r="G35" s="7">
        <f t="shared" si="11"/>
        <v>31.400000000000002</v>
      </c>
      <c r="H35" s="8">
        <v>1.0529999999999999</v>
      </c>
      <c r="I35" s="7">
        <f t="shared" si="9"/>
        <v>30.347000000000001</v>
      </c>
      <c r="J35" s="7">
        <v>29.71</v>
      </c>
      <c r="K35">
        <v>2</v>
      </c>
      <c r="L35" s="5">
        <v>5</v>
      </c>
      <c r="M35">
        <f t="shared" si="12"/>
        <v>10</v>
      </c>
      <c r="O35" s="7">
        <f t="shared" si="10"/>
        <v>45.080468500000002</v>
      </c>
    </row>
    <row r="36" spans="1:16" x14ac:dyDescent="0.2">
      <c r="A36" t="s">
        <v>58</v>
      </c>
      <c r="B36" t="s">
        <v>14</v>
      </c>
      <c r="C36" s="7">
        <v>100</v>
      </c>
      <c r="D36" s="8">
        <v>30.158000000000001</v>
      </c>
      <c r="E36" s="8">
        <v>36.005000000000003</v>
      </c>
      <c r="F36" s="8">
        <v>35.149000000000001</v>
      </c>
      <c r="G36" s="7">
        <f t="shared" si="11"/>
        <v>33.770666666666671</v>
      </c>
      <c r="H36" s="8">
        <v>1.2150000000000001</v>
      </c>
      <c r="I36" s="7">
        <f t="shared" si="9"/>
        <v>32.555666666666667</v>
      </c>
      <c r="J36" s="7">
        <v>29.71</v>
      </c>
      <c r="K36">
        <v>2</v>
      </c>
      <c r="L36" s="5">
        <v>5</v>
      </c>
      <c r="M36">
        <f t="shared" si="12"/>
        <v>10</v>
      </c>
      <c r="O36" s="7">
        <f t="shared" si="10"/>
        <v>48.361442833333335</v>
      </c>
      <c r="P36">
        <f>AVERAGE(O36:O40)</f>
        <v>51.482379300000005</v>
      </c>
    </row>
    <row r="37" spans="1:16" x14ac:dyDescent="0.2">
      <c r="A37" t="s">
        <v>58</v>
      </c>
      <c r="B37" t="s">
        <v>15</v>
      </c>
      <c r="C37" s="7">
        <v>100</v>
      </c>
      <c r="D37" s="8">
        <v>29.4</v>
      </c>
      <c r="E37" s="8">
        <v>31.925999999999998</v>
      </c>
      <c r="F37" s="8">
        <v>31.247</v>
      </c>
      <c r="G37" s="7">
        <f t="shared" si="11"/>
        <v>30.857666666666663</v>
      </c>
      <c r="H37" s="8">
        <v>0.42599999999999999</v>
      </c>
      <c r="I37" s="7">
        <f t="shared" si="9"/>
        <v>30.431666666666665</v>
      </c>
      <c r="J37" s="7">
        <v>29.71</v>
      </c>
      <c r="K37">
        <v>2</v>
      </c>
      <c r="L37" s="5">
        <v>5</v>
      </c>
      <c r="M37">
        <f t="shared" si="12"/>
        <v>10</v>
      </c>
      <c r="O37" s="7">
        <f t="shared" si="10"/>
        <v>45.206240833333332</v>
      </c>
    </row>
    <row r="38" spans="1:16" x14ac:dyDescent="0.2">
      <c r="A38" t="s">
        <v>58</v>
      </c>
      <c r="B38" t="s">
        <v>16</v>
      </c>
      <c r="C38" s="7">
        <v>100</v>
      </c>
      <c r="D38" s="8">
        <v>45.826000000000001</v>
      </c>
      <c r="E38" s="8">
        <v>39.353000000000002</v>
      </c>
      <c r="F38" s="8">
        <v>47.320999999999998</v>
      </c>
      <c r="G38" s="7">
        <f t="shared" si="11"/>
        <v>44.166666666666664</v>
      </c>
      <c r="H38" s="8">
        <v>0.97399999999999998</v>
      </c>
      <c r="I38" s="7">
        <f t="shared" si="9"/>
        <v>43.192666666666668</v>
      </c>
      <c r="J38" s="7">
        <v>29.71</v>
      </c>
      <c r="K38">
        <v>2</v>
      </c>
      <c r="L38" s="5">
        <v>5</v>
      </c>
      <c r="M38">
        <f t="shared" si="12"/>
        <v>10</v>
      </c>
      <c r="O38" s="7">
        <f t="shared" si="10"/>
        <v>64.162706333333333</v>
      </c>
    </row>
    <row r="39" spans="1:16" x14ac:dyDescent="0.2">
      <c r="A39" t="s">
        <v>58</v>
      </c>
      <c r="B39" s="2" t="s">
        <v>17</v>
      </c>
      <c r="C39" s="7">
        <v>100</v>
      </c>
      <c r="D39" s="8">
        <v>28.736999999999998</v>
      </c>
      <c r="E39" s="8">
        <v>28.995999999999999</v>
      </c>
      <c r="F39" s="8">
        <v>29.277999999999999</v>
      </c>
      <c r="G39" s="7">
        <f t="shared" si="11"/>
        <v>29.003666666666664</v>
      </c>
      <c r="H39" s="8">
        <v>0.55300000000000005</v>
      </c>
      <c r="I39" s="7">
        <f t="shared" si="9"/>
        <v>28.450666666666663</v>
      </c>
      <c r="J39" s="7">
        <v>29.71</v>
      </c>
      <c r="K39">
        <v>2</v>
      </c>
      <c r="L39" s="5">
        <v>5</v>
      </c>
      <c r="M39">
        <f t="shared" si="12"/>
        <v>10</v>
      </c>
      <c r="O39" s="7">
        <f t="shared" si="10"/>
        <v>42.263465333333329</v>
      </c>
    </row>
    <row r="40" spans="1:16" x14ac:dyDescent="0.2">
      <c r="A40" t="s">
        <v>58</v>
      </c>
      <c r="B40" t="s">
        <v>18</v>
      </c>
      <c r="C40" s="7">
        <v>100</v>
      </c>
      <c r="D40" s="8">
        <v>46.389000000000003</v>
      </c>
      <c r="E40" s="8">
        <v>34.200000000000003</v>
      </c>
      <c r="F40" s="8">
        <v>37.453000000000003</v>
      </c>
      <c r="G40" s="7">
        <f t="shared" si="11"/>
        <v>39.347333333333331</v>
      </c>
      <c r="H40" s="8">
        <v>0.69499999999999995</v>
      </c>
      <c r="I40" s="7">
        <f t="shared" si="9"/>
        <v>38.652333333333331</v>
      </c>
      <c r="J40" s="7">
        <v>29.71</v>
      </c>
      <c r="K40">
        <v>2</v>
      </c>
      <c r="L40" s="5">
        <v>5</v>
      </c>
      <c r="M40">
        <f t="shared" si="12"/>
        <v>10</v>
      </c>
      <c r="O40" s="7">
        <f t="shared" si="10"/>
        <v>57.418041166666661</v>
      </c>
    </row>
    <row r="41" spans="1:16" x14ac:dyDescent="0.2">
      <c r="A41" t="s">
        <v>58</v>
      </c>
      <c r="B41" t="s">
        <v>19</v>
      </c>
      <c r="C41" s="7">
        <v>100</v>
      </c>
      <c r="D41" s="5">
        <v>21</v>
      </c>
      <c r="E41" s="5">
        <v>16.388999999999999</v>
      </c>
      <c r="F41" s="5">
        <v>18.568000000000001</v>
      </c>
      <c r="G41">
        <f t="shared" si="11"/>
        <v>18.652333333333331</v>
      </c>
      <c r="H41" s="5">
        <v>0.88400000000000001</v>
      </c>
      <c r="I41" s="7">
        <f t="shared" si="9"/>
        <v>17.768333333333331</v>
      </c>
      <c r="J41" s="7">
        <v>29.71</v>
      </c>
      <c r="K41">
        <v>2</v>
      </c>
      <c r="L41" s="5">
        <v>5</v>
      </c>
      <c r="M41">
        <f t="shared" si="12"/>
        <v>10</v>
      </c>
      <c r="O41" s="7">
        <f t="shared" si="10"/>
        <v>26.394859166666663</v>
      </c>
      <c r="P41">
        <f>AVERAGE(O41:O45)</f>
        <v>41.728883400000008</v>
      </c>
    </row>
    <row r="42" spans="1:16" x14ac:dyDescent="0.2">
      <c r="A42" t="s">
        <v>58</v>
      </c>
      <c r="B42" t="s">
        <v>20</v>
      </c>
      <c r="C42" s="7">
        <v>100</v>
      </c>
      <c r="D42" s="8">
        <v>42.795999999999999</v>
      </c>
      <c r="E42" s="8">
        <v>39.29</v>
      </c>
      <c r="F42" s="8">
        <v>39.758000000000003</v>
      </c>
      <c r="G42" s="7">
        <f t="shared" si="11"/>
        <v>40.614666666666665</v>
      </c>
      <c r="H42" s="8">
        <v>1.105</v>
      </c>
      <c r="I42" s="7">
        <f t="shared" si="9"/>
        <v>39.509666666666668</v>
      </c>
      <c r="J42" s="7">
        <v>29.71</v>
      </c>
      <c r="K42">
        <v>2</v>
      </c>
      <c r="L42" s="5">
        <v>5</v>
      </c>
      <c r="M42">
        <f t="shared" si="12"/>
        <v>10</v>
      </c>
      <c r="O42" s="7">
        <f t="shared" si="10"/>
        <v>58.691609833333338</v>
      </c>
    </row>
    <row r="43" spans="1:16" x14ac:dyDescent="0.2">
      <c r="A43" t="s">
        <v>58</v>
      </c>
      <c r="B43" t="s">
        <v>21</v>
      </c>
      <c r="C43" s="7">
        <v>100</v>
      </c>
      <c r="D43" s="8">
        <v>37.642000000000003</v>
      </c>
      <c r="E43" s="8">
        <v>33.695</v>
      </c>
      <c r="F43" s="8">
        <v>37.515999999999998</v>
      </c>
      <c r="G43" s="7">
        <f t="shared" si="11"/>
        <v>36.284333333333336</v>
      </c>
      <c r="H43" s="8">
        <v>0.34699999999999998</v>
      </c>
      <c r="I43" s="7">
        <f t="shared" si="9"/>
        <v>35.937333333333335</v>
      </c>
      <c r="J43" s="7">
        <v>29.71</v>
      </c>
      <c r="K43">
        <v>2</v>
      </c>
      <c r="L43" s="5">
        <v>5</v>
      </c>
      <c r="M43">
        <f t="shared" si="12"/>
        <v>10</v>
      </c>
      <c r="O43" s="7">
        <f t="shared" si="10"/>
        <v>53.384908666666675</v>
      </c>
    </row>
    <row r="44" spans="1:16" x14ac:dyDescent="0.2">
      <c r="A44" t="s">
        <v>58</v>
      </c>
      <c r="B44" t="s">
        <v>22</v>
      </c>
      <c r="C44" s="7">
        <v>100</v>
      </c>
      <c r="D44" s="8">
        <v>20.03</v>
      </c>
      <c r="E44" s="8">
        <v>18.18</v>
      </c>
      <c r="F44" s="8">
        <v>20.812000000000001</v>
      </c>
      <c r="G44" s="7">
        <f t="shared" si="11"/>
        <v>19.674000000000003</v>
      </c>
      <c r="H44" s="8">
        <v>0.32600000000000001</v>
      </c>
      <c r="I44" s="7">
        <f t="shared" si="9"/>
        <v>19.348000000000003</v>
      </c>
      <c r="J44" s="7">
        <v>29.71</v>
      </c>
      <c r="K44">
        <v>2</v>
      </c>
      <c r="L44" s="5">
        <v>5</v>
      </c>
      <c r="M44">
        <f t="shared" si="12"/>
        <v>10</v>
      </c>
      <c r="O44" s="7">
        <f t="shared" si="10"/>
        <v>28.741454000000004</v>
      </c>
    </row>
    <row r="45" spans="1:16" x14ac:dyDescent="0.2">
      <c r="A45" t="s">
        <v>58</v>
      </c>
      <c r="B45" t="s">
        <v>23</v>
      </c>
      <c r="C45" s="7">
        <v>100</v>
      </c>
      <c r="D45" s="8">
        <v>32.594000000000001</v>
      </c>
      <c r="E45" s="8">
        <v>28.872</v>
      </c>
      <c r="F45" s="8">
        <v>24.236999999999998</v>
      </c>
      <c r="G45" s="7">
        <f t="shared" si="11"/>
        <v>28.567666666666668</v>
      </c>
      <c r="H45" s="8">
        <v>0.67700000000000005</v>
      </c>
      <c r="I45" s="7">
        <f t="shared" si="9"/>
        <v>27.890666666666668</v>
      </c>
      <c r="J45" s="7">
        <v>29.71</v>
      </c>
      <c r="K45">
        <v>2</v>
      </c>
      <c r="L45" s="5">
        <v>5</v>
      </c>
      <c r="M45">
        <f t="shared" si="12"/>
        <v>10</v>
      </c>
      <c r="O45" s="7">
        <f t="shared" si="10"/>
        <v>41.431585333333338</v>
      </c>
    </row>
  </sheetData>
  <mergeCells count="6">
    <mergeCell ref="C2:E2"/>
    <mergeCell ref="R21:T21"/>
    <mergeCell ref="V21:X21"/>
    <mergeCell ref="Z21:AB21"/>
    <mergeCell ref="R26:T26"/>
    <mergeCell ref="V26:X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7F59-F56D-4D17-8A4C-79E99957DF39}">
  <dimension ref="A1:AB43"/>
  <sheetViews>
    <sheetView topLeftCell="A16" zoomScaleNormal="150" zoomScaleSheetLayoutView="100" workbookViewId="0">
      <selection activeCell="D68" sqref="D68"/>
    </sheetView>
  </sheetViews>
  <sheetFormatPr defaultRowHeight="15" x14ac:dyDescent="0.2"/>
  <cols>
    <col min="1" max="1" width="10.22265625" bestFit="1" customWidth="1"/>
    <col min="2" max="2" width="13.85546875" bestFit="1" customWidth="1"/>
  </cols>
  <sheetData>
    <row r="1" spans="1:14" x14ac:dyDescent="0.2">
      <c r="A1" t="s">
        <v>178</v>
      </c>
      <c r="C1" s="65" t="s">
        <v>72</v>
      </c>
      <c r="D1" s="65"/>
      <c r="E1" s="65"/>
    </row>
    <row r="2" spans="1:14" x14ac:dyDescent="0.2">
      <c r="A2" t="s">
        <v>97</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-28.385000000000002</v>
      </c>
      <c r="D4" s="5">
        <v>-25.768999999999998</v>
      </c>
      <c r="E4" s="5">
        <v>-31.692</v>
      </c>
      <c r="F4">
        <f>AVERAGE(C4:E4)</f>
        <v>-28.615333333333336</v>
      </c>
      <c r="G4" s="5">
        <v>-3.24</v>
      </c>
      <c r="H4">
        <f>F4-G4</f>
        <v>-25.375333333333337</v>
      </c>
      <c r="I4">
        <v>64.959999999999994</v>
      </c>
      <c r="J4">
        <v>2</v>
      </c>
      <c r="K4" s="6">
        <v>5</v>
      </c>
      <c r="L4">
        <f>50/K4</f>
        <v>10</v>
      </c>
      <c r="N4">
        <f>(H4*I4)/(J4*L4)</f>
        <v>-82.419082666666668</v>
      </c>
    </row>
    <row r="5" spans="1:14" x14ac:dyDescent="0.2">
      <c r="B5" s="22">
        <v>200</v>
      </c>
      <c r="C5" s="5">
        <v>-18.338000000000001</v>
      </c>
      <c r="D5" s="5">
        <v>-17.015000000000001</v>
      </c>
      <c r="E5" s="5">
        <v>-14.092000000000001</v>
      </c>
      <c r="F5">
        <f>AVERAGE(C5:E5)</f>
        <v>-16.481666666666666</v>
      </c>
      <c r="G5" s="5">
        <v>-1.8</v>
      </c>
      <c r="H5">
        <f>F5-G5</f>
        <v>-14.681666666666665</v>
      </c>
      <c r="I5">
        <v>64.959999999999994</v>
      </c>
      <c r="J5">
        <v>2</v>
      </c>
      <c r="K5" s="6">
        <v>10</v>
      </c>
      <c r="L5">
        <f>50/K5</f>
        <v>5</v>
      </c>
      <c r="N5">
        <f>(H5*I5)/(J5*L5)</f>
        <v>-95.372106666666653</v>
      </c>
    </row>
    <row r="6" spans="1:14" x14ac:dyDescent="0.2">
      <c r="B6" s="7">
        <v>400</v>
      </c>
      <c r="C6" s="5">
        <v>-9.6150000000000002</v>
      </c>
      <c r="D6" s="5">
        <v>-10.231</v>
      </c>
      <c r="E6" s="5">
        <v>-11.615</v>
      </c>
      <c r="F6">
        <f>AVERAGE(C6:E6)</f>
        <v>-10.487</v>
      </c>
      <c r="G6" s="5">
        <v>-1.1539999999999999</v>
      </c>
      <c r="H6">
        <f>F6-G6</f>
        <v>-9.3330000000000002</v>
      </c>
      <c r="I6">
        <v>64.959999999999994</v>
      </c>
      <c r="J6">
        <v>2</v>
      </c>
      <c r="K6" s="6">
        <v>20</v>
      </c>
      <c r="L6">
        <f>50/K6</f>
        <v>2.5</v>
      </c>
      <c r="N6">
        <f>(H6*I6)/(J6*L6)</f>
        <v>-121.254336</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A9" t="s">
        <v>202</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-37.768999999999998</v>
      </c>
      <c r="D11" s="5">
        <v>-27.154</v>
      </c>
      <c r="E11" s="5">
        <v>-24.231000000000002</v>
      </c>
      <c r="F11">
        <f>AVERAGE(C11:E11)</f>
        <v>-29.718</v>
      </c>
      <c r="G11" s="5">
        <v>-3.69</v>
      </c>
      <c r="H11">
        <f>F11-G11</f>
        <v>-26.027999999999999</v>
      </c>
      <c r="I11">
        <v>64.959999999999994</v>
      </c>
      <c r="J11">
        <v>2</v>
      </c>
      <c r="K11" s="6">
        <v>5</v>
      </c>
      <c r="L11">
        <f>50/K11</f>
        <v>10</v>
      </c>
      <c r="N11">
        <f>(H11*I11)/(J11*L11)</f>
        <v>-84.538943999999987</v>
      </c>
    </row>
    <row r="12" spans="1:14" x14ac:dyDescent="0.2">
      <c r="B12" s="22">
        <v>200</v>
      </c>
      <c r="C12" s="5">
        <v>-14</v>
      </c>
      <c r="D12" s="5">
        <v>-19.462</v>
      </c>
      <c r="E12" s="5">
        <v>-15.538</v>
      </c>
      <c r="F12">
        <f>AVERAGE(C12:E12)</f>
        <v>-16.333333333333332</v>
      </c>
      <c r="G12" s="5">
        <v>-1.923</v>
      </c>
      <c r="H12">
        <f>F12-G12</f>
        <v>-14.410333333333332</v>
      </c>
      <c r="I12">
        <v>64.959999999999994</v>
      </c>
      <c r="J12">
        <v>2</v>
      </c>
      <c r="K12" s="6">
        <v>10</v>
      </c>
      <c r="L12">
        <f>50/K12</f>
        <v>5</v>
      </c>
      <c r="N12">
        <f>(H12*I12)/(J12*L12)</f>
        <v>-93.609525333333323</v>
      </c>
    </row>
    <row r="13" spans="1:14" x14ac:dyDescent="0.2">
      <c r="B13" s="7">
        <v>400</v>
      </c>
      <c r="C13" s="5">
        <v>-13.615</v>
      </c>
      <c r="D13" s="5">
        <v>-10.077</v>
      </c>
      <c r="E13" s="5">
        <v>-9.923</v>
      </c>
      <c r="F13">
        <f>AVERAGE(C13:E13)</f>
        <v>-11.205</v>
      </c>
      <c r="G13" s="5">
        <v>-0.92300000000000004</v>
      </c>
      <c r="H13">
        <f>F13-G13</f>
        <v>-10.282</v>
      </c>
      <c r="I13">
        <v>64.959999999999994</v>
      </c>
      <c r="J13">
        <v>2</v>
      </c>
      <c r="K13" s="6">
        <v>20</v>
      </c>
      <c r="L13">
        <f>50/K13</f>
        <v>2.5</v>
      </c>
      <c r="N13">
        <f>(H13*I13)/(J13*L13)</f>
        <v>-133.58374399999997</v>
      </c>
    </row>
    <row r="14" spans="1:14" x14ac:dyDescent="0.2">
      <c r="B14">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-14.538</v>
      </c>
      <c r="E20" s="6">
        <v>-3.077</v>
      </c>
      <c r="F20" s="6">
        <v>-14.615</v>
      </c>
      <c r="G20">
        <f t="shared" ref="G20:G43" si="0">AVERAGE(D20:F20)</f>
        <v>-10.743333333333334</v>
      </c>
      <c r="H20" s="6">
        <v>-1.8460000000000001</v>
      </c>
      <c r="I20">
        <f t="shared" ref="I20:I43" si="1">G20-H20</f>
        <v>-8.897333333333334</v>
      </c>
      <c r="J20">
        <v>64.959999999999994</v>
      </c>
      <c r="K20">
        <v>2</v>
      </c>
      <c r="L20" s="6">
        <v>10</v>
      </c>
      <c r="M20">
        <f t="shared" ref="M20:M43" si="2">50/L20</f>
        <v>5</v>
      </c>
      <c r="O20">
        <f t="shared" ref="O20:O43" si="3">(I20*J20)/(K20*M20)</f>
        <v>-57.797077333333334</v>
      </c>
      <c r="P20">
        <f>AVERAGE(O20:O26)</f>
        <v>-83.300063999999992</v>
      </c>
      <c r="Q20">
        <f t="shared" ref="Q20:Q43" si="4">ABS(O20)</f>
        <v>57.797077333333334</v>
      </c>
      <c r="R20" t="s">
        <v>75</v>
      </c>
      <c r="S20">
        <f>AVERAGE(O39:O43)</f>
        <v>-70.626244266666646</v>
      </c>
      <c r="T20">
        <f>AVERAGE(O27:O33)</f>
        <v>-89.444661333333329</v>
      </c>
      <c r="V20" t="s">
        <v>75</v>
      </c>
      <c r="W20">
        <f>STDEVA(O39:O43)</f>
        <v>14.156329278641117</v>
      </c>
      <c r="X20">
        <f>STDEVA(O27:O33)</f>
        <v>13.955753236664801</v>
      </c>
      <c r="Z20" t="s">
        <v>75</v>
      </c>
      <c r="AA20">
        <f>W20/SQRT(W25)</f>
        <v>6.3309029157824197</v>
      </c>
      <c r="AB20">
        <f>X20/SQRT(X25)</f>
        <v>5.2747789175428288</v>
      </c>
    </row>
    <row r="21" spans="1:28" x14ac:dyDescent="0.2">
      <c r="A21" t="s">
        <v>57</v>
      </c>
      <c r="B21" t="s">
        <v>1</v>
      </c>
      <c r="C21">
        <v>200</v>
      </c>
      <c r="D21" s="6">
        <v>-16.846</v>
      </c>
      <c r="E21" s="6">
        <v>-14.385</v>
      </c>
      <c r="F21" s="6">
        <v>-13.846</v>
      </c>
      <c r="G21">
        <f t="shared" si="0"/>
        <v>-15.025666666666666</v>
      </c>
      <c r="H21" s="6">
        <v>-1.6919999999999999</v>
      </c>
      <c r="I21">
        <f t="shared" si="1"/>
        <v>-13.333666666666666</v>
      </c>
      <c r="J21">
        <v>64.959999999999994</v>
      </c>
      <c r="K21">
        <v>2</v>
      </c>
      <c r="L21" s="6">
        <v>10</v>
      </c>
      <c r="M21">
        <f t="shared" si="2"/>
        <v>5</v>
      </c>
      <c r="O21">
        <f t="shared" si="3"/>
        <v>-86.615498666666653</v>
      </c>
      <c r="Q21">
        <f t="shared" si="4"/>
        <v>86.615498666666653</v>
      </c>
      <c r="R21" t="s">
        <v>76</v>
      </c>
      <c r="S21">
        <f>AVERAGE(O34:O38)</f>
        <v>-88.179735466666642</v>
      </c>
      <c r="T21">
        <f>AVERAGE(O20:O26)</f>
        <v>-83.300063999999992</v>
      </c>
      <c r="V21" t="s">
        <v>76</v>
      </c>
      <c r="W21">
        <f>STDEVA(O34:O38)</f>
        <v>8.4364363669580946</v>
      </c>
      <c r="X21">
        <f>STDEVA(O20:O26)</f>
        <v>14.997995986374482</v>
      </c>
      <c r="Z21" t="s">
        <v>76</v>
      </c>
      <c r="AA21">
        <f>W21/SQRT(W26)</f>
        <v>3.772889040873932</v>
      </c>
      <c r="AB21">
        <f>X21/SQRT(X26)</f>
        <v>5.6687096491845361</v>
      </c>
    </row>
    <row r="22" spans="1:28" x14ac:dyDescent="0.2">
      <c r="A22" t="s">
        <v>57</v>
      </c>
      <c r="B22" t="s">
        <v>2</v>
      </c>
      <c r="C22">
        <v>200</v>
      </c>
      <c r="D22" s="6">
        <v>-17.077000000000002</v>
      </c>
      <c r="E22" s="6">
        <v>-15.462</v>
      </c>
      <c r="F22" s="6">
        <v>-17.385000000000002</v>
      </c>
      <c r="G22">
        <f t="shared" si="0"/>
        <v>-16.641333333333336</v>
      </c>
      <c r="H22" s="6">
        <v>-1.538</v>
      </c>
      <c r="I22">
        <f t="shared" si="1"/>
        <v>-15.103333333333335</v>
      </c>
      <c r="J22">
        <v>64.959999999999994</v>
      </c>
      <c r="K22">
        <v>2</v>
      </c>
      <c r="L22" s="6">
        <v>10</v>
      </c>
      <c r="M22">
        <f t="shared" si="2"/>
        <v>5</v>
      </c>
      <c r="O22">
        <f t="shared" si="3"/>
        <v>-98.111253333333337</v>
      </c>
      <c r="Q22">
        <f t="shared" si="4"/>
        <v>98.111253333333337</v>
      </c>
    </row>
    <row r="23" spans="1:28" x14ac:dyDescent="0.2">
      <c r="A23" t="s">
        <v>57</v>
      </c>
      <c r="B23" t="s">
        <v>3</v>
      </c>
      <c r="C23">
        <v>200</v>
      </c>
      <c r="D23" s="5">
        <v>-14</v>
      </c>
      <c r="E23" s="5">
        <v>-19.462</v>
      </c>
      <c r="F23" s="5">
        <v>-15.538</v>
      </c>
      <c r="G23">
        <f t="shared" si="0"/>
        <v>-16.333333333333332</v>
      </c>
      <c r="H23" s="5">
        <v>-1.923</v>
      </c>
      <c r="I23">
        <f t="shared" si="1"/>
        <v>-14.410333333333332</v>
      </c>
      <c r="J23">
        <v>64.959999999999994</v>
      </c>
      <c r="K23">
        <v>2</v>
      </c>
      <c r="L23" s="6">
        <v>10</v>
      </c>
      <c r="M23">
        <f t="shared" si="2"/>
        <v>5</v>
      </c>
      <c r="O23">
        <f t="shared" si="3"/>
        <v>-93.609525333333323</v>
      </c>
      <c r="Q23">
        <f t="shared" si="4"/>
        <v>93.609525333333323</v>
      </c>
      <c r="R23" s="67" t="s">
        <v>78</v>
      </c>
      <c r="S23" s="67"/>
      <c r="T23" s="67"/>
      <c r="V23" s="66" t="s">
        <v>80</v>
      </c>
      <c r="W23" s="66"/>
      <c r="X23" s="66"/>
    </row>
    <row r="24" spans="1:28" x14ac:dyDescent="0.2">
      <c r="A24" t="s">
        <v>57</v>
      </c>
      <c r="B24" t="s">
        <v>4</v>
      </c>
      <c r="C24">
        <v>200</v>
      </c>
      <c r="D24" s="6">
        <v>-15.231</v>
      </c>
      <c r="E24" s="6">
        <v>-17.768999999999998</v>
      </c>
      <c r="F24" s="6">
        <v>-16.077000000000002</v>
      </c>
      <c r="G24">
        <f t="shared" si="0"/>
        <v>-16.358999999999998</v>
      </c>
      <c r="H24" s="6">
        <v>-1.615</v>
      </c>
      <c r="I24">
        <f t="shared" si="1"/>
        <v>-14.743999999999998</v>
      </c>
      <c r="J24">
        <v>64.959999999999994</v>
      </c>
      <c r="K24">
        <v>2</v>
      </c>
      <c r="L24" s="6">
        <v>10</v>
      </c>
      <c r="M24">
        <f t="shared" si="2"/>
        <v>5</v>
      </c>
      <c r="O24">
        <f t="shared" si="3"/>
        <v>-95.777023999999983</v>
      </c>
      <c r="Q24">
        <f t="shared" si="4"/>
        <v>95.777023999999983</v>
      </c>
      <c r="S24" t="s">
        <v>58</v>
      </c>
      <c r="T24" t="s">
        <v>57</v>
      </c>
      <c r="W24" t="s">
        <v>58</v>
      </c>
      <c r="X24" t="s">
        <v>57</v>
      </c>
    </row>
    <row r="25" spans="1:28" x14ac:dyDescent="0.2">
      <c r="A25" t="s">
        <v>57</v>
      </c>
      <c r="B25" t="s">
        <v>5</v>
      </c>
      <c r="C25">
        <v>200</v>
      </c>
      <c r="D25" s="6">
        <v>-12.462</v>
      </c>
      <c r="E25" s="6">
        <v>-11.846</v>
      </c>
      <c r="F25" s="6">
        <v>-11.692</v>
      </c>
      <c r="G25">
        <f t="shared" si="0"/>
        <v>-12</v>
      </c>
      <c r="H25" s="6">
        <v>-1.385</v>
      </c>
      <c r="I25">
        <f t="shared" si="1"/>
        <v>-10.615</v>
      </c>
      <c r="J25">
        <v>64.959999999999994</v>
      </c>
      <c r="K25">
        <v>2</v>
      </c>
      <c r="L25" s="6">
        <v>10</v>
      </c>
      <c r="M25">
        <f t="shared" si="2"/>
        <v>5</v>
      </c>
      <c r="O25">
        <f t="shared" si="3"/>
        <v>-68.955039999999997</v>
      </c>
      <c r="Q25">
        <f t="shared" si="4"/>
        <v>68.955039999999997</v>
      </c>
      <c r="R25" t="s">
        <v>75</v>
      </c>
      <c r="S25">
        <f>ABS(S20)</f>
        <v>70.626244266666646</v>
      </c>
      <c r="T25">
        <f>ABS(T20)</f>
        <v>89.444661333333329</v>
      </c>
      <c r="V25" t="s">
        <v>75</v>
      </c>
      <c r="W25">
        <f>COUNT(O39:O43)</f>
        <v>5</v>
      </c>
      <c r="X25">
        <f>COUNT(O27:O33)</f>
        <v>7</v>
      </c>
    </row>
    <row r="26" spans="1:28" x14ac:dyDescent="0.2">
      <c r="A26" t="s">
        <v>57</v>
      </c>
      <c r="B26" t="s">
        <v>6</v>
      </c>
      <c r="C26">
        <v>200</v>
      </c>
      <c r="D26" s="6">
        <v>-14.962999999999999</v>
      </c>
      <c r="E26" s="6">
        <v>-15.186999999999999</v>
      </c>
      <c r="F26" s="6">
        <v>-12.22</v>
      </c>
      <c r="G26">
        <f t="shared" si="0"/>
        <v>-14.123333333333333</v>
      </c>
      <c r="H26" s="6">
        <v>-1.464</v>
      </c>
      <c r="I26">
        <f t="shared" si="1"/>
        <v>-12.659333333333333</v>
      </c>
      <c r="J26">
        <v>64.959999999999994</v>
      </c>
      <c r="K26">
        <v>2</v>
      </c>
      <c r="L26" s="6">
        <v>10</v>
      </c>
      <c r="M26">
        <f t="shared" si="2"/>
        <v>5</v>
      </c>
      <c r="O26">
        <f t="shared" si="3"/>
        <v>-82.235029333333316</v>
      </c>
      <c r="Q26">
        <f t="shared" si="4"/>
        <v>82.235029333333316</v>
      </c>
      <c r="R26" t="s">
        <v>76</v>
      </c>
      <c r="S26">
        <f>ABS(S21)</f>
        <v>88.179735466666642</v>
      </c>
      <c r="T26">
        <f>ABS(T21)</f>
        <v>83.300063999999992</v>
      </c>
      <c r="V26" t="s">
        <v>76</v>
      </c>
      <c r="W26">
        <f>COUNT(O34:O38)</f>
        <v>5</v>
      </c>
      <c r="X26">
        <f>COUNT(O20:O26)</f>
        <v>7</v>
      </c>
    </row>
    <row r="27" spans="1:28" x14ac:dyDescent="0.2">
      <c r="A27" t="s">
        <v>57</v>
      </c>
      <c r="B27" t="s">
        <v>7</v>
      </c>
      <c r="C27">
        <v>200</v>
      </c>
      <c r="D27" s="6">
        <v>-15.538</v>
      </c>
      <c r="E27" s="6">
        <v>-17.538</v>
      </c>
      <c r="F27" s="6">
        <v>-15.538</v>
      </c>
      <c r="G27">
        <f t="shared" si="0"/>
        <v>-16.204666666666668</v>
      </c>
      <c r="H27" s="6">
        <v>-1.6919999999999999</v>
      </c>
      <c r="I27">
        <f t="shared" si="1"/>
        <v>-14.512666666666668</v>
      </c>
      <c r="J27">
        <v>64.959999999999994</v>
      </c>
      <c r="K27">
        <v>2</v>
      </c>
      <c r="L27" s="6">
        <v>10</v>
      </c>
      <c r="M27">
        <f t="shared" si="2"/>
        <v>5</v>
      </c>
      <c r="O27">
        <f t="shared" si="3"/>
        <v>-94.274282666666664</v>
      </c>
      <c r="P27">
        <f>AVERAGE(O27:O33)</f>
        <v>-89.444661333333329</v>
      </c>
      <c r="Q27">
        <f t="shared" si="4"/>
        <v>94.274282666666664</v>
      </c>
    </row>
    <row r="28" spans="1:28" x14ac:dyDescent="0.2">
      <c r="A28" t="s">
        <v>57</v>
      </c>
      <c r="B28" t="s">
        <v>8</v>
      </c>
      <c r="C28">
        <v>200</v>
      </c>
      <c r="D28" s="6">
        <v>-15.093</v>
      </c>
      <c r="E28" s="6">
        <v>-17.791</v>
      </c>
      <c r="F28" s="6">
        <v>-15.071</v>
      </c>
      <c r="G28">
        <f t="shared" si="0"/>
        <v>-15.984999999999999</v>
      </c>
      <c r="H28" s="6">
        <v>-0.84599999999999997</v>
      </c>
      <c r="I28">
        <f t="shared" si="1"/>
        <v>-15.138999999999999</v>
      </c>
      <c r="J28">
        <v>64.959999999999994</v>
      </c>
      <c r="K28">
        <v>2</v>
      </c>
      <c r="L28" s="6">
        <v>10</v>
      </c>
      <c r="M28">
        <f t="shared" si="2"/>
        <v>5</v>
      </c>
      <c r="O28">
        <f t="shared" si="3"/>
        <v>-98.342943999999989</v>
      </c>
      <c r="Q28">
        <f t="shared" si="4"/>
        <v>98.342943999999989</v>
      </c>
    </row>
    <row r="29" spans="1:28" x14ac:dyDescent="0.2">
      <c r="A29" t="s">
        <v>57</v>
      </c>
      <c r="B29" t="s">
        <v>9</v>
      </c>
      <c r="C29">
        <v>200</v>
      </c>
      <c r="D29" s="6">
        <v>-15.769</v>
      </c>
      <c r="E29" s="6">
        <v>-18.231000000000002</v>
      </c>
      <c r="F29" s="6">
        <v>-13.846</v>
      </c>
      <c r="G29">
        <f t="shared" si="0"/>
        <v>-15.948666666666668</v>
      </c>
      <c r="H29" s="6">
        <v>-1.7689999999999999</v>
      </c>
      <c r="I29">
        <f t="shared" si="1"/>
        <v>-14.179666666666668</v>
      </c>
      <c r="J29">
        <v>64.959999999999994</v>
      </c>
      <c r="K29">
        <v>2</v>
      </c>
      <c r="L29" s="6">
        <v>10</v>
      </c>
      <c r="M29">
        <f t="shared" si="2"/>
        <v>5</v>
      </c>
      <c r="O29">
        <f t="shared" si="3"/>
        <v>-92.111114666666666</v>
      </c>
      <c r="Q29">
        <f t="shared" si="4"/>
        <v>92.111114666666666</v>
      </c>
    </row>
    <row r="30" spans="1:28" x14ac:dyDescent="0.2">
      <c r="A30" t="s">
        <v>57</v>
      </c>
      <c r="B30" t="s">
        <v>10</v>
      </c>
      <c r="C30">
        <v>200</v>
      </c>
      <c r="D30" s="6">
        <v>-14.462</v>
      </c>
      <c r="E30" s="6">
        <v>-13.077</v>
      </c>
      <c r="F30" s="6">
        <v>-13.538</v>
      </c>
      <c r="G30">
        <f t="shared" si="0"/>
        <v>-13.692333333333332</v>
      </c>
      <c r="H30" s="6">
        <v>-1.615</v>
      </c>
      <c r="I30">
        <f t="shared" si="1"/>
        <v>-12.077333333333332</v>
      </c>
      <c r="J30">
        <v>64.959999999999994</v>
      </c>
      <c r="K30">
        <v>2</v>
      </c>
      <c r="L30" s="6">
        <v>10</v>
      </c>
      <c r="M30">
        <f t="shared" si="2"/>
        <v>5</v>
      </c>
      <c r="O30">
        <f t="shared" si="3"/>
        <v>-78.45435733333332</v>
      </c>
      <c r="Q30">
        <f t="shared" si="4"/>
        <v>78.45435733333332</v>
      </c>
    </row>
    <row r="31" spans="1:28" x14ac:dyDescent="0.2">
      <c r="A31" t="s">
        <v>57</v>
      </c>
      <c r="B31" t="s">
        <v>11</v>
      </c>
      <c r="C31">
        <v>200</v>
      </c>
      <c r="D31" s="6">
        <v>-19.544</v>
      </c>
      <c r="E31" s="6">
        <v>-20.617000000000001</v>
      </c>
      <c r="F31" s="6">
        <v>-16.923999999999999</v>
      </c>
      <c r="G31">
        <f t="shared" si="0"/>
        <v>-19.028333333333332</v>
      </c>
      <c r="H31" s="6">
        <v>-1.734</v>
      </c>
      <c r="I31">
        <f t="shared" si="1"/>
        <v>-17.294333333333334</v>
      </c>
      <c r="J31">
        <v>64.959999999999994</v>
      </c>
      <c r="K31">
        <v>2</v>
      </c>
      <c r="L31" s="6">
        <v>10</v>
      </c>
      <c r="M31">
        <f t="shared" si="2"/>
        <v>5</v>
      </c>
      <c r="O31">
        <f t="shared" si="3"/>
        <v>-112.34398933333333</v>
      </c>
      <c r="Q31">
        <f t="shared" si="4"/>
        <v>112.34398933333333</v>
      </c>
    </row>
    <row r="32" spans="1:28" x14ac:dyDescent="0.2">
      <c r="A32" t="s">
        <v>57</v>
      </c>
      <c r="B32" t="s">
        <v>12</v>
      </c>
      <c r="C32">
        <v>200</v>
      </c>
      <c r="D32" s="6">
        <v>-14.429</v>
      </c>
      <c r="E32" s="6">
        <v>-13.731</v>
      </c>
      <c r="F32" s="6">
        <v>-12.055</v>
      </c>
      <c r="G32">
        <f t="shared" si="0"/>
        <v>-13.405000000000001</v>
      </c>
      <c r="H32" s="6">
        <v>-1.4179999999999999</v>
      </c>
      <c r="I32">
        <f t="shared" si="1"/>
        <v>-11.987000000000002</v>
      </c>
      <c r="J32">
        <v>64.959999999999994</v>
      </c>
      <c r="K32">
        <v>2</v>
      </c>
      <c r="L32" s="6">
        <v>10</v>
      </c>
      <c r="M32">
        <f t="shared" si="2"/>
        <v>5</v>
      </c>
      <c r="O32">
        <f t="shared" si="3"/>
        <v>-77.867552000000003</v>
      </c>
      <c r="Q32">
        <f t="shared" si="4"/>
        <v>77.867552000000003</v>
      </c>
    </row>
    <row r="33" spans="1:17" x14ac:dyDescent="0.2">
      <c r="A33" t="s">
        <v>57</v>
      </c>
      <c r="B33" t="s">
        <v>13</v>
      </c>
      <c r="C33">
        <v>200</v>
      </c>
      <c r="D33" s="6">
        <v>-13.967000000000001</v>
      </c>
      <c r="E33" s="6">
        <v>-11.763999999999999</v>
      </c>
      <c r="F33" s="6">
        <v>-11.56</v>
      </c>
      <c r="G33">
        <f t="shared" si="0"/>
        <v>-12.430333333333335</v>
      </c>
      <c r="H33" s="6">
        <v>-1.236</v>
      </c>
      <c r="I33">
        <f t="shared" si="1"/>
        <v>-11.194333333333335</v>
      </c>
      <c r="J33">
        <v>64.959999999999994</v>
      </c>
      <c r="K33">
        <v>2</v>
      </c>
      <c r="L33" s="6">
        <v>10</v>
      </c>
      <c r="M33">
        <f t="shared" si="2"/>
        <v>5</v>
      </c>
      <c r="O33">
        <f t="shared" si="3"/>
        <v>-72.718389333333334</v>
      </c>
      <c r="Q33">
        <f t="shared" si="4"/>
        <v>72.718389333333334</v>
      </c>
    </row>
    <row r="34" spans="1:17" x14ac:dyDescent="0.2">
      <c r="A34" t="s">
        <v>58</v>
      </c>
      <c r="B34" t="s">
        <v>14</v>
      </c>
      <c r="C34">
        <v>200</v>
      </c>
      <c r="D34" s="6">
        <v>-12.257999999999999</v>
      </c>
      <c r="E34" s="6">
        <v>-16.103999999999999</v>
      </c>
      <c r="F34" s="6">
        <v>-12.933999999999999</v>
      </c>
      <c r="G34">
        <f t="shared" si="0"/>
        <v>-13.765333333333333</v>
      </c>
      <c r="H34" s="6">
        <v>-1.4450000000000001</v>
      </c>
      <c r="I34">
        <f t="shared" si="1"/>
        <v>-12.320333333333332</v>
      </c>
      <c r="J34">
        <v>64.959999999999994</v>
      </c>
      <c r="K34">
        <v>2</v>
      </c>
      <c r="L34" s="6">
        <v>10</v>
      </c>
      <c r="M34">
        <f t="shared" si="2"/>
        <v>5</v>
      </c>
      <c r="O34">
        <f t="shared" si="3"/>
        <v>-80.032885333333326</v>
      </c>
      <c r="P34">
        <f>AVERAGE(O34:O38)</f>
        <v>-88.179735466666642</v>
      </c>
      <c r="Q34">
        <f t="shared" si="4"/>
        <v>80.032885333333326</v>
      </c>
    </row>
    <row r="35" spans="1:17" x14ac:dyDescent="0.2">
      <c r="A35" t="s">
        <v>58</v>
      </c>
      <c r="B35" t="s">
        <v>15</v>
      </c>
      <c r="C35">
        <v>200</v>
      </c>
      <c r="D35" s="6">
        <v>-16.757999999999999</v>
      </c>
      <c r="E35" s="6">
        <v>-17.664999999999999</v>
      </c>
      <c r="F35" s="6">
        <v>-17.126000000000001</v>
      </c>
      <c r="G35">
        <f t="shared" si="0"/>
        <v>-17.183000000000003</v>
      </c>
      <c r="H35" s="6">
        <v>-2</v>
      </c>
      <c r="I35">
        <f t="shared" si="1"/>
        <v>-15.183000000000003</v>
      </c>
      <c r="J35">
        <v>64.959999999999994</v>
      </c>
      <c r="K35">
        <v>2</v>
      </c>
      <c r="L35" s="6">
        <v>10</v>
      </c>
      <c r="M35">
        <f t="shared" si="2"/>
        <v>5</v>
      </c>
      <c r="O35">
        <f t="shared" si="3"/>
        <v>-98.628768000000008</v>
      </c>
      <c r="Q35">
        <f t="shared" si="4"/>
        <v>98.628768000000008</v>
      </c>
    </row>
    <row r="36" spans="1:17" x14ac:dyDescent="0.2">
      <c r="A36" t="s">
        <v>58</v>
      </c>
      <c r="B36" t="s">
        <v>16</v>
      </c>
      <c r="C36">
        <v>200</v>
      </c>
      <c r="D36" s="6">
        <v>-14.121</v>
      </c>
      <c r="E36" s="6">
        <v>-16.085999999999999</v>
      </c>
      <c r="F36" s="6">
        <v>-14.379</v>
      </c>
      <c r="G36">
        <f t="shared" si="0"/>
        <v>-14.862</v>
      </c>
      <c r="H36" s="6">
        <v>-1.6359999999999999</v>
      </c>
      <c r="I36">
        <f t="shared" si="1"/>
        <v>-13.226000000000001</v>
      </c>
      <c r="J36">
        <v>64.959999999999994</v>
      </c>
      <c r="K36">
        <v>2</v>
      </c>
      <c r="L36" s="6">
        <v>10</v>
      </c>
      <c r="M36">
        <f t="shared" si="2"/>
        <v>5</v>
      </c>
      <c r="O36">
        <f t="shared" si="3"/>
        <v>-85.916095999999996</v>
      </c>
      <c r="Q36">
        <f t="shared" si="4"/>
        <v>85.916095999999996</v>
      </c>
    </row>
    <row r="37" spans="1:17" x14ac:dyDescent="0.2">
      <c r="A37" t="s">
        <v>58</v>
      </c>
      <c r="B37" s="2" t="s">
        <v>17</v>
      </c>
      <c r="C37">
        <v>200</v>
      </c>
      <c r="D37" s="5">
        <v>-18.338000000000001</v>
      </c>
      <c r="E37" s="5">
        <v>-17.015000000000001</v>
      </c>
      <c r="F37" s="5">
        <v>-14.092000000000001</v>
      </c>
      <c r="G37">
        <f t="shared" si="0"/>
        <v>-16.481666666666666</v>
      </c>
      <c r="H37" s="5">
        <v>-1.8</v>
      </c>
      <c r="I37">
        <f t="shared" si="1"/>
        <v>-14.681666666666665</v>
      </c>
      <c r="J37">
        <v>64.959999999999994</v>
      </c>
      <c r="K37">
        <v>2</v>
      </c>
      <c r="L37" s="6">
        <v>10</v>
      </c>
      <c r="M37">
        <f t="shared" si="2"/>
        <v>5</v>
      </c>
      <c r="O37">
        <f t="shared" si="3"/>
        <v>-95.372106666666653</v>
      </c>
      <c r="Q37">
        <f t="shared" si="4"/>
        <v>95.372106666666653</v>
      </c>
    </row>
    <row r="38" spans="1:17" x14ac:dyDescent="0.2">
      <c r="A38" t="s">
        <v>58</v>
      </c>
      <c r="B38" t="s">
        <v>18</v>
      </c>
      <c r="C38">
        <v>200</v>
      </c>
      <c r="D38" s="6">
        <v>-14.077</v>
      </c>
      <c r="E38" s="6">
        <v>-12.538</v>
      </c>
      <c r="F38" s="6">
        <v>-14.462</v>
      </c>
      <c r="G38">
        <f t="shared" si="0"/>
        <v>-13.692333333333332</v>
      </c>
      <c r="H38" s="6">
        <v>-1.2310000000000001</v>
      </c>
      <c r="I38">
        <f t="shared" si="1"/>
        <v>-12.461333333333332</v>
      </c>
      <c r="J38">
        <v>64.959999999999994</v>
      </c>
      <c r="K38">
        <v>2</v>
      </c>
      <c r="L38" s="6">
        <v>10</v>
      </c>
      <c r="M38">
        <f t="shared" si="2"/>
        <v>5</v>
      </c>
      <c r="O38">
        <f t="shared" si="3"/>
        <v>-80.948821333333314</v>
      </c>
      <c r="Q38">
        <f t="shared" si="4"/>
        <v>80.948821333333314</v>
      </c>
    </row>
    <row r="39" spans="1:17" x14ac:dyDescent="0.2">
      <c r="A39" t="s">
        <v>58</v>
      </c>
      <c r="B39" t="s">
        <v>19</v>
      </c>
      <c r="C39">
        <v>200</v>
      </c>
      <c r="D39" s="6">
        <v>-15.037000000000001</v>
      </c>
      <c r="E39" s="6">
        <v>-11.958</v>
      </c>
      <c r="F39" s="6">
        <v>-14.943</v>
      </c>
      <c r="G39">
        <f t="shared" si="0"/>
        <v>-13.979333333333335</v>
      </c>
      <c r="H39" s="6">
        <v>-1.8720000000000001</v>
      </c>
      <c r="I39">
        <f t="shared" si="1"/>
        <v>-12.107333333333335</v>
      </c>
      <c r="J39">
        <v>64.959999999999994</v>
      </c>
      <c r="K39">
        <v>2</v>
      </c>
      <c r="L39" s="6">
        <v>10</v>
      </c>
      <c r="M39">
        <f t="shared" si="2"/>
        <v>5</v>
      </c>
      <c r="O39">
        <f t="shared" si="3"/>
        <v>-78.649237333333332</v>
      </c>
      <c r="P39">
        <f>AVERAGE(O39:O43)</f>
        <v>-70.626244266666646</v>
      </c>
      <c r="Q39">
        <f t="shared" si="4"/>
        <v>78.649237333333332</v>
      </c>
    </row>
    <row r="40" spans="1:17" x14ac:dyDescent="0.2">
      <c r="A40" t="s">
        <v>58</v>
      </c>
      <c r="B40" t="s">
        <v>20</v>
      </c>
      <c r="C40">
        <v>200</v>
      </c>
      <c r="D40" s="6">
        <v>-13.462</v>
      </c>
      <c r="E40" s="6">
        <v>-12.07</v>
      </c>
      <c r="F40" s="6">
        <v>-12.615</v>
      </c>
      <c r="G40">
        <f t="shared" si="0"/>
        <v>-12.715666666666666</v>
      </c>
      <c r="H40" s="6">
        <v>-1.6919999999999999</v>
      </c>
      <c r="I40">
        <f t="shared" si="1"/>
        <v>-11.023666666666665</v>
      </c>
      <c r="J40">
        <v>64.959999999999994</v>
      </c>
      <c r="K40">
        <v>2</v>
      </c>
      <c r="L40" s="6">
        <v>10</v>
      </c>
      <c r="M40">
        <f t="shared" si="2"/>
        <v>5</v>
      </c>
      <c r="O40">
        <f t="shared" si="3"/>
        <v>-71.609738666666644</v>
      </c>
      <c r="Q40">
        <f t="shared" si="4"/>
        <v>71.609738666666644</v>
      </c>
    </row>
    <row r="41" spans="1:17" x14ac:dyDescent="0.2">
      <c r="A41" t="s">
        <v>58</v>
      </c>
      <c r="B41" t="s">
        <v>21</v>
      </c>
      <c r="C41">
        <v>200</v>
      </c>
      <c r="D41" s="6">
        <v>-21.614999999999998</v>
      </c>
      <c r="E41" s="6">
        <v>-2.3849999999999998</v>
      </c>
      <c r="F41" s="6">
        <v>-22.077000000000002</v>
      </c>
      <c r="G41">
        <f t="shared" si="0"/>
        <v>-15.359</v>
      </c>
      <c r="H41" s="6">
        <v>-2.2309999999999999</v>
      </c>
      <c r="I41">
        <f t="shared" si="1"/>
        <v>-13.128</v>
      </c>
      <c r="J41">
        <v>64.959999999999994</v>
      </c>
      <c r="K41">
        <v>2</v>
      </c>
      <c r="L41" s="6">
        <v>10</v>
      </c>
      <c r="M41">
        <f t="shared" si="2"/>
        <v>5</v>
      </c>
      <c r="O41">
        <f t="shared" si="3"/>
        <v>-85.279487999999986</v>
      </c>
      <c r="Q41">
        <f t="shared" si="4"/>
        <v>85.279487999999986</v>
      </c>
    </row>
    <row r="42" spans="1:17" x14ac:dyDescent="0.2">
      <c r="A42" t="s">
        <v>58</v>
      </c>
      <c r="B42" t="s">
        <v>22</v>
      </c>
      <c r="C42">
        <v>200</v>
      </c>
      <c r="D42" s="6">
        <v>-12.462</v>
      </c>
      <c r="E42" s="6">
        <v>-12</v>
      </c>
      <c r="F42" s="6">
        <v>-12.154</v>
      </c>
      <c r="G42">
        <f t="shared" si="0"/>
        <v>-12.205333333333334</v>
      </c>
      <c r="H42" s="6">
        <v>-1.462</v>
      </c>
      <c r="I42">
        <f t="shared" si="1"/>
        <v>-10.743333333333334</v>
      </c>
      <c r="J42">
        <v>64.959999999999994</v>
      </c>
      <c r="K42">
        <v>2</v>
      </c>
      <c r="L42" s="6">
        <v>10</v>
      </c>
      <c r="M42">
        <f t="shared" si="2"/>
        <v>5</v>
      </c>
      <c r="O42">
        <f t="shared" si="3"/>
        <v>-69.788693333333327</v>
      </c>
      <c r="Q42">
        <f t="shared" si="4"/>
        <v>69.788693333333327</v>
      </c>
    </row>
    <row r="43" spans="1:17" x14ac:dyDescent="0.2">
      <c r="A43" t="s">
        <v>58</v>
      </c>
      <c r="B43" t="s">
        <v>23</v>
      </c>
      <c r="C43">
        <v>200</v>
      </c>
      <c r="D43" s="6">
        <v>-8.1539999999999999</v>
      </c>
      <c r="E43" s="6">
        <v>-8.6920000000000002</v>
      </c>
      <c r="F43" s="6">
        <v>-7.7690000000000001</v>
      </c>
      <c r="G43">
        <f t="shared" si="0"/>
        <v>-8.2050000000000001</v>
      </c>
      <c r="H43" s="6">
        <v>-0.84599999999999997</v>
      </c>
      <c r="I43">
        <f t="shared" si="1"/>
        <v>-7.359</v>
      </c>
      <c r="J43">
        <v>64.959999999999994</v>
      </c>
      <c r="K43">
        <v>2</v>
      </c>
      <c r="L43" s="6">
        <v>10</v>
      </c>
      <c r="M43">
        <f t="shared" si="2"/>
        <v>5</v>
      </c>
      <c r="O43">
        <f t="shared" si="3"/>
        <v>-47.804063999999997</v>
      </c>
      <c r="Q43">
        <f t="shared" si="4"/>
        <v>47.804063999999997</v>
      </c>
    </row>
  </sheetData>
  <mergeCells count="5">
    <mergeCell ref="C1:E1"/>
    <mergeCell ref="R18:T18"/>
    <mergeCell ref="V18:X18"/>
    <mergeCell ref="R23:T23"/>
    <mergeCell ref="V23:X2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9346-A43A-4680-B26D-BA27F059F7B9}">
  <dimension ref="A1:AB42"/>
  <sheetViews>
    <sheetView topLeftCell="A12" workbookViewId="0">
      <selection activeCell="U23" sqref="U23"/>
    </sheetView>
  </sheetViews>
  <sheetFormatPr defaultRowHeight="15" x14ac:dyDescent="0.2"/>
  <cols>
    <col min="2" max="2" width="18.4296875" customWidth="1"/>
  </cols>
  <sheetData>
    <row r="1" spans="1:14" x14ac:dyDescent="0.2">
      <c r="A1" t="s">
        <v>178</v>
      </c>
      <c r="C1" s="65" t="s">
        <v>72</v>
      </c>
      <c r="D1" s="65"/>
      <c r="E1" s="65"/>
      <c r="I1" s="7"/>
    </row>
    <row r="2" spans="1:14" x14ac:dyDescent="0.2">
      <c r="A2" t="s">
        <v>158</v>
      </c>
      <c r="B2" s="3" t="s">
        <v>70</v>
      </c>
      <c r="C2" s="4">
        <v>1</v>
      </c>
      <c r="D2" s="4">
        <v>2</v>
      </c>
      <c r="E2" s="4">
        <v>3</v>
      </c>
      <c r="F2" s="3" t="s">
        <v>63</v>
      </c>
      <c r="G2" s="4" t="s">
        <v>64</v>
      </c>
      <c r="H2" s="3" t="s">
        <v>61</v>
      </c>
      <c r="I2" s="9" t="s">
        <v>65</v>
      </c>
      <c r="J2" s="3" t="s">
        <v>66</v>
      </c>
      <c r="K2" s="3" t="s">
        <v>67</v>
      </c>
      <c r="L2" s="3" t="s">
        <v>68</v>
      </c>
      <c r="N2" s="3" t="s">
        <v>107</v>
      </c>
    </row>
    <row r="3" spans="1:14" x14ac:dyDescent="0.2">
      <c r="B3" s="7">
        <v>20</v>
      </c>
      <c r="C3" s="5">
        <v>-34.304000000000002</v>
      </c>
      <c r="D3" s="5">
        <v>-49.957000000000001</v>
      </c>
      <c r="E3" s="5">
        <v>-37.042999999999999</v>
      </c>
      <c r="F3">
        <f>AVERAGE(C3:E3)</f>
        <v>-40.434666666666665</v>
      </c>
      <c r="G3" s="5">
        <v>-1.0429999999999999</v>
      </c>
      <c r="H3">
        <f t="shared" ref="H3:H7" si="0">F3-G3</f>
        <v>-39.391666666666666</v>
      </c>
      <c r="I3" s="7">
        <v>64.959999999999994</v>
      </c>
      <c r="J3">
        <v>2</v>
      </c>
      <c r="K3" s="5">
        <v>1</v>
      </c>
      <c r="L3">
        <f>50/K3</f>
        <v>50</v>
      </c>
      <c r="N3">
        <f>(H3*I3)/(J3*L3)</f>
        <v>-25.588826666666662</v>
      </c>
    </row>
    <row r="4" spans="1:14" x14ac:dyDescent="0.2">
      <c r="B4" s="30">
        <v>100</v>
      </c>
      <c r="C4" s="5">
        <v>-10.252000000000001</v>
      </c>
      <c r="D4" s="5">
        <v>-9.8610000000000007</v>
      </c>
      <c r="E4" s="5">
        <v>-11.374000000000001</v>
      </c>
      <c r="F4">
        <f t="shared" ref="F4:F7" si="1">AVERAGE(C4:E4)</f>
        <v>-10.495666666666667</v>
      </c>
      <c r="G4" s="5">
        <v>-0.58599999999999997</v>
      </c>
      <c r="H4">
        <f t="shared" si="0"/>
        <v>-9.9096666666666664</v>
      </c>
      <c r="I4" s="7">
        <v>64.959999999999994</v>
      </c>
      <c r="J4">
        <v>2</v>
      </c>
      <c r="K4" s="6">
        <v>5</v>
      </c>
      <c r="L4">
        <f t="shared" ref="L4:L7" si="2">50/K4</f>
        <v>10</v>
      </c>
      <c r="N4">
        <f>(H4*I4)/(J4*L4)</f>
        <v>-32.186597333333324</v>
      </c>
    </row>
    <row r="5" spans="1:14" x14ac:dyDescent="0.2">
      <c r="B5" s="7">
        <v>200</v>
      </c>
      <c r="C5" s="5">
        <v>-5.87</v>
      </c>
      <c r="D5" s="5">
        <v>-5.609</v>
      </c>
      <c r="E5" s="5">
        <v>-5.7130000000000001</v>
      </c>
      <c r="F5" s="7">
        <f t="shared" si="1"/>
        <v>-5.730666666666667</v>
      </c>
      <c r="G5" s="5">
        <v>-0.54800000000000004</v>
      </c>
      <c r="H5" s="7">
        <f t="shared" si="0"/>
        <v>-5.182666666666667</v>
      </c>
      <c r="I5" s="7">
        <v>64.959999999999994</v>
      </c>
      <c r="J5" s="7">
        <v>2</v>
      </c>
      <c r="K5" s="8">
        <v>10</v>
      </c>
      <c r="L5" s="7">
        <f t="shared" si="2"/>
        <v>5</v>
      </c>
      <c r="M5" s="7"/>
      <c r="N5" s="7">
        <f t="shared" ref="N5:N7" si="3">(H5*I5)/(J5*L5)</f>
        <v>-33.666602666666662</v>
      </c>
    </row>
    <row r="6" spans="1:14" x14ac:dyDescent="0.2">
      <c r="B6" s="7">
        <v>400</v>
      </c>
      <c r="C6" s="5">
        <v>-3.3809999999999998</v>
      </c>
      <c r="D6" s="5">
        <v>-3.44</v>
      </c>
      <c r="E6" s="5">
        <v>-3.4209999999999998</v>
      </c>
      <c r="F6">
        <f t="shared" si="1"/>
        <v>-3.4139999999999997</v>
      </c>
      <c r="G6" s="5">
        <v>-0.38800000000000001</v>
      </c>
      <c r="H6">
        <f t="shared" si="0"/>
        <v>-3.0259999999999998</v>
      </c>
      <c r="I6" s="7">
        <v>64.959999999999994</v>
      </c>
      <c r="J6">
        <v>2</v>
      </c>
      <c r="K6" s="6">
        <v>20</v>
      </c>
      <c r="L6">
        <f t="shared" si="2"/>
        <v>2.5</v>
      </c>
      <c r="N6" s="7">
        <f>(H6*I6)/(J6*L6)</f>
        <v>-39.313791999999992</v>
      </c>
    </row>
    <row r="7" spans="1:14" x14ac:dyDescent="0.2">
      <c r="B7" s="7">
        <v>800</v>
      </c>
      <c r="C7" s="5">
        <v>-2.12</v>
      </c>
      <c r="D7" s="5">
        <v>-2.097</v>
      </c>
      <c r="E7" s="5">
        <v>-2.0049999999999999</v>
      </c>
      <c r="F7">
        <f t="shared" si="1"/>
        <v>-2.0740000000000003</v>
      </c>
      <c r="G7" s="5">
        <v>-0.51200000000000001</v>
      </c>
      <c r="H7">
        <f t="shared" si="0"/>
        <v>-1.5620000000000003</v>
      </c>
      <c r="I7" s="7">
        <v>64.959999999999994</v>
      </c>
      <c r="J7">
        <v>2</v>
      </c>
      <c r="K7" s="6">
        <v>40</v>
      </c>
      <c r="L7">
        <f t="shared" si="2"/>
        <v>1.25</v>
      </c>
      <c r="N7" s="7">
        <f t="shared" si="3"/>
        <v>-40.587008000000004</v>
      </c>
    </row>
    <row r="8" spans="1:14" x14ac:dyDescent="0.2">
      <c r="B8" s="7"/>
    </row>
    <row r="9" spans="1:14" x14ac:dyDescent="0.2">
      <c r="A9" t="s">
        <v>181</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-69.783000000000001</v>
      </c>
      <c r="D10" s="5">
        <v>-60.783000000000001</v>
      </c>
      <c r="E10" s="5">
        <v>-68.739000000000004</v>
      </c>
      <c r="F10">
        <f t="shared" ref="F10:F13" si="4">AVERAGE(C10:E10)</f>
        <v>-66.435000000000002</v>
      </c>
      <c r="G10" s="5">
        <v>-1.696</v>
      </c>
      <c r="H10">
        <f t="shared" ref="H10:H14" si="5">F10-G10</f>
        <v>-64.739000000000004</v>
      </c>
      <c r="I10" s="7">
        <v>64.959999999999994</v>
      </c>
      <c r="J10">
        <v>2</v>
      </c>
      <c r="K10" s="5">
        <v>1</v>
      </c>
      <c r="L10">
        <f>50/K10</f>
        <v>50</v>
      </c>
      <c r="N10">
        <f>(H10*I10)/(J10*L10)</f>
        <v>-42.054454399999997</v>
      </c>
    </row>
    <row r="11" spans="1:14" x14ac:dyDescent="0.2">
      <c r="B11" s="30">
        <v>100</v>
      </c>
      <c r="C11" s="5">
        <v>-24.783000000000001</v>
      </c>
      <c r="D11" s="5">
        <v>-24.390999999999998</v>
      </c>
      <c r="E11" s="5">
        <v>-18.260999999999999</v>
      </c>
      <c r="F11">
        <f t="shared" si="4"/>
        <v>-22.478333333333335</v>
      </c>
      <c r="G11" s="5">
        <v>-0.47</v>
      </c>
      <c r="H11">
        <f t="shared" si="5"/>
        <v>-22.008333333333336</v>
      </c>
      <c r="I11" s="7">
        <v>64.959999999999994</v>
      </c>
      <c r="J11">
        <v>2</v>
      </c>
      <c r="K11" s="6">
        <v>5</v>
      </c>
      <c r="L11">
        <f t="shared" ref="L11:L14" si="6">50/K11</f>
        <v>10</v>
      </c>
      <c r="N11">
        <f>(H11*I11)/(J11*L11)</f>
        <v>-71.483066666666673</v>
      </c>
    </row>
    <row r="12" spans="1:14" x14ac:dyDescent="0.2">
      <c r="B12" s="7">
        <v>200</v>
      </c>
      <c r="C12" s="5">
        <v>-9.5220000000000002</v>
      </c>
      <c r="D12" s="5">
        <v>-10.957000000000001</v>
      </c>
      <c r="E12" s="5">
        <v>-10.826000000000001</v>
      </c>
      <c r="F12" s="7">
        <f t="shared" si="4"/>
        <v>-10.435</v>
      </c>
      <c r="G12" s="5">
        <v>-0.91300000000000003</v>
      </c>
      <c r="H12" s="7">
        <f t="shared" si="5"/>
        <v>-9.5220000000000002</v>
      </c>
      <c r="I12" s="7">
        <v>64.959999999999994</v>
      </c>
      <c r="J12" s="7">
        <v>2</v>
      </c>
      <c r="K12" s="8">
        <v>10</v>
      </c>
      <c r="L12" s="7">
        <f t="shared" si="6"/>
        <v>5</v>
      </c>
      <c r="M12" s="7"/>
      <c r="N12" s="7">
        <f t="shared" ref="N12" si="7">(H12*I12)/(J12*L12)</f>
        <v>-61.854911999999992</v>
      </c>
    </row>
    <row r="13" spans="1:14" x14ac:dyDescent="0.2">
      <c r="B13" s="12">
        <v>400</v>
      </c>
      <c r="C13" s="5">
        <v>-5.7389999999999999</v>
      </c>
      <c r="D13" s="5">
        <v>-4.9569999999999999</v>
      </c>
      <c r="E13" s="5">
        <v>-4.9569999999999999</v>
      </c>
      <c r="F13">
        <f t="shared" si="4"/>
        <v>-5.2176666666666662</v>
      </c>
      <c r="G13" s="5">
        <v>-0.13</v>
      </c>
      <c r="H13">
        <f t="shared" si="5"/>
        <v>-5.0876666666666663</v>
      </c>
      <c r="I13" s="7">
        <v>64.959999999999994</v>
      </c>
      <c r="J13">
        <v>2</v>
      </c>
      <c r="K13" s="6">
        <v>20</v>
      </c>
      <c r="L13">
        <f t="shared" si="6"/>
        <v>2.5</v>
      </c>
      <c r="N13" s="7">
        <f>(H13*I13)/(J13*L13)</f>
        <v>-66.098965333333325</v>
      </c>
    </row>
    <row r="14" spans="1:14" x14ac:dyDescent="0.2">
      <c r="B14" s="7">
        <v>800</v>
      </c>
      <c r="C14" s="5">
        <v>-3.2709999999999999</v>
      </c>
      <c r="D14" s="5">
        <v>-3.0720000000000001</v>
      </c>
      <c r="E14" s="5">
        <v>-3.0819999999999999</v>
      </c>
      <c r="F14">
        <f>AVERAGE(C14:E14)</f>
        <v>-3.1416666666666671</v>
      </c>
      <c r="G14" s="5">
        <v>-0.53500000000000003</v>
      </c>
      <c r="H14">
        <f t="shared" si="5"/>
        <v>-2.6066666666666669</v>
      </c>
      <c r="I14" s="7">
        <v>64.959999999999994</v>
      </c>
      <c r="J14">
        <v>2</v>
      </c>
      <c r="K14" s="6">
        <v>40</v>
      </c>
      <c r="L14">
        <f t="shared" si="6"/>
        <v>1.25</v>
      </c>
      <c r="N14" s="7">
        <f t="shared" ref="N14" si="8">(H14*I14)/(J14*L14)</f>
        <v>-67.731626666666671</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100</v>
      </c>
      <c r="D19" s="5">
        <v>-8.7390000000000008</v>
      </c>
      <c r="E19" s="5">
        <v>-8.0869999999999997</v>
      </c>
      <c r="F19" s="5">
        <v>-8.2170000000000005</v>
      </c>
      <c r="G19">
        <f t="shared" ref="G19:G41" si="9">AVERAGE(D19:F19)</f>
        <v>-8.347666666666667</v>
      </c>
      <c r="H19" s="5">
        <v>-0.58099999999999996</v>
      </c>
      <c r="I19" s="7">
        <f t="shared" ref="I19:I42" si="10">G19-H19</f>
        <v>-7.7666666666666675</v>
      </c>
      <c r="J19" s="7">
        <v>64.959999999999994</v>
      </c>
      <c r="K19" s="7">
        <v>2</v>
      </c>
      <c r="L19" s="8">
        <v>5</v>
      </c>
      <c r="M19" s="7">
        <f t="shared" ref="M19:M42" si="11">50/L19</f>
        <v>10</v>
      </c>
      <c r="N19" s="7"/>
      <c r="O19" s="7">
        <f t="shared" ref="O19:O42" si="12">(I19*J19)/(K19*M19)</f>
        <v>-25.226133333333333</v>
      </c>
      <c r="P19">
        <f>AVERAGE(O19:O25)</f>
        <v>-30.426799999999993</v>
      </c>
      <c r="Q19">
        <f>ABS(O19)</f>
        <v>25.226133333333333</v>
      </c>
      <c r="R19" t="s">
        <v>75</v>
      </c>
      <c r="S19">
        <f>AVERAGE(O38:O42)</f>
        <v>-55.885737599999992</v>
      </c>
      <c r="T19">
        <f>AVERAGE(O26:O32)</f>
        <v>-58.388831999999994</v>
      </c>
      <c r="V19" t="s">
        <v>75</v>
      </c>
      <c r="W19">
        <f>STDEVA(O38:O42)</f>
        <v>14.630974082400375</v>
      </c>
      <c r="X19">
        <f>STDEVA(O26:O32)</f>
        <v>9.8031079876819778</v>
      </c>
      <c r="Z19" t="s">
        <v>75</v>
      </c>
      <c r="AA19">
        <f>W19/SQRT(W24)</f>
        <v>6.5431705250569694</v>
      </c>
      <c r="AB19">
        <f>X19/SQRT(X24)</f>
        <v>3.7052265444167647</v>
      </c>
    </row>
    <row r="20" spans="1:28" x14ac:dyDescent="0.2">
      <c r="A20" t="s">
        <v>57</v>
      </c>
      <c r="B20" t="s">
        <v>1</v>
      </c>
      <c r="C20" s="7">
        <v>100</v>
      </c>
      <c r="D20" s="5">
        <v>-12.087</v>
      </c>
      <c r="E20" s="5">
        <v>-10.64</v>
      </c>
      <c r="F20" s="5">
        <v>-12.925000000000001</v>
      </c>
      <c r="G20" s="7">
        <f t="shared" si="9"/>
        <v>-11.884</v>
      </c>
      <c r="H20" s="5">
        <v>-1.0429999999999999</v>
      </c>
      <c r="I20" s="7">
        <f t="shared" si="10"/>
        <v>-10.841000000000001</v>
      </c>
      <c r="J20" s="7">
        <v>64.959999999999994</v>
      </c>
      <c r="K20" s="7">
        <v>2</v>
      </c>
      <c r="L20" s="8">
        <v>5</v>
      </c>
      <c r="M20" s="7">
        <f t="shared" si="11"/>
        <v>10</v>
      </c>
      <c r="O20" s="7">
        <f t="shared" si="12"/>
        <v>-35.211568</v>
      </c>
      <c r="Q20">
        <f t="shared" ref="Q20:Q42" si="13">ABS(O20)</f>
        <v>35.211568</v>
      </c>
      <c r="R20" t="s">
        <v>76</v>
      </c>
      <c r="S20">
        <f>AVERAGE(O33:O37)</f>
        <v>-41.027003733333331</v>
      </c>
      <c r="T20">
        <f>AVERAGE(O19:O25)</f>
        <v>-30.426799999999993</v>
      </c>
      <c r="V20" t="s">
        <v>76</v>
      </c>
      <c r="W20">
        <f>STDEVA(O33:O37)</f>
        <v>20.452191237801649</v>
      </c>
      <c r="X20">
        <f>STDEVA(O19:O25)</f>
        <v>5.7442549263591225</v>
      </c>
      <c r="Z20" t="s">
        <v>76</v>
      </c>
      <c r="AA20">
        <f>W20/SQRT(W25)</f>
        <v>9.146497979310011</v>
      </c>
      <c r="AB20">
        <f>X20/SQRT(X25)</f>
        <v>2.1711242860719828</v>
      </c>
    </row>
    <row r="21" spans="1:28" x14ac:dyDescent="0.2">
      <c r="A21" t="s">
        <v>57</v>
      </c>
      <c r="B21" t="s">
        <v>2</v>
      </c>
      <c r="C21" s="7">
        <v>100</v>
      </c>
      <c r="D21" s="5">
        <v>-8.8699999999999992</v>
      </c>
      <c r="E21" s="5">
        <v>-8.3480000000000008</v>
      </c>
      <c r="F21" s="5">
        <v>-11.087</v>
      </c>
      <c r="G21">
        <f t="shared" si="9"/>
        <v>-9.4350000000000005</v>
      </c>
      <c r="H21" s="5">
        <v>-0.52200000000000002</v>
      </c>
      <c r="I21" s="7">
        <f t="shared" si="10"/>
        <v>-8.9130000000000003</v>
      </c>
      <c r="J21" s="7">
        <v>64.959999999999994</v>
      </c>
      <c r="K21" s="7">
        <v>2</v>
      </c>
      <c r="L21" s="8">
        <v>5</v>
      </c>
      <c r="M21" s="7">
        <f t="shared" si="11"/>
        <v>10</v>
      </c>
      <c r="O21" s="7">
        <f t="shared" si="12"/>
        <v>-28.949424</v>
      </c>
      <c r="Q21">
        <f t="shared" si="13"/>
        <v>28.949424</v>
      </c>
    </row>
    <row r="22" spans="1:28" x14ac:dyDescent="0.2">
      <c r="A22" t="s">
        <v>57</v>
      </c>
      <c r="B22" t="s">
        <v>3</v>
      </c>
      <c r="C22" s="7">
        <v>100</v>
      </c>
      <c r="D22" s="5">
        <v>-10.252000000000001</v>
      </c>
      <c r="E22" s="5">
        <v>-9.8610000000000007</v>
      </c>
      <c r="F22" s="5">
        <v>-11.374000000000001</v>
      </c>
      <c r="G22">
        <f t="shared" si="9"/>
        <v>-10.495666666666667</v>
      </c>
      <c r="H22" s="5">
        <v>-0.58599999999999997</v>
      </c>
      <c r="I22">
        <f t="shared" si="10"/>
        <v>-9.9096666666666664</v>
      </c>
      <c r="J22" s="7">
        <v>64.959999999999994</v>
      </c>
      <c r="K22">
        <v>2</v>
      </c>
      <c r="L22" s="6">
        <v>5</v>
      </c>
      <c r="M22">
        <f t="shared" si="11"/>
        <v>10</v>
      </c>
      <c r="O22" s="7">
        <f t="shared" si="12"/>
        <v>-32.186597333333324</v>
      </c>
      <c r="Q22">
        <f t="shared" si="13"/>
        <v>32.186597333333324</v>
      </c>
      <c r="R22" s="67" t="s">
        <v>78</v>
      </c>
      <c r="S22" s="67"/>
      <c r="T22" s="67"/>
      <c r="V22" s="66" t="s">
        <v>80</v>
      </c>
      <c r="W22" s="66"/>
      <c r="X22" s="66"/>
    </row>
    <row r="23" spans="1:28" x14ac:dyDescent="0.2">
      <c r="A23" t="s">
        <v>57</v>
      </c>
      <c r="B23" t="s">
        <v>4</v>
      </c>
      <c r="C23" s="7">
        <v>100</v>
      </c>
      <c r="D23" s="5">
        <v>-13.122</v>
      </c>
      <c r="E23" s="5">
        <v>-12.678000000000001</v>
      </c>
      <c r="F23" s="5">
        <v>-11.661</v>
      </c>
      <c r="G23" s="7">
        <f>AVERAGE(D23:F23)</f>
        <v>-12.487</v>
      </c>
      <c r="H23" s="5">
        <v>-0.23499999999999999</v>
      </c>
      <c r="I23" s="7">
        <f t="shared" si="10"/>
        <v>-12.252000000000001</v>
      </c>
      <c r="J23" s="7">
        <v>64.959999999999994</v>
      </c>
      <c r="K23" s="7">
        <v>2</v>
      </c>
      <c r="L23" s="8">
        <v>5</v>
      </c>
      <c r="M23" s="7">
        <f t="shared" si="11"/>
        <v>10</v>
      </c>
      <c r="O23" s="7">
        <f t="shared" si="12"/>
        <v>-39.794495999999995</v>
      </c>
      <c r="Q23">
        <f t="shared" si="13"/>
        <v>39.794495999999995</v>
      </c>
      <c r="S23" t="s">
        <v>58</v>
      </c>
      <c r="T23" t="s">
        <v>57</v>
      </c>
      <c r="W23" t="s">
        <v>58</v>
      </c>
      <c r="X23" t="s">
        <v>57</v>
      </c>
    </row>
    <row r="24" spans="1:28" x14ac:dyDescent="0.2">
      <c r="A24" t="s">
        <v>57</v>
      </c>
      <c r="B24" t="s">
        <v>5</v>
      </c>
      <c r="C24" s="7">
        <v>100</v>
      </c>
      <c r="D24" s="5">
        <v>-6.5129999999999999</v>
      </c>
      <c r="E24" s="5">
        <v>-8.4879999999999995</v>
      </c>
      <c r="F24" s="5">
        <v>-8.0470000000000006</v>
      </c>
      <c r="G24">
        <f t="shared" si="9"/>
        <v>-7.682666666666667</v>
      </c>
      <c r="H24" s="5">
        <v>-0.502</v>
      </c>
      <c r="I24" s="7">
        <f t="shared" si="10"/>
        <v>-7.1806666666666672</v>
      </c>
      <c r="J24" s="7">
        <v>64.959999999999994</v>
      </c>
      <c r="K24" s="7">
        <v>2</v>
      </c>
      <c r="L24" s="8">
        <v>5</v>
      </c>
      <c r="M24" s="7">
        <f t="shared" si="11"/>
        <v>10</v>
      </c>
      <c r="O24" s="7">
        <f t="shared" si="12"/>
        <v>-23.322805333333331</v>
      </c>
      <c r="Q24">
        <f t="shared" si="13"/>
        <v>23.322805333333331</v>
      </c>
      <c r="R24" t="s">
        <v>75</v>
      </c>
      <c r="S24">
        <f>ABS(S19)</f>
        <v>55.885737599999992</v>
      </c>
      <c r="T24">
        <f>ABS(T19)</f>
        <v>58.388831999999994</v>
      </c>
      <c r="V24" t="s">
        <v>75</v>
      </c>
      <c r="W24">
        <f>COUNT(O38:O42)</f>
        <v>5</v>
      </c>
      <c r="X24">
        <f>COUNT(O26:O32)</f>
        <v>7</v>
      </c>
    </row>
    <row r="25" spans="1:28" x14ac:dyDescent="0.2">
      <c r="A25" t="s">
        <v>57</v>
      </c>
      <c r="B25" t="s">
        <v>6</v>
      </c>
      <c r="C25" s="7">
        <v>100</v>
      </c>
      <c r="D25" s="5">
        <v>-9.2349999999999994</v>
      </c>
      <c r="E25" s="5">
        <v>-9.7040000000000006</v>
      </c>
      <c r="F25" s="5">
        <v>-9.3089999999999993</v>
      </c>
      <c r="G25" s="7">
        <f t="shared" si="9"/>
        <v>-9.4159999999999986</v>
      </c>
      <c r="H25" s="5">
        <v>-0.70399999999999996</v>
      </c>
      <c r="I25" s="7">
        <f t="shared" si="10"/>
        <v>-8.711999999999998</v>
      </c>
      <c r="J25" s="7">
        <v>64.959999999999994</v>
      </c>
      <c r="K25" s="7">
        <v>2</v>
      </c>
      <c r="L25" s="8">
        <v>5</v>
      </c>
      <c r="M25" s="7">
        <f t="shared" si="11"/>
        <v>10</v>
      </c>
      <c r="O25" s="7">
        <f t="shared" si="12"/>
        <v>-28.296575999999995</v>
      </c>
      <c r="Q25">
        <f t="shared" si="13"/>
        <v>28.296575999999995</v>
      </c>
      <c r="R25" t="s">
        <v>76</v>
      </c>
      <c r="S25">
        <f>ABS(S20)</f>
        <v>41.027003733333331</v>
      </c>
      <c r="T25">
        <f>ABS(T20)</f>
        <v>30.426799999999993</v>
      </c>
      <c r="V25" t="s">
        <v>76</v>
      </c>
      <c r="W25">
        <f>COUNT(O33:O37)</f>
        <v>5</v>
      </c>
      <c r="X25">
        <f>COUNT(O19:O25)</f>
        <v>7</v>
      </c>
    </row>
    <row r="26" spans="1:28" x14ac:dyDescent="0.2">
      <c r="A26" t="s">
        <v>57</v>
      </c>
      <c r="B26" t="s">
        <v>7</v>
      </c>
      <c r="C26" s="7">
        <v>100</v>
      </c>
      <c r="D26" s="5">
        <v>-17.216999999999999</v>
      </c>
      <c r="E26" s="5">
        <v>-16.251999999999999</v>
      </c>
      <c r="F26" s="5">
        <v>-15.991</v>
      </c>
      <c r="G26" s="7">
        <f t="shared" si="9"/>
        <v>-16.486666666666665</v>
      </c>
      <c r="H26" s="5">
        <v>-0.57399999999999995</v>
      </c>
      <c r="I26" s="7">
        <f t="shared" si="10"/>
        <v>-15.912666666666665</v>
      </c>
      <c r="J26" s="7">
        <v>64.959999999999994</v>
      </c>
      <c r="K26" s="7">
        <v>2</v>
      </c>
      <c r="L26" s="8">
        <v>5</v>
      </c>
      <c r="M26" s="7">
        <f t="shared" si="11"/>
        <v>10</v>
      </c>
      <c r="O26" s="7">
        <f t="shared" si="12"/>
        <v>-51.684341333333329</v>
      </c>
      <c r="P26">
        <f>AVERAGE(O26:O32)</f>
        <v>-58.388831999999994</v>
      </c>
      <c r="Q26">
        <f t="shared" si="13"/>
        <v>51.684341333333329</v>
      </c>
    </row>
    <row r="27" spans="1:28" x14ac:dyDescent="0.2">
      <c r="A27" t="s">
        <v>57</v>
      </c>
      <c r="B27" t="s">
        <v>8</v>
      </c>
      <c r="C27" s="7">
        <v>100</v>
      </c>
      <c r="D27" s="5">
        <v>-21.783000000000001</v>
      </c>
      <c r="E27" s="5">
        <v>-17.739000000000001</v>
      </c>
      <c r="F27" s="5">
        <v>-16.957000000000001</v>
      </c>
      <c r="G27" s="7">
        <f t="shared" ref="G27" si="14">AVERAGE(D27:F27)</f>
        <v>-18.826333333333334</v>
      </c>
      <c r="H27" s="5">
        <v>-0.47</v>
      </c>
      <c r="I27" s="7">
        <f t="shared" si="10"/>
        <v>-18.356333333333335</v>
      </c>
      <c r="J27" s="7">
        <v>64.959999999999994</v>
      </c>
      <c r="K27" s="7">
        <v>2</v>
      </c>
      <c r="L27" s="8">
        <v>5</v>
      </c>
      <c r="M27" s="7">
        <f t="shared" si="11"/>
        <v>10</v>
      </c>
      <c r="O27" s="7">
        <f t="shared" si="12"/>
        <v>-59.621370666666664</v>
      </c>
      <c r="Q27">
        <f t="shared" si="13"/>
        <v>59.621370666666664</v>
      </c>
    </row>
    <row r="28" spans="1:28" x14ac:dyDescent="0.2">
      <c r="A28" t="s">
        <v>57</v>
      </c>
      <c r="B28" t="s">
        <v>9</v>
      </c>
      <c r="C28" s="7">
        <v>100</v>
      </c>
      <c r="D28" s="5">
        <v>-13.93</v>
      </c>
      <c r="E28" s="5">
        <v>-15.287000000000001</v>
      </c>
      <c r="F28" s="5">
        <v>-15.782999999999999</v>
      </c>
      <c r="G28" s="7">
        <f t="shared" si="9"/>
        <v>-15</v>
      </c>
      <c r="H28" s="5">
        <v>-0.76100000000000001</v>
      </c>
      <c r="I28" s="7">
        <f t="shared" si="10"/>
        <v>-14.239000000000001</v>
      </c>
      <c r="J28" s="7">
        <v>64.959999999999994</v>
      </c>
      <c r="K28" s="7">
        <v>2</v>
      </c>
      <c r="L28" s="8">
        <v>5</v>
      </c>
      <c r="M28" s="7">
        <f t="shared" si="11"/>
        <v>10</v>
      </c>
      <c r="O28" s="7">
        <f t="shared" si="12"/>
        <v>-46.248272</v>
      </c>
      <c r="Q28">
        <f t="shared" si="13"/>
        <v>46.248272</v>
      </c>
    </row>
    <row r="29" spans="1:28" x14ac:dyDescent="0.2">
      <c r="A29" t="s">
        <v>57</v>
      </c>
      <c r="B29" t="s">
        <v>10</v>
      </c>
      <c r="C29" s="7">
        <v>100</v>
      </c>
      <c r="D29" s="5">
        <v>-20.87</v>
      </c>
      <c r="E29" s="5">
        <v>-24.783000000000001</v>
      </c>
      <c r="F29" s="5">
        <v>-24</v>
      </c>
      <c r="G29" s="7">
        <f t="shared" si="9"/>
        <v>-23.21766666666667</v>
      </c>
      <c r="H29" s="5">
        <v>-0.78300000000000003</v>
      </c>
      <c r="I29" s="7">
        <f t="shared" si="10"/>
        <v>-22.434666666666669</v>
      </c>
      <c r="J29" s="7">
        <v>64.959999999999994</v>
      </c>
      <c r="K29" s="7">
        <v>2</v>
      </c>
      <c r="L29" s="8">
        <v>5</v>
      </c>
      <c r="M29" s="7">
        <f t="shared" si="11"/>
        <v>10</v>
      </c>
      <c r="O29" s="7">
        <f t="shared" si="12"/>
        <v>-72.867797333333328</v>
      </c>
      <c r="Q29">
        <f t="shared" si="13"/>
        <v>72.867797333333328</v>
      </c>
    </row>
    <row r="30" spans="1:28" x14ac:dyDescent="0.2">
      <c r="A30" t="s">
        <v>57</v>
      </c>
      <c r="B30" t="s">
        <v>11</v>
      </c>
      <c r="C30" s="7">
        <v>100</v>
      </c>
      <c r="D30" s="5">
        <v>-19.173999999999999</v>
      </c>
      <c r="E30" s="5">
        <v>-19.303999999999998</v>
      </c>
      <c r="F30" s="5">
        <v>-24.652000000000001</v>
      </c>
      <c r="G30" s="7">
        <f t="shared" si="9"/>
        <v>-21.043333333333333</v>
      </c>
      <c r="H30" s="5">
        <v>-0.65200000000000002</v>
      </c>
      <c r="I30" s="7">
        <f t="shared" si="10"/>
        <v>-20.391333333333332</v>
      </c>
      <c r="J30" s="7">
        <v>64.959999999999994</v>
      </c>
      <c r="K30" s="7">
        <v>2</v>
      </c>
      <c r="L30" s="8">
        <v>5</v>
      </c>
      <c r="M30" s="7">
        <f t="shared" si="11"/>
        <v>10</v>
      </c>
      <c r="O30" s="7">
        <f t="shared" si="12"/>
        <v>-66.231050666666661</v>
      </c>
      <c r="Q30">
        <f t="shared" si="13"/>
        <v>66.231050666666661</v>
      </c>
    </row>
    <row r="31" spans="1:28" x14ac:dyDescent="0.2">
      <c r="A31" t="s">
        <v>57</v>
      </c>
      <c r="B31" t="s">
        <v>12</v>
      </c>
      <c r="C31" s="7">
        <v>100</v>
      </c>
      <c r="D31" s="5">
        <v>-19.225999999999999</v>
      </c>
      <c r="E31" s="5">
        <v>-22.016999999999999</v>
      </c>
      <c r="F31" s="5">
        <v>-18.783000000000001</v>
      </c>
      <c r="G31" s="7">
        <f t="shared" si="9"/>
        <v>-20.008666666666667</v>
      </c>
      <c r="H31" s="5">
        <v>-0.57399999999999995</v>
      </c>
      <c r="I31" s="7">
        <f t="shared" si="10"/>
        <v>-19.434666666666665</v>
      </c>
      <c r="J31" s="7">
        <v>64.959999999999994</v>
      </c>
      <c r="K31" s="7">
        <v>2</v>
      </c>
      <c r="L31" s="8">
        <v>5</v>
      </c>
      <c r="M31" s="7">
        <f t="shared" si="11"/>
        <v>10</v>
      </c>
      <c r="O31" s="7">
        <f t="shared" si="12"/>
        <v>-63.123797333333322</v>
      </c>
      <c r="Q31">
        <f t="shared" si="13"/>
        <v>63.123797333333322</v>
      </c>
    </row>
    <row r="32" spans="1:28" x14ac:dyDescent="0.2">
      <c r="A32" t="s">
        <v>57</v>
      </c>
      <c r="B32" t="s">
        <v>13</v>
      </c>
      <c r="C32" s="7">
        <v>100</v>
      </c>
      <c r="D32" s="5">
        <v>-15.103999999999999</v>
      </c>
      <c r="E32" s="5">
        <v>-16.904</v>
      </c>
      <c r="F32" s="5">
        <v>-15.077999999999999</v>
      </c>
      <c r="G32" s="7">
        <f t="shared" si="9"/>
        <v>-15.695333333333332</v>
      </c>
      <c r="H32" s="5">
        <v>-0.626</v>
      </c>
      <c r="I32" s="7">
        <f t="shared" si="10"/>
        <v>-15.069333333333333</v>
      </c>
      <c r="J32" s="7">
        <v>64.959999999999994</v>
      </c>
      <c r="K32" s="7">
        <v>2</v>
      </c>
      <c r="L32" s="8">
        <v>5</v>
      </c>
      <c r="M32" s="7">
        <f t="shared" si="11"/>
        <v>10</v>
      </c>
      <c r="O32" s="7">
        <f t="shared" si="12"/>
        <v>-48.945194666666666</v>
      </c>
      <c r="Q32">
        <f t="shared" si="13"/>
        <v>48.945194666666666</v>
      </c>
    </row>
    <row r="33" spans="1:17" x14ac:dyDescent="0.2">
      <c r="A33" t="s">
        <v>58</v>
      </c>
      <c r="B33" t="s">
        <v>14</v>
      </c>
      <c r="C33" s="7">
        <v>100</v>
      </c>
      <c r="D33" s="5">
        <v>-16.696000000000002</v>
      </c>
      <c r="E33" s="5">
        <v>-18.652000000000001</v>
      </c>
      <c r="F33" s="5">
        <v>-21.652000000000001</v>
      </c>
      <c r="G33" s="7">
        <f t="shared" si="9"/>
        <v>-19</v>
      </c>
      <c r="H33" s="5">
        <v>-0.45700000000000002</v>
      </c>
      <c r="I33" s="7">
        <f t="shared" si="10"/>
        <v>-18.542999999999999</v>
      </c>
      <c r="J33" s="7">
        <v>64.959999999999994</v>
      </c>
      <c r="K33" s="7">
        <v>2</v>
      </c>
      <c r="L33" s="8">
        <v>5</v>
      </c>
      <c r="M33" s="7">
        <f t="shared" si="11"/>
        <v>10</v>
      </c>
      <c r="O33" s="7">
        <f t="shared" si="12"/>
        <v>-60.22766399999999</v>
      </c>
      <c r="P33">
        <f>AVERAGE(O33:O37)</f>
        <v>-41.027003733333331</v>
      </c>
      <c r="Q33">
        <f t="shared" si="13"/>
        <v>60.22766399999999</v>
      </c>
    </row>
    <row r="34" spans="1:17" x14ac:dyDescent="0.2">
      <c r="A34" t="s">
        <v>58</v>
      </c>
      <c r="B34" t="s">
        <v>15</v>
      </c>
      <c r="C34" s="7">
        <v>100</v>
      </c>
      <c r="D34" s="5">
        <v>-19.042999999999999</v>
      </c>
      <c r="E34" s="5">
        <v>-20.739000000000001</v>
      </c>
      <c r="F34" s="5">
        <v>-23.609000000000002</v>
      </c>
      <c r="G34" s="7">
        <f>AVERAGE(D34:F34)</f>
        <v>-21.130333333333333</v>
      </c>
      <c r="H34" s="5">
        <v>-0.93899999999999995</v>
      </c>
      <c r="I34" s="7">
        <f t="shared" si="10"/>
        <v>-20.191333333333333</v>
      </c>
      <c r="J34" s="7">
        <v>64.959999999999994</v>
      </c>
      <c r="K34" s="7">
        <v>2</v>
      </c>
      <c r="L34" s="8">
        <v>5</v>
      </c>
      <c r="M34" s="7">
        <f t="shared" si="11"/>
        <v>10</v>
      </c>
      <c r="O34" s="7">
        <f t="shared" si="12"/>
        <v>-65.581450666666655</v>
      </c>
      <c r="Q34">
        <f t="shared" si="13"/>
        <v>65.581450666666655</v>
      </c>
    </row>
    <row r="35" spans="1:17" x14ac:dyDescent="0.2">
      <c r="A35" t="s">
        <v>58</v>
      </c>
      <c r="B35" t="s">
        <v>16</v>
      </c>
      <c r="C35" s="7">
        <v>100</v>
      </c>
      <c r="D35" s="5">
        <v>-10.236000000000001</v>
      </c>
      <c r="E35" s="5">
        <v>-9.9120000000000008</v>
      </c>
      <c r="F35" s="5">
        <v>-11.023999999999999</v>
      </c>
      <c r="G35" s="7">
        <f t="shared" si="9"/>
        <v>-10.390666666666668</v>
      </c>
      <c r="H35" s="5">
        <v>-0.28799999999999998</v>
      </c>
      <c r="I35" s="7">
        <f t="shared" si="10"/>
        <v>-10.102666666666668</v>
      </c>
      <c r="J35" s="7">
        <v>64.959999999999994</v>
      </c>
      <c r="K35" s="7">
        <v>2</v>
      </c>
      <c r="L35" s="8">
        <v>5</v>
      </c>
      <c r="M35" s="7">
        <f t="shared" si="11"/>
        <v>10</v>
      </c>
      <c r="O35" s="7">
        <f t="shared" si="12"/>
        <v>-32.813461333333336</v>
      </c>
      <c r="Q35">
        <f t="shared" si="13"/>
        <v>32.813461333333336</v>
      </c>
    </row>
    <row r="36" spans="1:17" x14ac:dyDescent="0.2">
      <c r="A36" t="s">
        <v>58</v>
      </c>
      <c r="B36" s="2" t="s">
        <v>17</v>
      </c>
      <c r="C36" s="7">
        <v>100</v>
      </c>
      <c r="D36" s="5">
        <v>-8.2729999999999997</v>
      </c>
      <c r="E36" s="5">
        <v>-6.6260000000000003</v>
      </c>
      <c r="F36" s="5">
        <v>-8.1609999999999996</v>
      </c>
      <c r="G36" s="7">
        <f t="shared" si="9"/>
        <v>-7.6866666666666674</v>
      </c>
      <c r="H36" s="5">
        <v>-0.872</v>
      </c>
      <c r="I36" s="7">
        <f t="shared" si="10"/>
        <v>-6.8146666666666675</v>
      </c>
      <c r="J36" s="7">
        <v>64.959999999999994</v>
      </c>
      <c r="K36" s="7">
        <v>2</v>
      </c>
      <c r="L36" s="8">
        <v>5</v>
      </c>
      <c r="M36" s="7">
        <f t="shared" si="11"/>
        <v>10</v>
      </c>
      <c r="O36" s="7">
        <f t="shared" si="12"/>
        <v>-22.134037333333332</v>
      </c>
      <c r="Q36">
        <f t="shared" si="13"/>
        <v>22.134037333333332</v>
      </c>
    </row>
    <row r="37" spans="1:17" x14ac:dyDescent="0.2">
      <c r="A37" t="s">
        <v>58</v>
      </c>
      <c r="B37" t="s">
        <v>18</v>
      </c>
      <c r="C37" s="7">
        <v>100</v>
      </c>
      <c r="D37" s="5">
        <v>-8.1999999999999993</v>
      </c>
      <c r="E37" s="5">
        <v>-8.5909999999999993</v>
      </c>
      <c r="F37" s="5">
        <v>-7.9550000000000001</v>
      </c>
      <c r="G37" s="7">
        <f t="shared" si="9"/>
        <v>-8.248666666666665</v>
      </c>
      <c r="H37" s="5">
        <v>-0.74299999999999999</v>
      </c>
      <c r="I37" s="7">
        <f t="shared" si="10"/>
        <v>-7.5056666666666647</v>
      </c>
      <c r="J37" s="7">
        <v>64.959999999999994</v>
      </c>
      <c r="K37" s="7">
        <v>2</v>
      </c>
      <c r="L37" s="8">
        <v>5</v>
      </c>
      <c r="M37" s="7">
        <f t="shared" si="11"/>
        <v>10</v>
      </c>
      <c r="O37" s="7">
        <f t="shared" si="12"/>
        <v>-24.378405333333326</v>
      </c>
      <c r="Q37">
        <f t="shared" si="13"/>
        <v>24.378405333333326</v>
      </c>
    </row>
    <row r="38" spans="1:17" x14ac:dyDescent="0.2">
      <c r="A38" t="s">
        <v>58</v>
      </c>
      <c r="B38" t="s">
        <v>19</v>
      </c>
      <c r="C38" s="7">
        <v>100</v>
      </c>
      <c r="D38" s="5">
        <v>-19.303999999999998</v>
      </c>
      <c r="E38" s="5">
        <v>-17.347999999999999</v>
      </c>
      <c r="F38" s="5">
        <v>-15.196</v>
      </c>
      <c r="G38">
        <f>AVERAGE(D38:F38)</f>
        <v>-17.282666666666668</v>
      </c>
      <c r="H38" s="5">
        <v>-0.317</v>
      </c>
      <c r="I38" s="7">
        <f t="shared" si="10"/>
        <v>-16.965666666666667</v>
      </c>
      <c r="J38" s="7">
        <v>64.959999999999994</v>
      </c>
      <c r="K38" s="7">
        <v>2</v>
      </c>
      <c r="L38" s="8">
        <v>5</v>
      </c>
      <c r="M38" s="7">
        <f t="shared" si="11"/>
        <v>10</v>
      </c>
      <c r="O38" s="7">
        <f t="shared" si="12"/>
        <v>-55.104485333333329</v>
      </c>
      <c r="P38">
        <f>AVERAGE(O38:O42)</f>
        <v>-55.885737599999992</v>
      </c>
      <c r="Q38">
        <f t="shared" si="13"/>
        <v>55.104485333333329</v>
      </c>
    </row>
    <row r="39" spans="1:17" x14ac:dyDescent="0.2">
      <c r="A39" t="s">
        <v>58</v>
      </c>
      <c r="B39" t="s">
        <v>20</v>
      </c>
      <c r="C39" s="7">
        <v>100</v>
      </c>
      <c r="D39" s="5">
        <v>-24.783000000000001</v>
      </c>
      <c r="E39" s="5">
        <v>-24.390999999999998</v>
      </c>
      <c r="F39" s="5">
        <v>-18.260999999999999</v>
      </c>
      <c r="G39">
        <f t="shared" si="9"/>
        <v>-22.478333333333335</v>
      </c>
      <c r="H39" s="5">
        <v>-0.47</v>
      </c>
      <c r="I39" s="7">
        <f t="shared" si="10"/>
        <v>-22.008333333333336</v>
      </c>
      <c r="J39" s="7">
        <v>64.959999999999994</v>
      </c>
      <c r="K39" s="7">
        <v>2</v>
      </c>
      <c r="L39" s="8">
        <v>5</v>
      </c>
      <c r="M39" s="7">
        <f t="shared" si="11"/>
        <v>10</v>
      </c>
      <c r="O39" s="7">
        <f t="shared" si="12"/>
        <v>-71.483066666666673</v>
      </c>
      <c r="Q39">
        <f t="shared" si="13"/>
        <v>71.483066666666673</v>
      </c>
    </row>
    <row r="40" spans="1:17" x14ac:dyDescent="0.2">
      <c r="A40" t="s">
        <v>58</v>
      </c>
      <c r="B40" t="s">
        <v>21</v>
      </c>
      <c r="C40" s="7">
        <v>100</v>
      </c>
      <c r="D40" s="5">
        <v>-21.521999999999998</v>
      </c>
      <c r="E40" s="5">
        <v>-21.521999999999998</v>
      </c>
      <c r="F40" s="5">
        <v>-21.652000000000001</v>
      </c>
      <c r="G40">
        <f t="shared" si="9"/>
        <v>-21.565333333333331</v>
      </c>
      <c r="H40" s="5">
        <v>-0.52200000000000002</v>
      </c>
      <c r="I40">
        <f t="shared" si="10"/>
        <v>-21.043333333333333</v>
      </c>
      <c r="J40" s="7">
        <v>64.959999999999994</v>
      </c>
      <c r="K40">
        <v>2</v>
      </c>
      <c r="L40" s="6">
        <v>5</v>
      </c>
      <c r="M40">
        <f t="shared" si="11"/>
        <v>10</v>
      </c>
      <c r="O40">
        <f>(I40*J40)/(K40*M40)</f>
        <v>-68.348746666666656</v>
      </c>
      <c r="Q40">
        <f t="shared" si="13"/>
        <v>68.348746666666656</v>
      </c>
    </row>
    <row r="41" spans="1:17" x14ac:dyDescent="0.2">
      <c r="A41" t="s">
        <v>58</v>
      </c>
      <c r="B41" t="s">
        <v>22</v>
      </c>
      <c r="C41" s="7">
        <v>100</v>
      </c>
      <c r="D41" s="5">
        <v>-15.443</v>
      </c>
      <c r="E41" s="5">
        <v>-16.122</v>
      </c>
      <c r="F41" s="5">
        <v>-15.6</v>
      </c>
      <c r="G41">
        <f t="shared" si="9"/>
        <v>-15.721666666666666</v>
      </c>
      <c r="H41" s="5">
        <v>-0.70799999999999996</v>
      </c>
      <c r="I41" s="7">
        <f t="shared" si="10"/>
        <v>-15.013666666666666</v>
      </c>
      <c r="J41" s="7">
        <v>64.959999999999994</v>
      </c>
      <c r="K41" s="7">
        <v>2</v>
      </c>
      <c r="L41" s="8">
        <v>5</v>
      </c>
      <c r="M41" s="7">
        <f t="shared" si="11"/>
        <v>10</v>
      </c>
      <c r="O41" s="7">
        <f t="shared" si="12"/>
        <v>-48.764389333333327</v>
      </c>
      <c r="Q41">
        <f t="shared" si="13"/>
        <v>48.764389333333327</v>
      </c>
    </row>
    <row r="42" spans="1:17" x14ac:dyDescent="0.2">
      <c r="A42" t="s">
        <v>58</v>
      </c>
      <c r="B42" t="s">
        <v>23</v>
      </c>
      <c r="C42" s="7">
        <v>100</v>
      </c>
      <c r="D42" s="5">
        <v>-11.739000000000001</v>
      </c>
      <c r="E42" s="5">
        <v>-11.087</v>
      </c>
      <c r="F42" s="5">
        <v>-11.712999999999999</v>
      </c>
      <c r="G42" s="7">
        <f>AVERAGE(D42:F42)</f>
        <v>-11.513</v>
      </c>
      <c r="H42" s="5">
        <v>-0.51300000000000001</v>
      </c>
      <c r="I42" s="7">
        <f t="shared" si="10"/>
        <v>-11</v>
      </c>
      <c r="J42" s="7">
        <v>64.959999999999994</v>
      </c>
      <c r="K42" s="7">
        <v>2</v>
      </c>
      <c r="L42" s="8">
        <v>5</v>
      </c>
      <c r="M42" s="7">
        <f t="shared" si="11"/>
        <v>10</v>
      </c>
      <c r="O42" s="7">
        <f t="shared" si="12"/>
        <v>-35.727999999999994</v>
      </c>
      <c r="Q42">
        <f t="shared" si="13"/>
        <v>35.727999999999994</v>
      </c>
    </row>
  </sheetData>
  <mergeCells count="5">
    <mergeCell ref="C1:E1"/>
    <mergeCell ref="R17:T17"/>
    <mergeCell ref="V17:X17"/>
    <mergeCell ref="R22:T22"/>
    <mergeCell ref="V22:X22"/>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24FA7-5795-49DC-930F-6381E9CF78E7}">
  <dimension ref="A1:AC40"/>
  <sheetViews>
    <sheetView topLeftCell="C16" zoomScale="160" zoomScaleNormal="160" workbookViewId="0">
      <selection activeCell="B37" sqref="B37"/>
    </sheetView>
  </sheetViews>
  <sheetFormatPr defaultRowHeight="15" x14ac:dyDescent="0.2"/>
  <cols>
    <col min="1" max="1" width="13.44921875" customWidth="1"/>
    <col min="2" max="2" width="16.27734375" customWidth="1"/>
  </cols>
  <sheetData>
    <row r="1" spans="1:27" x14ac:dyDescent="0.2">
      <c r="A1" t="s">
        <v>62</v>
      </c>
      <c r="C1" s="65" t="s">
        <v>72</v>
      </c>
      <c r="D1" s="65"/>
      <c r="E1" s="65"/>
      <c r="I1" s="7"/>
    </row>
    <row r="2" spans="1:27" x14ac:dyDescent="0.2">
      <c r="A2" t="s">
        <v>158</v>
      </c>
      <c r="B2" s="11"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7" x14ac:dyDescent="0.2">
      <c r="B3" s="7">
        <v>20</v>
      </c>
      <c r="C3" s="5">
        <v>-184.95699999999999</v>
      </c>
      <c r="D3" s="5">
        <v>-78.391000000000005</v>
      </c>
      <c r="E3" s="5">
        <v>-125.087</v>
      </c>
      <c r="F3">
        <f>AVERAGE(C3:E3)</f>
        <v>-129.47833333333332</v>
      </c>
      <c r="G3" s="5">
        <v>-0.36499999999999999</v>
      </c>
      <c r="H3">
        <f t="shared" ref="H3:H7" si="0">F3-G3</f>
        <v>-129.11333333333332</v>
      </c>
      <c r="I3">
        <v>14.18</v>
      </c>
      <c r="J3">
        <v>2</v>
      </c>
      <c r="K3" s="5">
        <v>1</v>
      </c>
      <c r="L3">
        <f>50/K3</f>
        <v>50</v>
      </c>
      <c r="N3">
        <f>(H3*I3)/(J3*L3)</f>
        <v>-18.308270666666662</v>
      </c>
      <c r="R3">
        <v>50</v>
      </c>
      <c r="S3">
        <f>(T3*U3)/R3</f>
        <v>20</v>
      </c>
      <c r="T3">
        <v>10</v>
      </c>
      <c r="U3">
        <v>100</v>
      </c>
    </row>
    <row r="4" spans="1:27" x14ac:dyDescent="0.2">
      <c r="B4" s="7">
        <v>100</v>
      </c>
      <c r="C4" s="5">
        <v>-45.45</v>
      </c>
      <c r="D4" s="5">
        <v>-22.997</v>
      </c>
      <c r="E4" s="5">
        <v>-22.068999999999999</v>
      </c>
      <c r="F4">
        <f t="shared" ref="F4:F7" si="1">AVERAGE(C4:E4)</f>
        <v>-30.172000000000001</v>
      </c>
      <c r="G4" s="5">
        <v>-0.78</v>
      </c>
      <c r="H4">
        <f t="shared" si="0"/>
        <v>-29.391999999999999</v>
      </c>
      <c r="I4">
        <v>14.18</v>
      </c>
      <c r="J4">
        <v>2</v>
      </c>
      <c r="K4" s="6">
        <v>5</v>
      </c>
      <c r="L4">
        <f t="shared" ref="L4:L7" si="2">50/K4</f>
        <v>10</v>
      </c>
      <c r="N4">
        <f>(H4*I4)/(J4*L4)</f>
        <v>-20.838927999999999</v>
      </c>
      <c r="S4">
        <f>U3-S3</f>
        <v>80</v>
      </c>
    </row>
    <row r="5" spans="1:27" x14ac:dyDescent="0.2">
      <c r="B5" s="30">
        <v>200</v>
      </c>
      <c r="C5" s="5">
        <v>-14.151999999999999</v>
      </c>
      <c r="D5" s="5">
        <v>-8.1210000000000004</v>
      </c>
      <c r="E5" s="5">
        <v>-8.2520000000000007</v>
      </c>
      <c r="F5" s="7">
        <f t="shared" si="1"/>
        <v>-10.174999999999999</v>
      </c>
      <c r="G5" s="5">
        <v>-1.006</v>
      </c>
      <c r="H5" s="7">
        <f>F5-G5</f>
        <v>-9.1689999999999987</v>
      </c>
      <c r="I5">
        <v>14.18</v>
      </c>
      <c r="J5" s="7">
        <v>2</v>
      </c>
      <c r="K5" s="8">
        <v>10</v>
      </c>
      <c r="L5" s="7">
        <f t="shared" si="2"/>
        <v>5</v>
      </c>
      <c r="M5" s="7"/>
      <c r="N5" s="7">
        <f t="shared" ref="N5:N7" si="3">(H5*I5)/(J5*L5)</f>
        <v>-13.001641999999999</v>
      </c>
    </row>
    <row r="6" spans="1:27" x14ac:dyDescent="0.2">
      <c r="B6" s="7">
        <v>400</v>
      </c>
      <c r="C6" s="5">
        <v>-7.0430000000000001</v>
      </c>
      <c r="D6" s="5">
        <v>-6.9130000000000003</v>
      </c>
      <c r="E6" s="5">
        <v>-6.2610000000000001</v>
      </c>
      <c r="F6">
        <f t="shared" si="1"/>
        <v>-6.7389999999999999</v>
      </c>
      <c r="G6" s="5">
        <v>-0.69499999999999995</v>
      </c>
      <c r="H6">
        <f t="shared" si="0"/>
        <v>-6.0439999999999996</v>
      </c>
      <c r="I6">
        <v>14.18</v>
      </c>
      <c r="J6">
        <v>2</v>
      </c>
      <c r="K6" s="6">
        <v>20</v>
      </c>
      <c r="L6">
        <f t="shared" si="2"/>
        <v>2.5</v>
      </c>
      <c r="N6">
        <f t="shared" si="3"/>
        <v>-17.140784</v>
      </c>
    </row>
    <row r="7" spans="1:27" x14ac:dyDescent="0.2">
      <c r="B7" s="7">
        <v>800</v>
      </c>
      <c r="C7" s="5">
        <v>-4.0430000000000001</v>
      </c>
      <c r="D7" s="5">
        <v>-3.6520000000000001</v>
      </c>
      <c r="E7" s="5">
        <v>-3</v>
      </c>
      <c r="F7">
        <f t="shared" si="1"/>
        <v>-3.5649999999999999</v>
      </c>
      <c r="G7" s="5">
        <v>-0.78300000000000003</v>
      </c>
      <c r="H7">
        <f t="shared" si="0"/>
        <v>-2.782</v>
      </c>
      <c r="I7">
        <v>14.18</v>
      </c>
      <c r="J7">
        <v>2</v>
      </c>
      <c r="K7" s="6">
        <v>40</v>
      </c>
      <c r="L7">
        <f t="shared" si="2"/>
        <v>1.25</v>
      </c>
      <c r="N7">
        <f t="shared" si="3"/>
        <v>-15.779503999999999</v>
      </c>
    </row>
    <row r="8" spans="1:27" x14ac:dyDescent="0.2">
      <c r="B8" s="7"/>
    </row>
    <row r="9" spans="1:27" x14ac:dyDescent="0.2">
      <c r="A9" t="s">
        <v>181</v>
      </c>
      <c r="B9" s="11" t="s">
        <v>70</v>
      </c>
      <c r="C9" s="4">
        <v>1</v>
      </c>
      <c r="D9" s="4">
        <v>2</v>
      </c>
      <c r="E9" s="4">
        <v>3</v>
      </c>
      <c r="F9" s="3" t="s">
        <v>63</v>
      </c>
      <c r="G9" s="4" t="s">
        <v>64</v>
      </c>
      <c r="H9" s="3" t="s">
        <v>61</v>
      </c>
      <c r="I9" s="9" t="s">
        <v>65</v>
      </c>
      <c r="J9" s="3" t="s">
        <v>66</v>
      </c>
      <c r="K9" s="3" t="s">
        <v>67</v>
      </c>
      <c r="L9" s="3" t="s">
        <v>68</v>
      </c>
      <c r="N9" s="3" t="s">
        <v>107</v>
      </c>
    </row>
    <row r="10" spans="1:27" x14ac:dyDescent="0.2">
      <c r="B10" s="7">
        <v>20</v>
      </c>
      <c r="C10" s="5">
        <v>-200.739</v>
      </c>
      <c r="D10" s="5">
        <v>-244.696</v>
      </c>
      <c r="E10" s="5">
        <v>-201.91300000000001</v>
      </c>
      <c r="F10">
        <f>AVERAGE(C10:E10)</f>
        <v>-215.78266666666664</v>
      </c>
      <c r="G10" s="5">
        <v>-0.157</v>
      </c>
      <c r="H10">
        <f t="shared" ref="H10:H11" si="4">F10-G10</f>
        <v>-215.62566666666663</v>
      </c>
      <c r="I10">
        <v>14.18</v>
      </c>
      <c r="J10">
        <v>2</v>
      </c>
      <c r="K10" s="5">
        <v>1</v>
      </c>
      <c r="L10">
        <f>50/K10</f>
        <v>50</v>
      </c>
      <c r="N10">
        <f>(H10*I10)/(J10*L10)</f>
        <v>-30.575719533333327</v>
      </c>
    </row>
    <row r="11" spans="1:27" x14ac:dyDescent="0.2">
      <c r="B11" s="7">
        <v>100</v>
      </c>
      <c r="C11" s="5">
        <v>-20.699000000000002</v>
      </c>
      <c r="D11" s="5">
        <v>-38.972000000000001</v>
      </c>
      <c r="E11" s="5">
        <v>-40.475000000000001</v>
      </c>
      <c r="F11">
        <f t="shared" ref="F11:F14" si="5">AVERAGE(C11:E11)</f>
        <v>-33.382000000000005</v>
      </c>
      <c r="G11" s="5">
        <v>-0.86799999999999999</v>
      </c>
      <c r="H11">
        <f t="shared" si="4"/>
        <v>-32.514000000000003</v>
      </c>
      <c r="I11">
        <v>14.18</v>
      </c>
      <c r="J11">
        <v>2</v>
      </c>
      <c r="K11" s="6">
        <v>5</v>
      </c>
      <c r="L11">
        <f t="shared" ref="L11:L14" si="6">50/K11</f>
        <v>10</v>
      </c>
      <c r="N11">
        <f>(H11*I11)/(J11*L11)</f>
        <v>-23.052426000000004</v>
      </c>
    </row>
    <row r="12" spans="1:27" x14ac:dyDescent="0.2">
      <c r="B12" s="30">
        <v>200</v>
      </c>
      <c r="C12" s="5">
        <v>-13.507999999999999</v>
      </c>
      <c r="D12" s="5">
        <v>-14.268000000000001</v>
      </c>
      <c r="E12" s="5">
        <v>-15.712</v>
      </c>
      <c r="F12" s="7">
        <f t="shared" si="5"/>
        <v>-14.496</v>
      </c>
      <c r="G12" s="5">
        <v>-1.1779999999999999</v>
      </c>
      <c r="H12" s="7">
        <f>F12-G12</f>
        <v>-13.318000000000001</v>
      </c>
      <c r="I12">
        <v>14.18</v>
      </c>
      <c r="J12" s="7">
        <v>2</v>
      </c>
      <c r="K12" s="8">
        <v>10</v>
      </c>
      <c r="L12" s="7">
        <f t="shared" si="6"/>
        <v>5</v>
      </c>
      <c r="M12" s="7"/>
      <c r="N12" s="7">
        <f t="shared" ref="N12:N14" si="7">(H12*I12)/(J12*L12)</f>
        <v>-18.884924000000002</v>
      </c>
    </row>
    <row r="13" spans="1:27" x14ac:dyDescent="0.2">
      <c r="B13" s="7">
        <v>400</v>
      </c>
      <c r="C13" s="5">
        <v>-8.5640000000000001</v>
      </c>
      <c r="D13" s="5">
        <v>-8.6609999999999996</v>
      </c>
      <c r="E13" s="5">
        <v>-9.4429999999999996</v>
      </c>
      <c r="F13">
        <f t="shared" si="5"/>
        <v>-8.8893333333333331</v>
      </c>
      <c r="G13" s="5">
        <v>-0.32</v>
      </c>
      <c r="H13">
        <f t="shared" ref="H13:H14" si="8">F13-G13</f>
        <v>-8.5693333333333328</v>
      </c>
      <c r="I13">
        <v>14.18</v>
      </c>
      <c r="J13">
        <v>2</v>
      </c>
      <c r="K13" s="6">
        <v>20</v>
      </c>
      <c r="L13">
        <f t="shared" si="6"/>
        <v>2.5</v>
      </c>
      <c r="N13">
        <f t="shared" si="7"/>
        <v>-24.302629333333332</v>
      </c>
    </row>
    <row r="14" spans="1:27" x14ac:dyDescent="0.2">
      <c r="B14" s="7">
        <v>800</v>
      </c>
      <c r="C14" s="5">
        <v>-4.6360000000000001</v>
      </c>
      <c r="D14" s="5">
        <v>-4.7549999999999999</v>
      </c>
      <c r="E14" s="5">
        <v>-4.6790000000000003</v>
      </c>
      <c r="F14">
        <f t="shared" si="5"/>
        <v>-4.6900000000000004</v>
      </c>
      <c r="G14" s="5">
        <v>-0.73</v>
      </c>
      <c r="H14">
        <f t="shared" si="8"/>
        <v>-3.9600000000000004</v>
      </c>
      <c r="I14">
        <v>14.18</v>
      </c>
      <c r="J14">
        <v>2</v>
      </c>
      <c r="K14" s="6">
        <v>40</v>
      </c>
      <c r="L14">
        <f t="shared" si="6"/>
        <v>1.25</v>
      </c>
      <c r="N14">
        <f t="shared" si="7"/>
        <v>-22.461120000000001</v>
      </c>
    </row>
    <row r="16" spans="1:27" x14ac:dyDescent="0.2">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66" t="s">
        <v>77</v>
      </c>
      <c r="R16" s="66"/>
      <c r="S16" s="66"/>
      <c r="U16" s="66" t="s">
        <v>74</v>
      </c>
      <c r="V16" s="66"/>
      <c r="W16" s="66"/>
      <c r="Y16" s="66" t="s">
        <v>79</v>
      </c>
      <c r="Z16" s="66"/>
      <c r="AA16" s="66"/>
    </row>
    <row r="17" spans="1:29" x14ac:dyDescent="0.2">
      <c r="A17" t="s">
        <v>57</v>
      </c>
      <c r="B17" t="s">
        <v>0</v>
      </c>
      <c r="C17" s="7">
        <v>200</v>
      </c>
      <c r="D17" s="5">
        <v>-12.852</v>
      </c>
      <c r="E17" s="5">
        <v>-20.622</v>
      </c>
      <c r="F17" s="5">
        <v>-18.997</v>
      </c>
      <c r="G17" s="7">
        <f t="shared" ref="G17:G40" si="9">AVERAGE(D17:F17)</f>
        <v>-17.490333333333336</v>
      </c>
      <c r="H17" s="5">
        <v>0.79800000000000004</v>
      </c>
      <c r="I17" s="7">
        <f t="shared" ref="I17:I40" si="10">G17-H17</f>
        <v>-18.288333333333334</v>
      </c>
      <c r="J17">
        <v>14.18</v>
      </c>
      <c r="K17">
        <v>2</v>
      </c>
      <c r="L17" s="8">
        <v>10</v>
      </c>
      <c r="M17" s="7">
        <f t="shared" ref="M17:M40" si="11">50/L17</f>
        <v>5</v>
      </c>
      <c r="N17" s="7"/>
      <c r="O17" s="7">
        <f t="shared" ref="O17:O40" si="12">(I17*J17)/(K17*M17)</f>
        <v>-25.93285666666667</v>
      </c>
      <c r="P17">
        <f>AVERAGE(O17:O23)</f>
        <v>-22.344168761904761</v>
      </c>
      <c r="R17" s="3" t="s">
        <v>58</v>
      </c>
      <c r="S17" t="s">
        <v>57</v>
      </c>
      <c r="V17" s="3" t="s">
        <v>58</v>
      </c>
      <c r="W17" t="s">
        <v>57</v>
      </c>
      <c r="Z17" s="3" t="s">
        <v>58</v>
      </c>
      <c r="AA17" t="s">
        <v>57</v>
      </c>
      <c r="AC17">
        <f>ABS(O17)</f>
        <v>25.93285666666667</v>
      </c>
    </row>
    <row r="18" spans="1:29" x14ac:dyDescent="0.2">
      <c r="A18" t="s">
        <v>57</v>
      </c>
      <c r="B18" t="s">
        <v>1</v>
      </c>
      <c r="C18" s="7">
        <v>200</v>
      </c>
      <c r="D18" s="5">
        <v>-17.193999999999999</v>
      </c>
      <c r="E18" s="5">
        <v>-27.866</v>
      </c>
      <c r="F18" s="5">
        <v>-26.199000000000002</v>
      </c>
      <c r="G18" s="7">
        <f t="shared" si="9"/>
        <v>-23.753</v>
      </c>
      <c r="H18" s="5">
        <v>0.20699999999999999</v>
      </c>
      <c r="I18" s="7">
        <f t="shared" si="10"/>
        <v>-23.96</v>
      </c>
      <c r="J18">
        <v>14.18</v>
      </c>
      <c r="K18" s="7">
        <v>2</v>
      </c>
      <c r="L18" s="8">
        <v>10</v>
      </c>
      <c r="M18">
        <f t="shared" si="11"/>
        <v>5</v>
      </c>
      <c r="O18" s="7">
        <f t="shared" si="12"/>
        <v>-33.975279999999998</v>
      </c>
      <c r="Q18" t="s">
        <v>75</v>
      </c>
      <c r="R18">
        <f>AVERAGE(O36:O40)</f>
        <v>-27.204519066666666</v>
      </c>
      <c r="S18">
        <f>AVERAGE(O24:O30)</f>
        <v>-33.341028857142852</v>
      </c>
      <c r="U18" t="s">
        <v>75</v>
      </c>
      <c r="V18">
        <f>STDEVA(O36:O40)</f>
        <v>7.9681811932839857</v>
      </c>
      <c r="W18">
        <f>STDEVA(O24:O30)</f>
        <v>12.128783252387745</v>
      </c>
      <c r="Y18" t="s">
        <v>75</v>
      </c>
      <c r="Z18">
        <f>V18/SQRT(V23)</f>
        <v>3.5634789610436766</v>
      </c>
      <c r="AA18">
        <f>W18/SQRT(W23)</f>
        <v>4.5842491702318746</v>
      </c>
      <c r="AC18">
        <f t="shared" ref="AC18:AC40" si="13">ABS(O18)</f>
        <v>33.975279999999998</v>
      </c>
    </row>
    <row r="19" spans="1:29" x14ac:dyDescent="0.2">
      <c r="A19" t="s">
        <v>57</v>
      </c>
      <c r="B19" t="s">
        <v>2</v>
      </c>
      <c r="C19" s="7">
        <v>200</v>
      </c>
      <c r="D19" s="5">
        <v>-13.661</v>
      </c>
      <c r="E19" s="5">
        <v>-21.47</v>
      </c>
      <c r="F19" s="5">
        <v>-23.635000000000002</v>
      </c>
      <c r="G19">
        <f t="shared" si="9"/>
        <v>-19.588666666666668</v>
      </c>
      <c r="H19" s="5">
        <v>-1.35</v>
      </c>
      <c r="I19" s="7">
        <f t="shared" si="10"/>
        <v>-18.238666666666667</v>
      </c>
      <c r="J19">
        <v>14.18</v>
      </c>
      <c r="K19" s="7">
        <v>2</v>
      </c>
      <c r="L19" s="8">
        <v>10</v>
      </c>
      <c r="M19">
        <f t="shared" si="11"/>
        <v>5</v>
      </c>
      <c r="O19" s="7">
        <f t="shared" si="12"/>
        <v>-25.862429333333335</v>
      </c>
      <c r="Q19" t="s">
        <v>76</v>
      </c>
      <c r="R19">
        <f>AVERAGE(O31:O35)</f>
        <v>-26.073805866666667</v>
      </c>
      <c r="S19">
        <f>AVERAGE(O17:O23)</f>
        <v>-22.344168761904761</v>
      </c>
      <c r="U19" t="s">
        <v>76</v>
      </c>
      <c r="V19">
        <f>STDEVA(O31:O35)</f>
        <v>6.3771008702629777</v>
      </c>
      <c r="W19">
        <f>STDEVA(O17:O23)</f>
        <v>10.72370504350398</v>
      </c>
      <c r="Y19" t="s">
        <v>76</v>
      </c>
      <c r="Z19">
        <f>V19/SQRT(V24)</f>
        <v>2.851926209056217</v>
      </c>
      <c r="AA19">
        <f>W19/SQRT(W24)</f>
        <v>4.0531795254743734</v>
      </c>
      <c r="AC19">
        <f t="shared" si="13"/>
        <v>25.862429333333335</v>
      </c>
    </row>
    <row r="20" spans="1:29" x14ac:dyDescent="0.2">
      <c r="A20" t="s">
        <v>57</v>
      </c>
      <c r="B20" t="s">
        <v>3</v>
      </c>
      <c r="C20" s="7">
        <v>200</v>
      </c>
      <c r="D20" s="5">
        <v>-14.151999999999999</v>
      </c>
      <c r="E20" s="5">
        <v>-8.1210000000000004</v>
      </c>
      <c r="F20" s="5">
        <v>-8.2520000000000007</v>
      </c>
      <c r="G20" s="7">
        <f t="shared" si="9"/>
        <v>-10.174999999999999</v>
      </c>
      <c r="H20" s="5">
        <v>-1.006</v>
      </c>
      <c r="I20" s="7">
        <f t="shared" si="10"/>
        <v>-9.1689999999999987</v>
      </c>
      <c r="J20">
        <v>14.18</v>
      </c>
      <c r="K20" s="7">
        <v>2</v>
      </c>
      <c r="L20" s="8">
        <v>10</v>
      </c>
      <c r="M20">
        <f t="shared" si="11"/>
        <v>5</v>
      </c>
      <c r="O20" s="7">
        <f t="shared" si="12"/>
        <v>-13.001641999999999</v>
      </c>
      <c r="AC20">
        <f t="shared" si="13"/>
        <v>13.001641999999999</v>
      </c>
    </row>
    <row r="21" spans="1:29" x14ac:dyDescent="0.2">
      <c r="A21" t="s">
        <v>57</v>
      </c>
      <c r="B21" t="s">
        <v>4</v>
      </c>
      <c r="C21" s="7">
        <v>200</v>
      </c>
      <c r="D21" s="5">
        <v>-25.303999999999998</v>
      </c>
      <c r="E21" s="5">
        <v>-21.521999999999998</v>
      </c>
      <c r="F21" s="5">
        <v>-23.087</v>
      </c>
      <c r="G21" s="7">
        <f t="shared" si="9"/>
        <v>-23.304333333333332</v>
      </c>
      <c r="H21" s="5">
        <v>1.8779999999999999</v>
      </c>
      <c r="I21" s="7">
        <f t="shared" si="10"/>
        <v>-25.182333333333332</v>
      </c>
      <c r="J21">
        <v>14.18</v>
      </c>
      <c r="K21" s="7">
        <v>2</v>
      </c>
      <c r="L21" s="8">
        <v>10</v>
      </c>
      <c r="M21">
        <f t="shared" si="11"/>
        <v>5</v>
      </c>
      <c r="O21" s="7">
        <f t="shared" si="12"/>
        <v>-35.708548666666665</v>
      </c>
      <c r="Q21" s="67" t="s">
        <v>78</v>
      </c>
      <c r="R21" s="67"/>
      <c r="S21" s="67"/>
      <c r="U21" s="66" t="s">
        <v>80</v>
      </c>
      <c r="V21" s="66"/>
      <c r="W21" s="66"/>
      <c r="AC21">
        <f t="shared" si="13"/>
        <v>35.708548666666665</v>
      </c>
    </row>
    <row r="22" spans="1:29" x14ac:dyDescent="0.2">
      <c r="A22" t="s">
        <v>57</v>
      </c>
      <c r="B22" t="s">
        <v>5</v>
      </c>
      <c r="C22" s="7">
        <v>200</v>
      </c>
      <c r="D22" s="5">
        <v>-6.0449999999999999</v>
      </c>
      <c r="E22" s="5">
        <v>-9.7490000000000006</v>
      </c>
      <c r="F22" s="5">
        <v>-5.1890000000000001</v>
      </c>
      <c r="G22">
        <f t="shared" si="9"/>
        <v>-6.9943333333333335</v>
      </c>
      <c r="H22" s="5">
        <v>-0.32600000000000001</v>
      </c>
      <c r="I22" s="7">
        <f t="shared" si="10"/>
        <v>-6.6683333333333339</v>
      </c>
      <c r="J22">
        <v>14.18</v>
      </c>
      <c r="K22" s="7">
        <v>2</v>
      </c>
      <c r="L22" s="8">
        <v>10</v>
      </c>
      <c r="M22">
        <f t="shared" si="11"/>
        <v>5</v>
      </c>
      <c r="O22" s="7">
        <f t="shared" si="12"/>
        <v>-9.4556966666666664</v>
      </c>
      <c r="R22" t="s">
        <v>58</v>
      </c>
      <c r="S22" t="s">
        <v>57</v>
      </c>
      <c r="V22" t="s">
        <v>58</v>
      </c>
      <c r="W22" t="s">
        <v>57</v>
      </c>
      <c r="AC22">
        <f t="shared" si="13"/>
        <v>9.4556966666666664</v>
      </c>
    </row>
    <row r="23" spans="1:29" x14ac:dyDescent="0.2">
      <c r="A23" t="s">
        <v>57</v>
      </c>
      <c r="B23" t="s">
        <v>6</v>
      </c>
      <c r="C23" s="7">
        <v>200</v>
      </c>
      <c r="D23" s="5">
        <v>-6.2009999999999996</v>
      </c>
      <c r="E23" s="5">
        <v>-8.1519999999999992</v>
      </c>
      <c r="F23" s="5">
        <v>-9.8930000000000007</v>
      </c>
      <c r="G23" s="7">
        <f t="shared" si="9"/>
        <v>-8.081999999999999</v>
      </c>
      <c r="H23" s="5">
        <v>0.71399999999999997</v>
      </c>
      <c r="I23" s="7">
        <f t="shared" si="10"/>
        <v>-8.7959999999999994</v>
      </c>
      <c r="J23">
        <v>14.18</v>
      </c>
      <c r="K23" s="7">
        <v>2</v>
      </c>
      <c r="L23" s="8">
        <v>10</v>
      </c>
      <c r="M23">
        <f t="shared" si="11"/>
        <v>5</v>
      </c>
      <c r="O23" s="7">
        <f t="shared" si="12"/>
        <v>-12.472728</v>
      </c>
      <c r="Q23" t="s">
        <v>75</v>
      </c>
      <c r="R23">
        <f>ABS(R18)</f>
        <v>27.204519066666666</v>
      </c>
      <c r="S23">
        <f>ABS(S18)</f>
        <v>33.341028857142852</v>
      </c>
      <c r="U23" t="s">
        <v>75</v>
      </c>
      <c r="V23">
        <f>COUNT(O36:O40)</f>
        <v>5</v>
      </c>
      <c r="W23">
        <f>COUNT(O25:O31)</f>
        <v>7</v>
      </c>
      <c r="AC23">
        <f t="shared" si="13"/>
        <v>12.472728</v>
      </c>
    </row>
    <row r="24" spans="1:29" x14ac:dyDescent="0.2">
      <c r="A24" t="s">
        <v>57</v>
      </c>
      <c r="B24" t="s">
        <v>7</v>
      </c>
      <c r="C24" s="7">
        <v>200</v>
      </c>
      <c r="D24" s="5">
        <v>-18.885000000000002</v>
      </c>
      <c r="E24" s="5">
        <v>-15.401</v>
      </c>
      <c r="F24" s="5">
        <v>-18.388999999999999</v>
      </c>
      <c r="G24" s="7">
        <f t="shared" si="9"/>
        <v>-17.558333333333334</v>
      </c>
      <c r="H24" s="5">
        <v>1.0429999999999999</v>
      </c>
      <c r="I24" s="7">
        <f t="shared" si="10"/>
        <v>-18.601333333333333</v>
      </c>
      <c r="J24">
        <v>14.18</v>
      </c>
      <c r="K24" s="7">
        <v>2</v>
      </c>
      <c r="L24" s="8">
        <v>10</v>
      </c>
      <c r="M24">
        <f t="shared" si="11"/>
        <v>5</v>
      </c>
      <c r="O24" s="7">
        <f t="shared" si="12"/>
        <v>-26.376690666666669</v>
      </c>
      <c r="P24">
        <f>AVERAGE(O24:O30)</f>
        <v>-33.341028857142852</v>
      </c>
      <c r="Q24" t="s">
        <v>76</v>
      </c>
      <c r="R24">
        <f>ABS(R19)</f>
        <v>26.073805866666667</v>
      </c>
      <c r="S24">
        <f>ABS(S19)</f>
        <v>22.344168761904761</v>
      </c>
      <c r="U24" t="s">
        <v>76</v>
      </c>
      <c r="V24">
        <f>COUNT(O32:O36)</f>
        <v>5</v>
      </c>
      <c r="W24">
        <f>COUNT(O18:O24)</f>
        <v>7</v>
      </c>
      <c r="AC24">
        <f t="shared" si="13"/>
        <v>26.376690666666669</v>
      </c>
    </row>
    <row r="25" spans="1:29" x14ac:dyDescent="0.2">
      <c r="A25" t="s">
        <v>57</v>
      </c>
      <c r="B25" t="s">
        <v>8</v>
      </c>
      <c r="C25" s="7">
        <v>200</v>
      </c>
      <c r="D25" s="5">
        <v>-21.867000000000001</v>
      </c>
      <c r="E25" s="5">
        <v>-16.042999999999999</v>
      </c>
      <c r="F25" s="5">
        <v>-21.111999999999998</v>
      </c>
      <c r="G25">
        <f t="shared" si="9"/>
        <v>-19.673999999999996</v>
      </c>
      <c r="H25" s="5">
        <v>-0.23499999999999999</v>
      </c>
      <c r="I25" s="7">
        <f t="shared" si="10"/>
        <v>-19.438999999999997</v>
      </c>
      <c r="J25">
        <v>14.18</v>
      </c>
      <c r="K25" s="7">
        <v>2</v>
      </c>
      <c r="L25" s="8">
        <v>10</v>
      </c>
      <c r="M25">
        <f t="shared" si="11"/>
        <v>5</v>
      </c>
      <c r="O25" s="7">
        <f t="shared" si="12"/>
        <v>-27.564501999999994</v>
      </c>
      <c r="AC25">
        <f t="shared" si="13"/>
        <v>27.564501999999994</v>
      </c>
    </row>
    <row r="26" spans="1:29" x14ac:dyDescent="0.2">
      <c r="A26" t="s">
        <v>57</v>
      </c>
      <c r="B26" t="s">
        <v>9</v>
      </c>
      <c r="C26" s="7">
        <v>200</v>
      </c>
      <c r="D26" s="5">
        <v>-21.085999999999999</v>
      </c>
      <c r="E26" s="5">
        <v>-19.498000000000001</v>
      </c>
      <c r="F26" s="5">
        <v>-28.009</v>
      </c>
      <c r="G26" s="7">
        <f t="shared" si="9"/>
        <v>-22.864333333333335</v>
      </c>
      <c r="H26" s="5">
        <v>-1.032</v>
      </c>
      <c r="I26" s="7">
        <f t="shared" si="10"/>
        <v>-21.832333333333334</v>
      </c>
      <c r="J26">
        <v>14.18</v>
      </c>
      <c r="K26" s="7">
        <v>2</v>
      </c>
      <c r="L26" s="8">
        <v>10</v>
      </c>
      <c r="M26">
        <f t="shared" si="11"/>
        <v>5</v>
      </c>
      <c r="O26" s="7">
        <f t="shared" si="12"/>
        <v>-30.95824866666667</v>
      </c>
      <c r="AC26">
        <f t="shared" si="13"/>
        <v>30.95824866666667</v>
      </c>
    </row>
    <row r="27" spans="1:29" x14ac:dyDescent="0.2">
      <c r="A27" t="s">
        <v>57</v>
      </c>
      <c r="B27" t="s">
        <v>10</v>
      </c>
      <c r="C27" s="7">
        <v>200</v>
      </c>
      <c r="D27" s="5">
        <v>-35.503999999999998</v>
      </c>
      <c r="E27" s="5">
        <v>-36.442999999999998</v>
      </c>
      <c r="F27" s="5">
        <v>-36.939</v>
      </c>
      <c r="G27" s="7">
        <f t="shared" si="9"/>
        <v>-36.295333333333332</v>
      </c>
      <c r="H27" s="5">
        <v>-0.443</v>
      </c>
      <c r="I27" s="7">
        <f t="shared" si="10"/>
        <v>-35.852333333333334</v>
      </c>
      <c r="J27">
        <v>14.18</v>
      </c>
      <c r="K27" s="7">
        <v>2</v>
      </c>
      <c r="L27" s="8">
        <v>10</v>
      </c>
      <c r="M27">
        <f t="shared" si="11"/>
        <v>5</v>
      </c>
      <c r="O27" s="7">
        <f t="shared" si="12"/>
        <v>-50.838608666666666</v>
      </c>
      <c r="AC27">
        <f t="shared" si="13"/>
        <v>50.838608666666666</v>
      </c>
    </row>
    <row r="28" spans="1:29" x14ac:dyDescent="0.2">
      <c r="A28" t="s">
        <v>57</v>
      </c>
      <c r="B28" t="s">
        <v>11</v>
      </c>
      <c r="C28" s="7">
        <v>200</v>
      </c>
      <c r="D28" s="5">
        <v>-28.13</v>
      </c>
      <c r="E28" s="5">
        <v>-35.087000000000003</v>
      </c>
      <c r="F28" s="5">
        <v>-33.365000000000002</v>
      </c>
      <c r="G28" s="7">
        <f t="shared" si="9"/>
        <v>-32.193999999999996</v>
      </c>
      <c r="H28" s="5">
        <v>-0.59899999999999998</v>
      </c>
      <c r="I28" s="7">
        <f t="shared" si="10"/>
        <v>-31.594999999999995</v>
      </c>
      <c r="J28">
        <v>14.18</v>
      </c>
      <c r="K28" s="7">
        <v>2</v>
      </c>
      <c r="L28" s="8">
        <v>10</v>
      </c>
      <c r="M28">
        <f t="shared" si="11"/>
        <v>5</v>
      </c>
      <c r="O28" s="7">
        <f t="shared" si="12"/>
        <v>-44.801709999999993</v>
      </c>
      <c r="AC28">
        <f t="shared" si="13"/>
        <v>44.801709999999993</v>
      </c>
    </row>
    <row r="29" spans="1:29" x14ac:dyDescent="0.2">
      <c r="A29" t="s">
        <v>57</v>
      </c>
      <c r="B29" t="s">
        <v>12</v>
      </c>
      <c r="C29" s="7">
        <v>200</v>
      </c>
      <c r="D29" s="5">
        <v>-30.390999999999998</v>
      </c>
      <c r="E29" s="5">
        <v>-26.087</v>
      </c>
      <c r="F29" s="5">
        <v>-27.13</v>
      </c>
      <c r="G29" s="7">
        <f t="shared" si="9"/>
        <v>-27.86933333333333</v>
      </c>
      <c r="H29" s="5">
        <v>-1.165</v>
      </c>
      <c r="I29" s="7">
        <f t="shared" si="10"/>
        <v>-26.704333333333331</v>
      </c>
      <c r="J29">
        <v>14.18</v>
      </c>
      <c r="K29" s="7">
        <v>2</v>
      </c>
      <c r="L29" s="8">
        <v>10</v>
      </c>
      <c r="M29">
        <f t="shared" si="11"/>
        <v>5</v>
      </c>
      <c r="O29" s="7">
        <f t="shared" si="12"/>
        <v>-37.866744666666662</v>
      </c>
      <c r="AC29">
        <f t="shared" si="13"/>
        <v>37.866744666666662</v>
      </c>
    </row>
    <row r="30" spans="1:29" x14ac:dyDescent="0.2">
      <c r="A30" t="s">
        <v>57</v>
      </c>
      <c r="B30" t="s">
        <v>13</v>
      </c>
      <c r="C30" s="7">
        <v>200</v>
      </c>
      <c r="D30" s="5">
        <v>-12.496</v>
      </c>
      <c r="E30" s="5">
        <v>-14.791</v>
      </c>
      <c r="F30" s="5">
        <v>-9.4169999999999998</v>
      </c>
      <c r="G30" s="7">
        <f t="shared" si="9"/>
        <v>-12.234666666666667</v>
      </c>
      <c r="H30" s="5">
        <v>-1.67</v>
      </c>
      <c r="I30" s="7">
        <f t="shared" si="10"/>
        <v>-10.564666666666668</v>
      </c>
      <c r="J30">
        <v>14.18</v>
      </c>
      <c r="K30" s="7">
        <v>2</v>
      </c>
      <c r="L30" s="8">
        <v>10</v>
      </c>
      <c r="M30">
        <f t="shared" si="11"/>
        <v>5</v>
      </c>
      <c r="O30" s="7">
        <f t="shared" si="12"/>
        <v>-14.980697333333334</v>
      </c>
      <c r="AC30">
        <f t="shared" si="13"/>
        <v>14.980697333333334</v>
      </c>
    </row>
    <row r="31" spans="1:29" x14ac:dyDescent="0.2">
      <c r="A31" t="s">
        <v>58</v>
      </c>
      <c r="B31" t="s">
        <v>14</v>
      </c>
      <c r="C31" s="7">
        <v>200</v>
      </c>
      <c r="D31" s="5">
        <v>-13.311</v>
      </c>
      <c r="E31" s="5">
        <v>-11.661</v>
      </c>
      <c r="F31" s="5">
        <v>-13.382999999999999</v>
      </c>
      <c r="G31" s="7">
        <f t="shared" si="9"/>
        <v>-12.785000000000002</v>
      </c>
      <c r="H31" s="5">
        <v>1.75</v>
      </c>
      <c r="I31" s="7">
        <f t="shared" si="10"/>
        <v>-14.535000000000002</v>
      </c>
      <c r="J31">
        <v>14.18</v>
      </c>
      <c r="K31" s="7">
        <v>2</v>
      </c>
      <c r="L31" s="8">
        <v>10</v>
      </c>
      <c r="M31">
        <f t="shared" si="11"/>
        <v>5</v>
      </c>
      <c r="O31" s="7">
        <f t="shared" si="12"/>
        <v>-20.610630000000004</v>
      </c>
      <c r="P31">
        <f>AVERAGE(O31:O35)</f>
        <v>-26.073805866666667</v>
      </c>
      <c r="AC31">
        <f t="shared" si="13"/>
        <v>20.610630000000004</v>
      </c>
    </row>
    <row r="32" spans="1:29" x14ac:dyDescent="0.2">
      <c r="A32" t="s">
        <v>58</v>
      </c>
      <c r="B32" t="s">
        <v>15</v>
      </c>
      <c r="C32" s="7">
        <v>200</v>
      </c>
      <c r="D32" s="5">
        <v>-25.872</v>
      </c>
      <c r="E32" s="5">
        <v>-17.483000000000001</v>
      </c>
      <c r="F32" s="5">
        <v>-32.631</v>
      </c>
      <c r="G32" s="7">
        <f t="shared" si="9"/>
        <v>-25.328666666666667</v>
      </c>
      <c r="H32" s="5">
        <v>0.50900000000000001</v>
      </c>
      <c r="I32" s="7">
        <f t="shared" si="10"/>
        <v>-25.837666666666667</v>
      </c>
      <c r="J32">
        <v>14.18</v>
      </c>
      <c r="K32" s="7">
        <v>2</v>
      </c>
      <c r="L32" s="8">
        <v>10</v>
      </c>
      <c r="M32">
        <f t="shared" si="11"/>
        <v>5</v>
      </c>
      <c r="O32" s="7">
        <f t="shared" si="12"/>
        <v>-36.637811333333332</v>
      </c>
      <c r="AC32">
        <f t="shared" si="13"/>
        <v>36.637811333333332</v>
      </c>
    </row>
    <row r="33" spans="1:29" x14ac:dyDescent="0.2">
      <c r="A33" t="s">
        <v>58</v>
      </c>
      <c r="B33" t="s">
        <v>16</v>
      </c>
      <c r="C33" s="7">
        <v>200</v>
      </c>
      <c r="D33" s="5">
        <v>-17.478000000000002</v>
      </c>
      <c r="E33" s="5">
        <v>-13.565</v>
      </c>
      <c r="F33" s="5">
        <v>-17.791</v>
      </c>
      <c r="G33" s="7">
        <f t="shared" si="9"/>
        <v>-16.278000000000002</v>
      </c>
      <c r="H33" s="5">
        <v>-0.98299999999999998</v>
      </c>
      <c r="I33" s="7">
        <f t="shared" si="10"/>
        <v>-15.295000000000002</v>
      </c>
      <c r="J33">
        <v>14.18</v>
      </c>
      <c r="K33" s="7">
        <v>2</v>
      </c>
      <c r="L33" s="8">
        <v>10</v>
      </c>
      <c r="M33">
        <f t="shared" si="11"/>
        <v>5</v>
      </c>
      <c r="O33" s="7">
        <f t="shared" si="12"/>
        <v>-21.688310000000001</v>
      </c>
      <c r="AC33">
        <f t="shared" si="13"/>
        <v>21.688310000000001</v>
      </c>
    </row>
    <row r="34" spans="1:29" x14ac:dyDescent="0.2">
      <c r="A34" t="s">
        <v>58</v>
      </c>
      <c r="B34" s="2" t="s">
        <v>17</v>
      </c>
      <c r="C34" s="7">
        <v>200</v>
      </c>
      <c r="D34" s="5">
        <v>-15.398</v>
      </c>
      <c r="E34" s="5">
        <v>-21.196000000000002</v>
      </c>
      <c r="F34" s="5">
        <v>-19.634</v>
      </c>
      <c r="G34" s="7">
        <f t="shared" si="9"/>
        <v>-18.742666666666668</v>
      </c>
      <c r="H34" s="5">
        <v>0.05</v>
      </c>
      <c r="I34" s="7">
        <f t="shared" si="10"/>
        <v>-18.792666666666669</v>
      </c>
      <c r="J34">
        <v>14.18</v>
      </c>
      <c r="K34" s="7">
        <v>2</v>
      </c>
      <c r="L34" s="8">
        <v>10</v>
      </c>
      <c r="M34">
        <f t="shared" si="11"/>
        <v>5</v>
      </c>
      <c r="O34" s="7">
        <f t="shared" si="12"/>
        <v>-26.648001333333337</v>
      </c>
      <c r="AC34">
        <f t="shared" si="13"/>
        <v>26.648001333333337</v>
      </c>
    </row>
    <row r="35" spans="1:29" x14ac:dyDescent="0.2">
      <c r="A35" t="s">
        <v>58</v>
      </c>
      <c r="B35" t="s">
        <v>18</v>
      </c>
      <c r="C35" s="7">
        <v>200</v>
      </c>
      <c r="D35" s="5">
        <v>-13.304</v>
      </c>
      <c r="E35" s="5">
        <v>-23.739000000000001</v>
      </c>
      <c r="F35" s="5">
        <v>-13.826000000000001</v>
      </c>
      <c r="G35" s="7">
        <f t="shared" si="9"/>
        <v>-16.956333333333333</v>
      </c>
      <c r="H35" s="5">
        <v>0.52200000000000002</v>
      </c>
      <c r="I35" s="7">
        <f t="shared" si="10"/>
        <v>-17.478333333333332</v>
      </c>
      <c r="J35">
        <v>14.18</v>
      </c>
      <c r="K35" s="7">
        <v>2</v>
      </c>
      <c r="L35" s="8">
        <v>10</v>
      </c>
      <c r="M35">
        <f t="shared" si="11"/>
        <v>5</v>
      </c>
      <c r="O35" s="7">
        <f t="shared" si="12"/>
        <v>-24.784276666666663</v>
      </c>
      <c r="AC35">
        <f t="shared" si="13"/>
        <v>24.784276666666663</v>
      </c>
    </row>
    <row r="36" spans="1:29" x14ac:dyDescent="0.2">
      <c r="A36" t="s">
        <v>58</v>
      </c>
      <c r="B36" t="s">
        <v>19</v>
      </c>
      <c r="C36" s="7">
        <v>200</v>
      </c>
      <c r="D36" s="5">
        <v>-18.059000000000001</v>
      </c>
      <c r="E36" s="5">
        <v>-15.522</v>
      </c>
      <c r="F36" s="5">
        <v>-16.434999999999999</v>
      </c>
      <c r="G36" s="7">
        <f t="shared" si="9"/>
        <v>-16.672000000000001</v>
      </c>
      <c r="H36" s="5">
        <v>1.137</v>
      </c>
      <c r="I36" s="7">
        <f t="shared" si="10"/>
        <v>-17.809000000000001</v>
      </c>
      <c r="J36">
        <v>14.18</v>
      </c>
      <c r="K36" s="7">
        <v>2</v>
      </c>
      <c r="L36" s="8">
        <v>10</v>
      </c>
      <c r="M36">
        <f t="shared" si="11"/>
        <v>5</v>
      </c>
      <c r="O36" s="7">
        <f t="shared" si="12"/>
        <v>-25.253162</v>
      </c>
      <c r="P36">
        <f>AVERAGE(O36:O40)</f>
        <v>-27.204519066666666</v>
      </c>
      <c r="AC36">
        <f t="shared" si="13"/>
        <v>25.253162</v>
      </c>
    </row>
    <row r="37" spans="1:29" x14ac:dyDescent="0.2">
      <c r="A37" t="s">
        <v>58</v>
      </c>
      <c r="B37" t="s">
        <v>20</v>
      </c>
      <c r="C37" s="7">
        <v>200</v>
      </c>
      <c r="D37" s="5">
        <v>-13.507999999999999</v>
      </c>
      <c r="E37" s="5">
        <v>-14.268000000000001</v>
      </c>
      <c r="F37" s="5">
        <v>-15.712</v>
      </c>
      <c r="G37" s="7">
        <f t="shared" si="9"/>
        <v>-14.496</v>
      </c>
      <c r="H37" s="5">
        <v>-1.1779999999999999</v>
      </c>
      <c r="I37" s="7">
        <f t="shared" si="10"/>
        <v>-13.318000000000001</v>
      </c>
      <c r="J37">
        <v>14.18</v>
      </c>
      <c r="K37" s="7">
        <v>2</v>
      </c>
      <c r="L37" s="8">
        <v>10</v>
      </c>
      <c r="M37">
        <f t="shared" si="11"/>
        <v>5</v>
      </c>
      <c r="O37" s="7">
        <f t="shared" si="12"/>
        <v>-18.884924000000002</v>
      </c>
      <c r="AC37">
        <f t="shared" si="13"/>
        <v>18.884924000000002</v>
      </c>
    </row>
    <row r="38" spans="1:29" x14ac:dyDescent="0.2">
      <c r="A38" t="s">
        <v>58</v>
      </c>
      <c r="B38" t="s">
        <v>21</v>
      </c>
      <c r="C38" s="7">
        <v>200</v>
      </c>
      <c r="D38" s="5">
        <v>-12.214</v>
      </c>
      <c r="E38" s="5">
        <v>-20.361999999999998</v>
      </c>
      <c r="F38" s="5">
        <v>-18.12</v>
      </c>
      <c r="G38" s="7">
        <f t="shared" si="9"/>
        <v>-16.898666666666667</v>
      </c>
      <c r="H38" s="5">
        <v>-0.41899999999999998</v>
      </c>
      <c r="I38" s="7">
        <f t="shared" si="10"/>
        <v>-16.479666666666667</v>
      </c>
      <c r="J38">
        <v>14.18</v>
      </c>
      <c r="K38" s="7">
        <v>2</v>
      </c>
      <c r="L38" s="8">
        <v>10</v>
      </c>
      <c r="M38">
        <f t="shared" si="11"/>
        <v>5</v>
      </c>
      <c r="O38" s="7">
        <f t="shared" si="12"/>
        <v>-23.368167333333332</v>
      </c>
      <c r="AC38">
        <f t="shared" si="13"/>
        <v>23.368167333333332</v>
      </c>
    </row>
    <row r="39" spans="1:29" x14ac:dyDescent="0.2">
      <c r="A39" t="s">
        <v>58</v>
      </c>
      <c r="B39" t="s">
        <v>22</v>
      </c>
      <c r="C39" s="7">
        <v>200</v>
      </c>
      <c r="D39" s="5">
        <f>-28.666</f>
        <v>-28.666</v>
      </c>
      <c r="E39" s="5">
        <v>-31.125</v>
      </c>
      <c r="F39" s="5">
        <v>-25.818999999999999</v>
      </c>
      <c r="G39">
        <f t="shared" si="9"/>
        <v>-28.536666666666665</v>
      </c>
      <c r="H39" s="5">
        <v>-0.30399999999999999</v>
      </c>
      <c r="I39" s="7">
        <f t="shared" si="10"/>
        <v>-28.232666666666667</v>
      </c>
      <c r="J39">
        <v>14.18</v>
      </c>
      <c r="K39" s="7">
        <v>2</v>
      </c>
      <c r="L39" s="8">
        <v>10</v>
      </c>
      <c r="M39">
        <f t="shared" si="11"/>
        <v>5</v>
      </c>
      <c r="O39" s="7">
        <f t="shared" si="12"/>
        <v>-40.033921333333332</v>
      </c>
      <c r="AC39">
        <f t="shared" si="13"/>
        <v>40.033921333333332</v>
      </c>
    </row>
    <row r="40" spans="1:29" x14ac:dyDescent="0.2">
      <c r="A40" t="s">
        <v>58</v>
      </c>
      <c r="B40" t="s">
        <v>23</v>
      </c>
      <c r="C40" s="7">
        <v>200</v>
      </c>
      <c r="D40" s="5">
        <v>-18.562000000000001</v>
      </c>
      <c r="E40" s="5">
        <v>-19.594000000000001</v>
      </c>
      <c r="F40" s="5">
        <v>-21.806000000000001</v>
      </c>
      <c r="G40" s="7">
        <f t="shared" si="9"/>
        <v>-19.987333333333336</v>
      </c>
      <c r="H40" s="5">
        <v>9.9000000000000005E-2</v>
      </c>
      <c r="I40" s="7">
        <f t="shared" si="10"/>
        <v>-20.086333333333336</v>
      </c>
      <c r="J40">
        <v>14.18</v>
      </c>
      <c r="K40" s="7">
        <v>2</v>
      </c>
      <c r="L40" s="8">
        <v>10</v>
      </c>
      <c r="M40">
        <f t="shared" si="11"/>
        <v>5</v>
      </c>
      <c r="O40" s="7">
        <f t="shared" si="12"/>
        <v>-28.482420666666666</v>
      </c>
      <c r="AC40">
        <f t="shared" si="13"/>
        <v>28.482420666666666</v>
      </c>
    </row>
  </sheetData>
  <mergeCells count="6">
    <mergeCell ref="C1:E1"/>
    <mergeCell ref="Q16:S16"/>
    <mergeCell ref="U16:W16"/>
    <mergeCell ref="Y16:AA16"/>
    <mergeCell ref="Q21:S21"/>
    <mergeCell ref="U21:W2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6F34-6D7C-4EC9-80E3-E3E74E124372}">
  <dimension ref="A1:AC41"/>
  <sheetViews>
    <sheetView topLeftCell="E12" zoomScale="175" zoomScaleNormal="175" workbookViewId="0">
      <selection activeCell="D28" sqref="D28"/>
    </sheetView>
  </sheetViews>
  <sheetFormatPr defaultRowHeight="15" x14ac:dyDescent="0.2"/>
  <cols>
    <col min="2" max="2" width="15.87109375" customWidth="1"/>
  </cols>
  <sheetData>
    <row r="1" spans="1:14" x14ac:dyDescent="0.2">
      <c r="A1" t="s">
        <v>62</v>
      </c>
      <c r="C1" s="65" t="s">
        <v>72</v>
      </c>
      <c r="D1" s="65"/>
      <c r="E1" s="65"/>
      <c r="I1" s="7"/>
    </row>
    <row r="2" spans="1:14" x14ac:dyDescent="0.2">
      <c r="A2" t="s">
        <v>158</v>
      </c>
      <c r="B2" s="11" t="s">
        <v>70</v>
      </c>
      <c r="C2" s="4">
        <v>1</v>
      </c>
      <c r="D2" s="4">
        <v>2</v>
      </c>
      <c r="E2" s="4">
        <v>3</v>
      </c>
      <c r="F2" s="3" t="s">
        <v>63</v>
      </c>
      <c r="G2" s="4" t="s">
        <v>64</v>
      </c>
      <c r="H2" s="3" t="s">
        <v>61</v>
      </c>
      <c r="I2" s="9" t="s">
        <v>65</v>
      </c>
      <c r="J2" s="3" t="s">
        <v>66</v>
      </c>
      <c r="K2" s="3" t="s">
        <v>67</v>
      </c>
      <c r="L2" s="3" t="s">
        <v>106</v>
      </c>
      <c r="N2" s="3" t="s">
        <v>107</v>
      </c>
    </row>
    <row r="3" spans="1:14" x14ac:dyDescent="0.2">
      <c r="B3" s="30">
        <v>20</v>
      </c>
      <c r="C3" s="5">
        <v>10.352</v>
      </c>
      <c r="D3" s="5">
        <v>10.481</v>
      </c>
      <c r="E3" s="5">
        <v>10.119</v>
      </c>
      <c r="F3">
        <f t="shared" ref="F3:F7" si="0">AVERAGE(C3:E3)</f>
        <v>10.317333333333332</v>
      </c>
      <c r="G3" s="5">
        <v>8.3000000000000004E-2</v>
      </c>
      <c r="H3">
        <f t="shared" ref="H3:H7" si="1">F3-G3</f>
        <v>10.234333333333332</v>
      </c>
      <c r="I3" s="7">
        <v>64.959999999999994</v>
      </c>
      <c r="J3">
        <v>4</v>
      </c>
      <c r="K3" s="5">
        <v>1</v>
      </c>
      <c r="L3">
        <f>50/K3</f>
        <v>50</v>
      </c>
      <c r="N3">
        <f>(H3*I3)/(J3*L3)</f>
        <v>3.324111466666666</v>
      </c>
    </row>
    <row r="4" spans="1:14" x14ac:dyDescent="0.2">
      <c r="B4" s="7">
        <v>100</v>
      </c>
      <c r="C4" s="5">
        <v>3.1829999999999998</v>
      </c>
      <c r="D4" s="5">
        <v>3.488</v>
      </c>
      <c r="E4" s="5">
        <v>2.8919999999999999</v>
      </c>
      <c r="F4">
        <f t="shared" si="0"/>
        <v>3.1876666666666664</v>
      </c>
      <c r="G4" s="5">
        <v>0.27600000000000002</v>
      </c>
      <c r="H4">
        <f t="shared" si="1"/>
        <v>2.9116666666666662</v>
      </c>
      <c r="I4" s="7">
        <v>64.959999999999994</v>
      </c>
      <c r="J4">
        <v>4</v>
      </c>
      <c r="K4" s="6">
        <v>5</v>
      </c>
      <c r="L4">
        <f t="shared" ref="L4:L7" si="2">50/K4</f>
        <v>10</v>
      </c>
      <c r="N4">
        <f>(H4*I4)/(J4*L4)</f>
        <v>4.7285466666666656</v>
      </c>
    </row>
    <row r="5" spans="1:14" x14ac:dyDescent="0.2">
      <c r="B5" s="7">
        <v>200</v>
      </c>
      <c r="C5" s="5">
        <v>1.2</v>
      </c>
      <c r="D5" s="5">
        <v>1.379</v>
      </c>
      <c r="E5" s="5">
        <v>1.804</v>
      </c>
      <c r="F5" s="7">
        <f t="shared" si="0"/>
        <v>1.4610000000000001</v>
      </c>
      <c r="G5" s="5">
        <v>-4.4999999999999998E-2</v>
      </c>
      <c r="H5" s="7">
        <f t="shared" si="1"/>
        <v>1.506</v>
      </c>
      <c r="I5" s="7">
        <v>64.959999999999994</v>
      </c>
      <c r="J5">
        <v>4</v>
      </c>
      <c r="K5" s="8">
        <v>10</v>
      </c>
      <c r="L5" s="7">
        <f t="shared" si="2"/>
        <v>5</v>
      </c>
      <c r="M5" s="7"/>
      <c r="N5" s="7">
        <f t="shared" ref="N5:N7" si="3">(H5*I5)/(J5*L5)</f>
        <v>4.8914879999999998</v>
      </c>
    </row>
    <row r="6" spans="1:14" x14ac:dyDescent="0.2">
      <c r="B6" s="7">
        <v>400</v>
      </c>
      <c r="C6" s="5">
        <v>1.401</v>
      </c>
      <c r="D6" s="5">
        <v>1.3939999999999999</v>
      </c>
      <c r="E6" s="5">
        <v>1.5429999999999999</v>
      </c>
      <c r="F6">
        <f t="shared" si="0"/>
        <v>1.446</v>
      </c>
      <c r="G6" s="5">
        <v>8.8999999999999996E-2</v>
      </c>
      <c r="H6">
        <f t="shared" si="1"/>
        <v>1.357</v>
      </c>
      <c r="I6" s="7">
        <v>64.959999999999994</v>
      </c>
      <c r="J6">
        <v>4</v>
      </c>
      <c r="K6" s="6">
        <v>20</v>
      </c>
      <c r="L6">
        <f t="shared" si="2"/>
        <v>2.5</v>
      </c>
      <c r="N6" s="7">
        <f t="shared" si="3"/>
        <v>8.8150719999999989</v>
      </c>
    </row>
    <row r="7" spans="1:14" x14ac:dyDescent="0.2">
      <c r="B7" s="7">
        <v>800</v>
      </c>
      <c r="C7" s="5">
        <v>0</v>
      </c>
      <c r="D7" s="5">
        <v>0</v>
      </c>
      <c r="E7" s="5">
        <v>0</v>
      </c>
      <c r="F7">
        <f t="shared" si="0"/>
        <v>0</v>
      </c>
      <c r="G7" s="5">
        <v>0</v>
      </c>
      <c r="H7">
        <f t="shared" si="1"/>
        <v>0</v>
      </c>
      <c r="I7" s="7">
        <v>64.959999999999994</v>
      </c>
      <c r="J7">
        <v>4</v>
      </c>
      <c r="K7" s="6">
        <v>40</v>
      </c>
      <c r="L7">
        <f t="shared" si="2"/>
        <v>1.25</v>
      </c>
      <c r="N7">
        <f t="shared" si="3"/>
        <v>0</v>
      </c>
    </row>
    <row r="8" spans="1:14" x14ac:dyDescent="0.2">
      <c r="B8" s="7"/>
    </row>
    <row r="9" spans="1:14" x14ac:dyDescent="0.2">
      <c r="A9" t="s">
        <v>181</v>
      </c>
      <c r="B9" s="11" t="s">
        <v>70</v>
      </c>
      <c r="C9" s="4">
        <v>1</v>
      </c>
      <c r="D9" s="4">
        <v>2</v>
      </c>
      <c r="E9" s="4">
        <v>3</v>
      </c>
      <c r="F9" s="3" t="s">
        <v>63</v>
      </c>
      <c r="G9" s="4" t="s">
        <v>64</v>
      </c>
      <c r="H9" s="3" t="s">
        <v>61</v>
      </c>
      <c r="I9" s="9" t="s">
        <v>65</v>
      </c>
      <c r="J9" s="3" t="s">
        <v>66</v>
      </c>
      <c r="K9" s="3" t="s">
        <v>67</v>
      </c>
      <c r="L9" s="3" t="s">
        <v>106</v>
      </c>
      <c r="N9" s="3" t="s">
        <v>107</v>
      </c>
    </row>
    <row r="10" spans="1:14" x14ac:dyDescent="0.2">
      <c r="B10" s="30">
        <v>20</v>
      </c>
      <c r="C10" s="5">
        <v>20.948</v>
      </c>
      <c r="D10" s="5">
        <v>21.209</v>
      </c>
      <c r="E10" s="5">
        <v>19.539000000000001</v>
      </c>
      <c r="F10">
        <f>AVERAGE(C10:E10)</f>
        <v>20.565333333333331</v>
      </c>
      <c r="G10" s="5">
        <v>-7.8E-2</v>
      </c>
      <c r="H10">
        <f t="shared" ref="H10:H14" si="4">F10-G10</f>
        <v>20.643333333333331</v>
      </c>
      <c r="I10" s="7">
        <v>64.959999999999994</v>
      </c>
      <c r="J10">
        <v>4</v>
      </c>
      <c r="K10" s="5">
        <v>1</v>
      </c>
      <c r="L10">
        <f>50/K10</f>
        <v>50</v>
      </c>
      <c r="N10">
        <f>(H10*I10)/(J10*L10)</f>
        <v>6.7049546666666648</v>
      </c>
    </row>
    <row r="11" spans="1:14" x14ac:dyDescent="0.2">
      <c r="B11" s="7">
        <v>100</v>
      </c>
      <c r="C11" s="5">
        <v>5.1879999999999997</v>
      </c>
      <c r="D11" s="5">
        <v>5.024</v>
      </c>
      <c r="E11" s="5">
        <v>5.2320000000000002</v>
      </c>
      <c r="F11">
        <f t="shared" ref="F11:F14" si="5">AVERAGE(C11:E11)</f>
        <v>5.1479999999999997</v>
      </c>
      <c r="G11" s="5">
        <v>0.14199999999999999</v>
      </c>
      <c r="H11">
        <f t="shared" si="4"/>
        <v>5.0059999999999993</v>
      </c>
      <c r="I11" s="7">
        <v>64.959999999999994</v>
      </c>
      <c r="J11">
        <v>4</v>
      </c>
      <c r="K11" s="6">
        <v>5</v>
      </c>
      <c r="L11">
        <f t="shared" ref="L11:L14" si="6">50/K11</f>
        <v>10</v>
      </c>
      <c r="N11">
        <f>(H11*I11)/(J11*L11)</f>
        <v>8.1297439999999987</v>
      </c>
    </row>
    <row r="12" spans="1:14" x14ac:dyDescent="0.2">
      <c r="B12" s="7">
        <v>200</v>
      </c>
      <c r="C12" s="5">
        <v>2.4260000000000002</v>
      </c>
      <c r="D12" s="5">
        <v>2.4780000000000002</v>
      </c>
      <c r="E12" s="5">
        <v>2.452</v>
      </c>
      <c r="F12" s="7">
        <f t="shared" si="5"/>
        <v>2.452</v>
      </c>
      <c r="G12" s="5">
        <v>-0.13</v>
      </c>
      <c r="H12" s="7">
        <f t="shared" si="4"/>
        <v>2.5819999999999999</v>
      </c>
      <c r="I12" s="7">
        <v>64.959999999999994</v>
      </c>
      <c r="J12">
        <v>4</v>
      </c>
      <c r="K12" s="8">
        <v>10</v>
      </c>
      <c r="L12" s="7">
        <f t="shared" si="6"/>
        <v>5</v>
      </c>
      <c r="M12" s="7"/>
      <c r="N12" s="7">
        <f t="shared" ref="N12:N14" si="7">(H12*I12)/(J12*L12)</f>
        <v>8.3863359999999982</v>
      </c>
    </row>
    <row r="13" spans="1:14" x14ac:dyDescent="0.2">
      <c r="B13" s="7">
        <v>400</v>
      </c>
      <c r="C13" s="5">
        <v>1.1519999999999999</v>
      </c>
      <c r="D13" s="5">
        <v>1.222</v>
      </c>
      <c r="E13" s="5">
        <v>0.73899999999999999</v>
      </c>
      <c r="F13">
        <f t="shared" si="5"/>
        <v>1.0376666666666665</v>
      </c>
      <c r="G13" s="5">
        <v>7.0000000000000007E-2</v>
      </c>
      <c r="H13">
        <f t="shared" si="4"/>
        <v>0.96766666666666645</v>
      </c>
      <c r="I13" s="7">
        <v>64.959999999999994</v>
      </c>
      <c r="J13">
        <v>4</v>
      </c>
      <c r="K13" s="6">
        <v>20</v>
      </c>
      <c r="L13">
        <f t="shared" si="6"/>
        <v>2.5</v>
      </c>
      <c r="N13" s="7">
        <f t="shared" si="7"/>
        <v>6.2859626666666646</v>
      </c>
    </row>
    <row r="14" spans="1:14" x14ac:dyDescent="0.2">
      <c r="B14" s="7">
        <v>800</v>
      </c>
      <c r="C14" s="5">
        <v>0</v>
      </c>
      <c r="D14" s="5">
        <v>0</v>
      </c>
      <c r="E14" s="5">
        <v>0</v>
      </c>
      <c r="F14">
        <f t="shared" si="5"/>
        <v>0</v>
      </c>
      <c r="G14" s="5">
        <v>0</v>
      </c>
      <c r="H14">
        <f t="shared" si="4"/>
        <v>0</v>
      </c>
      <c r="I14" s="7">
        <v>64.959999999999994</v>
      </c>
      <c r="J14">
        <v>4</v>
      </c>
      <c r="K14" s="6">
        <v>40</v>
      </c>
      <c r="L14">
        <f t="shared" si="6"/>
        <v>1.25</v>
      </c>
      <c r="N14">
        <f t="shared" si="7"/>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row>
    <row r="18" spans="1:29" x14ac:dyDescent="0.2">
      <c r="A18" t="s">
        <v>57</v>
      </c>
      <c r="B18" t="s">
        <v>0</v>
      </c>
      <c r="C18" s="7">
        <v>20</v>
      </c>
      <c r="D18" s="5">
        <v>10.718</v>
      </c>
      <c r="E18" s="5">
        <v>10.964</v>
      </c>
      <c r="F18" s="5">
        <v>10.286</v>
      </c>
      <c r="G18">
        <f t="shared" ref="G18:G41" si="8">AVERAGE(D18:F18)</f>
        <v>10.656000000000001</v>
      </c>
      <c r="H18" s="5">
        <v>0.73799999999999999</v>
      </c>
      <c r="I18" s="7">
        <f t="shared" ref="I18:I41" si="9">G18-H18</f>
        <v>9.918000000000001</v>
      </c>
      <c r="J18" s="7">
        <v>64.959999999999994</v>
      </c>
      <c r="K18">
        <v>4</v>
      </c>
      <c r="L18" s="5">
        <v>1</v>
      </c>
      <c r="M18">
        <f>50/L18</f>
        <v>50</v>
      </c>
      <c r="N18" s="7"/>
      <c r="O18" s="7">
        <f>(I18*J18)/(K18*M18)</f>
        <v>3.2213664</v>
      </c>
      <c r="Q18">
        <f>AVERAGE(O18:O24)</f>
        <v>3.8010415999999991</v>
      </c>
    </row>
    <row r="19" spans="1:29" x14ac:dyDescent="0.2">
      <c r="A19" t="s">
        <v>57</v>
      </c>
      <c r="B19" t="s">
        <v>1</v>
      </c>
      <c r="C19" s="7">
        <v>20</v>
      </c>
      <c r="D19" s="5">
        <v>17.501000000000001</v>
      </c>
      <c r="E19" s="5">
        <v>16.882000000000001</v>
      </c>
      <c r="F19" s="5">
        <v>16.024999999999999</v>
      </c>
      <c r="G19" s="7">
        <f t="shared" si="8"/>
        <v>16.802666666666667</v>
      </c>
      <c r="H19" s="5">
        <v>0.38</v>
      </c>
      <c r="I19" s="7">
        <f t="shared" si="9"/>
        <v>16.422666666666668</v>
      </c>
      <c r="J19" s="7">
        <v>64.959999999999994</v>
      </c>
      <c r="K19">
        <v>4</v>
      </c>
      <c r="L19" s="5">
        <v>1</v>
      </c>
      <c r="M19">
        <f t="shared" ref="M19:M41" si="10">50/L19</f>
        <v>50</v>
      </c>
      <c r="O19" s="7">
        <f t="shared" ref="O19:O41" si="11">(I19*J19)/(K19*M19)</f>
        <v>5.3340821333333341</v>
      </c>
      <c r="S19" s="34" t="s">
        <v>77</v>
      </c>
      <c r="T19" s="34"/>
      <c r="U19" s="34"/>
      <c r="W19" s="34" t="s">
        <v>74</v>
      </c>
      <c r="X19" s="34"/>
      <c r="Y19" s="34"/>
      <c r="AA19" s="34" t="s">
        <v>79</v>
      </c>
      <c r="AB19" s="34"/>
      <c r="AC19" s="34"/>
    </row>
    <row r="20" spans="1:29" x14ac:dyDescent="0.2">
      <c r="A20" t="s">
        <v>57</v>
      </c>
      <c r="B20" t="s">
        <v>2</v>
      </c>
      <c r="C20" s="7">
        <v>20</v>
      </c>
      <c r="D20" s="5">
        <v>10.621</v>
      </c>
      <c r="E20" s="5">
        <v>10.189</v>
      </c>
      <c r="F20" s="5">
        <v>9.9429999999999996</v>
      </c>
      <c r="G20">
        <f>AVERAGE(D20:F20)</f>
        <v>10.250999999999999</v>
      </c>
      <c r="H20" s="5">
        <v>0.48399999999999999</v>
      </c>
      <c r="I20" s="7">
        <f t="shared" si="9"/>
        <v>9.7669999999999995</v>
      </c>
      <c r="J20" s="7">
        <v>64.959999999999994</v>
      </c>
      <c r="K20">
        <v>4</v>
      </c>
      <c r="L20" s="5">
        <v>1</v>
      </c>
      <c r="M20">
        <f t="shared" si="10"/>
        <v>50</v>
      </c>
      <c r="O20" s="7">
        <f t="shared" si="11"/>
        <v>3.1723215999999996</v>
      </c>
      <c r="T20" s="3" t="s">
        <v>58</v>
      </c>
      <c r="U20" t="s">
        <v>57</v>
      </c>
      <c r="X20" s="3" t="s">
        <v>58</v>
      </c>
      <c r="Y20" t="s">
        <v>57</v>
      </c>
      <c r="AB20" s="3" t="s">
        <v>58</v>
      </c>
      <c r="AC20" t="s">
        <v>57</v>
      </c>
    </row>
    <row r="21" spans="1:29" x14ac:dyDescent="0.2">
      <c r="A21" t="s">
        <v>57</v>
      </c>
      <c r="B21" t="s">
        <v>3</v>
      </c>
      <c r="C21" s="7">
        <v>20</v>
      </c>
      <c r="D21" s="5">
        <v>10.352</v>
      </c>
      <c r="E21" s="5">
        <v>10.481</v>
      </c>
      <c r="F21" s="5">
        <v>10.119</v>
      </c>
      <c r="G21">
        <f t="shared" ref="G21" si="12">AVERAGE(D21:F21)</f>
        <v>10.317333333333332</v>
      </c>
      <c r="H21" s="5">
        <v>8.3000000000000004E-2</v>
      </c>
      <c r="I21" s="7">
        <f t="shared" si="9"/>
        <v>10.234333333333332</v>
      </c>
      <c r="J21" s="7">
        <v>64.959999999999994</v>
      </c>
      <c r="K21">
        <v>4</v>
      </c>
      <c r="L21" s="5">
        <v>1</v>
      </c>
      <c r="M21">
        <f t="shared" si="10"/>
        <v>50</v>
      </c>
      <c r="O21" s="7">
        <f t="shared" si="11"/>
        <v>3.324111466666666</v>
      </c>
      <c r="S21" t="s">
        <v>75</v>
      </c>
      <c r="T21">
        <f>AVERAGE(O37:O41)</f>
        <v>5.2553939199999995</v>
      </c>
      <c r="U21">
        <f>AVERAGE(O25:O31)</f>
        <v>5.3975573333333324</v>
      </c>
      <c r="W21" t="s">
        <v>75</v>
      </c>
      <c r="X21">
        <f>STDEVA(O37:O41)</f>
        <v>1.1789576994667283</v>
      </c>
      <c r="Y21">
        <f>STDEVA(O25:O31)</f>
        <v>0.74252338050502342</v>
      </c>
      <c r="AA21" t="s">
        <v>75</v>
      </c>
      <c r="AB21">
        <f>X21/SQRT(X26)</f>
        <v>0.52724591172087443</v>
      </c>
      <c r="AC21">
        <f>Y21/SQRT(Y26)</f>
        <v>0.28064745820961107</v>
      </c>
    </row>
    <row r="22" spans="1:29" x14ac:dyDescent="0.2">
      <c r="A22" t="s">
        <v>57</v>
      </c>
      <c r="B22" t="s">
        <v>4</v>
      </c>
      <c r="C22" s="7">
        <v>20</v>
      </c>
      <c r="D22" s="5">
        <v>18.544</v>
      </c>
      <c r="E22" s="5">
        <v>16.129000000000001</v>
      </c>
      <c r="F22" s="5">
        <v>17.337</v>
      </c>
      <c r="G22" s="7">
        <f t="shared" si="8"/>
        <v>17.33666666666667</v>
      </c>
      <c r="H22" s="5">
        <v>1.4350000000000001</v>
      </c>
      <c r="I22" s="7">
        <f t="shared" si="9"/>
        <v>15.901666666666669</v>
      </c>
      <c r="J22" s="7">
        <v>64.959999999999994</v>
      </c>
      <c r="K22">
        <v>4</v>
      </c>
      <c r="L22" s="5">
        <v>1</v>
      </c>
      <c r="M22">
        <f t="shared" si="10"/>
        <v>50</v>
      </c>
      <c r="O22" s="7">
        <f t="shared" si="11"/>
        <v>5.1648613333333335</v>
      </c>
      <c r="S22" t="s">
        <v>76</v>
      </c>
      <c r="T22">
        <f>AVERAGE(O32:O36)</f>
        <v>4.6228567466666659</v>
      </c>
      <c r="U22">
        <f>AVERAGE(O18:O24)</f>
        <v>3.8010415999999991</v>
      </c>
      <c r="W22" t="s">
        <v>76</v>
      </c>
      <c r="X22">
        <f>STDEVA(O32:O36)</f>
        <v>1.5324650785072795</v>
      </c>
      <c r="Y22">
        <f>STDEVA(O18:O24)</f>
        <v>1.0104706382415365</v>
      </c>
      <c r="AA22" t="s">
        <v>76</v>
      </c>
      <c r="AB22">
        <f>X22/SQRT(X27)</f>
        <v>0.68533921773736572</v>
      </c>
      <c r="AC22">
        <f>Y22/SQRT(Y27)</f>
        <v>0.38192200227425982</v>
      </c>
    </row>
    <row r="23" spans="1:29" x14ac:dyDescent="0.2">
      <c r="A23" t="s">
        <v>57</v>
      </c>
      <c r="B23" t="s">
        <v>5</v>
      </c>
      <c r="C23" s="7">
        <v>20</v>
      </c>
      <c r="D23" s="5">
        <v>9.3390000000000004</v>
      </c>
      <c r="E23" s="5">
        <v>8.5210000000000008</v>
      </c>
      <c r="F23" s="5">
        <v>9.7899999999999991</v>
      </c>
      <c r="G23">
        <f>AVERAGE(D23:F23)</f>
        <v>9.2166666666666668</v>
      </c>
      <c r="H23" s="5">
        <v>0.40799999999999997</v>
      </c>
      <c r="I23" s="7">
        <f t="shared" si="9"/>
        <v>8.8086666666666673</v>
      </c>
      <c r="J23" s="7">
        <v>64.959999999999994</v>
      </c>
      <c r="K23">
        <v>4</v>
      </c>
      <c r="L23" s="5">
        <v>1</v>
      </c>
      <c r="M23">
        <f t="shared" si="10"/>
        <v>50</v>
      </c>
      <c r="O23" s="7">
        <f t="shared" si="11"/>
        <v>2.8610549333333331</v>
      </c>
    </row>
    <row r="24" spans="1:29" x14ac:dyDescent="0.2">
      <c r="A24" t="s">
        <v>57</v>
      </c>
      <c r="B24" t="s">
        <v>6</v>
      </c>
      <c r="C24" s="7">
        <v>20</v>
      </c>
      <c r="D24" s="5">
        <v>10.815</v>
      </c>
      <c r="E24" s="5">
        <v>11.21</v>
      </c>
      <c r="F24" s="5">
        <v>11.045999999999999</v>
      </c>
      <c r="G24" s="7">
        <f t="shared" si="8"/>
        <v>11.023666666666665</v>
      </c>
      <c r="H24" s="5">
        <v>0.157</v>
      </c>
      <c r="I24" s="7">
        <f t="shared" si="9"/>
        <v>10.866666666666665</v>
      </c>
      <c r="J24" s="7">
        <v>64.959999999999994</v>
      </c>
      <c r="K24">
        <v>4</v>
      </c>
      <c r="L24" s="5">
        <v>1</v>
      </c>
      <c r="M24">
        <f t="shared" si="10"/>
        <v>50</v>
      </c>
      <c r="O24" s="7">
        <f t="shared" si="11"/>
        <v>3.5294933333333325</v>
      </c>
      <c r="S24" s="45" t="s">
        <v>78</v>
      </c>
      <c r="T24" s="45"/>
      <c r="U24" s="45"/>
      <c r="W24" s="46" t="s">
        <v>80</v>
      </c>
      <c r="X24" s="46"/>
      <c r="Y24" s="46"/>
    </row>
    <row r="25" spans="1:29" x14ac:dyDescent="0.2">
      <c r="A25" t="s">
        <v>57</v>
      </c>
      <c r="B25" t="s">
        <v>7</v>
      </c>
      <c r="C25" s="7">
        <v>20</v>
      </c>
      <c r="D25" s="5">
        <v>18.03</v>
      </c>
      <c r="E25" s="5">
        <v>18.239000000000001</v>
      </c>
      <c r="F25" s="5">
        <v>17.641999999999999</v>
      </c>
      <c r="G25" s="7">
        <f t="shared" si="8"/>
        <v>17.970333333333333</v>
      </c>
      <c r="H25" s="5">
        <v>0.34300000000000003</v>
      </c>
      <c r="I25" s="7">
        <f t="shared" si="9"/>
        <v>17.627333333333333</v>
      </c>
      <c r="J25" s="7">
        <v>64.959999999999994</v>
      </c>
      <c r="K25">
        <v>4</v>
      </c>
      <c r="L25" s="5">
        <v>1</v>
      </c>
      <c r="M25">
        <f t="shared" si="10"/>
        <v>50</v>
      </c>
      <c r="O25" s="7">
        <f t="shared" si="11"/>
        <v>5.7253578666666662</v>
      </c>
      <c r="Q25">
        <f>AVERAGE(O25:O31)</f>
        <v>5.3975573333333324</v>
      </c>
      <c r="T25" t="s">
        <v>58</v>
      </c>
      <c r="U25" t="s">
        <v>57</v>
      </c>
      <c r="X25" t="s">
        <v>58</v>
      </c>
      <c r="Y25" t="s">
        <v>57</v>
      </c>
    </row>
    <row r="26" spans="1:29" x14ac:dyDescent="0.2">
      <c r="A26" t="s">
        <v>57</v>
      </c>
      <c r="B26" t="s">
        <v>8</v>
      </c>
      <c r="C26" s="7">
        <v>20</v>
      </c>
      <c r="D26" s="5">
        <v>20.242999999999999</v>
      </c>
      <c r="E26" s="5">
        <v>18.209</v>
      </c>
      <c r="F26" s="5">
        <v>19.122</v>
      </c>
      <c r="G26" s="7">
        <f t="shared" si="8"/>
        <v>19.191333333333333</v>
      </c>
      <c r="H26" s="5">
        <v>0.47</v>
      </c>
      <c r="I26" s="7">
        <f t="shared" si="9"/>
        <v>18.721333333333334</v>
      </c>
      <c r="J26" s="7">
        <v>64.959999999999994</v>
      </c>
      <c r="K26">
        <v>4</v>
      </c>
      <c r="L26" s="5">
        <v>1</v>
      </c>
      <c r="M26">
        <f t="shared" si="10"/>
        <v>50</v>
      </c>
      <c r="O26" s="7">
        <f t="shared" si="11"/>
        <v>6.0806890666666664</v>
      </c>
      <c r="S26" t="s">
        <v>75</v>
      </c>
      <c r="T26">
        <f>ABS(T21)</f>
        <v>5.2553939199999995</v>
      </c>
      <c r="U26">
        <f>ABS(U21)</f>
        <v>5.3975573333333324</v>
      </c>
      <c r="W26" t="s">
        <v>75</v>
      </c>
      <c r="X26">
        <f>COUNT(O37:O41)</f>
        <v>5</v>
      </c>
      <c r="Y26">
        <f>COUNT(O25:O31)</f>
        <v>7</v>
      </c>
    </row>
    <row r="27" spans="1:29" x14ac:dyDescent="0.2">
      <c r="A27" t="s">
        <v>57</v>
      </c>
      <c r="B27" t="s">
        <v>9</v>
      </c>
      <c r="C27" s="7">
        <v>20</v>
      </c>
      <c r="D27" s="5">
        <v>13.565</v>
      </c>
      <c r="E27" s="5">
        <v>14.318</v>
      </c>
      <c r="F27" s="5">
        <v>12.73</v>
      </c>
      <c r="G27" s="7">
        <f t="shared" si="8"/>
        <v>13.537666666666667</v>
      </c>
      <c r="H27" s="5">
        <v>1.0309999999999999</v>
      </c>
      <c r="I27" s="7">
        <f t="shared" si="9"/>
        <v>12.506666666666666</v>
      </c>
      <c r="J27" s="7">
        <v>64.959999999999994</v>
      </c>
      <c r="K27">
        <v>4</v>
      </c>
      <c r="L27" s="5">
        <v>1</v>
      </c>
      <c r="M27">
        <f t="shared" si="10"/>
        <v>50</v>
      </c>
      <c r="O27" s="7">
        <f t="shared" si="11"/>
        <v>4.0621653333333327</v>
      </c>
      <c r="S27" t="s">
        <v>76</v>
      </c>
      <c r="T27">
        <f>ABS(T22)</f>
        <v>4.6228567466666659</v>
      </c>
      <c r="U27">
        <f>ABS(U22)</f>
        <v>3.8010415999999991</v>
      </c>
      <c r="W27" t="s">
        <v>76</v>
      </c>
      <c r="X27">
        <f>COUNT(O32:O36)</f>
        <v>5</v>
      </c>
      <c r="Y27">
        <f>COUNT(O18:O24)</f>
        <v>7</v>
      </c>
    </row>
    <row r="28" spans="1:29" x14ac:dyDescent="0.2">
      <c r="A28" t="s">
        <v>57</v>
      </c>
      <c r="B28" t="s">
        <v>10</v>
      </c>
      <c r="C28" s="7">
        <v>20</v>
      </c>
      <c r="D28" s="5">
        <v>18.491</v>
      </c>
      <c r="E28" s="5">
        <v>17.143000000000001</v>
      </c>
      <c r="F28" s="5">
        <v>17.347999999999999</v>
      </c>
      <c r="G28" s="7">
        <f t="shared" si="8"/>
        <v>17.660666666666668</v>
      </c>
      <c r="H28" s="5">
        <v>0.29599999999999999</v>
      </c>
      <c r="I28" s="7">
        <f t="shared" si="9"/>
        <v>17.364666666666668</v>
      </c>
      <c r="J28" s="7">
        <v>64.959999999999994</v>
      </c>
      <c r="K28">
        <v>4</v>
      </c>
      <c r="L28" s="5">
        <v>1</v>
      </c>
      <c r="M28">
        <f t="shared" si="10"/>
        <v>50</v>
      </c>
      <c r="O28" s="7">
        <f t="shared" si="11"/>
        <v>5.6400437333333331</v>
      </c>
    </row>
    <row r="29" spans="1:29" x14ac:dyDescent="0.2">
      <c r="A29" t="s">
        <v>57</v>
      </c>
      <c r="B29" t="s">
        <v>11</v>
      </c>
      <c r="C29" s="7">
        <v>20</v>
      </c>
      <c r="D29" s="5">
        <v>19.373999999999999</v>
      </c>
      <c r="E29" s="5">
        <v>18.164999999999999</v>
      </c>
      <c r="F29" s="5">
        <v>19.887</v>
      </c>
      <c r="G29" s="7">
        <f t="shared" si="8"/>
        <v>19.141999999999999</v>
      </c>
      <c r="H29" s="5">
        <v>0.23</v>
      </c>
      <c r="I29" s="7">
        <f t="shared" si="9"/>
        <v>18.911999999999999</v>
      </c>
      <c r="J29" s="7">
        <v>64.959999999999994</v>
      </c>
      <c r="K29">
        <v>4</v>
      </c>
      <c r="L29" s="5">
        <v>1</v>
      </c>
      <c r="M29">
        <f t="shared" si="10"/>
        <v>50</v>
      </c>
      <c r="O29" s="7">
        <f t="shared" si="11"/>
        <v>6.1426175999999986</v>
      </c>
    </row>
    <row r="30" spans="1:29" x14ac:dyDescent="0.2">
      <c r="A30" t="s">
        <v>57</v>
      </c>
      <c r="B30" t="s">
        <v>12</v>
      </c>
      <c r="C30" s="7">
        <v>20</v>
      </c>
      <c r="D30" s="5">
        <v>17.039000000000001</v>
      </c>
      <c r="E30" s="5">
        <v>16.122</v>
      </c>
      <c r="F30" s="5">
        <v>16.568999999999999</v>
      </c>
      <c r="G30" s="7">
        <f t="shared" si="8"/>
        <v>16.576666666666668</v>
      </c>
      <c r="H30" s="5">
        <v>0.23499999999999999</v>
      </c>
      <c r="I30" s="7">
        <f t="shared" si="9"/>
        <v>16.341666666666669</v>
      </c>
      <c r="J30" s="7">
        <v>64.959999999999994</v>
      </c>
      <c r="K30">
        <v>4</v>
      </c>
      <c r="L30" s="5">
        <v>1</v>
      </c>
      <c r="M30">
        <f t="shared" si="10"/>
        <v>50</v>
      </c>
      <c r="O30" s="7">
        <f t="shared" si="11"/>
        <v>5.3077733333333335</v>
      </c>
    </row>
    <row r="31" spans="1:29" x14ac:dyDescent="0.2">
      <c r="A31" t="s">
        <v>57</v>
      </c>
      <c r="B31" t="s">
        <v>13</v>
      </c>
      <c r="C31" s="7">
        <v>20</v>
      </c>
      <c r="D31" s="5">
        <v>16.428000000000001</v>
      </c>
      <c r="E31" s="5">
        <v>16.29</v>
      </c>
      <c r="F31" s="5">
        <v>16.268999999999998</v>
      </c>
      <c r="G31" s="7">
        <f t="shared" si="8"/>
        <v>16.329000000000001</v>
      </c>
      <c r="H31" s="5">
        <v>1.476</v>
      </c>
      <c r="I31" s="7">
        <f t="shared" si="9"/>
        <v>14.853000000000002</v>
      </c>
      <c r="J31" s="7">
        <v>64.959999999999994</v>
      </c>
      <c r="K31">
        <v>4</v>
      </c>
      <c r="L31" s="5">
        <v>1</v>
      </c>
      <c r="M31">
        <f t="shared" si="10"/>
        <v>50</v>
      </c>
      <c r="O31" s="7">
        <f t="shared" si="11"/>
        <v>4.8242544000000001</v>
      </c>
    </row>
    <row r="32" spans="1:29" x14ac:dyDescent="0.2">
      <c r="A32" t="s">
        <v>58</v>
      </c>
      <c r="B32" t="s">
        <v>14</v>
      </c>
      <c r="C32" s="7">
        <v>20</v>
      </c>
      <c r="D32" s="5">
        <v>22.096</v>
      </c>
      <c r="E32" s="5">
        <v>14.217000000000001</v>
      </c>
      <c r="F32" s="5">
        <v>14.191000000000001</v>
      </c>
      <c r="G32" s="7">
        <f t="shared" si="8"/>
        <v>16.834666666666667</v>
      </c>
      <c r="H32" s="5">
        <v>1.1479999999999999</v>
      </c>
      <c r="I32" s="7">
        <f t="shared" si="9"/>
        <v>15.686666666666667</v>
      </c>
      <c r="J32" s="7">
        <v>64.959999999999994</v>
      </c>
      <c r="K32">
        <v>4</v>
      </c>
      <c r="L32" s="5">
        <v>1</v>
      </c>
      <c r="M32">
        <f t="shared" si="10"/>
        <v>50</v>
      </c>
      <c r="O32" s="7">
        <f t="shared" si="11"/>
        <v>5.0950293333333327</v>
      </c>
      <c r="Q32">
        <f>AVERAGE(O32:O36)</f>
        <v>4.6228567466666659</v>
      </c>
    </row>
    <row r="33" spans="1:17" x14ac:dyDescent="0.2">
      <c r="A33" t="s">
        <v>58</v>
      </c>
      <c r="B33" t="s">
        <v>15</v>
      </c>
      <c r="C33" s="7">
        <v>20</v>
      </c>
      <c r="D33" s="5">
        <v>24.73</v>
      </c>
      <c r="E33" s="5">
        <v>21.861000000000001</v>
      </c>
      <c r="F33" s="5">
        <v>23.087</v>
      </c>
      <c r="G33" s="7">
        <f t="shared" si="8"/>
        <v>23.225999999999999</v>
      </c>
      <c r="H33" s="5">
        <v>1.5129999999999999</v>
      </c>
      <c r="I33" s="7">
        <f t="shared" si="9"/>
        <v>21.713000000000001</v>
      </c>
      <c r="J33" s="7">
        <v>64.959999999999994</v>
      </c>
      <c r="K33">
        <v>4</v>
      </c>
      <c r="L33" s="5">
        <v>1</v>
      </c>
      <c r="M33">
        <f t="shared" si="10"/>
        <v>50</v>
      </c>
      <c r="O33" s="7">
        <f t="shared" si="11"/>
        <v>7.0523823999999999</v>
      </c>
    </row>
    <row r="34" spans="1:17" x14ac:dyDescent="0.2">
      <c r="A34" t="s">
        <v>58</v>
      </c>
      <c r="B34" t="s">
        <v>16</v>
      </c>
      <c r="C34" s="7">
        <v>20</v>
      </c>
      <c r="D34" s="5">
        <v>14.301</v>
      </c>
      <c r="E34" s="5">
        <v>13.835000000000001</v>
      </c>
      <c r="F34" s="5">
        <v>13.348000000000001</v>
      </c>
      <c r="G34" s="7">
        <f t="shared" si="8"/>
        <v>13.828000000000001</v>
      </c>
      <c r="H34" s="5">
        <v>0.88700000000000001</v>
      </c>
      <c r="I34" s="7">
        <f t="shared" si="9"/>
        <v>12.941000000000001</v>
      </c>
      <c r="J34" s="7">
        <v>64.959999999999994</v>
      </c>
      <c r="K34">
        <v>4</v>
      </c>
      <c r="L34" s="5">
        <v>1</v>
      </c>
      <c r="M34">
        <f t="shared" si="10"/>
        <v>50</v>
      </c>
      <c r="O34" s="7">
        <f t="shared" si="11"/>
        <v>4.2032368</v>
      </c>
    </row>
    <row r="35" spans="1:17" x14ac:dyDescent="0.2">
      <c r="A35" t="s">
        <v>58</v>
      </c>
      <c r="B35" s="2" t="s">
        <v>17</v>
      </c>
      <c r="C35" s="7">
        <v>20</v>
      </c>
      <c r="D35" s="5">
        <v>11.496</v>
      </c>
      <c r="E35" s="5">
        <v>11.13</v>
      </c>
      <c r="F35" s="5">
        <v>11.63</v>
      </c>
      <c r="G35" s="7">
        <f t="shared" si="8"/>
        <v>11.418666666666667</v>
      </c>
      <c r="H35" s="5">
        <v>0.77</v>
      </c>
      <c r="I35" s="7">
        <f t="shared" si="9"/>
        <v>10.648666666666667</v>
      </c>
      <c r="J35" s="7">
        <v>64.959999999999994</v>
      </c>
      <c r="K35">
        <v>4</v>
      </c>
      <c r="L35" s="5">
        <v>1</v>
      </c>
      <c r="M35">
        <f t="shared" si="10"/>
        <v>50</v>
      </c>
      <c r="O35" s="7">
        <f t="shared" si="11"/>
        <v>3.4586869333333334</v>
      </c>
    </row>
    <row r="36" spans="1:17" x14ac:dyDescent="0.2">
      <c r="A36" t="s">
        <v>58</v>
      </c>
      <c r="B36" t="s">
        <v>18</v>
      </c>
      <c r="C36" s="7">
        <v>20</v>
      </c>
      <c r="D36" s="5">
        <v>10.957000000000001</v>
      </c>
      <c r="E36" s="5">
        <v>10.722</v>
      </c>
      <c r="F36" s="5">
        <v>9.984</v>
      </c>
      <c r="G36" s="7">
        <f t="shared" si="8"/>
        <v>10.554333333333334</v>
      </c>
      <c r="H36" s="5">
        <v>0.379</v>
      </c>
      <c r="I36" s="7">
        <f t="shared" si="9"/>
        <v>10.175333333333334</v>
      </c>
      <c r="J36" s="7">
        <v>64.959999999999994</v>
      </c>
      <c r="K36">
        <v>4</v>
      </c>
      <c r="L36" s="5">
        <v>1</v>
      </c>
      <c r="M36">
        <f t="shared" si="10"/>
        <v>50</v>
      </c>
      <c r="O36" s="7">
        <f t="shared" si="11"/>
        <v>3.3049482666666665</v>
      </c>
    </row>
    <row r="37" spans="1:17" x14ac:dyDescent="0.2">
      <c r="A37" t="s">
        <v>58</v>
      </c>
      <c r="B37" t="s">
        <v>19</v>
      </c>
      <c r="C37" s="7">
        <v>20</v>
      </c>
      <c r="D37" s="5">
        <v>17.097999999999999</v>
      </c>
      <c r="E37" s="5">
        <v>16.256</v>
      </c>
      <c r="F37" s="5">
        <v>15.786</v>
      </c>
      <c r="G37">
        <f>AVERAGE(D37:F37)</f>
        <v>16.38</v>
      </c>
      <c r="H37" s="5">
        <v>0.91300000000000003</v>
      </c>
      <c r="I37" s="7">
        <f t="shared" si="9"/>
        <v>15.466999999999999</v>
      </c>
      <c r="J37" s="7">
        <v>64.959999999999994</v>
      </c>
      <c r="K37">
        <v>4</v>
      </c>
      <c r="L37" s="5">
        <v>1</v>
      </c>
      <c r="M37">
        <f t="shared" si="10"/>
        <v>50</v>
      </c>
      <c r="O37" s="7">
        <f t="shared" si="11"/>
        <v>5.0236815999999997</v>
      </c>
      <c r="Q37">
        <f>AVERAGE(O37:O41)</f>
        <v>5.2553939199999995</v>
      </c>
    </row>
    <row r="38" spans="1:17" x14ac:dyDescent="0.2">
      <c r="A38" t="s">
        <v>58</v>
      </c>
      <c r="B38" t="s">
        <v>20</v>
      </c>
      <c r="C38" s="7">
        <v>20</v>
      </c>
      <c r="D38" s="5">
        <v>20.948</v>
      </c>
      <c r="E38" s="5">
        <v>21.209</v>
      </c>
      <c r="F38" s="5">
        <v>19.539000000000001</v>
      </c>
      <c r="G38">
        <f>AVERAGE(D38:F38)</f>
        <v>20.565333333333331</v>
      </c>
      <c r="H38" s="5">
        <v>-7.8E-2</v>
      </c>
      <c r="I38" s="7">
        <f t="shared" si="9"/>
        <v>20.643333333333331</v>
      </c>
      <c r="J38" s="7">
        <v>64.959999999999994</v>
      </c>
      <c r="K38">
        <v>4</v>
      </c>
      <c r="L38" s="5">
        <v>1</v>
      </c>
      <c r="M38">
        <f t="shared" si="10"/>
        <v>50</v>
      </c>
      <c r="O38" s="7">
        <f t="shared" si="11"/>
        <v>6.7049546666666648</v>
      </c>
    </row>
    <row r="39" spans="1:17" x14ac:dyDescent="0.2">
      <c r="A39" t="s">
        <v>58</v>
      </c>
      <c r="B39" t="s">
        <v>21</v>
      </c>
      <c r="C39" s="7">
        <v>20</v>
      </c>
      <c r="D39" s="5">
        <v>19.2</v>
      </c>
      <c r="E39" s="5">
        <v>19.274999999999999</v>
      </c>
      <c r="F39" s="5">
        <v>18.655999999999999</v>
      </c>
      <c r="G39">
        <f t="shared" si="8"/>
        <v>19.043666666666663</v>
      </c>
      <c r="H39" s="5">
        <v>0.52200000000000002</v>
      </c>
      <c r="I39" s="7">
        <f t="shared" si="9"/>
        <v>18.521666666666665</v>
      </c>
      <c r="J39" s="7">
        <v>64.959999999999994</v>
      </c>
      <c r="K39">
        <v>4</v>
      </c>
      <c r="L39" s="5">
        <v>1</v>
      </c>
      <c r="M39">
        <f t="shared" si="10"/>
        <v>50</v>
      </c>
      <c r="O39" s="7">
        <f t="shared" si="11"/>
        <v>6.0158373333333319</v>
      </c>
    </row>
    <row r="40" spans="1:17" x14ac:dyDescent="0.2">
      <c r="A40" t="s">
        <v>58</v>
      </c>
      <c r="B40" t="s">
        <v>22</v>
      </c>
      <c r="C40" s="7">
        <v>20</v>
      </c>
      <c r="D40" s="5">
        <v>14.791</v>
      </c>
      <c r="E40" s="5">
        <v>15.757</v>
      </c>
      <c r="F40" s="5">
        <v>15.625999999999999</v>
      </c>
      <c r="G40">
        <f t="shared" si="8"/>
        <v>15.391333333333334</v>
      </c>
      <c r="H40" s="5">
        <v>0.22600000000000001</v>
      </c>
      <c r="I40" s="7">
        <f t="shared" si="9"/>
        <v>15.165333333333333</v>
      </c>
      <c r="J40" s="7">
        <v>64.959999999999994</v>
      </c>
      <c r="K40">
        <v>4</v>
      </c>
      <c r="L40" s="5">
        <v>1</v>
      </c>
      <c r="M40">
        <f t="shared" si="10"/>
        <v>50</v>
      </c>
      <c r="O40" s="7">
        <f t="shared" si="11"/>
        <v>4.9257002666666656</v>
      </c>
    </row>
    <row r="41" spans="1:17" x14ac:dyDescent="0.2">
      <c r="A41" t="s">
        <v>58</v>
      </c>
      <c r="B41" t="s">
        <v>23</v>
      </c>
      <c r="C41" s="7">
        <v>20</v>
      </c>
      <c r="D41" s="5">
        <v>12.260999999999999</v>
      </c>
      <c r="E41" s="5">
        <v>10.826000000000001</v>
      </c>
      <c r="F41" s="5">
        <v>11.061</v>
      </c>
      <c r="G41" s="7">
        <f t="shared" si="8"/>
        <v>11.382666666666665</v>
      </c>
      <c r="H41" s="5">
        <v>0.27800000000000002</v>
      </c>
      <c r="I41" s="7">
        <f t="shared" si="9"/>
        <v>11.104666666666665</v>
      </c>
      <c r="J41" s="7">
        <v>64.959999999999994</v>
      </c>
      <c r="K41">
        <v>4</v>
      </c>
      <c r="L41" s="5">
        <v>1</v>
      </c>
      <c r="M41">
        <f t="shared" si="10"/>
        <v>50</v>
      </c>
      <c r="O41" s="7">
        <f t="shared" si="11"/>
        <v>3.6067957333333323</v>
      </c>
    </row>
  </sheetData>
  <mergeCells count="1">
    <mergeCell ref="C1:E1"/>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541DA-3E4D-47C4-86CD-66E4BD172DDE}">
  <dimension ref="A1:AB43"/>
  <sheetViews>
    <sheetView topLeftCell="D19" zoomScale="145" zoomScaleNormal="145" workbookViewId="0">
      <selection activeCell="H8" sqref="H8"/>
    </sheetView>
  </sheetViews>
  <sheetFormatPr defaultRowHeight="15" x14ac:dyDescent="0.2"/>
  <cols>
    <col min="1" max="1" width="12.5078125" customWidth="1"/>
    <col min="2" max="2" width="14.52734375" customWidth="1"/>
  </cols>
  <sheetData>
    <row r="1" spans="1:14" x14ac:dyDescent="0.2">
      <c r="A1" t="s">
        <v>62</v>
      </c>
      <c r="C1" s="65" t="s">
        <v>72</v>
      </c>
      <c r="D1" s="65"/>
      <c r="E1" s="65"/>
      <c r="I1" s="7"/>
    </row>
    <row r="2" spans="1:14" x14ac:dyDescent="0.2">
      <c r="A2" t="s">
        <v>158</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-284.73899999999998</v>
      </c>
      <c r="D3" s="5">
        <v>-353.60899999999998</v>
      </c>
      <c r="E3" s="5">
        <v>-395.08699999999999</v>
      </c>
      <c r="F3">
        <f>AVERAGE(C3:E3)</f>
        <v>-344.4783333333333</v>
      </c>
      <c r="G3" s="5">
        <v>2.0870000000000002</v>
      </c>
      <c r="H3">
        <f>F3-G3</f>
        <v>-346.56533333333329</v>
      </c>
      <c r="I3">
        <v>64.959999999999994</v>
      </c>
      <c r="J3">
        <v>2</v>
      </c>
      <c r="K3" s="5">
        <v>1</v>
      </c>
      <c r="L3">
        <f>50/K3</f>
        <v>50</v>
      </c>
      <c r="N3">
        <f>(H3*I3)/(J3*L3)</f>
        <v>-225.12884053333329</v>
      </c>
    </row>
    <row r="4" spans="1:14" x14ac:dyDescent="0.2">
      <c r="B4" s="7">
        <v>100</v>
      </c>
      <c r="C4" s="5">
        <v>-89.087000000000003</v>
      </c>
      <c r="D4" s="5">
        <v>-102.783</v>
      </c>
      <c r="E4" s="5">
        <v>-103.304</v>
      </c>
      <c r="F4">
        <f>AVERAGE(C4:E4)</f>
        <v>-98.391333333333321</v>
      </c>
      <c r="G4" s="5">
        <v>-0.52200000000000002</v>
      </c>
      <c r="H4">
        <f>F4-G4</f>
        <v>-97.869333333333316</v>
      </c>
      <c r="I4">
        <v>64.959999999999994</v>
      </c>
      <c r="J4">
        <v>2</v>
      </c>
      <c r="K4" s="6">
        <v>5</v>
      </c>
      <c r="L4">
        <f>50/K4</f>
        <v>10</v>
      </c>
      <c r="N4">
        <f>(H4*I4)/(J4*L4)</f>
        <v>-317.87959466666655</v>
      </c>
    </row>
    <row r="5" spans="1:14" x14ac:dyDescent="0.2">
      <c r="B5" s="7">
        <v>200</v>
      </c>
      <c r="C5" s="5">
        <v>-67.956999999999994</v>
      </c>
      <c r="D5" s="5">
        <v>-62.216999999999999</v>
      </c>
      <c r="E5" s="5">
        <v>-50.087000000000003</v>
      </c>
      <c r="F5" s="7">
        <f>AVERAGE(C5:E5)</f>
        <v>-60.086999999999989</v>
      </c>
      <c r="G5" s="5">
        <v>0.26100000000000001</v>
      </c>
      <c r="H5" s="7">
        <f>F5-G5</f>
        <v>-60.347999999999992</v>
      </c>
      <c r="I5" s="7">
        <v>64.959999999999994</v>
      </c>
      <c r="J5" s="7">
        <v>2</v>
      </c>
      <c r="K5" s="8">
        <v>10</v>
      </c>
      <c r="L5" s="7">
        <f>50/K5</f>
        <v>5</v>
      </c>
      <c r="M5" s="7"/>
      <c r="N5" s="7">
        <f>(H5*I5)/(J5*L5)</f>
        <v>-392.02060799999992</v>
      </c>
    </row>
    <row r="6" spans="1:14" x14ac:dyDescent="0.2">
      <c r="B6" s="7">
        <v>400</v>
      </c>
      <c r="C6" s="5">
        <v>-55.683999999999997</v>
      </c>
      <c r="D6" s="5">
        <v>-45.323999999999998</v>
      </c>
      <c r="E6" s="5">
        <v>-40.152000000000001</v>
      </c>
      <c r="F6">
        <f>AVERAGE(C6:E6)</f>
        <v>-47.053333333333335</v>
      </c>
      <c r="G6" s="5">
        <v>-0.54400000000000004</v>
      </c>
      <c r="H6">
        <f>F6-G6</f>
        <v>-46.509333333333338</v>
      </c>
      <c r="I6">
        <v>64.959999999999994</v>
      </c>
      <c r="J6">
        <v>2</v>
      </c>
      <c r="K6" s="6">
        <v>20</v>
      </c>
      <c r="L6">
        <f>50/K6</f>
        <v>2.5</v>
      </c>
      <c r="N6">
        <f>(H6*I6)/(J6*L6)</f>
        <v>-604.24925866666661</v>
      </c>
    </row>
    <row r="7" spans="1:14" x14ac:dyDescent="0.2">
      <c r="B7" s="22">
        <v>800</v>
      </c>
      <c r="C7" s="5">
        <v>-30.187999999999999</v>
      </c>
      <c r="D7" s="5">
        <v>-29.03</v>
      </c>
      <c r="E7" s="5">
        <v>-28.957999999999998</v>
      </c>
      <c r="F7">
        <f>AVERAGE(C7:E7)</f>
        <v>-29.391999999999999</v>
      </c>
      <c r="G7" s="5">
        <v>-0.40100000000000002</v>
      </c>
      <c r="H7">
        <f>F7-G7</f>
        <v>-28.991</v>
      </c>
      <c r="I7">
        <v>64.959999999999994</v>
      </c>
      <c r="J7">
        <v>2</v>
      </c>
      <c r="K7" s="6">
        <v>40</v>
      </c>
      <c r="L7">
        <f>50/K7</f>
        <v>1.25</v>
      </c>
      <c r="N7">
        <f>(H7*I7)/(J7*L7)</f>
        <v>-753.302144</v>
      </c>
    </row>
    <row r="8" spans="1:14" x14ac:dyDescent="0.2">
      <c r="B8" s="7"/>
    </row>
    <row r="9" spans="1:14" x14ac:dyDescent="0.2">
      <c r="A9" t="s">
        <v>181</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-169.565</v>
      </c>
      <c r="D10" s="5">
        <v>-109.04300000000001</v>
      </c>
      <c r="E10" s="5">
        <v>-106.565</v>
      </c>
      <c r="F10">
        <f>AVERAGE(C10:E10)</f>
        <v>-128.39099999999999</v>
      </c>
      <c r="G10">
        <v>-0.65200000000000002</v>
      </c>
      <c r="H10">
        <f>F10-G10</f>
        <v>-127.73899999999999</v>
      </c>
      <c r="I10">
        <v>64.959999999999994</v>
      </c>
      <c r="J10">
        <v>2</v>
      </c>
      <c r="K10" s="5">
        <v>1</v>
      </c>
      <c r="L10">
        <f>50/K10</f>
        <v>50</v>
      </c>
      <c r="N10">
        <f>(H10*I10)/(J10*L10)</f>
        <v>-82.979254399999988</v>
      </c>
    </row>
    <row r="11" spans="1:14" x14ac:dyDescent="0.2">
      <c r="B11" s="7">
        <v>100</v>
      </c>
      <c r="C11" s="5">
        <v>-153.70400000000001</v>
      </c>
      <c r="D11" s="5">
        <v>-128.50399999999999</v>
      </c>
      <c r="E11" s="5">
        <v>-122.661</v>
      </c>
      <c r="F11">
        <f>AVERAGE(C11:E11)</f>
        <v>-134.95633333333333</v>
      </c>
      <c r="G11">
        <v>-1.7789999999999999</v>
      </c>
      <c r="H11">
        <f>F11-G11</f>
        <v>-133.17733333333334</v>
      </c>
      <c r="I11">
        <v>64.959999999999994</v>
      </c>
      <c r="J11">
        <v>2</v>
      </c>
      <c r="K11" s="6">
        <v>5</v>
      </c>
      <c r="L11">
        <f>50/K11</f>
        <v>10</v>
      </c>
      <c r="N11">
        <f>(H11*I11)/(J11*L11)</f>
        <v>-432.55997866666667</v>
      </c>
    </row>
    <row r="12" spans="1:14" x14ac:dyDescent="0.2">
      <c r="B12" s="7">
        <v>200</v>
      </c>
      <c r="C12" s="5">
        <v>-89.034999999999997</v>
      </c>
      <c r="D12" s="5">
        <v>-83.138999999999996</v>
      </c>
      <c r="E12" s="5">
        <v>-83.373999999999995</v>
      </c>
      <c r="F12" s="7">
        <f>AVERAGE(C12:E12)</f>
        <v>-85.182666666666663</v>
      </c>
      <c r="G12">
        <v>-1.9510000000000001</v>
      </c>
      <c r="H12" s="7">
        <f>F12-G12</f>
        <v>-83.231666666666669</v>
      </c>
      <c r="I12" s="7">
        <v>64.959999999999994</v>
      </c>
      <c r="J12" s="7">
        <v>2</v>
      </c>
      <c r="K12" s="8">
        <v>10</v>
      </c>
      <c r="L12" s="7">
        <f>50/K12</f>
        <v>5</v>
      </c>
      <c r="M12" s="7"/>
      <c r="N12" s="7">
        <f>(H12*I12)/(J12*L12)</f>
        <v>-540.67290666666656</v>
      </c>
    </row>
    <row r="13" spans="1:14" x14ac:dyDescent="0.2">
      <c r="B13" s="7">
        <v>400</v>
      </c>
      <c r="C13" s="5">
        <v>-56.216999999999999</v>
      </c>
      <c r="D13" s="5">
        <v>-53.087000000000003</v>
      </c>
      <c r="E13" s="5">
        <v>-62.216999999999999</v>
      </c>
      <c r="F13">
        <f>AVERAGE(C13:E13)</f>
        <v>-57.173666666666669</v>
      </c>
      <c r="G13">
        <v>-1.8260000000000001</v>
      </c>
      <c r="H13">
        <f>F13-G13</f>
        <v>-55.347666666666669</v>
      </c>
      <c r="I13">
        <v>64.959999999999994</v>
      </c>
      <c r="J13">
        <v>2</v>
      </c>
      <c r="K13" s="6">
        <v>20</v>
      </c>
      <c r="L13">
        <f>50/K13</f>
        <v>2.5</v>
      </c>
      <c r="N13">
        <f>(H13*I13)/(J13*L13)</f>
        <v>-719.07688533333328</v>
      </c>
    </row>
    <row r="14" spans="1:14" x14ac:dyDescent="0.2">
      <c r="B14" s="22">
        <v>800</v>
      </c>
      <c r="C14" s="5">
        <v>-32.344999999999999</v>
      </c>
      <c r="D14" s="5">
        <v>-30.172000000000001</v>
      </c>
      <c r="E14" s="5">
        <v>-30.509</v>
      </c>
      <c r="F14">
        <f>AVERAGE(C14:E14)</f>
        <v>-31.008666666666667</v>
      </c>
      <c r="G14">
        <v>-1.9359999999999999</v>
      </c>
      <c r="H14">
        <f>F14-G14</f>
        <v>-29.072666666666667</v>
      </c>
      <c r="I14">
        <v>64.959999999999994</v>
      </c>
      <c r="J14">
        <v>2</v>
      </c>
      <c r="K14" s="6">
        <v>40</v>
      </c>
      <c r="L14">
        <f>50/K14</f>
        <v>1.25</v>
      </c>
      <c r="N14">
        <f>(H14*I14)/(J14*L14)</f>
        <v>-755.42417066666656</v>
      </c>
    </row>
    <row r="16" spans="1:14" x14ac:dyDescent="0.2">
      <c r="E16" t="s">
        <v>177</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t="s">
        <v>77</v>
      </c>
      <c r="R19" s="66" t="s">
        <v>77</v>
      </c>
      <c r="S19" s="66"/>
      <c r="T19" s="66"/>
      <c r="V19" s="66" t="s">
        <v>74</v>
      </c>
      <c r="W19" s="66"/>
      <c r="X19" s="66"/>
      <c r="Z19" s="66" t="s">
        <v>79</v>
      </c>
      <c r="AA19" s="66"/>
      <c r="AB19" s="66"/>
    </row>
    <row r="20" spans="1:28" x14ac:dyDescent="0.2">
      <c r="A20" t="s">
        <v>57</v>
      </c>
      <c r="B20" t="s">
        <v>0</v>
      </c>
      <c r="C20" s="7">
        <v>800</v>
      </c>
      <c r="D20" s="50">
        <v>-27.661999999999999</v>
      </c>
      <c r="E20" s="50">
        <v>-24.678000000000001</v>
      </c>
      <c r="F20" s="50">
        <v>-23.559000000000001</v>
      </c>
      <c r="G20" s="36">
        <f>AVERAGE(D20:F20)</f>
        <v>-25.299666666666667</v>
      </c>
      <c r="H20" s="50">
        <v>-0.375</v>
      </c>
      <c r="I20" s="7">
        <f t="shared" ref="I20:I43" si="0">G20-H20</f>
        <v>-24.924666666666667</v>
      </c>
      <c r="J20" s="7">
        <v>64.959999999999994</v>
      </c>
      <c r="K20">
        <v>2</v>
      </c>
      <c r="L20" s="5">
        <v>40</v>
      </c>
      <c r="M20">
        <f>50/L20</f>
        <v>1.25</v>
      </c>
      <c r="N20" s="7"/>
      <c r="O20" s="7">
        <f t="shared" ref="O20:O43" si="1">(I20*J20)/(K20*M20)</f>
        <v>-647.64253866666661</v>
      </c>
      <c r="P20">
        <f>AVERAGE(O20:O26)</f>
        <v>-757.2764586666666</v>
      </c>
      <c r="Q20">
        <f>ABS(O20)</f>
        <v>647.64253866666661</v>
      </c>
      <c r="S20" s="3" t="s">
        <v>58</v>
      </c>
      <c r="T20" t="s">
        <v>57</v>
      </c>
      <c r="W20" s="3" t="s">
        <v>58</v>
      </c>
      <c r="X20" t="s">
        <v>57</v>
      </c>
      <c r="AA20" s="3" t="s">
        <v>58</v>
      </c>
      <c r="AB20" t="s">
        <v>57</v>
      </c>
    </row>
    <row r="21" spans="1:28" x14ac:dyDescent="0.2">
      <c r="A21" t="s">
        <v>57</v>
      </c>
      <c r="B21" t="s">
        <v>1</v>
      </c>
      <c r="C21" s="7">
        <v>800</v>
      </c>
      <c r="D21" s="50">
        <v>-30.692</v>
      </c>
      <c r="E21" s="50">
        <v>-31.702999999999999</v>
      </c>
      <c r="F21" s="50">
        <v>-32.451999999999998</v>
      </c>
      <c r="G21" s="39">
        <f t="shared" ref="G21:G43" si="2">AVERAGE(D21:F21)</f>
        <v>-31.615666666666666</v>
      </c>
      <c r="H21" s="50">
        <v>-0.95599999999999996</v>
      </c>
      <c r="I21" s="7">
        <f t="shared" si="0"/>
        <v>-30.659666666666666</v>
      </c>
      <c r="J21" s="7">
        <v>64.959999999999994</v>
      </c>
      <c r="K21" s="7">
        <v>2</v>
      </c>
      <c r="L21" s="5">
        <v>40</v>
      </c>
      <c r="M21">
        <f t="shared" ref="M21:M43" si="3">50/L21</f>
        <v>1.25</v>
      </c>
      <c r="O21" s="7">
        <f t="shared" si="1"/>
        <v>-796.6607786666666</v>
      </c>
      <c r="Q21">
        <f t="shared" ref="Q21:Q43" si="4">ABS(O21)</f>
        <v>796.6607786666666</v>
      </c>
      <c r="R21" t="s">
        <v>75</v>
      </c>
      <c r="S21">
        <f>AVERAGE(O39:O43)</f>
        <v>-757.18935039999997</v>
      </c>
      <c r="T21">
        <f>AVERAGE(O27:O33)</f>
        <v>-643.39477333333332</v>
      </c>
      <c r="V21" t="s">
        <v>75</v>
      </c>
      <c r="W21">
        <f>STDEVA(O39:O43)</f>
        <v>99.102952987890561</v>
      </c>
      <c r="X21">
        <f>STDEVA(O27:O33)</f>
        <v>136.44391045515022</v>
      </c>
      <c r="Z21" t="s">
        <v>75</v>
      </c>
      <c r="AA21">
        <f>W21/SQRT(W26)</f>
        <v>44.320187930377834</v>
      </c>
      <c r="AB21">
        <f>X21/SQRT(X26)</f>
        <v>51.570950710499041</v>
      </c>
    </row>
    <row r="22" spans="1:28" x14ac:dyDescent="0.2">
      <c r="A22" t="s">
        <v>57</v>
      </c>
      <c r="B22" t="s">
        <v>2</v>
      </c>
      <c r="C22" s="7">
        <v>800</v>
      </c>
      <c r="D22" s="50">
        <v>-28.079000000000001</v>
      </c>
      <c r="E22" s="50">
        <v>-24.175000000000001</v>
      </c>
      <c r="F22" s="50">
        <v>-27.372</v>
      </c>
      <c r="G22" s="36">
        <f>AVERAGE(D22:F22)</f>
        <v>-26.542000000000002</v>
      </c>
      <c r="H22" s="50">
        <v>-0.66400000000000003</v>
      </c>
      <c r="I22" s="7">
        <f t="shared" si="0"/>
        <v>-25.878</v>
      </c>
      <c r="J22" s="7">
        <v>64.959999999999994</v>
      </c>
      <c r="K22" s="7">
        <v>2</v>
      </c>
      <c r="L22" s="5">
        <v>40</v>
      </c>
      <c r="M22">
        <f t="shared" si="3"/>
        <v>1.25</v>
      </c>
      <c r="O22" s="7">
        <f t="shared" si="1"/>
        <v>-672.41395199999999</v>
      </c>
      <c r="Q22">
        <f t="shared" si="4"/>
        <v>672.41395199999999</v>
      </c>
      <c r="R22" t="s">
        <v>76</v>
      </c>
      <c r="S22">
        <f>AVERAGE(O34:O38)</f>
        <v>-778.36804266666661</v>
      </c>
      <c r="T22">
        <f>AVERAGE(O20:O26)</f>
        <v>-757.2764586666666</v>
      </c>
      <c r="V22" t="s">
        <v>76</v>
      </c>
      <c r="W22">
        <f>STDEVA(O34:O38)</f>
        <v>78.212598462472258</v>
      </c>
      <c r="X22">
        <f>STDEVA(O20:O26)</f>
        <v>77.43664367187985</v>
      </c>
      <c r="Z22" t="s">
        <v>76</v>
      </c>
      <c r="AA22">
        <f>W22/SQRT(W27)</f>
        <v>34.9777373717967</v>
      </c>
      <c r="AB22">
        <f>X22/SQRT(X27)</f>
        <v>29.268300217045375</v>
      </c>
    </row>
    <row r="23" spans="1:28" x14ac:dyDescent="0.2">
      <c r="A23" t="s">
        <v>57</v>
      </c>
      <c r="B23" t="s">
        <v>3</v>
      </c>
      <c r="C23" s="7">
        <v>800</v>
      </c>
      <c r="D23" s="5">
        <v>-30.187999999999999</v>
      </c>
      <c r="E23" s="5">
        <v>-29.03</v>
      </c>
      <c r="F23" s="5">
        <v>-28.957999999999998</v>
      </c>
      <c r="G23">
        <f>AVERAGE(D23:F23)</f>
        <v>-29.391999999999999</v>
      </c>
      <c r="H23" s="5">
        <v>-0.40100000000000002</v>
      </c>
      <c r="I23" s="7">
        <f t="shared" si="0"/>
        <v>-28.991</v>
      </c>
      <c r="J23" s="7">
        <v>64.959999999999994</v>
      </c>
      <c r="K23" s="7">
        <v>2</v>
      </c>
      <c r="L23" s="5">
        <v>40</v>
      </c>
      <c r="M23">
        <f t="shared" si="3"/>
        <v>1.25</v>
      </c>
      <c r="O23" s="7">
        <f t="shared" si="1"/>
        <v>-753.302144</v>
      </c>
      <c r="Q23">
        <f t="shared" si="4"/>
        <v>753.302144</v>
      </c>
    </row>
    <row r="24" spans="1:28" x14ac:dyDescent="0.2">
      <c r="A24" t="s">
        <v>57</v>
      </c>
      <c r="B24" t="s">
        <v>4</v>
      </c>
      <c r="C24" s="7">
        <v>800</v>
      </c>
      <c r="D24" s="50">
        <v>-34.042999999999999</v>
      </c>
      <c r="E24" s="50">
        <v>-24.13</v>
      </c>
      <c r="F24" s="50">
        <v>-27.835000000000001</v>
      </c>
      <c r="G24" s="39">
        <f t="shared" si="2"/>
        <v>-28.669333333333338</v>
      </c>
      <c r="H24" s="50">
        <v>0.13</v>
      </c>
      <c r="I24" s="7">
        <f t="shared" si="0"/>
        <v>-28.799333333333337</v>
      </c>
      <c r="J24" s="7">
        <v>64.959999999999994</v>
      </c>
      <c r="K24" s="7">
        <v>2</v>
      </c>
      <c r="L24" s="5">
        <v>40</v>
      </c>
      <c r="M24">
        <f t="shared" si="3"/>
        <v>1.25</v>
      </c>
      <c r="O24" s="7">
        <f t="shared" si="1"/>
        <v>-748.32187733333342</v>
      </c>
      <c r="Q24">
        <f t="shared" si="4"/>
        <v>748.32187733333342</v>
      </c>
      <c r="R24" s="67" t="s">
        <v>78</v>
      </c>
      <c r="S24" s="67"/>
      <c r="T24" s="67"/>
      <c r="V24" s="66" t="s">
        <v>80</v>
      </c>
      <c r="W24" s="66"/>
      <c r="X24" s="66"/>
    </row>
    <row r="25" spans="1:28" x14ac:dyDescent="0.2">
      <c r="A25" t="s">
        <v>57</v>
      </c>
      <c r="B25" t="s">
        <v>5</v>
      </c>
      <c r="C25" s="7">
        <v>800</v>
      </c>
      <c r="D25" s="50">
        <v>-33.308999999999997</v>
      </c>
      <c r="E25" s="50">
        <v>-26.518999999999998</v>
      </c>
      <c r="F25" s="50">
        <v>-35.94</v>
      </c>
      <c r="G25" s="36">
        <f>AVERAGE(D25:F25)</f>
        <v>-31.922666666666668</v>
      </c>
      <c r="H25" s="50">
        <v>-0.40200000000000002</v>
      </c>
      <c r="I25" s="7">
        <f t="shared" si="0"/>
        <v>-31.520666666666667</v>
      </c>
      <c r="J25" s="7">
        <v>64.959999999999994</v>
      </c>
      <c r="K25" s="7">
        <v>2</v>
      </c>
      <c r="L25" s="5">
        <v>40</v>
      </c>
      <c r="M25">
        <f t="shared" si="3"/>
        <v>1.25</v>
      </c>
      <c r="O25" s="7">
        <f t="shared" si="1"/>
        <v>-819.03300266666656</v>
      </c>
      <c r="Q25">
        <f t="shared" si="4"/>
        <v>819.03300266666656</v>
      </c>
      <c r="S25" t="s">
        <v>58</v>
      </c>
      <c r="T25" t="s">
        <v>57</v>
      </c>
      <c r="W25" t="s">
        <v>58</v>
      </c>
      <c r="X25" t="s">
        <v>57</v>
      </c>
    </row>
    <row r="26" spans="1:28" x14ac:dyDescent="0.2">
      <c r="A26" t="s">
        <v>57</v>
      </c>
      <c r="B26" t="s">
        <v>6</v>
      </c>
      <c r="C26" s="7">
        <v>800</v>
      </c>
      <c r="D26" s="50">
        <v>-33.719000000000001</v>
      </c>
      <c r="E26" s="50">
        <v>-35.195</v>
      </c>
      <c r="F26" s="50">
        <v>-32.154000000000003</v>
      </c>
      <c r="G26" s="39">
        <f t="shared" si="2"/>
        <v>-33.689333333333337</v>
      </c>
      <c r="H26" s="50">
        <v>-0.45500000000000002</v>
      </c>
      <c r="I26" s="7">
        <f t="shared" si="0"/>
        <v>-33.234333333333339</v>
      </c>
      <c r="J26" s="7">
        <v>64.959999999999994</v>
      </c>
      <c r="K26" s="7">
        <v>2</v>
      </c>
      <c r="L26" s="5">
        <v>40</v>
      </c>
      <c r="M26">
        <f t="shared" si="3"/>
        <v>1.25</v>
      </c>
      <c r="O26" s="7">
        <f t="shared" si="1"/>
        <v>-863.56091733333346</v>
      </c>
      <c r="Q26">
        <f t="shared" si="4"/>
        <v>863.56091733333346</v>
      </c>
      <c r="R26" t="s">
        <v>75</v>
      </c>
      <c r="S26">
        <f>ABS(S21)</f>
        <v>757.18935039999997</v>
      </c>
      <c r="T26">
        <f>ABS(T21)</f>
        <v>643.39477333333332</v>
      </c>
      <c r="V26" t="s">
        <v>75</v>
      </c>
      <c r="W26">
        <v>5</v>
      </c>
      <c r="X26">
        <v>7</v>
      </c>
    </row>
    <row r="27" spans="1:28" x14ac:dyDescent="0.2">
      <c r="A27" t="s">
        <v>57</v>
      </c>
      <c r="B27" t="s">
        <v>7</v>
      </c>
      <c r="C27" s="7">
        <v>800</v>
      </c>
      <c r="D27" s="50">
        <v>-24.170999999999999</v>
      </c>
      <c r="E27" s="50">
        <v>-23.335999999999999</v>
      </c>
      <c r="F27" s="50">
        <v>-21.963000000000001</v>
      </c>
      <c r="G27" s="39">
        <f>AVERAGE(D27:F27)</f>
        <v>-23.156666666666666</v>
      </c>
      <c r="H27" s="50">
        <v>-0.47399999999999998</v>
      </c>
      <c r="I27" s="7">
        <f t="shared" si="0"/>
        <v>-22.682666666666666</v>
      </c>
      <c r="J27" s="7">
        <v>64.959999999999994</v>
      </c>
      <c r="K27" s="7">
        <v>2</v>
      </c>
      <c r="L27" s="5">
        <v>40</v>
      </c>
      <c r="M27">
        <f t="shared" si="3"/>
        <v>1.25</v>
      </c>
      <c r="O27" s="7">
        <f t="shared" si="1"/>
        <v>-589.38641066666662</v>
      </c>
      <c r="P27">
        <f>AVERAGE(O27:O33)</f>
        <v>-643.39477333333332</v>
      </c>
      <c r="Q27">
        <f t="shared" si="4"/>
        <v>589.38641066666662</v>
      </c>
      <c r="R27" t="s">
        <v>76</v>
      </c>
      <c r="S27">
        <f>ABS(S22)</f>
        <v>778.36804266666661</v>
      </c>
      <c r="T27">
        <f>ABS(T22)</f>
        <v>757.2764586666666</v>
      </c>
      <c r="V27" t="s">
        <v>76</v>
      </c>
      <c r="W27">
        <v>5</v>
      </c>
      <c r="X27">
        <v>7</v>
      </c>
    </row>
    <row r="28" spans="1:28" x14ac:dyDescent="0.2">
      <c r="A28" t="s">
        <v>57</v>
      </c>
      <c r="B28" t="s">
        <v>8</v>
      </c>
      <c r="C28" s="7">
        <v>800</v>
      </c>
      <c r="D28" s="50">
        <v>-29.56</v>
      </c>
      <c r="E28" s="50">
        <v>-28.86</v>
      </c>
      <c r="F28" s="50">
        <v>-36.670999999999999</v>
      </c>
      <c r="G28" s="39">
        <f t="shared" si="2"/>
        <v>-31.697000000000003</v>
      </c>
      <c r="H28" s="50">
        <v>-0.96899999999999997</v>
      </c>
      <c r="I28" s="7">
        <f t="shared" si="0"/>
        <v>-30.728000000000002</v>
      </c>
      <c r="J28" s="7">
        <v>64.959999999999994</v>
      </c>
      <c r="K28" s="7">
        <v>2</v>
      </c>
      <c r="L28" s="5">
        <v>40</v>
      </c>
      <c r="M28">
        <f t="shared" si="3"/>
        <v>1.25</v>
      </c>
      <c r="O28" s="7">
        <f t="shared" si="1"/>
        <v>-798.43635199999994</v>
      </c>
      <c r="Q28">
        <f t="shared" si="4"/>
        <v>798.43635199999994</v>
      </c>
    </row>
    <row r="29" spans="1:28" x14ac:dyDescent="0.2">
      <c r="A29" t="s">
        <v>57</v>
      </c>
      <c r="B29" t="s">
        <v>9</v>
      </c>
      <c r="C29" s="7">
        <v>800</v>
      </c>
      <c r="D29" s="50">
        <v>-22.509</v>
      </c>
      <c r="E29" s="50">
        <v>-17.62</v>
      </c>
      <c r="F29" s="50">
        <v>-18.082000000000001</v>
      </c>
      <c r="G29" s="39">
        <f t="shared" si="2"/>
        <v>-19.40366666666667</v>
      </c>
      <c r="H29" s="50">
        <v>-0.224</v>
      </c>
      <c r="I29" s="7">
        <f t="shared" si="0"/>
        <v>-19.17966666666667</v>
      </c>
      <c r="J29" s="7">
        <v>64.959999999999994</v>
      </c>
      <c r="K29" s="7">
        <v>2</v>
      </c>
      <c r="L29" s="5">
        <v>40</v>
      </c>
      <c r="M29">
        <f t="shared" si="3"/>
        <v>1.25</v>
      </c>
      <c r="O29" s="7">
        <f t="shared" si="1"/>
        <v>-498.36445866666674</v>
      </c>
      <c r="Q29">
        <f t="shared" si="4"/>
        <v>498.36445866666674</v>
      </c>
    </row>
    <row r="30" spans="1:28" x14ac:dyDescent="0.2">
      <c r="A30" t="s">
        <v>57</v>
      </c>
      <c r="B30" t="s">
        <v>10</v>
      </c>
      <c r="C30" s="7">
        <v>800</v>
      </c>
      <c r="D30" s="50">
        <v>-25.774000000000001</v>
      </c>
      <c r="E30" s="50">
        <v>-25.2</v>
      </c>
      <c r="F30" s="50">
        <v>-25.558</v>
      </c>
      <c r="G30" s="39">
        <f t="shared" si="2"/>
        <v>-25.510666666666669</v>
      </c>
      <c r="H30" s="50">
        <v>-0.55900000000000005</v>
      </c>
      <c r="I30" s="7">
        <f t="shared" si="0"/>
        <v>-24.951666666666668</v>
      </c>
      <c r="J30" s="7">
        <v>64.959999999999994</v>
      </c>
      <c r="K30" s="7">
        <v>2</v>
      </c>
      <c r="L30" s="5">
        <v>40</v>
      </c>
      <c r="M30">
        <f t="shared" si="3"/>
        <v>1.25</v>
      </c>
      <c r="O30" s="7">
        <f t="shared" si="1"/>
        <v>-648.34410666666668</v>
      </c>
      <c r="Q30">
        <f t="shared" si="4"/>
        <v>648.34410666666668</v>
      </c>
    </row>
    <row r="31" spans="1:28" x14ac:dyDescent="0.2">
      <c r="A31" t="s">
        <v>57</v>
      </c>
      <c r="B31" t="s">
        <v>11</v>
      </c>
      <c r="C31" s="7">
        <v>800</v>
      </c>
      <c r="D31" s="50">
        <v>-29.216999999999999</v>
      </c>
      <c r="E31" s="50">
        <v>-29.605</v>
      </c>
      <c r="F31" s="50">
        <v>-31.707000000000001</v>
      </c>
      <c r="G31" s="39">
        <f t="shared" si="2"/>
        <v>-30.176333333333332</v>
      </c>
      <c r="H31" s="50">
        <v>-0.79</v>
      </c>
      <c r="I31" s="7">
        <f t="shared" si="0"/>
        <v>-29.386333333333333</v>
      </c>
      <c r="J31" s="7">
        <v>64.959999999999994</v>
      </c>
      <c r="K31" s="7">
        <v>2</v>
      </c>
      <c r="L31" s="5">
        <v>40</v>
      </c>
      <c r="M31">
        <f t="shared" si="3"/>
        <v>1.25</v>
      </c>
      <c r="O31" s="7">
        <f t="shared" si="1"/>
        <v>-763.57448533333331</v>
      </c>
      <c r="Q31">
        <f t="shared" si="4"/>
        <v>763.57448533333331</v>
      </c>
    </row>
    <row r="32" spans="1:28" x14ac:dyDescent="0.2">
      <c r="A32" t="s">
        <v>57</v>
      </c>
      <c r="B32" t="s">
        <v>12</v>
      </c>
      <c r="C32" s="7">
        <v>800</v>
      </c>
      <c r="D32" s="50">
        <v>-28.837</v>
      </c>
      <c r="E32" s="50">
        <v>-33.384</v>
      </c>
      <c r="F32" s="50">
        <v>-27.451000000000001</v>
      </c>
      <c r="G32" s="39">
        <f t="shared" si="2"/>
        <v>-29.890666666666664</v>
      </c>
      <c r="H32" s="50">
        <v>-0.85699999999999998</v>
      </c>
      <c r="I32" s="7">
        <f t="shared" si="0"/>
        <v>-29.033666666666665</v>
      </c>
      <c r="J32" s="7">
        <v>64.959999999999994</v>
      </c>
      <c r="K32" s="7">
        <v>2</v>
      </c>
      <c r="L32" s="5">
        <v>40</v>
      </c>
      <c r="M32">
        <f t="shared" si="3"/>
        <v>1.25</v>
      </c>
      <c r="O32" s="7">
        <f t="shared" si="1"/>
        <v>-754.41079466666656</v>
      </c>
      <c r="Q32">
        <f t="shared" si="4"/>
        <v>754.41079466666656</v>
      </c>
    </row>
    <row r="33" spans="1:17" x14ac:dyDescent="0.2">
      <c r="A33" t="s">
        <v>57</v>
      </c>
      <c r="B33" t="s">
        <v>13</v>
      </c>
      <c r="C33" s="7">
        <v>800</v>
      </c>
      <c r="D33" s="50">
        <v>-20.81</v>
      </c>
      <c r="E33" s="50">
        <v>-17.507999999999999</v>
      </c>
      <c r="F33" s="50">
        <v>-15.794</v>
      </c>
      <c r="G33" s="39">
        <f t="shared" si="2"/>
        <v>-18.037333333333333</v>
      </c>
      <c r="H33" s="50">
        <v>-0.67100000000000004</v>
      </c>
      <c r="I33" s="7">
        <f t="shared" si="0"/>
        <v>-17.366333333333333</v>
      </c>
      <c r="J33" s="7">
        <v>64.959999999999994</v>
      </c>
      <c r="K33" s="7">
        <v>2</v>
      </c>
      <c r="L33" s="5">
        <v>40</v>
      </c>
      <c r="M33">
        <f t="shared" si="3"/>
        <v>1.25</v>
      </c>
      <c r="O33" s="7">
        <f t="shared" si="1"/>
        <v>-451.24680533333333</v>
      </c>
      <c r="Q33">
        <f t="shared" si="4"/>
        <v>451.24680533333333</v>
      </c>
    </row>
    <row r="34" spans="1:17" x14ac:dyDescent="0.2">
      <c r="A34" t="s">
        <v>58</v>
      </c>
      <c r="B34" t="s">
        <v>14</v>
      </c>
      <c r="C34" s="7">
        <v>800</v>
      </c>
      <c r="D34" s="50">
        <v>-29.605</v>
      </c>
      <c r="E34" s="50">
        <v>-27.853000000000002</v>
      </c>
      <c r="F34" s="50">
        <v>-27.13</v>
      </c>
      <c r="G34" s="39">
        <f t="shared" si="2"/>
        <v>-28.195999999999998</v>
      </c>
      <c r="H34" s="50">
        <v>-0.55900000000000005</v>
      </c>
      <c r="I34" s="7">
        <f t="shared" si="0"/>
        <v>-27.636999999999997</v>
      </c>
      <c r="J34" s="7">
        <v>64.959999999999994</v>
      </c>
      <c r="K34" s="7">
        <v>2</v>
      </c>
      <c r="L34" s="5">
        <v>40</v>
      </c>
      <c r="M34">
        <f t="shared" si="3"/>
        <v>1.25</v>
      </c>
      <c r="O34" s="7">
        <f t="shared" si="1"/>
        <v>-718.11980799999981</v>
      </c>
      <c r="P34">
        <f>AVERAGE(O34:O38)</f>
        <v>-778.36804266666661</v>
      </c>
      <c r="Q34">
        <f t="shared" si="4"/>
        <v>718.11980799999981</v>
      </c>
    </row>
    <row r="35" spans="1:17" x14ac:dyDescent="0.2">
      <c r="A35" t="s">
        <v>58</v>
      </c>
      <c r="B35" t="s">
        <v>15</v>
      </c>
      <c r="C35" s="7">
        <v>800</v>
      </c>
      <c r="D35" s="50">
        <v>-27.965</v>
      </c>
      <c r="E35" s="50">
        <v>-25.67</v>
      </c>
      <c r="F35" s="50">
        <v>-27.606999999999999</v>
      </c>
      <c r="G35" s="39">
        <f t="shared" si="2"/>
        <v>-27.080666666666669</v>
      </c>
      <c r="H35" s="50">
        <v>-0.36499999999999999</v>
      </c>
      <c r="I35" s="7">
        <f t="shared" si="0"/>
        <v>-26.715666666666671</v>
      </c>
      <c r="J35" s="7">
        <v>64.959999999999994</v>
      </c>
      <c r="K35" s="7">
        <v>2</v>
      </c>
      <c r="L35" s="5">
        <v>40</v>
      </c>
      <c r="M35">
        <f t="shared" si="3"/>
        <v>1.25</v>
      </c>
      <c r="O35" s="7">
        <f t="shared" si="1"/>
        <v>-694.17988266666669</v>
      </c>
      <c r="Q35">
        <f t="shared" si="4"/>
        <v>694.17988266666669</v>
      </c>
    </row>
    <row r="36" spans="1:17" x14ac:dyDescent="0.2">
      <c r="A36" t="s">
        <v>58</v>
      </c>
      <c r="B36" t="s">
        <v>16</v>
      </c>
      <c r="C36" s="7">
        <v>800</v>
      </c>
      <c r="D36" s="50">
        <v>-32.322000000000003</v>
      </c>
      <c r="E36" s="50">
        <v>-30.73</v>
      </c>
      <c r="F36" s="50">
        <v>-31.957000000000001</v>
      </c>
      <c r="G36" s="39">
        <f t="shared" si="2"/>
        <v>-31.669666666666672</v>
      </c>
      <c r="H36" s="50">
        <v>-0.42499999999999999</v>
      </c>
      <c r="I36" s="7">
        <f t="shared" si="0"/>
        <v>-31.244666666666671</v>
      </c>
      <c r="J36" s="7">
        <v>64.959999999999994</v>
      </c>
      <c r="K36" s="7">
        <v>2</v>
      </c>
      <c r="L36" s="5">
        <v>40</v>
      </c>
      <c r="M36">
        <f t="shared" si="3"/>
        <v>1.25</v>
      </c>
      <c r="O36" s="7">
        <f t="shared" si="1"/>
        <v>-811.86141866666662</v>
      </c>
      <c r="Q36">
        <f t="shared" si="4"/>
        <v>811.86141866666662</v>
      </c>
    </row>
    <row r="37" spans="1:17" x14ac:dyDescent="0.2">
      <c r="A37" t="s">
        <v>58</v>
      </c>
      <c r="B37" s="2" t="s">
        <v>17</v>
      </c>
      <c r="C37" s="7">
        <v>800</v>
      </c>
      <c r="D37" s="50">
        <v>-33.360999999999997</v>
      </c>
      <c r="E37" s="50">
        <v>-39.159999999999997</v>
      </c>
      <c r="F37" s="50">
        <v>-32.332999999999998</v>
      </c>
      <c r="G37" s="39">
        <f t="shared" si="2"/>
        <v>-34.951333333333331</v>
      </c>
      <c r="H37" s="50">
        <v>-0.67100000000000004</v>
      </c>
      <c r="I37" s="7">
        <f>G37-H37</f>
        <v>-34.280333333333331</v>
      </c>
      <c r="J37" s="7">
        <v>64.959999999999994</v>
      </c>
      <c r="K37" s="7">
        <v>2</v>
      </c>
      <c r="L37" s="5">
        <v>40</v>
      </c>
      <c r="M37">
        <f t="shared" si="3"/>
        <v>1.25</v>
      </c>
      <c r="O37" s="7">
        <f t="shared" si="1"/>
        <v>-890.74018133333323</v>
      </c>
      <c r="Q37">
        <f t="shared" si="4"/>
        <v>890.74018133333323</v>
      </c>
    </row>
    <row r="38" spans="1:17" x14ac:dyDescent="0.2">
      <c r="A38" t="s">
        <v>58</v>
      </c>
      <c r="B38" t="s">
        <v>18</v>
      </c>
      <c r="C38" s="7">
        <v>800</v>
      </c>
      <c r="D38" s="50">
        <v>-30.588999999999999</v>
      </c>
      <c r="E38" s="50">
        <v>-30.358000000000001</v>
      </c>
      <c r="F38" s="50">
        <v>-30.477</v>
      </c>
      <c r="G38" s="39">
        <f t="shared" si="2"/>
        <v>-30.474666666666668</v>
      </c>
      <c r="H38" s="50">
        <v>-0.57399999999999995</v>
      </c>
      <c r="I38" s="7">
        <f t="shared" si="0"/>
        <v>-29.900666666666666</v>
      </c>
      <c r="J38" s="7">
        <v>64.959999999999994</v>
      </c>
      <c r="K38" s="7">
        <v>2</v>
      </c>
      <c r="L38" s="5">
        <v>40</v>
      </c>
      <c r="M38">
        <f t="shared" si="3"/>
        <v>1.25</v>
      </c>
      <c r="O38" s="7">
        <f t="shared" si="1"/>
        <v>-776.93892266666649</v>
      </c>
      <c r="Q38">
        <f t="shared" si="4"/>
        <v>776.93892266666649</v>
      </c>
    </row>
    <row r="39" spans="1:17" x14ac:dyDescent="0.2">
      <c r="A39" t="s">
        <v>58</v>
      </c>
      <c r="B39" t="s">
        <v>19</v>
      </c>
      <c r="C39" s="7">
        <v>800</v>
      </c>
      <c r="D39" s="50">
        <v>-30.626000000000001</v>
      </c>
      <c r="E39" s="50">
        <v>-23.978999999999999</v>
      </c>
      <c r="F39" s="50">
        <v>-23.934000000000001</v>
      </c>
      <c r="G39" s="36">
        <f>AVERAGE(D39:F39)</f>
        <v>-26.179666666666666</v>
      </c>
      <c r="H39" s="50">
        <v>-0.53600000000000003</v>
      </c>
      <c r="I39" s="7">
        <f t="shared" si="0"/>
        <v>-25.643666666666665</v>
      </c>
      <c r="J39" s="7">
        <v>64.959999999999994</v>
      </c>
      <c r="K39" s="7">
        <v>2</v>
      </c>
      <c r="L39" s="5">
        <v>40</v>
      </c>
      <c r="M39">
        <f t="shared" si="3"/>
        <v>1.25</v>
      </c>
      <c r="O39" s="7">
        <f t="shared" si="1"/>
        <v>-666.32503466666662</v>
      </c>
      <c r="P39">
        <f>AVERAGE(O39:O43)</f>
        <v>-757.18935039999997</v>
      </c>
      <c r="Q39">
        <f t="shared" si="4"/>
        <v>666.32503466666662</v>
      </c>
    </row>
    <row r="40" spans="1:17" x14ac:dyDescent="0.2">
      <c r="A40" t="s">
        <v>58</v>
      </c>
      <c r="B40" t="s">
        <v>20</v>
      </c>
      <c r="C40" s="7">
        <v>800</v>
      </c>
      <c r="D40" s="5">
        <v>-32.344999999999999</v>
      </c>
      <c r="E40" s="5">
        <v>-30.172000000000001</v>
      </c>
      <c r="F40" s="5">
        <v>-30.509</v>
      </c>
      <c r="G40">
        <f>AVERAGE(D40:F40)</f>
        <v>-31.008666666666667</v>
      </c>
      <c r="H40">
        <v>-1.9359999999999999</v>
      </c>
      <c r="I40" s="7">
        <f t="shared" si="0"/>
        <v>-29.072666666666667</v>
      </c>
      <c r="J40" s="7">
        <v>64.959999999999994</v>
      </c>
      <c r="K40" s="7">
        <v>2</v>
      </c>
      <c r="L40" s="5">
        <v>40</v>
      </c>
      <c r="M40">
        <f t="shared" si="3"/>
        <v>1.25</v>
      </c>
      <c r="O40" s="7">
        <f t="shared" si="1"/>
        <v>-755.42417066666656</v>
      </c>
      <c r="Q40">
        <f t="shared" si="4"/>
        <v>755.42417066666656</v>
      </c>
    </row>
    <row r="41" spans="1:17" x14ac:dyDescent="0.2">
      <c r="A41" t="s">
        <v>58</v>
      </c>
      <c r="B41" t="s">
        <v>21</v>
      </c>
      <c r="C41" s="7">
        <v>800</v>
      </c>
      <c r="D41" s="50">
        <v>-25.699000000000002</v>
      </c>
      <c r="E41" s="50">
        <v>-24.693000000000001</v>
      </c>
      <c r="F41" s="50">
        <v>-25.370999999999999</v>
      </c>
      <c r="G41" s="39">
        <f t="shared" si="2"/>
        <v>-25.254333333333335</v>
      </c>
      <c r="H41" s="50">
        <v>-0.17899999999999999</v>
      </c>
      <c r="I41" s="7">
        <f t="shared" si="0"/>
        <v>-25.075333333333337</v>
      </c>
      <c r="J41" s="7">
        <v>64.959999999999994</v>
      </c>
      <c r="K41" s="7">
        <v>2</v>
      </c>
      <c r="L41" s="5">
        <v>40</v>
      </c>
      <c r="M41">
        <f t="shared" si="3"/>
        <v>1.25</v>
      </c>
      <c r="O41" s="7">
        <f t="shared" si="1"/>
        <v>-651.55746133333332</v>
      </c>
      <c r="Q41">
        <f t="shared" si="4"/>
        <v>651.55746133333332</v>
      </c>
    </row>
    <row r="42" spans="1:17" x14ac:dyDescent="0.2">
      <c r="A42" t="s">
        <v>58</v>
      </c>
      <c r="B42" t="s">
        <v>22</v>
      </c>
      <c r="C42" s="7">
        <v>800</v>
      </c>
      <c r="D42" s="50">
        <v>-33.868000000000002</v>
      </c>
      <c r="E42" s="50">
        <v>-34.784999999999997</v>
      </c>
      <c r="F42" s="50">
        <v>-32.75</v>
      </c>
      <c r="G42" s="36">
        <f>AVERAGE(D42:F42)</f>
        <v>-33.800999999999995</v>
      </c>
      <c r="H42" s="50">
        <v>-0.44700000000000001</v>
      </c>
      <c r="I42" s="7">
        <f t="shared" si="0"/>
        <v>-33.353999999999992</v>
      </c>
      <c r="J42" s="7">
        <v>64.959999999999994</v>
      </c>
      <c r="K42" s="7">
        <v>2</v>
      </c>
      <c r="L42" s="5">
        <v>40</v>
      </c>
      <c r="M42">
        <f t="shared" si="3"/>
        <v>1.25</v>
      </c>
      <c r="O42" s="7">
        <f t="shared" si="1"/>
        <v>-866.67033599999979</v>
      </c>
      <c r="Q42">
        <f t="shared" si="4"/>
        <v>866.67033599999979</v>
      </c>
    </row>
    <row r="43" spans="1:17" x14ac:dyDescent="0.2">
      <c r="A43" t="s">
        <v>58</v>
      </c>
      <c r="B43" t="s">
        <v>23</v>
      </c>
      <c r="C43" s="7">
        <v>800</v>
      </c>
      <c r="D43" s="50">
        <v>-34.517000000000003</v>
      </c>
      <c r="E43" s="50">
        <v>-36.015000000000001</v>
      </c>
      <c r="F43" s="50">
        <v>-28.907</v>
      </c>
      <c r="G43" s="39">
        <f t="shared" si="2"/>
        <v>-33.146333333333338</v>
      </c>
      <c r="H43" s="50">
        <v>-0.58899999999999997</v>
      </c>
      <c r="I43" s="7">
        <f t="shared" si="0"/>
        <v>-32.557333333333339</v>
      </c>
      <c r="J43" s="7">
        <v>64.959999999999994</v>
      </c>
      <c r="K43" s="7">
        <v>2</v>
      </c>
      <c r="L43" s="5">
        <v>40</v>
      </c>
      <c r="M43">
        <f t="shared" si="3"/>
        <v>1.25</v>
      </c>
      <c r="O43" s="7">
        <f t="shared" si="1"/>
        <v>-845.96974933333354</v>
      </c>
      <c r="Q43">
        <f t="shared" si="4"/>
        <v>845.96974933333354</v>
      </c>
    </row>
  </sheetData>
  <mergeCells count="6">
    <mergeCell ref="C1:E1"/>
    <mergeCell ref="R19:T19"/>
    <mergeCell ref="V19:X19"/>
    <mergeCell ref="Z19:AB19"/>
    <mergeCell ref="R24:T24"/>
    <mergeCell ref="V24:X24"/>
  </mergeCell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30E39-957F-4606-8D67-8A73D6D5F23C}">
  <dimension ref="A1:AB44"/>
  <sheetViews>
    <sheetView topLeftCell="C16" zoomScale="145" zoomScaleNormal="145" workbookViewId="0">
      <selection activeCell="I52" sqref="I52"/>
    </sheetView>
  </sheetViews>
  <sheetFormatPr defaultRowHeight="15" x14ac:dyDescent="0.2"/>
  <cols>
    <col min="1" max="1" width="10.0859375" customWidth="1"/>
    <col min="2" max="2" width="14.125" customWidth="1"/>
  </cols>
  <sheetData>
    <row r="1" spans="1:20" x14ac:dyDescent="0.2">
      <c r="A1" t="s">
        <v>62</v>
      </c>
      <c r="C1" s="65" t="s">
        <v>72</v>
      </c>
      <c r="D1" s="65"/>
      <c r="E1" s="65"/>
      <c r="I1" s="7"/>
    </row>
    <row r="2" spans="1:20" x14ac:dyDescent="0.2">
      <c r="A2" t="s">
        <v>158</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2">
      <c r="B3" s="7">
        <v>20</v>
      </c>
      <c r="C3" s="5">
        <v>28.523</v>
      </c>
      <c r="D3" s="5">
        <v>23.38</v>
      </c>
      <c r="E3" s="5">
        <v>23.335000000000001</v>
      </c>
      <c r="F3">
        <f t="shared" ref="F3:F7" si="0">AVERAGE(C3:E3)</f>
        <v>25.079333333333334</v>
      </c>
      <c r="G3" s="5">
        <v>-5.6000000000000001E-2</v>
      </c>
      <c r="H3">
        <f t="shared" ref="H3:H7" si="1">F3-G3</f>
        <v>25.135333333333335</v>
      </c>
      <c r="I3">
        <v>29.71</v>
      </c>
      <c r="J3">
        <v>2</v>
      </c>
      <c r="K3" s="5">
        <v>1</v>
      </c>
      <c r="L3">
        <f>50/K3</f>
        <v>50</v>
      </c>
      <c r="N3">
        <f>(H3*I3)/(J3*L3)</f>
        <v>7.4677075333333347</v>
      </c>
      <c r="Q3">
        <v>10</v>
      </c>
      <c r="R3">
        <f>(S3*T3)/Q3</f>
        <v>12.5</v>
      </c>
      <c r="S3">
        <v>1.25</v>
      </c>
      <c r="T3">
        <v>100</v>
      </c>
    </row>
    <row r="4" spans="1:20" x14ac:dyDescent="0.2">
      <c r="B4" s="22">
        <v>100</v>
      </c>
      <c r="C4" s="5">
        <v>15.564</v>
      </c>
      <c r="D4" s="5">
        <v>6.2370000000000001</v>
      </c>
      <c r="E4" s="5">
        <v>5.3010000000000002</v>
      </c>
      <c r="F4">
        <f t="shared" si="0"/>
        <v>9.0340000000000007</v>
      </c>
      <c r="G4" s="5">
        <v>-1.387</v>
      </c>
      <c r="H4">
        <f t="shared" si="1"/>
        <v>10.421000000000001</v>
      </c>
      <c r="I4">
        <v>29.71</v>
      </c>
      <c r="J4">
        <v>2</v>
      </c>
      <c r="K4" s="6">
        <v>5</v>
      </c>
      <c r="L4">
        <f t="shared" ref="L4:L7" si="2">50/K4</f>
        <v>10</v>
      </c>
      <c r="N4">
        <f>(H4*I4)/(J4*L4)</f>
        <v>15.480395500000004</v>
      </c>
    </row>
    <row r="5" spans="1:20" x14ac:dyDescent="0.2">
      <c r="B5" s="7">
        <v>200</v>
      </c>
      <c r="C5" s="5">
        <v>4.8719999999999999</v>
      </c>
      <c r="D5" s="5">
        <v>2.2669999999999999</v>
      </c>
      <c r="E5" s="5">
        <v>3.0110000000000001</v>
      </c>
      <c r="F5" s="7">
        <f t="shared" si="0"/>
        <v>3.3833333333333329</v>
      </c>
      <c r="G5" s="5">
        <v>-1.647</v>
      </c>
      <c r="H5" s="7">
        <f t="shared" si="1"/>
        <v>5.0303333333333331</v>
      </c>
      <c r="I5">
        <v>29.71</v>
      </c>
      <c r="J5" s="7">
        <v>2</v>
      </c>
      <c r="K5" s="8">
        <v>10</v>
      </c>
      <c r="L5" s="7">
        <f t="shared" si="2"/>
        <v>5</v>
      </c>
      <c r="M5" s="7"/>
      <c r="N5" s="7">
        <f t="shared" ref="N5:N7" si="3">(H5*I5)/(J5*L5)</f>
        <v>14.945120333333332</v>
      </c>
      <c r="R5">
        <f>T3-R3</f>
        <v>87.5</v>
      </c>
    </row>
    <row r="6" spans="1:20" x14ac:dyDescent="0.2">
      <c r="B6" s="7">
        <v>400</v>
      </c>
      <c r="C6" s="5">
        <v>1.605</v>
      </c>
      <c r="D6" s="5">
        <v>0.53700000000000003</v>
      </c>
      <c r="E6" s="5">
        <v>0.70499999999999996</v>
      </c>
      <c r="F6">
        <f t="shared" si="0"/>
        <v>0.94899999999999995</v>
      </c>
      <c r="G6" s="5">
        <v>-0.26800000000000002</v>
      </c>
      <c r="H6">
        <f t="shared" si="1"/>
        <v>1.2170000000000001</v>
      </c>
      <c r="I6">
        <v>29.71</v>
      </c>
      <c r="J6">
        <v>2</v>
      </c>
      <c r="K6" s="6">
        <v>20</v>
      </c>
      <c r="L6">
        <f t="shared" si="2"/>
        <v>2.5</v>
      </c>
      <c r="N6" s="7">
        <f t="shared" si="3"/>
        <v>7.2314140000000009</v>
      </c>
    </row>
    <row r="7" spans="1:20" x14ac:dyDescent="0.2">
      <c r="B7" s="7">
        <v>100</v>
      </c>
      <c r="C7" s="5">
        <v>21.417000000000002</v>
      </c>
      <c r="D7" s="5">
        <v>20.38</v>
      </c>
      <c r="E7" s="5">
        <v>16.623999999999999</v>
      </c>
      <c r="F7">
        <f t="shared" si="0"/>
        <v>19.473666666666663</v>
      </c>
      <c r="G7" s="5">
        <v>0.25900000000000001</v>
      </c>
      <c r="H7">
        <f t="shared" si="1"/>
        <v>19.214666666666663</v>
      </c>
      <c r="I7">
        <v>29.71</v>
      </c>
      <c r="J7">
        <v>2</v>
      </c>
      <c r="K7" s="6">
        <v>5</v>
      </c>
      <c r="L7">
        <f t="shared" si="2"/>
        <v>10</v>
      </c>
      <c r="N7">
        <f t="shared" si="3"/>
        <v>28.543387333333328</v>
      </c>
    </row>
    <row r="8" spans="1:20" x14ac:dyDescent="0.2">
      <c r="B8" s="7"/>
    </row>
    <row r="9" spans="1:20" x14ac:dyDescent="0.2">
      <c r="A9" t="s">
        <v>181</v>
      </c>
      <c r="B9" s="11" t="s">
        <v>70</v>
      </c>
      <c r="C9" s="4">
        <v>1</v>
      </c>
      <c r="D9" s="4">
        <v>2</v>
      </c>
      <c r="E9" s="4">
        <v>3</v>
      </c>
      <c r="F9" s="3" t="s">
        <v>63</v>
      </c>
      <c r="G9" s="4" t="s">
        <v>64</v>
      </c>
      <c r="H9" s="3" t="s">
        <v>61</v>
      </c>
      <c r="I9" s="9" t="s">
        <v>65</v>
      </c>
      <c r="J9" s="3" t="s">
        <v>66</v>
      </c>
      <c r="K9" s="3" t="s">
        <v>67</v>
      </c>
      <c r="L9" s="3" t="s">
        <v>68</v>
      </c>
      <c r="N9" s="3" t="s">
        <v>107</v>
      </c>
    </row>
    <row r="10" spans="1:20" x14ac:dyDescent="0.2">
      <c r="B10" s="7">
        <v>20</v>
      </c>
      <c r="C10" s="5">
        <v>27.138000000000002</v>
      </c>
      <c r="D10" s="5">
        <v>26.655999999999999</v>
      </c>
      <c r="E10" s="5">
        <v>27.143000000000001</v>
      </c>
      <c r="F10">
        <f t="shared" ref="F10:F14" si="4">AVERAGE(C10:E10)</f>
        <v>26.978999999999999</v>
      </c>
      <c r="G10" s="5">
        <v>-1.7909999999999999</v>
      </c>
      <c r="H10">
        <f t="shared" ref="H10:H14" si="5">F10-G10</f>
        <v>28.77</v>
      </c>
      <c r="I10">
        <v>29.71</v>
      </c>
      <c r="J10">
        <v>2</v>
      </c>
      <c r="K10" s="5">
        <v>1</v>
      </c>
      <c r="L10">
        <f>50/K10</f>
        <v>50</v>
      </c>
      <c r="N10">
        <f>(H10*I10)/(J10*L10)</f>
        <v>8.5475670000000008</v>
      </c>
    </row>
    <row r="11" spans="1:20" x14ac:dyDescent="0.2">
      <c r="B11" s="22">
        <v>100</v>
      </c>
      <c r="C11" s="5">
        <v>28.974</v>
      </c>
      <c r="D11" s="5">
        <v>27.068000000000001</v>
      </c>
      <c r="E11" s="5">
        <v>29.920999999999999</v>
      </c>
      <c r="F11">
        <f t="shared" si="4"/>
        <v>28.65433333333333</v>
      </c>
      <c r="G11" s="5">
        <v>0.64300000000000002</v>
      </c>
      <c r="H11">
        <f t="shared" si="5"/>
        <v>28.011333333333329</v>
      </c>
      <c r="I11">
        <v>29.71</v>
      </c>
      <c r="J11">
        <v>2</v>
      </c>
      <c r="K11" s="6">
        <v>5</v>
      </c>
      <c r="L11">
        <f t="shared" ref="L11:L14" si="6">50/K11</f>
        <v>10</v>
      </c>
      <c r="N11">
        <f>(H11*I11)/(J11*L11)</f>
        <v>41.610835666666659</v>
      </c>
    </row>
    <row r="12" spans="1:20" x14ac:dyDescent="0.2">
      <c r="B12" s="7">
        <v>200</v>
      </c>
      <c r="C12" s="5">
        <v>18.800999999999998</v>
      </c>
      <c r="D12" s="5">
        <v>18.192</v>
      </c>
      <c r="E12" s="5">
        <v>17.548999999999999</v>
      </c>
      <c r="F12" s="7">
        <f t="shared" si="4"/>
        <v>18.180666666666664</v>
      </c>
      <c r="G12" s="5">
        <v>1.286</v>
      </c>
      <c r="H12" s="7">
        <f t="shared" si="5"/>
        <v>16.894666666666662</v>
      </c>
      <c r="I12">
        <v>29.71</v>
      </c>
      <c r="J12" s="7">
        <v>2</v>
      </c>
      <c r="K12" s="8">
        <v>10</v>
      </c>
      <c r="L12" s="7">
        <f t="shared" si="6"/>
        <v>5</v>
      </c>
      <c r="M12" s="7"/>
      <c r="N12" s="7">
        <f t="shared" ref="N12:N14" si="7">(H12*I12)/(J12*L12)</f>
        <v>50.194054666666652</v>
      </c>
    </row>
    <row r="13" spans="1:20" x14ac:dyDescent="0.2">
      <c r="B13" s="7">
        <v>400</v>
      </c>
      <c r="C13" s="5">
        <v>10.84</v>
      </c>
      <c r="D13" s="5">
        <v>11.318</v>
      </c>
      <c r="E13" s="5">
        <v>11.343</v>
      </c>
      <c r="F13">
        <f t="shared" si="4"/>
        <v>11.167000000000002</v>
      </c>
      <c r="G13" s="5">
        <v>-0.69399999999999995</v>
      </c>
      <c r="H13">
        <f t="shared" si="5"/>
        <v>11.861000000000001</v>
      </c>
      <c r="I13">
        <v>29.71</v>
      </c>
      <c r="J13">
        <v>2</v>
      </c>
      <c r="K13" s="6">
        <v>20</v>
      </c>
      <c r="L13">
        <f t="shared" si="6"/>
        <v>2.5</v>
      </c>
      <c r="N13" s="7">
        <f t="shared" si="7"/>
        <v>70.478062000000008</v>
      </c>
    </row>
    <row r="14" spans="1:20" x14ac:dyDescent="0.2">
      <c r="B14" s="7">
        <v>100</v>
      </c>
      <c r="C14" s="5">
        <v>28.844000000000001</v>
      </c>
      <c r="D14" s="5">
        <v>28.596</v>
      </c>
      <c r="E14" s="5">
        <v>26.126999999999999</v>
      </c>
      <c r="F14">
        <f t="shared" si="4"/>
        <v>27.855666666666664</v>
      </c>
      <c r="G14" s="5">
        <v>0.63200000000000001</v>
      </c>
      <c r="H14">
        <f t="shared" si="5"/>
        <v>27.223666666666663</v>
      </c>
      <c r="I14">
        <v>29.71</v>
      </c>
      <c r="J14">
        <v>2</v>
      </c>
      <c r="K14" s="6">
        <v>5</v>
      </c>
      <c r="L14">
        <f t="shared" si="6"/>
        <v>10</v>
      </c>
      <c r="N14">
        <f t="shared" si="7"/>
        <v>40.440756833333332</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6" t="s">
        <v>77</v>
      </c>
      <c r="S20" s="66"/>
      <c r="T20" s="66"/>
      <c r="V20" s="66" t="s">
        <v>74</v>
      </c>
      <c r="W20" s="66"/>
      <c r="X20" s="66"/>
      <c r="Z20" s="66" t="s">
        <v>79</v>
      </c>
      <c r="AA20" s="66"/>
      <c r="AB20" s="66"/>
    </row>
    <row r="21" spans="1:28" x14ac:dyDescent="0.2">
      <c r="A21" t="s">
        <v>57</v>
      </c>
      <c r="B21" t="s">
        <v>0</v>
      </c>
      <c r="C21" s="7">
        <v>100</v>
      </c>
      <c r="D21" s="5">
        <v>22.925999999999998</v>
      </c>
      <c r="E21" s="5">
        <v>22.515999999999998</v>
      </c>
      <c r="F21" s="5">
        <v>21.789000000000001</v>
      </c>
      <c r="G21">
        <f t="shared" ref="G21:G44" si="8">AVERAGE(D21:F21)</f>
        <v>22.41033333333333</v>
      </c>
      <c r="H21" s="5">
        <v>-0.189</v>
      </c>
      <c r="I21" s="7">
        <f t="shared" ref="I21:I44" si="9">G21-H21</f>
        <v>22.59933333333333</v>
      </c>
      <c r="J21" s="7">
        <v>29.71</v>
      </c>
      <c r="K21">
        <v>2</v>
      </c>
      <c r="L21" s="5">
        <v>5</v>
      </c>
      <c r="M21">
        <f>50/L21</f>
        <v>10</v>
      </c>
      <c r="N21" s="7"/>
      <c r="O21" s="7">
        <f t="shared" ref="O21:O44" si="10">(I21*J21)/(K21*M21)</f>
        <v>33.571309666666664</v>
      </c>
      <c r="P21">
        <f>AVERAGE(O21:O27)</f>
        <v>33.139736547619044</v>
      </c>
      <c r="S21" s="3" t="s">
        <v>58</v>
      </c>
      <c r="T21" t="s">
        <v>57</v>
      </c>
      <c r="W21" s="3" t="s">
        <v>58</v>
      </c>
      <c r="X21" t="s">
        <v>57</v>
      </c>
      <c r="AA21" s="3" t="s">
        <v>58</v>
      </c>
      <c r="AB21" t="s">
        <v>57</v>
      </c>
    </row>
    <row r="22" spans="1:28" x14ac:dyDescent="0.2">
      <c r="A22" t="s">
        <v>57</v>
      </c>
      <c r="B22" t="s">
        <v>1</v>
      </c>
      <c r="C22" s="7">
        <v>100</v>
      </c>
      <c r="D22" s="5">
        <v>28.547000000000001</v>
      </c>
      <c r="E22" s="5">
        <v>30.189</v>
      </c>
      <c r="F22" s="5">
        <v>33.347000000000001</v>
      </c>
      <c r="G22" s="7">
        <f t="shared" si="8"/>
        <v>30.694333333333333</v>
      </c>
      <c r="H22" s="5">
        <v>6.3E-2</v>
      </c>
      <c r="I22" s="7">
        <f t="shared" si="9"/>
        <v>30.631333333333334</v>
      </c>
      <c r="J22" s="7">
        <v>29.71</v>
      </c>
      <c r="K22">
        <v>2</v>
      </c>
      <c r="L22" s="5">
        <v>5</v>
      </c>
      <c r="M22">
        <f t="shared" ref="M22:M44" si="11">50/L22</f>
        <v>10</v>
      </c>
      <c r="O22" s="7">
        <f t="shared" si="10"/>
        <v>45.502845666666666</v>
      </c>
      <c r="R22" t="s">
        <v>75</v>
      </c>
      <c r="S22">
        <f>AVERAGE(O40:O44)</f>
        <v>42.862022799999998</v>
      </c>
      <c r="T22">
        <f>AVERAGE(O28:O34)</f>
        <v>46.954037690476198</v>
      </c>
      <c r="V22" t="s">
        <v>75</v>
      </c>
      <c r="W22">
        <f>STDEVA(O40:O44)</f>
        <v>4.3814981133798652</v>
      </c>
      <c r="X22">
        <f>STDEVA(O28:O34)</f>
        <v>10.789831600736717</v>
      </c>
      <c r="Z22" t="s">
        <v>75</v>
      </c>
      <c r="AA22">
        <f>W22/SQRT(W27)</f>
        <v>1.9594655249608919</v>
      </c>
      <c r="AB22">
        <f>X22/SQRT(X27)</f>
        <v>4.0781730148307593</v>
      </c>
    </row>
    <row r="23" spans="1:28" x14ac:dyDescent="0.2">
      <c r="A23" t="s">
        <v>57</v>
      </c>
      <c r="B23" t="s">
        <v>2</v>
      </c>
      <c r="C23" s="7">
        <v>100</v>
      </c>
      <c r="D23" s="5">
        <v>21.442</v>
      </c>
      <c r="E23" s="5">
        <v>21.663</v>
      </c>
      <c r="F23" s="5">
        <v>20.084</v>
      </c>
      <c r="G23" s="7">
        <f t="shared" si="8"/>
        <v>21.063000000000002</v>
      </c>
      <c r="H23" s="5">
        <v>3.2000000000000001E-2</v>
      </c>
      <c r="I23" s="7">
        <f t="shared" si="9"/>
        <v>21.031000000000002</v>
      </c>
      <c r="J23" s="7">
        <v>29.71</v>
      </c>
      <c r="K23">
        <v>2</v>
      </c>
      <c r="L23" s="5">
        <v>5</v>
      </c>
      <c r="M23">
        <f t="shared" si="11"/>
        <v>10</v>
      </c>
      <c r="O23" s="7">
        <f t="shared" si="10"/>
        <v>31.241550500000006</v>
      </c>
      <c r="R23" t="s">
        <v>76</v>
      </c>
      <c r="S23">
        <f>AVERAGE(O35:O39)</f>
        <v>41.441389633333337</v>
      </c>
      <c r="T23">
        <f>AVERAGE(O21:O27)</f>
        <v>33.139736547619044</v>
      </c>
      <c r="V23" t="s">
        <v>76</v>
      </c>
      <c r="W23">
        <f>STDEVA(O35:O39)</f>
        <v>15.28331659738274</v>
      </c>
      <c r="X23">
        <f>STDEVA(O21:O27)</f>
        <v>7.6200863365874456</v>
      </c>
      <c r="Z23" t="s">
        <v>76</v>
      </c>
      <c r="AA23">
        <f>W23/SQRT(W28)</f>
        <v>6.8349069666797178</v>
      </c>
      <c r="AB23">
        <f>X23/SQRT(X28)</f>
        <v>2.8801219164930867</v>
      </c>
    </row>
    <row r="24" spans="1:28" x14ac:dyDescent="0.2">
      <c r="A24" t="s">
        <v>57</v>
      </c>
      <c r="B24" t="s">
        <v>3</v>
      </c>
      <c r="C24" s="7">
        <v>100</v>
      </c>
      <c r="D24" s="5">
        <v>21.417000000000002</v>
      </c>
      <c r="E24" s="5">
        <v>20.38</v>
      </c>
      <c r="F24" s="5">
        <v>16.623999999999999</v>
      </c>
      <c r="G24">
        <f t="shared" si="8"/>
        <v>19.473666666666663</v>
      </c>
      <c r="H24" s="5">
        <v>0.25900000000000001</v>
      </c>
      <c r="I24" s="7">
        <f t="shared" si="9"/>
        <v>19.214666666666663</v>
      </c>
      <c r="J24" s="7">
        <v>29.71</v>
      </c>
      <c r="K24">
        <v>2</v>
      </c>
      <c r="L24" s="5">
        <v>5</v>
      </c>
      <c r="M24">
        <f t="shared" si="11"/>
        <v>10</v>
      </c>
      <c r="O24" s="7">
        <f t="shared" si="10"/>
        <v>28.543387333333328</v>
      </c>
    </row>
    <row r="25" spans="1:28" x14ac:dyDescent="0.2">
      <c r="A25" t="s">
        <v>57</v>
      </c>
      <c r="B25" t="s">
        <v>4</v>
      </c>
      <c r="C25" s="7">
        <v>100</v>
      </c>
      <c r="D25" s="5">
        <v>31.420999999999999</v>
      </c>
      <c r="E25" s="5">
        <v>27</v>
      </c>
      <c r="F25" s="5">
        <v>24.536999999999999</v>
      </c>
      <c r="G25" s="7">
        <f t="shared" si="8"/>
        <v>27.652666666666665</v>
      </c>
      <c r="H25" s="5">
        <v>0.158</v>
      </c>
      <c r="I25" s="7">
        <f t="shared" si="9"/>
        <v>27.494666666666664</v>
      </c>
      <c r="J25" s="7">
        <v>29.71</v>
      </c>
      <c r="K25">
        <v>2</v>
      </c>
      <c r="L25" s="5">
        <v>5</v>
      </c>
      <c r="M25">
        <f t="shared" si="11"/>
        <v>10</v>
      </c>
      <c r="O25" s="7">
        <f t="shared" si="10"/>
        <v>40.843327333333335</v>
      </c>
      <c r="R25" s="67" t="s">
        <v>78</v>
      </c>
      <c r="S25" s="67"/>
      <c r="T25" s="67"/>
      <c r="V25" s="66" t="s">
        <v>80</v>
      </c>
      <c r="W25" s="66"/>
      <c r="X25" s="66"/>
    </row>
    <row r="26" spans="1:28" x14ac:dyDescent="0.2">
      <c r="A26" t="s">
        <v>57</v>
      </c>
      <c r="B26" t="s">
        <v>5</v>
      </c>
      <c r="C26" s="7">
        <v>100</v>
      </c>
      <c r="D26" s="5">
        <v>15.537000000000001</v>
      </c>
      <c r="E26" s="5">
        <v>17.968</v>
      </c>
      <c r="F26" s="5">
        <v>14.653</v>
      </c>
      <c r="G26" s="7">
        <f t="shared" si="8"/>
        <v>16.052666666666667</v>
      </c>
      <c r="H26" s="5">
        <v>0.189</v>
      </c>
      <c r="I26" s="7">
        <f t="shared" si="9"/>
        <v>15.863666666666667</v>
      </c>
      <c r="J26" s="7">
        <v>29.71</v>
      </c>
      <c r="K26">
        <v>2</v>
      </c>
      <c r="L26" s="5">
        <v>5</v>
      </c>
      <c r="M26">
        <f t="shared" si="11"/>
        <v>10</v>
      </c>
      <c r="O26" s="7">
        <f t="shared" si="10"/>
        <v>23.565476833333335</v>
      </c>
      <c r="S26" t="s">
        <v>58</v>
      </c>
      <c r="T26" t="s">
        <v>57</v>
      </c>
      <c r="W26" t="s">
        <v>58</v>
      </c>
      <c r="X26" t="s">
        <v>57</v>
      </c>
    </row>
    <row r="27" spans="1:28" x14ac:dyDescent="0.2">
      <c r="A27" t="s">
        <v>57</v>
      </c>
      <c r="B27" t="s">
        <v>6</v>
      </c>
      <c r="C27" s="7">
        <v>100</v>
      </c>
      <c r="D27" s="5">
        <v>20.064</v>
      </c>
      <c r="E27" s="5">
        <v>18.687999999999999</v>
      </c>
      <c r="F27" s="5">
        <v>19.702999999999999</v>
      </c>
      <c r="G27" s="7">
        <f t="shared" si="8"/>
        <v>19.484999999999999</v>
      </c>
      <c r="H27" s="5">
        <v>0.158</v>
      </c>
      <c r="I27" s="7">
        <f t="shared" si="9"/>
        <v>19.326999999999998</v>
      </c>
      <c r="J27" s="7">
        <v>29.71</v>
      </c>
      <c r="K27">
        <v>2</v>
      </c>
      <c r="L27" s="5">
        <v>5</v>
      </c>
      <c r="M27">
        <f t="shared" si="11"/>
        <v>10</v>
      </c>
      <c r="O27" s="7">
        <f t="shared" si="10"/>
        <v>28.710258499999998</v>
      </c>
      <c r="R27" t="s">
        <v>75</v>
      </c>
      <c r="S27">
        <f>ABS(S22)</f>
        <v>42.862022799999998</v>
      </c>
      <c r="T27">
        <f>ABS(T22)</f>
        <v>46.954037690476198</v>
      </c>
      <c r="V27" t="s">
        <v>75</v>
      </c>
      <c r="W27">
        <f>COUNT(O40:O44)</f>
        <v>5</v>
      </c>
      <c r="X27">
        <f>COUNT(O28:O34)</f>
        <v>7</v>
      </c>
    </row>
    <row r="28" spans="1:28" x14ac:dyDescent="0.2">
      <c r="A28" t="s">
        <v>57</v>
      </c>
      <c r="B28" t="s">
        <v>7</v>
      </c>
      <c r="C28" s="7">
        <v>100</v>
      </c>
      <c r="D28" s="5">
        <v>28.105</v>
      </c>
      <c r="E28" s="5">
        <v>25.641999999999999</v>
      </c>
      <c r="F28" s="5">
        <v>25.673999999999999</v>
      </c>
      <c r="G28" s="7">
        <f t="shared" si="8"/>
        <v>26.473666666666663</v>
      </c>
      <c r="H28" s="5">
        <v>0.189</v>
      </c>
      <c r="I28" s="7">
        <f t="shared" si="9"/>
        <v>26.284666666666663</v>
      </c>
      <c r="J28" s="7">
        <v>29.71</v>
      </c>
      <c r="K28">
        <v>2</v>
      </c>
      <c r="L28" s="5">
        <v>5</v>
      </c>
      <c r="M28">
        <f t="shared" si="11"/>
        <v>10</v>
      </c>
      <c r="O28" s="7">
        <f t="shared" si="10"/>
        <v>39.045872333333328</v>
      </c>
      <c r="P28">
        <f>AVERAGE(O28:O34)</f>
        <v>46.954037690476198</v>
      </c>
      <c r="R28" t="s">
        <v>76</v>
      </c>
      <c r="S28">
        <f>ABS(S23)</f>
        <v>41.441389633333337</v>
      </c>
      <c r="T28">
        <f>ABS(T23)</f>
        <v>33.139736547619044</v>
      </c>
      <c r="V28" t="s">
        <v>76</v>
      </c>
      <c r="W28">
        <f>COUNT(O35:O39)</f>
        <v>5</v>
      </c>
      <c r="X28">
        <f>COUNT(O21:O27)</f>
        <v>7</v>
      </c>
    </row>
    <row r="29" spans="1:28" x14ac:dyDescent="0.2">
      <c r="A29" t="s">
        <v>57</v>
      </c>
      <c r="B29" t="s">
        <v>8</v>
      </c>
      <c r="C29" s="7">
        <v>100</v>
      </c>
      <c r="D29" s="5">
        <v>33.567999999999998</v>
      </c>
      <c r="E29" s="5">
        <v>25.641999999999999</v>
      </c>
      <c r="F29" s="5">
        <v>29.274000000000001</v>
      </c>
      <c r="G29" s="7">
        <f t="shared" ref="G29" si="12">AVERAGE(D29:F29)</f>
        <v>29.494666666666664</v>
      </c>
      <c r="H29" s="5">
        <v>-0.379</v>
      </c>
      <c r="I29" s="7">
        <f t="shared" si="9"/>
        <v>29.873666666666665</v>
      </c>
      <c r="J29" s="7">
        <v>29.71</v>
      </c>
      <c r="K29">
        <v>2</v>
      </c>
      <c r="L29" s="5">
        <v>5</v>
      </c>
      <c r="M29">
        <f t="shared" si="11"/>
        <v>10</v>
      </c>
      <c r="O29" s="7">
        <f t="shared" si="10"/>
        <v>44.377331833333336</v>
      </c>
    </row>
    <row r="30" spans="1:28" x14ac:dyDescent="0.2">
      <c r="A30" t="s">
        <v>57</v>
      </c>
      <c r="B30" t="s">
        <v>9</v>
      </c>
      <c r="C30" s="7">
        <v>100</v>
      </c>
      <c r="D30" s="5">
        <v>23.937000000000001</v>
      </c>
      <c r="E30" s="5">
        <v>24.126000000000001</v>
      </c>
      <c r="F30" s="5">
        <v>21.632000000000001</v>
      </c>
      <c r="G30" s="7">
        <f t="shared" si="8"/>
        <v>23.231666666666669</v>
      </c>
      <c r="H30" s="5">
        <v>-0.442</v>
      </c>
      <c r="I30" s="7">
        <f t="shared" si="9"/>
        <v>23.673666666666669</v>
      </c>
      <c r="J30" s="7">
        <v>29.71</v>
      </c>
      <c r="K30">
        <v>2</v>
      </c>
      <c r="L30" s="5">
        <v>5</v>
      </c>
      <c r="M30">
        <f t="shared" si="11"/>
        <v>10</v>
      </c>
      <c r="O30" s="7">
        <f t="shared" si="10"/>
        <v>35.167231833333339</v>
      </c>
    </row>
    <row r="31" spans="1:28" x14ac:dyDescent="0.2">
      <c r="A31" t="s">
        <v>57</v>
      </c>
      <c r="B31" t="s">
        <v>10</v>
      </c>
      <c r="C31" s="7">
        <v>100</v>
      </c>
      <c r="D31" s="5">
        <v>41.38</v>
      </c>
      <c r="E31" s="5">
        <v>40.826999999999998</v>
      </c>
      <c r="F31" s="5">
        <v>41.188000000000002</v>
      </c>
      <c r="G31" s="7">
        <f t="shared" si="8"/>
        <v>41.131666666666668</v>
      </c>
      <c r="H31" s="5">
        <v>-2.3E-2</v>
      </c>
      <c r="I31" s="7">
        <f t="shared" si="9"/>
        <v>41.154666666666671</v>
      </c>
      <c r="J31" s="7">
        <v>29.71</v>
      </c>
      <c r="K31">
        <v>2</v>
      </c>
      <c r="L31" s="5">
        <v>5</v>
      </c>
      <c r="M31">
        <f t="shared" si="11"/>
        <v>10</v>
      </c>
      <c r="O31" s="7">
        <f t="shared" si="10"/>
        <v>61.135257333333342</v>
      </c>
    </row>
    <row r="32" spans="1:28" x14ac:dyDescent="0.2">
      <c r="A32" t="s">
        <v>57</v>
      </c>
      <c r="B32" t="s">
        <v>11</v>
      </c>
      <c r="C32" s="7">
        <v>100</v>
      </c>
      <c r="D32" s="5">
        <v>40.692</v>
      </c>
      <c r="E32" s="5">
        <v>40.579000000000001</v>
      </c>
      <c r="F32" s="5">
        <v>40.228999999999999</v>
      </c>
      <c r="G32" s="7">
        <f t="shared" si="8"/>
        <v>40.5</v>
      </c>
      <c r="H32" s="5">
        <v>-6.8000000000000005E-2</v>
      </c>
      <c r="I32" s="7">
        <f t="shared" si="9"/>
        <v>40.567999999999998</v>
      </c>
      <c r="J32" s="7">
        <v>29.71</v>
      </c>
      <c r="K32">
        <v>2</v>
      </c>
      <c r="L32" s="5">
        <v>5</v>
      </c>
      <c r="M32">
        <f t="shared" si="11"/>
        <v>10</v>
      </c>
      <c r="O32" s="7">
        <f t="shared" si="10"/>
        <v>60.263764000000002</v>
      </c>
    </row>
    <row r="33" spans="1:16" x14ac:dyDescent="0.2">
      <c r="A33" t="s">
        <v>57</v>
      </c>
      <c r="B33" t="s">
        <v>12</v>
      </c>
      <c r="C33" s="7">
        <v>100</v>
      </c>
      <c r="D33" s="5">
        <v>35.874000000000002</v>
      </c>
      <c r="E33" s="5">
        <v>31.925999999999998</v>
      </c>
      <c r="F33" s="5">
        <v>35.558</v>
      </c>
      <c r="G33" s="7">
        <f t="shared" si="8"/>
        <v>34.452666666666666</v>
      </c>
      <c r="H33" s="5">
        <v>-0.124</v>
      </c>
      <c r="I33" s="7">
        <f t="shared" si="9"/>
        <v>34.576666666666668</v>
      </c>
      <c r="J33" s="7">
        <v>29.71</v>
      </c>
      <c r="K33">
        <v>2</v>
      </c>
      <c r="L33" s="5">
        <v>5</v>
      </c>
      <c r="M33">
        <f t="shared" si="11"/>
        <v>10</v>
      </c>
      <c r="O33" s="7">
        <f t="shared" si="10"/>
        <v>51.363638333333334</v>
      </c>
    </row>
    <row r="34" spans="1:16" x14ac:dyDescent="0.2">
      <c r="A34" t="s">
        <v>57</v>
      </c>
      <c r="B34" t="s">
        <v>13</v>
      </c>
      <c r="C34" s="7">
        <v>100</v>
      </c>
      <c r="D34" s="5">
        <v>28.641999999999999</v>
      </c>
      <c r="E34" s="5">
        <v>25.295000000000002</v>
      </c>
      <c r="F34" s="5">
        <v>23.053000000000001</v>
      </c>
      <c r="G34" s="7">
        <f t="shared" si="8"/>
        <v>25.66333333333333</v>
      </c>
      <c r="H34" s="5">
        <v>0.53700000000000003</v>
      </c>
      <c r="I34" s="7">
        <f t="shared" si="9"/>
        <v>25.126333333333331</v>
      </c>
      <c r="J34" s="7">
        <v>29.71</v>
      </c>
      <c r="K34">
        <v>2</v>
      </c>
      <c r="L34" s="5">
        <v>5</v>
      </c>
      <c r="M34">
        <f t="shared" si="11"/>
        <v>10</v>
      </c>
      <c r="O34" s="7">
        <f t="shared" si="10"/>
        <v>37.325168166666664</v>
      </c>
    </row>
    <row r="35" spans="1:16" x14ac:dyDescent="0.2">
      <c r="A35" t="s">
        <v>58</v>
      </c>
      <c r="B35" t="s">
        <v>14</v>
      </c>
      <c r="C35" s="7">
        <v>100</v>
      </c>
      <c r="D35" s="5">
        <v>32.241999999999997</v>
      </c>
      <c r="E35" s="5">
        <v>32.432000000000002</v>
      </c>
      <c r="F35" s="5">
        <v>31.547000000000001</v>
      </c>
      <c r="G35" s="7">
        <f t="shared" si="8"/>
        <v>32.073666666666668</v>
      </c>
      <c r="H35" s="5">
        <v>0.72599999999999998</v>
      </c>
      <c r="I35" s="7">
        <f t="shared" si="9"/>
        <v>31.347666666666669</v>
      </c>
      <c r="J35" s="7">
        <v>29.71</v>
      </c>
      <c r="K35">
        <v>2</v>
      </c>
      <c r="L35" s="5">
        <v>5</v>
      </c>
      <c r="M35">
        <f t="shared" si="11"/>
        <v>10</v>
      </c>
      <c r="O35" s="7">
        <f t="shared" si="10"/>
        <v>46.566958833333338</v>
      </c>
      <c r="P35">
        <f>AVERAGE(O35:O39)</f>
        <v>41.441389633333337</v>
      </c>
    </row>
    <row r="36" spans="1:16" x14ac:dyDescent="0.2">
      <c r="A36" t="s">
        <v>58</v>
      </c>
      <c r="B36" t="s">
        <v>15</v>
      </c>
      <c r="C36" s="7">
        <v>100</v>
      </c>
      <c r="D36" s="5">
        <v>44.491999999999997</v>
      </c>
      <c r="E36" s="5">
        <v>45.033999999999999</v>
      </c>
      <c r="F36" s="5">
        <v>40.805</v>
      </c>
      <c r="G36" s="7">
        <f t="shared" si="8"/>
        <v>43.443666666666665</v>
      </c>
      <c r="H36" s="5">
        <v>-0.20300000000000001</v>
      </c>
      <c r="I36" s="7">
        <f t="shared" si="9"/>
        <v>43.646666666666668</v>
      </c>
      <c r="J36" s="7">
        <v>29.71</v>
      </c>
      <c r="K36">
        <v>2</v>
      </c>
      <c r="L36" s="5">
        <v>5</v>
      </c>
      <c r="M36">
        <f t="shared" si="11"/>
        <v>10</v>
      </c>
      <c r="O36" s="7">
        <f t="shared" si="10"/>
        <v>64.837123333333338</v>
      </c>
    </row>
    <row r="37" spans="1:16" x14ac:dyDescent="0.2">
      <c r="A37" t="s">
        <v>58</v>
      </c>
      <c r="B37" t="s">
        <v>16</v>
      </c>
      <c r="C37" s="7">
        <v>100</v>
      </c>
      <c r="D37" s="5">
        <v>25.579000000000001</v>
      </c>
      <c r="E37" s="5">
        <v>25.768000000000001</v>
      </c>
      <c r="F37" s="5">
        <v>26.021000000000001</v>
      </c>
      <c r="G37" s="7">
        <f t="shared" si="8"/>
        <v>25.789333333333332</v>
      </c>
      <c r="H37" s="5">
        <v>-0.316</v>
      </c>
      <c r="I37" s="7">
        <f t="shared" si="9"/>
        <v>26.105333333333331</v>
      </c>
      <c r="J37" s="7">
        <v>29.71</v>
      </c>
      <c r="K37">
        <v>2</v>
      </c>
      <c r="L37" s="5">
        <v>5</v>
      </c>
      <c r="M37">
        <f t="shared" si="11"/>
        <v>10</v>
      </c>
      <c r="O37" s="7">
        <f t="shared" si="10"/>
        <v>38.779472666666663</v>
      </c>
    </row>
    <row r="38" spans="1:16" x14ac:dyDescent="0.2">
      <c r="A38" t="s">
        <v>58</v>
      </c>
      <c r="B38" s="2" t="s">
        <v>17</v>
      </c>
      <c r="C38" s="7">
        <v>100</v>
      </c>
      <c r="D38" s="5">
        <v>22.827000000000002</v>
      </c>
      <c r="E38" s="5">
        <v>19.286000000000001</v>
      </c>
      <c r="F38" s="5">
        <v>21.564</v>
      </c>
      <c r="G38" s="7">
        <f t="shared" si="8"/>
        <v>21.225666666666665</v>
      </c>
      <c r="H38" s="5">
        <v>-5.6000000000000001E-2</v>
      </c>
      <c r="I38" s="7">
        <f t="shared" si="9"/>
        <v>21.281666666666666</v>
      </c>
      <c r="J38" s="7">
        <v>29.71</v>
      </c>
      <c r="K38">
        <v>2</v>
      </c>
      <c r="L38" s="5">
        <v>5</v>
      </c>
      <c r="M38">
        <f t="shared" si="11"/>
        <v>10</v>
      </c>
      <c r="O38" s="7">
        <f t="shared" si="10"/>
        <v>31.613915833333333</v>
      </c>
    </row>
    <row r="39" spans="1:16" x14ac:dyDescent="0.2">
      <c r="A39" t="s">
        <v>58</v>
      </c>
      <c r="B39" t="s">
        <v>18</v>
      </c>
      <c r="C39" s="7">
        <v>100</v>
      </c>
      <c r="D39" s="5">
        <v>19.286000000000001</v>
      </c>
      <c r="E39" s="5">
        <v>16.308</v>
      </c>
      <c r="F39" s="5">
        <v>16.059999999999999</v>
      </c>
      <c r="G39" s="7">
        <f t="shared" si="8"/>
        <v>17.218</v>
      </c>
      <c r="H39" s="5">
        <v>0.113</v>
      </c>
      <c r="I39" s="7">
        <f t="shared" si="9"/>
        <v>17.105</v>
      </c>
      <c r="J39" s="7">
        <v>29.71</v>
      </c>
      <c r="K39">
        <v>2</v>
      </c>
      <c r="L39" s="5">
        <v>5</v>
      </c>
      <c r="M39">
        <f t="shared" si="11"/>
        <v>10</v>
      </c>
      <c r="O39" s="7">
        <f t="shared" si="10"/>
        <v>25.409477500000001</v>
      </c>
    </row>
    <row r="40" spans="1:16" x14ac:dyDescent="0.2">
      <c r="A40" t="s">
        <v>58</v>
      </c>
      <c r="B40" t="s">
        <v>19</v>
      </c>
      <c r="C40" s="7">
        <v>100</v>
      </c>
      <c r="D40" s="5">
        <v>29.779</v>
      </c>
      <c r="E40" s="5">
        <v>24.474</v>
      </c>
      <c r="F40" s="5">
        <v>23.652999999999999</v>
      </c>
      <c r="G40">
        <f t="shared" si="8"/>
        <v>25.968666666666667</v>
      </c>
      <c r="H40" s="5">
        <v>0.221</v>
      </c>
      <c r="I40" s="7">
        <f t="shared" si="9"/>
        <v>25.747666666666667</v>
      </c>
      <c r="J40" s="7">
        <v>29.71</v>
      </c>
      <c r="K40">
        <v>2</v>
      </c>
      <c r="L40" s="5">
        <v>5</v>
      </c>
      <c r="M40">
        <f t="shared" si="11"/>
        <v>10</v>
      </c>
      <c r="O40" s="7">
        <f t="shared" si="10"/>
        <v>38.248158833333335</v>
      </c>
      <c r="P40">
        <f>AVERAGE(O40:O44)</f>
        <v>42.862022799999998</v>
      </c>
    </row>
    <row r="41" spans="1:16" x14ac:dyDescent="0.2">
      <c r="A41" t="s">
        <v>58</v>
      </c>
      <c r="B41" t="s">
        <v>20</v>
      </c>
      <c r="C41" s="7">
        <v>100</v>
      </c>
      <c r="D41" s="5">
        <v>28.974</v>
      </c>
      <c r="E41" s="5">
        <v>27.068000000000001</v>
      </c>
      <c r="F41" s="5">
        <v>29.920999999999999</v>
      </c>
      <c r="G41">
        <f t="shared" si="8"/>
        <v>28.65433333333333</v>
      </c>
      <c r="H41" s="5">
        <v>0.64300000000000002</v>
      </c>
      <c r="I41" s="7">
        <f t="shared" si="9"/>
        <v>28.011333333333329</v>
      </c>
      <c r="J41" s="7">
        <v>29.71</v>
      </c>
      <c r="K41">
        <v>2</v>
      </c>
      <c r="L41" s="5">
        <v>5</v>
      </c>
      <c r="M41">
        <f t="shared" si="11"/>
        <v>10</v>
      </c>
      <c r="O41" s="7">
        <f t="shared" si="10"/>
        <v>41.610835666666659</v>
      </c>
    </row>
    <row r="42" spans="1:16" x14ac:dyDescent="0.2">
      <c r="A42" t="s">
        <v>58</v>
      </c>
      <c r="B42" t="s">
        <v>21</v>
      </c>
      <c r="C42" s="7">
        <v>100</v>
      </c>
      <c r="D42" s="5">
        <v>32.4</v>
      </c>
      <c r="E42" s="5">
        <v>30</v>
      </c>
      <c r="F42" s="5">
        <v>27.6</v>
      </c>
      <c r="G42" s="7">
        <f t="shared" si="8"/>
        <v>30</v>
      </c>
      <c r="H42" s="5">
        <v>0.34699999999999998</v>
      </c>
      <c r="I42" s="7">
        <f t="shared" si="9"/>
        <v>29.652999999999999</v>
      </c>
      <c r="J42" s="7">
        <v>29.71</v>
      </c>
      <c r="K42">
        <v>2</v>
      </c>
      <c r="L42" s="5">
        <v>5</v>
      </c>
      <c r="M42">
        <f t="shared" si="11"/>
        <v>10</v>
      </c>
      <c r="O42" s="7">
        <f t="shared" si="10"/>
        <v>44.049531500000001</v>
      </c>
    </row>
    <row r="43" spans="1:16" x14ac:dyDescent="0.2">
      <c r="A43" t="s">
        <v>58</v>
      </c>
      <c r="B43" t="s">
        <v>22</v>
      </c>
      <c r="C43" s="7">
        <v>100</v>
      </c>
      <c r="D43" s="5">
        <v>35.575000000000003</v>
      </c>
      <c r="E43" s="5">
        <v>32.106999999999999</v>
      </c>
      <c r="F43" s="5">
        <v>33.003</v>
      </c>
      <c r="G43" s="7">
        <f t="shared" si="8"/>
        <v>33.561666666666667</v>
      </c>
      <c r="H43" s="5">
        <v>6.4000000000000001E-2</v>
      </c>
      <c r="I43" s="7">
        <f t="shared" si="9"/>
        <v>33.497666666666667</v>
      </c>
      <c r="J43" s="7">
        <v>29.71</v>
      </c>
      <c r="K43">
        <v>2</v>
      </c>
      <c r="L43" s="5">
        <v>5</v>
      </c>
      <c r="M43">
        <f t="shared" si="11"/>
        <v>10</v>
      </c>
      <c r="O43" s="7">
        <f t="shared" si="10"/>
        <v>49.760783833333335</v>
      </c>
    </row>
    <row r="44" spans="1:16" x14ac:dyDescent="0.2">
      <c r="A44" t="s">
        <v>58</v>
      </c>
      <c r="B44" t="s">
        <v>23</v>
      </c>
      <c r="C44" s="7">
        <v>100</v>
      </c>
      <c r="D44" s="5">
        <v>28.074000000000002</v>
      </c>
      <c r="E44" s="5">
        <v>27.221</v>
      </c>
      <c r="F44" s="5">
        <v>25.547000000000001</v>
      </c>
      <c r="G44" s="7">
        <f t="shared" si="8"/>
        <v>26.947333333333333</v>
      </c>
      <c r="H44" s="5">
        <v>-0.41099999999999998</v>
      </c>
      <c r="I44" s="7">
        <f t="shared" si="9"/>
        <v>27.358333333333334</v>
      </c>
      <c r="J44" s="7">
        <v>29.71</v>
      </c>
      <c r="K44">
        <v>2</v>
      </c>
      <c r="L44" s="5">
        <v>5</v>
      </c>
      <c r="M44">
        <f t="shared" si="11"/>
        <v>10</v>
      </c>
      <c r="O44" s="7">
        <f t="shared" si="10"/>
        <v>40.640804166666669</v>
      </c>
    </row>
  </sheetData>
  <mergeCells count="6">
    <mergeCell ref="C1:E1"/>
    <mergeCell ref="R20:T20"/>
    <mergeCell ref="V20:X20"/>
    <mergeCell ref="Z20:AB20"/>
    <mergeCell ref="R25:T25"/>
    <mergeCell ref="V25:X2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9689-00A5-4F07-BBE7-6D63D4A81749}">
  <dimension ref="A1:AB43"/>
  <sheetViews>
    <sheetView topLeftCell="A13" workbookViewId="0">
      <selection activeCell="F14" sqref="F14"/>
    </sheetView>
  </sheetViews>
  <sheetFormatPr defaultRowHeight="15" x14ac:dyDescent="0.2"/>
  <cols>
    <col min="1" max="1" width="11.43359375" bestFit="1" customWidth="1"/>
    <col min="2" max="2" width="14.796875" bestFit="1" customWidth="1"/>
  </cols>
  <sheetData>
    <row r="1" spans="1:20" x14ac:dyDescent="0.2">
      <c r="A1" t="s">
        <v>178</v>
      </c>
      <c r="C1" s="65" t="s">
        <v>72</v>
      </c>
      <c r="D1" s="65"/>
      <c r="E1" s="65"/>
    </row>
    <row r="2" spans="1:20" x14ac:dyDescent="0.2">
      <c r="A2" t="s">
        <v>134</v>
      </c>
      <c r="B2" s="3" t="s">
        <v>70</v>
      </c>
      <c r="C2" s="4">
        <v>1</v>
      </c>
      <c r="D2" s="4">
        <v>2</v>
      </c>
      <c r="E2" s="4">
        <v>3</v>
      </c>
      <c r="F2" s="3" t="s">
        <v>63</v>
      </c>
      <c r="G2" s="4" t="s">
        <v>64</v>
      </c>
      <c r="H2" s="3" t="s">
        <v>61</v>
      </c>
      <c r="I2" s="9" t="s">
        <v>65</v>
      </c>
      <c r="J2" s="3" t="s">
        <v>66</v>
      </c>
      <c r="K2" s="3" t="s">
        <v>67</v>
      </c>
      <c r="L2" s="3" t="s">
        <v>68</v>
      </c>
      <c r="N2" s="3" t="s">
        <v>107</v>
      </c>
    </row>
    <row r="3" spans="1:20" x14ac:dyDescent="0.2">
      <c r="B3">
        <v>20</v>
      </c>
      <c r="C3" s="5">
        <v>0</v>
      </c>
      <c r="D3" s="5">
        <v>0</v>
      </c>
      <c r="E3" s="5">
        <v>0</v>
      </c>
      <c r="F3">
        <f>AVERAGE(C3:E3)</f>
        <v>0</v>
      </c>
      <c r="G3" s="5">
        <v>0</v>
      </c>
      <c r="H3">
        <f>F3-G3</f>
        <v>0</v>
      </c>
      <c r="I3">
        <v>64.959999999999994</v>
      </c>
      <c r="J3">
        <v>2</v>
      </c>
      <c r="K3" s="5">
        <v>1</v>
      </c>
      <c r="L3">
        <f>50/K3</f>
        <v>50</v>
      </c>
      <c r="N3">
        <f>(H3*I3)/(J3*L3)</f>
        <v>0</v>
      </c>
      <c r="Q3" t="s">
        <v>136</v>
      </c>
      <c r="R3" t="s">
        <v>137</v>
      </c>
      <c r="S3" t="s">
        <v>138</v>
      </c>
      <c r="T3" t="s">
        <v>139</v>
      </c>
    </row>
    <row r="4" spans="1:20" x14ac:dyDescent="0.2">
      <c r="B4" s="7">
        <v>100</v>
      </c>
      <c r="C4" s="5">
        <v>-49.311</v>
      </c>
      <c r="D4" s="5">
        <v>-38.444000000000003</v>
      </c>
      <c r="E4" s="5">
        <v>-40.244</v>
      </c>
      <c r="F4">
        <f>AVERAGE(C4:E4)</f>
        <v>-42.666333333333334</v>
      </c>
      <c r="G4" s="5">
        <v>-4.556</v>
      </c>
      <c r="H4">
        <f>F4-G4</f>
        <v>-38.110333333333337</v>
      </c>
      <c r="I4">
        <v>64.959999999999994</v>
      </c>
      <c r="J4">
        <v>2</v>
      </c>
      <c r="K4" s="6">
        <v>5</v>
      </c>
      <c r="L4">
        <f>50/K4</f>
        <v>10</v>
      </c>
      <c r="N4">
        <f>(H4*I4)/(J4*L4)</f>
        <v>-123.78236266666667</v>
      </c>
      <c r="Q4">
        <v>50</v>
      </c>
      <c r="R4">
        <f>(S4*T4)/Q4</f>
        <v>10</v>
      </c>
      <c r="S4">
        <v>5</v>
      </c>
      <c r="T4">
        <v>100</v>
      </c>
    </row>
    <row r="5" spans="1:20" x14ac:dyDescent="0.2">
      <c r="B5" s="22">
        <v>200</v>
      </c>
      <c r="C5" s="5">
        <v>-21.187000000000001</v>
      </c>
      <c r="D5" s="5">
        <v>-27.478000000000002</v>
      </c>
      <c r="E5" s="5">
        <v>-22.795999999999999</v>
      </c>
      <c r="F5">
        <f>AVERAGE(C5:E5)</f>
        <v>-23.820333333333338</v>
      </c>
      <c r="G5" s="5">
        <v>-2.524</v>
      </c>
      <c r="H5">
        <f>F5-G5</f>
        <v>-21.296333333333337</v>
      </c>
      <c r="I5">
        <v>64.959999999999994</v>
      </c>
      <c r="J5">
        <v>2</v>
      </c>
      <c r="K5" s="6">
        <v>10</v>
      </c>
      <c r="L5">
        <f>50/K5</f>
        <v>5</v>
      </c>
      <c r="N5">
        <f>(H5*I5)/(J5*L5)</f>
        <v>-138.34098133333333</v>
      </c>
      <c r="T5">
        <v>90</v>
      </c>
    </row>
    <row r="6" spans="1:20" x14ac:dyDescent="0.2">
      <c r="B6" s="7">
        <v>400</v>
      </c>
      <c r="C6" s="5">
        <v>-17.777999999999999</v>
      </c>
      <c r="D6" s="5">
        <v>-14.489000000000001</v>
      </c>
      <c r="E6" s="5">
        <v>-13.867000000000001</v>
      </c>
      <c r="F6">
        <f>AVERAGE(C6:E6)</f>
        <v>-15.378</v>
      </c>
      <c r="G6" s="5">
        <v>-1.333</v>
      </c>
      <c r="H6">
        <f>F6-G6</f>
        <v>-14.045</v>
      </c>
      <c r="I6">
        <v>64.959999999999994</v>
      </c>
      <c r="J6">
        <v>2</v>
      </c>
      <c r="K6" s="6">
        <v>20</v>
      </c>
      <c r="L6">
        <f>50/K6</f>
        <v>2.5</v>
      </c>
      <c r="N6">
        <f>(H6*I6)/(J6*L6)</f>
        <v>-182.47263999999998</v>
      </c>
    </row>
    <row r="7" spans="1:20" x14ac:dyDescent="0.2">
      <c r="B7" s="7">
        <v>800</v>
      </c>
      <c r="C7" s="5">
        <v>0</v>
      </c>
      <c r="D7" s="5">
        <v>0</v>
      </c>
      <c r="E7" s="5">
        <v>0</v>
      </c>
      <c r="F7">
        <f>AVERAGE(C7:E7)</f>
        <v>0</v>
      </c>
      <c r="G7" s="5">
        <v>0</v>
      </c>
      <c r="H7">
        <f>F7-G7</f>
        <v>0</v>
      </c>
      <c r="I7">
        <v>64.959999999999994</v>
      </c>
      <c r="J7">
        <v>2</v>
      </c>
      <c r="K7" s="6">
        <v>40</v>
      </c>
      <c r="L7">
        <f>50/K7</f>
        <v>1.25</v>
      </c>
      <c r="N7">
        <f>(H7*I7)/(J7*L7)</f>
        <v>0</v>
      </c>
    </row>
    <row r="8" spans="1:20" x14ac:dyDescent="0.2">
      <c r="B8" s="7"/>
    </row>
    <row r="9" spans="1:20" x14ac:dyDescent="0.2">
      <c r="A9" t="s">
        <v>181</v>
      </c>
      <c r="B9" s="11" t="s">
        <v>70</v>
      </c>
      <c r="C9" s="4">
        <v>1</v>
      </c>
      <c r="D9" s="4">
        <v>2</v>
      </c>
      <c r="E9" s="4">
        <v>3</v>
      </c>
      <c r="F9" s="3" t="s">
        <v>63</v>
      </c>
      <c r="G9" s="4" t="s">
        <v>64</v>
      </c>
      <c r="H9" s="3" t="s">
        <v>61</v>
      </c>
      <c r="I9" s="9" t="s">
        <v>65</v>
      </c>
      <c r="J9" s="3" t="s">
        <v>66</v>
      </c>
      <c r="K9" s="3" t="s">
        <v>67</v>
      </c>
      <c r="L9" s="3" t="s">
        <v>68</v>
      </c>
      <c r="N9" s="3" t="s">
        <v>107</v>
      </c>
    </row>
    <row r="10" spans="1:20" x14ac:dyDescent="0.2">
      <c r="B10" s="7">
        <v>20</v>
      </c>
      <c r="C10" s="5">
        <v>0</v>
      </c>
      <c r="D10" s="5">
        <v>0</v>
      </c>
      <c r="E10" s="5">
        <v>0</v>
      </c>
      <c r="F10">
        <f>AVERAGE(C10:E10)</f>
        <v>0</v>
      </c>
      <c r="G10" s="5">
        <v>0</v>
      </c>
      <c r="H10">
        <f>F10-G10</f>
        <v>0</v>
      </c>
      <c r="I10">
        <v>64.959999999999994</v>
      </c>
      <c r="J10">
        <v>2</v>
      </c>
      <c r="K10" s="5">
        <v>1</v>
      </c>
      <c r="L10">
        <f>50/K10</f>
        <v>50</v>
      </c>
      <c r="N10">
        <f>(H10*I10)/(J10*L10)</f>
        <v>0</v>
      </c>
    </row>
    <row r="11" spans="1:20" x14ac:dyDescent="0.2">
      <c r="B11" s="7">
        <v>100</v>
      </c>
      <c r="C11" s="5">
        <v>-42.667000000000002</v>
      </c>
      <c r="D11" s="5">
        <v>-48.177999999999997</v>
      </c>
      <c r="E11" s="5">
        <v>-35.356000000000002</v>
      </c>
      <c r="F11">
        <f>AVERAGE(C11:E11)</f>
        <v>-42.067</v>
      </c>
      <c r="G11" s="5">
        <v>-11.444000000000001</v>
      </c>
      <c r="H11">
        <f>F11-G11</f>
        <v>-30.622999999999998</v>
      </c>
      <c r="I11">
        <v>64.959999999999994</v>
      </c>
      <c r="J11">
        <v>2</v>
      </c>
      <c r="K11" s="6">
        <v>5</v>
      </c>
      <c r="L11">
        <f>50/K11</f>
        <v>10</v>
      </c>
      <c r="N11">
        <f>(H11*I11)/(J11*L11)</f>
        <v>-99.463503999999972</v>
      </c>
    </row>
    <row r="12" spans="1:20" x14ac:dyDescent="0.2">
      <c r="B12" s="22">
        <v>200</v>
      </c>
      <c r="C12" s="5">
        <v>-18.466999999999999</v>
      </c>
      <c r="D12" s="5">
        <v>-18.8</v>
      </c>
      <c r="E12" s="5">
        <v>-16.222000000000001</v>
      </c>
      <c r="F12">
        <f>AVERAGE(C12:E12)</f>
        <v>-17.829666666666665</v>
      </c>
      <c r="G12" s="5">
        <v>-2.556</v>
      </c>
      <c r="H12">
        <f>F12-G12</f>
        <v>-15.273666666666664</v>
      </c>
      <c r="I12">
        <v>64.959999999999994</v>
      </c>
      <c r="J12">
        <v>2</v>
      </c>
      <c r="K12" s="6">
        <v>10</v>
      </c>
      <c r="L12">
        <f>50/K12</f>
        <v>5</v>
      </c>
      <c r="N12">
        <f>(H12*I12)/(J12*L12)</f>
        <v>-99.217738666666634</v>
      </c>
    </row>
    <row r="13" spans="1:20" x14ac:dyDescent="0.2">
      <c r="B13" s="7">
        <v>400</v>
      </c>
      <c r="C13" s="5">
        <v>-12.067</v>
      </c>
      <c r="D13" s="5">
        <v>-12.222</v>
      </c>
      <c r="E13" s="5">
        <v>-14.911</v>
      </c>
      <c r="F13">
        <f>AVERAGE(C13:E13)</f>
        <v>-13.066666666666668</v>
      </c>
      <c r="G13" s="5">
        <v>-1.089</v>
      </c>
      <c r="H13">
        <f>F13-G13</f>
        <v>-11.977666666666668</v>
      </c>
      <c r="I13">
        <v>64.959999999999994</v>
      </c>
      <c r="J13">
        <v>2</v>
      </c>
      <c r="K13" s="6">
        <v>20</v>
      </c>
      <c r="L13">
        <f>50/K13</f>
        <v>2.5</v>
      </c>
      <c r="N13">
        <f>(H13*I13)/(J13*L13)</f>
        <v>-155.61384533333333</v>
      </c>
    </row>
    <row r="14" spans="1:20" x14ac:dyDescent="0.2">
      <c r="B14" s="7">
        <v>800</v>
      </c>
      <c r="C14" s="5"/>
      <c r="D14" s="5"/>
      <c r="E14" s="5"/>
      <c r="F14" t="e">
        <f>AVERAGE(C14:E14)</f>
        <v>#DIV/0!</v>
      </c>
      <c r="G14" s="5"/>
      <c r="H14" t="e">
        <f>F14-G14</f>
        <v>#DIV/0!</v>
      </c>
      <c r="I14">
        <v>64.959999999999994</v>
      </c>
      <c r="J14">
        <v>2</v>
      </c>
      <c r="K14" s="6">
        <v>40</v>
      </c>
      <c r="L14">
        <f>50/K14</f>
        <v>1.25</v>
      </c>
      <c r="N14" t="e">
        <f>(H14*I14)/(J14*L14)</f>
        <v>#DIV/0!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-30.978000000000002</v>
      </c>
      <c r="E20" s="6">
        <v>-27.021999999999998</v>
      </c>
      <c r="F20" s="6">
        <v>-28.111000000000001</v>
      </c>
      <c r="G20">
        <f t="shared" ref="G20:G43" si="0">AVERAGE(D20:F20)</f>
        <v>-28.703666666666667</v>
      </c>
      <c r="H20" s="6">
        <v>-2.3559999999999999</v>
      </c>
      <c r="I20">
        <f t="shared" ref="I20:I43" si="1">G20-H20</f>
        <v>-26.347666666666669</v>
      </c>
      <c r="J20">
        <v>64.959999999999994</v>
      </c>
      <c r="K20">
        <v>2</v>
      </c>
      <c r="L20" s="6">
        <v>10</v>
      </c>
      <c r="M20">
        <f t="shared" ref="M20:M43" si="2">50/L20</f>
        <v>5</v>
      </c>
      <c r="O20">
        <f t="shared" ref="O20:O43" si="3">(I20*J20)/(K20*M20)</f>
        <v>-171.15444266666665</v>
      </c>
      <c r="P20">
        <f>AVERAGE(O20:O26)</f>
        <v>-162.56703999999996</v>
      </c>
      <c r="Q20">
        <f t="shared" ref="Q20:Q43" si="4">ABS(O20)</f>
        <v>171.15444266666665</v>
      </c>
      <c r="R20" t="s">
        <v>75</v>
      </c>
      <c r="S20">
        <f>AVERAGE(O39:O43)</f>
        <v>-184.87182933333332</v>
      </c>
      <c r="T20">
        <f>AVERAGE(O27:O33)</f>
        <v>-141.84325333333331</v>
      </c>
      <c r="V20" t="s">
        <v>75</v>
      </c>
      <c r="W20">
        <f>STDEVA(O39:O43)</f>
        <v>26.473297279153279</v>
      </c>
      <c r="X20">
        <f>STDEVA(O27:O33)</f>
        <v>18.139891406612641</v>
      </c>
      <c r="Z20" t="s">
        <v>75</v>
      </c>
      <c r="AA20">
        <f>W20/SQRT(W25)</f>
        <v>11.839218460949391</v>
      </c>
      <c r="AB20">
        <f>X20/SQRT(X25)</f>
        <v>6.8562344959449559</v>
      </c>
    </row>
    <row r="21" spans="1:28" x14ac:dyDescent="0.2">
      <c r="A21" t="s">
        <v>57</v>
      </c>
      <c r="B21" t="s">
        <v>1</v>
      </c>
      <c r="C21">
        <v>200</v>
      </c>
      <c r="D21" s="6">
        <v>-22.888999999999999</v>
      </c>
      <c r="E21" s="6">
        <v>-23.332999999999998</v>
      </c>
      <c r="F21" s="6">
        <v>-28.888999999999999</v>
      </c>
      <c r="G21">
        <f t="shared" si="0"/>
        <v>-25.036999999999995</v>
      </c>
      <c r="H21" s="6">
        <v>2.3330000000000002</v>
      </c>
      <c r="I21">
        <f t="shared" si="1"/>
        <v>-27.369999999999997</v>
      </c>
      <c r="J21">
        <v>64.959999999999994</v>
      </c>
      <c r="K21">
        <v>2</v>
      </c>
      <c r="L21" s="6">
        <v>10</v>
      </c>
      <c r="M21">
        <f t="shared" si="2"/>
        <v>5</v>
      </c>
      <c r="O21">
        <f t="shared" si="3"/>
        <v>-177.79551999999995</v>
      </c>
      <c r="Q21">
        <f t="shared" si="4"/>
        <v>177.79551999999995</v>
      </c>
      <c r="R21" t="s">
        <v>76</v>
      </c>
      <c r="S21">
        <f>AVERAGE(O34:O38)</f>
        <v>-153.56847146666664</v>
      </c>
      <c r="T21">
        <f>AVERAGE(O20:O26)</f>
        <v>-162.56703999999996</v>
      </c>
      <c r="V21" t="s">
        <v>76</v>
      </c>
      <c r="W21">
        <f>STDEVA(O34:O38)</f>
        <v>23.705057233979083</v>
      </c>
      <c r="X21">
        <f>STDEVA(O20:O26)</f>
        <v>22.045942591318425</v>
      </c>
      <c r="Z21" t="s">
        <v>76</v>
      </c>
      <c r="AA21">
        <f>W21/SQRT(W26)</f>
        <v>10.601223877140074</v>
      </c>
      <c r="AB21">
        <f>X21/SQRT(X26)</f>
        <v>8.3325830735193449</v>
      </c>
    </row>
    <row r="22" spans="1:28" x14ac:dyDescent="0.2">
      <c r="A22" t="s">
        <v>57</v>
      </c>
      <c r="B22" t="s">
        <v>2</v>
      </c>
      <c r="C22">
        <v>200</v>
      </c>
      <c r="D22" s="5">
        <v>-21.187000000000001</v>
      </c>
      <c r="E22" s="5">
        <v>-27.478000000000002</v>
      </c>
      <c r="F22" s="5">
        <v>-22.795999999999999</v>
      </c>
      <c r="G22">
        <f>AVERAGE(D22:F22)</f>
        <v>-23.820333333333338</v>
      </c>
      <c r="H22" s="5">
        <v>-2.524</v>
      </c>
      <c r="I22">
        <f t="shared" si="1"/>
        <v>-21.296333333333337</v>
      </c>
      <c r="J22">
        <v>64.959999999999994</v>
      </c>
      <c r="K22">
        <v>2</v>
      </c>
      <c r="L22" s="6">
        <v>10</v>
      </c>
      <c r="M22">
        <f t="shared" si="2"/>
        <v>5</v>
      </c>
      <c r="O22">
        <f t="shared" si="3"/>
        <v>-138.34098133333333</v>
      </c>
      <c r="Q22">
        <f t="shared" si="4"/>
        <v>138.34098133333333</v>
      </c>
    </row>
    <row r="23" spans="1:28" x14ac:dyDescent="0.2">
      <c r="A23" t="s">
        <v>57</v>
      </c>
      <c r="B23" t="s">
        <v>3</v>
      </c>
      <c r="C23">
        <v>200</v>
      </c>
      <c r="D23" s="6">
        <v>-28.266999999999999</v>
      </c>
      <c r="E23" s="6">
        <v>-29.067</v>
      </c>
      <c r="F23" s="6">
        <v>-26.978000000000002</v>
      </c>
      <c r="G23">
        <f t="shared" si="0"/>
        <v>-28.104000000000003</v>
      </c>
      <c r="H23" s="6">
        <v>-2.6890000000000001</v>
      </c>
      <c r="I23">
        <f t="shared" si="1"/>
        <v>-25.415000000000003</v>
      </c>
      <c r="J23">
        <v>64.959999999999994</v>
      </c>
      <c r="K23">
        <v>2</v>
      </c>
      <c r="L23" s="6">
        <v>10</v>
      </c>
      <c r="M23">
        <f t="shared" si="2"/>
        <v>5</v>
      </c>
      <c r="O23">
        <f t="shared" si="3"/>
        <v>-165.09584000000001</v>
      </c>
      <c r="Q23">
        <f t="shared" si="4"/>
        <v>165.09584000000001</v>
      </c>
      <c r="R23" s="67" t="s">
        <v>78</v>
      </c>
      <c r="S23" s="67"/>
      <c r="T23" s="67"/>
      <c r="V23" s="66" t="s">
        <v>80</v>
      </c>
      <c r="W23" s="66"/>
      <c r="X23" s="66"/>
    </row>
    <row r="24" spans="1:28" x14ac:dyDescent="0.2">
      <c r="A24" t="s">
        <v>57</v>
      </c>
      <c r="B24" t="s">
        <v>4</v>
      </c>
      <c r="C24">
        <v>200</v>
      </c>
      <c r="D24" s="6">
        <v>-23.311</v>
      </c>
      <c r="E24" s="6">
        <v>-21.710999999999999</v>
      </c>
      <c r="F24" s="6">
        <v>-25.533000000000001</v>
      </c>
      <c r="G24">
        <f t="shared" si="0"/>
        <v>-23.518333333333334</v>
      </c>
      <c r="H24" s="6">
        <v>-2.444</v>
      </c>
      <c r="I24">
        <f t="shared" si="1"/>
        <v>-21.074333333333335</v>
      </c>
      <c r="J24">
        <v>64.959999999999994</v>
      </c>
      <c r="K24">
        <v>2</v>
      </c>
      <c r="L24" s="6">
        <v>10</v>
      </c>
      <c r="M24">
        <f t="shared" si="2"/>
        <v>5</v>
      </c>
      <c r="O24">
        <f t="shared" si="3"/>
        <v>-136.89886933333332</v>
      </c>
      <c r="Q24">
        <f t="shared" si="4"/>
        <v>136.89886933333332</v>
      </c>
      <c r="S24" t="s">
        <v>58</v>
      </c>
      <c r="T24" t="s">
        <v>57</v>
      </c>
      <c r="W24" t="s">
        <v>58</v>
      </c>
      <c r="X24" t="s">
        <v>57</v>
      </c>
    </row>
    <row r="25" spans="1:28" x14ac:dyDescent="0.2">
      <c r="A25" t="s">
        <v>57</v>
      </c>
      <c r="B25" t="s">
        <v>5</v>
      </c>
      <c r="C25">
        <v>200</v>
      </c>
      <c r="D25" s="6">
        <v>-28.867000000000001</v>
      </c>
      <c r="E25" s="6">
        <v>-23.289000000000001</v>
      </c>
      <c r="F25" s="6">
        <v>-26.289000000000001</v>
      </c>
      <c r="G25">
        <f t="shared" si="0"/>
        <v>-26.148333333333337</v>
      </c>
      <c r="H25" s="6">
        <v>-2.8889999999999998</v>
      </c>
      <c r="I25">
        <f t="shared" si="1"/>
        <v>-23.259333333333338</v>
      </c>
      <c r="J25">
        <v>64.959999999999994</v>
      </c>
      <c r="K25">
        <v>2</v>
      </c>
      <c r="L25" s="6">
        <v>10</v>
      </c>
      <c r="M25">
        <f t="shared" si="2"/>
        <v>5</v>
      </c>
      <c r="O25">
        <f t="shared" si="3"/>
        <v>-151.09262933333335</v>
      </c>
      <c r="Q25">
        <f t="shared" si="4"/>
        <v>151.09262933333335</v>
      </c>
      <c r="R25" t="s">
        <v>75</v>
      </c>
      <c r="S25">
        <f>ABS(S20)</f>
        <v>184.87182933333332</v>
      </c>
      <c r="T25">
        <f>ABS(T20)</f>
        <v>141.84325333333331</v>
      </c>
      <c r="V25" t="s">
        <v>75</v>
      </c>
      <c r="W25">
        <f>COUNT(O39:O43)</f>
        <v>5</v>
      </c>
      <c r="X25">
        <f>COUNT(O27:O33)</f>
        <v>7</v>
      </c>
    </row>
    <row r="26" spans="1:28" x14ac:dyDescent="0.2">
      <c r="A26" t="s">
        <v>57</v>
      </c>
      <c r="B26" t="s">
        <v>6</v>
      </c>
      <c r="C26">
        <v>200</v>
      </c>
      <c r="D26" s="6">
        <v>-33.389000000000003</v>
      </c>
      <c r="E26" s="6">
        <v>-32.761000000000003</v>
      </c>
      <c r="F26" s="6">
        <v>-34.42</v>
      </c>
      <c r="G26">
        <f t="shared" si="0"/>
        <v>-33.523333333333333</v>
      </c>
      <c r="H26" s="6">
        <v>-3.1059999999999999</v>
      </c>
      <c r="I26">
        <f t="shared" si="1"/>
        <v>-30.417333333333332</v>
      </c>
      <c r="J26">
        <v>64.959999999999994</v>
      </c>
      <c r="K26">
        <v>2</v>
      </c>
      <c r="L26" s="6">
        <v>10</v>
      </c>
      <c r="M26">
        <f t="shared" si="2"/>
        <v>5</v>
      </c>
      <c r="O26">
        <f t="shared" si="3"/>
        <v>-197.59099733333329</v>
      </c>
      <c r="Q26">
        <f t="shared" si="4"/>
        <v>197.59099733333329</v>
      </c>
      <c r="R26" t="s">
        <v>76</v>
      </c>
      <c r="S26">
        <f>ABS(S21)</f>
        <v>153.56847146666664</v>
      </c>
      <c r="T26">
        <f>ABS(T21)</f>
        <v>162.56703999999996</v>
      </c>
      <c r="V26" t="s">
        <v>76</v>
      </c>
      <c r="W26">
        <f>COUNT(O34:O38)</f>
        <v>5</v>
      </c>
      <c r="X26">
        <f>COUNT(O20:O26)</f>
        <v>7</v>
      </c>
    </row>
    <row r="27" spans="1:28" x14ac:dyDescent="0.2">
      <c r="A27" t="s">
        <v>57</v>
      </c>
      <c r="B27" t="s">
        <v>7</v>
      </c>
      <c r="C27">
        <v>200</v>
      </c>
      <c r="D27" s="6">
        <v>-25.343</v>
      </c>
      <c r="E27" s="6">
        <v>-21.042000000000002</v>
      </c>
      <c r="F27" s="6">
        <v>-19.451000000000001</v>
      </c>
      <c r="G27">
        <f t="shared" si="0"/>
        <v>-21.945333333333338</v>
      </c>
      <c r="H27" s="6">
        <v>-2.1800000000000002</v>
      </c>
      <c r="I27">
        <f t="shared" si="1"/>
        <v>-19.765333333333338</v>
      </c>
      <c r="J27">
        <v>64.959999999999994</v>
      </c>
      <c r="K27">
        <v>2</v>
      </c>
      <c r="L27" s="6">
        <v>10</v>
      </c>
      <c r="M27">
        <f t="shared" si="2"/>
        <v>5</v>
      </c>
      <c r="O27">
        <f t="shared" si="3"/>
        <v>-128.39560533333335</v>
      </c>
      <c r="P27">
        <f>AVERAGE(O27:O33)</f>
        <v>-141.84325333333331</v>
      </c>
      <c r="Q27">
        <f t="shared" si="4"/>
        <v>128.39560533333335</v>
      </c>
    </row>
    <row r="28" spans="1:28" x14ac:dyDescent="0.2">
      <c r="A28" t="s">
        <v>57</v>
      </c>
      <c r="B28" t="s">
        <v>8</v>
      </c>
      <c r="C28">
        <v>200</v>
      </c>
      <c r="D28" s="6">
        <v>-20.777999999999999</v>
      </c>
      <c r="E28" s="6">
        <v>-31.244</v>
      </c>
      <c r="F28" s="6">
        <v>-27.888999999999999</v>
      </c>
      <c r="G28">
        <f t="shared" si="0"/>
        <v>-26.637</v>
      </c>
      <c r="H28" s="6">
        <v>-3.0219999999999998</v>
      </c>
      <c r="I28">
        <f t="shared" si="1"/>
        <v>-23.615000000000002</v>
      </c>
      <c r="J28">
        <v>64.959999999999994</v>
      </c>
      <c r="K28">
        <v>2</v>
      </c>
      <c r="L28" s="6">
        <v>10</v>
      </c>
      <c r="M28">
        <f t="shared" si="2"/>
        <v>5</v>
      </c>
      <c r="O28">
        <f t="shared" si="3"/>
        <v>-153.40303999999998</v>
      </c>
      <c r="Q28">
        <f t="shared" si="4"/>
        <v>153.40303999999998</v>
      </c>
    </row>
    <row r="29" spans="1:28" x14ac:dyDescent="0.2">
      <c r="A29" t="s">
        <v>57</v>
      </c>
      <c r="B29" t="s">
        <v>9</v>
      </c>
      <c r="C29">
        <v>200</v>
      </c>
      <c r="D29" s="6">
        <v>-24.387</v>
      </c>
      <c r="E29" s="6">
        <v>-19.672999999999998</v>
      </c>
      <c r="F29" s="6">
        <v>-21.161999999999999</v>
      </c>
      <c r="G29">
        <f t="shared" si="0"/>
        <v>-21.740666666666669</v>
      </c>
      <c r="H29" s="6">
        <v>-2.165</v>
      </c>
      <c r="I29">
        <f t="shared" si="1"/>
        <v>-19.57566666666667</v>
      </c>
      <c r="J29">
        <v>64.959999999999994</v>
      </c>
      <c r="K29">
        <v>2</v>
      </c>
      <c r="L29" s="6">
        <v>10</v>
      </c>
      <c r="M29">
        <f t="shared" si="2"/>
        <v>5</v>
      </c>
      <c r="O29">
        <f t="shared" si="3"/>
        <v>-127.16353066666667</v>
      </c>
      <c r="Q29">
        <f t="shared" si="4"/>
        <v>127.16353066666667</v>
      </c>
    </row>
    <row r="30" spans="1:28" x14ac:dyDescent="0.2">
      <c r="A30" t="s">
        <v>57</v>
      </c>
      <c r="B30" t="s">
        <v>10</v>
      </c>
      <c r="C30">
        <v>200</v>
      </c>
      <c r="D30" s="6">
        <v>-18.088999999999999</v>
      </c>
      <c r="E30" s="6">
        <v>-24.965</v>
      </c>
      <c r="F30" s="6">
        <v>-25.548999999999999</v>
      </c>
      <c r="G30">
        <f t="shared" si="0"/>
        <v>-22.867666666666668</v>
      </c>
      <c r="H30" s="6">
        <v>-2.0950000000000002</v>
      </c>
      <c r="I30">
        <f t="shared" si="1"/>
        <v>-20.772666666666669</v>
      </c>
      <c r="J30">
        <v>64.959999999999994</v>
      </c>
      <c r="K30">
        <v>2</v>
      </c>
      <c r="L30" s="6">
        <v>10</v>
      </c>
      <c r="M30">
        <f t="shared" si="2"/>
        <v>5</v>
      </c>
      <c r="O30">
        <f t="shared" si="3"/>
        <v>-134.93924266666667</v>
      </c>
      <c r="Q30">
        <f t="shared" si="4"/>
        <v>134.93924266666667</v>
      </c>
    </row>
    <row r="31" spans="1:28" x14ac:dyDescent="0.2">
      <c r="A31" t="s">
        <v>57</v>
      </c>
      <c r="B31" t="s">
        <v>11</v>
      </c>
      <c r="C31">
        <v>200</v>
      </c>
      <c r="D31" s="6">
        <v>-26.478999999999999</v>
      </c>
      <c r="E31" s="6">
        <v>-29.838000000000001</v>
      </c>
      <c r="F31" s="6">
        <v>-30.341999999999999</v>
      </c>
      <c r="G31">
        <f t="shared" si="0"/>
        <v>-28.886333333333329</v>
      </c>
      <c r="H31" s="6">
        <v>-2.1869999999999998</v>
      </c>
      <c r="I31">
        <f t="shared" si="1"/>
        <v>-26.699333333333328</v>
      </c>
      <c r="J31">
        <v>64.959999999999994</v>
      </c>
      <c r="K31">
        <v>2</v>
      </c>
      <c r="L31" s="6">
        <v>10</v>
      </c>
      <c r="M31">
        <f t="shared" si="2"/>
        <v>5</v>
      </c>
      <c r="O31">
        <f t="shared" si="3"/>
        <v>-173.43886933333329</v>
      </c>
      <c r="Q31">
        <f t="shared" si="4"/>
        <v>173.43886933333329</v>
      </c>
    </row>
    <row r="32" spans="1:28" x14ac:dyDescent="0.2">
      <c r="A32" t="s">
        <v>57</v>
      </c>
      <c r="B32" t="s">
        <v>12</v>
      </c>
      <c r="C32">
        <v>200</v>
      </c>
      <c r="D32" s="6">
        <v>-26.431999999999999</v>
      </c>
      <c r="E32" s="6">
        <v>-24.606000000000002</v>
      </c>
      <c r="F32" s="6">
        <v>-25.905999999999999</v>
      </c>
      <c r="G32">
        <f t="shared" si="0"/>
        <v>-25.647999999999996</v>
      </c>
      <c r="H32" s="6">
        <v>-2.3570000000000002</v>
      </c>
      <c r="I32">
        <f t="shared" si="1"/>
        <v>-23.290999999999997</v>
      </c>
      <c r="J32">
        <v>64.959999999999994</v>
      </c>
      <c r="K32">
        <v>2</v>
      </c>
      <c r="L32" s="6">
        <v>10</v>
      </c>
      <c r="M32">
        <f t="shared" si="2"/>
        <v>5</v>
      </c>
      <c r="O32">
        <f t="shared" si="3"/>
        <v>-151.29833599999998</v>
      </c>
      <c r="Q32">
        <f t="shared" si="4"/>
        <v>151.29833599999998</v>
      </c>
    </row>
    <row r="33" spans="1:17" x14ac:dyDescent="0.2">
      <c r="A33" t="s">
        <v>57</v>
      </c>
      <c r="B33" t="s">
        <v>13</v>
      </c>
      <c r="C33">
        <v>200</v>
      </c>
      <c r="D33" s="6">
        <v>-16.777999999999999</v>
      </c>
      <c r="E33" s="6">
        <v>-16</v>
      </c>
      <c r="F33" s="6">
        <v>-16.443999999999999</v>
      </c>
      <c r="G33">
        <f t="shared" si="0"/>
        <v>-16.40733333333333</v>
      </c>
      <c r="H33" s="6">
        <v>2.722</v>
      </c>
      <c r="I33">
        <f t="shared" si="1"/>
        <v>-19.129333333333332</v>
      </c>
      <c r="J33">
        <v>64.959999999999994</v>
      </c>
      <c r="K33">
        <v>2</v>
      </c>
      <c r="L33" s="6">
        <v>10</v>
      </c>
      <c r="M33">
        <f t="shared" si="2"/>
        <v>5</v>
      </c>
      <c r="O33">
        <f t="shared" si="3"/>
        <v>-124.26414933333331</v>
      </c>
      <c r="Q33">
        <f t="shared" si="4"/>
        <v>124.26414933333331</v>
      </c>
    </row>
    <row r="34" spans="1:17" x14ac:dyDescent="0.2">
      <c r="A34" t="s">
        <v>58</v>
      </c>
      <c r="B34" t="s">
        <v>14</v>
      </c>
      <c r="C34">
        <v>200</v>
      </c>
      <c r="D34" s="6">
        <v>-25.222000000000001</v>
      </c>
      <c r="E34" s="6">
        <v>-23.821999999999999</v>
      </c>
      <c r="F34" s="6">
        <v>-18.710999999999999</v>
      </c>
      <c r="G34">
        <f t="shared" si="0"/>
        <v>-22.584999999999997</v>
      </c>
      <c r="H34" s="6">
        <v>-2.8889999999999998</v>
      </c>
      <c r="I34">
        <f t="shared" si="1"/>
        <v>-19.695999999999998</v>
      </c>
      <c r="J34">
        <v>64.959999999999994</v>
      </c>
      <c r="K34">
        <v>2</v>
      </c>
      <c r="L34" s="6">
        <v>10</v>
      </c>
      <c r="M34">
        <f t="shared" si="2"/>
        <v>5</v>
      </c>
      <c r="O34">
        <f t="shared" si="3"/>
        <v>-127.94521599999999</v>
      </c>
      <c r="P34">
        <f>AVERAGE(O34:O38)</f>
        <v>-153.56847146666664</v>
      </c>
      <c r="Q34">
        <f t="shared" si="4"/>
        <v>127.94521599999999</v>
      </c>
    </row>
    <row r="35" spans="1:17" x14ac:dyDescent="0.2">
      <c r="A35" t="s">
        <v>58</v>
      </c>
      <c r="B35" t="s">
        <v>15</v>
      </c>
      <c r="C35">
        <v>200</v>
      </c>
      <c r="D35" s="6">
        <v>-25.067</v>
      </c>
      <c r="E35" s="6">
        <v>-28.489000000000001</v>
      </c>
      <c r="F35" s="6">
        <v>-27.667000000000002</v>
      </c>
      <c r="G35">
        <f t="shared" si="0"/>
        <v>-27.074333333333332</v>
      </c>
      <c r="H35" s="6">
        <v>-2.5110000000000001</v>
      </c>
      <c r="I35">
        <f t="shared" si="1"/>
        <v>-24.563333333333333</v>
      </c>
      <c r="J35">
        <v>64.959999999999994</v>
      </c>
      <c r="K35">
        <v>2</v>
      </c>
      <c r="L35" s="6">
        <v>10</v>
      </c>
      <c r="M35">
        <f t="shared" si="2"/>
        <v>5</v>
      </c>
      <c r="O35">
        <f t="shared" si="3"/>
        <v>-159.56341333333333</v>
      </c>
      <c r="Q35">
        <f t="shared" si="4"/>
        <v>159.56341333333333</v>
      </c>
    </row>
    <row r="36" spans="1:17" x14ac:dyDescent="0.2">
      <c r="A36" t="s">
        <v>58</v>
      </c>
      <c r="B36" t="s">
        <v>16</v>
      </c>
      <c r="C36">
        <v>200</v>
      </c>
      <c r="D36" s="6">
        <v>-26.756</v>
      </c>
      <c r="E36" s="6">
        <v>-35.799999999999997</v>
      </c>
      <c r="F36" s="6">
        <v>-31.933</v>
      </c>
      <c r="G36">
        <f t="shared" si="0"/>
        <v>-31.496333333333336</v>
      </c>
      <c r="H36" s="6">
        <v>-3.1459999999999999</v>
      </c>
      <c r="I36">
        <f t="shared" si="1"/>
        <v>-28.350333333333335</v>
      </c>
      <c r="J36">
        <v>64.959999999999994</v>
      </c>
      <c r="K36">
        <v>2</v>
      </c>
      <c r="L36" s="6">
        <v>10</v>
      </c>
      <c r="M36">
        <f t="shared" si="2"/>
        <v>5</v>
      </c>
      <c r="O36">
        <f t="shared" si="3"/>
        <v>-184.16376533333332</v>
      </c>
      <c r="Q36">
        <f t="shared" si="4"/>
        <v>184.16376533333332</v>
      </c>
    </row>
    <row r="37" spans="1:17" x14ac:dyDescent="0.2">
      <c r="A37" t="s">
        <v>58</v>
      </c>
      <c r="B37" s="2" t="s">
        <v>17</v>
      </c>
      <c r="C37">
        <v>200</v>
      </c>
      <c r="D37" s="6">
        <v>-24.111000000000001</v>
      </c>
      <c r="E37" s="6">
        <v>-21.821999999999999</v>
      </c>
      <c r="F37" s="6">
        <v>-23.266999999999999</v>
      </c>
      <c r="G37">
        <f t="shared" si="0"/>
        <v>-23.066666666666666</v>
      </c>
      <c r="H37" s="6">
        <v>-2.8439999999999999</v>
      </c>
      <c r="I37">
        <f t="shared" si="1"/>
        <v>-20.222666666666665</v>
      </c>
      <c r="J37">
        <v>64.959999999999994</v>
      </c>
      <c r="K37">
        <v>2</v>
      </c>
      <c r="L37" s="6">
        <v>10</v>
      </c>
      <c r="M37">
        <f t="shared" si="2"/>
        <v>5</v>
      </c>
      <c r="O37">
        <f t="shared" si="3"/>
        <v>-131.36644266666664</v>
      </c>
      <c r="Q37">
        <f t="shared" si="4"/>
        <v>131.36644266666664</v>
      </c>
    </row>
    <row r="38" spans="1:17" x14ac:dyDescent="0.2">
      <c r="A38" t="s">
        <v>58</v>
      </c>
      <c r="B38" t="s">
        <v>18</v>
      </c>
      <c r="C38">
        <v>200</v>
      </c>
      <c r="D38" s="6">
        <v>-28.888999999999999</v>
      </c>
      <c r="E38" s="6">
        <v>-28.556000000000001</v>
      </c>
      <c r="F38" s="6">
        <v>-26.332999999999998</v>
      </c>
      <c r="G38">
        <f t="shared" si="0"/>
        <v>-27.925999999999998</v>
      </c>
      <c r="H38" s="6">
        <v>-2.556</v>
      </c>
      <c r="I38">
        <f t="shared" si="1"/>
        <v>-25.369999999999997</v>
      </c>
      <c r="J38">
        <v>64.959999999999994</v>
      </c>
      <c r="K38">
        <v>2</v>
      </c>
      <c r="L38" s="6">
        <v>10</v>
      </c>
      <c r="M38">
        <f t="shared" si="2"/>
        <v>5</v>
      </c>
      <c r="O38">
        <f t="shared" si="3"/>
        <v>-164.80351999999996</v>
      </c>
      <c r="Q38">
        <f t="shared" si="4"/>
        <v>164.80351999999996</v>
      </c>
    </row>
    <row r="39" spans="1:17" x14ac:dyDescent="0.2">
      <c r="A39" t="s">
        <v>58</v>
      </c>
      <c r="B39" t="s">
        <v>19</v>
      </c>
      <c r="C39">
        <v>200</v>
      </c>
      <c r="D39" s="6">
        <v>-33.267000000000003</v>
      </c>
      <c r="E39" s="6">
        <v>-35.311</v>
      </c>
      <c r="F39" s="6">
        <v>-39.067</v>
      </c>
      <c r="G39">
        <f t="shared" si="0"/>
        <v>-35.881666666666668</v>
      </c>
      <c r="H39" s="6">
        <v>-2.956</v>
      </c>
      <c r="I39">
        <f t="shared" si="1"/>
        <v>-32.925666666666665</v>
      </c>
      <c r="J39">
        <v>64.959999999999994</v>
      </c>
      <c r="K39">
        <v>2</v>
      </c>
      <c r="L39" s="6">
        <v>10</v>
      </c>
      <c r="M39">
        <f t="shared" si="2"/>
        <v>5</v>
      </c>
      <c r="O39">
        <f t="shared" si="3"/>
        <v>-213.88513066666664</v>
      </c>
      <c r="P39">
        <f>AVERAGE(O39:O43)</f>
        <v>-184.87182933333332</v>
      </c>
      <c r="Q39">
        <f t="shared" si="4"/>
        <v>213.88513066666664</v>
      </c>
    </row>
    <row r="40" spans="1:17" x14ac:dyDescent="0.2">
      <c r="A40" t="s">
        <v>58</v>
      </c>
      <c r="B40" t="s">
        <v>20</v>
      </c>
      <c r="C40">
        <v>200</v>
      </c>
      <c r="D40" s="5">
        <v>-24.134</v>
      </c>
      <c r="E40" s="5">
        <v>-24.443999999999999</v>
      </c>
      <c r="F40" s="5">
        <v>-29.821999999999999</v>
      </c>
      <c r="G40">
        <v>-26.133333333333336</v>
      </c>
      <c r="H40" s="5">
        <v>-2.1779999999999999</v>
      </c>
      <c r="I40">
        <f t="shared" si="1"/>
        <v>-23.955333333333336</v>
      </c>
      <c r="J40">
        <v>64.959999999999994</v>
      </c>
      <c r="K40">
        <v>2</v>
      </c>
      <c r="L40" s="6">
        <v>10</v>
      </c>
      <c r="M40">
        <f t="shared" si="2"/>
        <v>5</v>
      </c>
      <c r="O40">
        <v>-155.61384533333333</v>
      </c>
      <c r="Q40">
        <f t="shared" si="4"/>
        <v>155.61384533333333</v>
      </c>
    </row>
    <row r="41" spans="1:17" x14ac:dyDescent="0.2">
      <c r="A41" t="s">
        <v>58</v>
      </c>
      <c r="B41" t="s">
        <v>21</v>
      </c>
      <c r="C41">
        <v>200</v>
      </c>
      <c r="D41" s="6">
        <v>-28.978000000000002</v>
      </c>
      <c r="E41" s="6">
        <v>-31.289000000000001</v>
      </c>
      <c r="F41" s="6">
        <v>-24.4</v>
      </c>
      <c r="G41">
        <f t="shared" si="0"/>
        <v>-28.222333333333335</v>
      </c>
      <c r="H41" s="6">
        <v>-2.8889999999999998</v>
      </c>
      <c r="I41">
        <f t="shared" si="1"/>
        <v>-25.333333333333336</v>
      </c>
      <c r="J41">
        <v>64.959999999999994</v>
      </c>
      <c r="K41">
        <v>2</v>
      </c>
      <c r="L41" s="6">
        <v>10</v>
      </c>
      <c r="M41">
        <f t="shared" si="2"/>
        <v>5</v>
      </c>
      <c r="O41">
        <f t="shared" si="3"/>
        <v>-164.56533333333334</v>
      </c>
      <c r="Q41">
        <f t="shared" si="4"/>
        <v>164.56533333333334</v>
      </c>
    </row>
    <row r="42" spans="1:17" x14ac:dyDescent="0.2">
      <c r="A42" t="s">
        <v>58</v>
      </c>
      <c r="B42" t="s">
        <v>22</v>
      </c>
      <c r="C42">
        <v>200</v>
      </c>
      <c r="D42" s="6">
        <v>-27.777999999999999</v>
      </c>
      <c r="E42" s="6">
        <v>-31.021999999999998</v>
      </c>
      <c r="F42" s="6">
        <v>-31.222000000000001</v>
      </c>
      <c r="G42">
        <f t="shared" si="0"/>
        <v>-30.007333333333332</v>
      </c>
      <c r="H42" s="6">
        <v>-2.3559999999999999</v>
      </c>
      <c r="I42">
        <f t="shared" si="1"/>
        <v>-27.651333333333334</v>
      </c>
      <c r="J42">
        <v>64.959999999999994</v>
      </c>
      <c r="K42">
        <v>2</v>
      </c>
      <c r="L42" s="6">
        <v>10</v>
      </c>
      <c r="M42">
        <f t="shared" si="2"/>
        <v>5</v>
      </c>
      <c r="O42">
        <f t="shared" si="3"/>
        <v>-179.62306133333331</v>
      </c>
      <c r="Q42">
        <f t="shared" si="4"/>
        <v>179.62306133333331</v>
      </c>
    </row>
    <row r="43" spans="1:17" x14ac:dyDescent="0.2">
      <c r="A43" t="s">
        <v>58</v>
      </c>
      <c r="B43" t="s">
        <v>23</v>
      </c>
      <c r="C43">
        <v>200</v>
      </c>
      <c r="D43" s="6">
        <v>-35.497999999999998</v>
      </c>
      <c r="E43" s="6">
        <v>-34.947000000000003</v>
      </c>
      <c r="F43" s="6">
        <v>-35.572000000000003</v>
      </c>
      <c r="G43">
        <f t="shared" si="0"/>
        <v>-35.338999999999999</v>
      </c>
      <c r="H43" s="6">
        <v>-2.9079999999999999</v>
      </c>
      <c r="I43">
        <f t="shared" si="1"/>
        <v>-32.430999999999997</v>
      </c>
      <c r="J43">
        <v>64.959999999999994</v>
      </c>
      <c r="K43">
        <v>2</v>
      </c>
      <c r="L43" s="6">
        <v>10</v>
      </c>
      <c r="M43">
        <f t="shared" si="2"/>
        <v>5</v>
      </c>
      <c r="O43">
        <f t="shared" si="3"/>
        <v>-210.67177599999997</v>
      </c>
      <c r="Q43">
        <f t="shared" si="4"/>
        <v>210.67177599999997</v>
      </c>
    </row>
  </sheetData>
  <mergeCells count="5">
    <mergeCell ref="C1:E1"/>
    <mergeCell ref="R18:T18"/>
    <mergeCell ref="V18:X18"/>
    <mergeCell ref="R23:T23"/>
    <mergeCell ref="V23:X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C91C9-DAE9-40C7-8070-6A5A778F54D6}">
  <dimension ref="A1:L66"/>
  <sheetViews>
    <sheetView zoomScale="85" zoomScaleNormal="85" workbookViewId="0">
      <selection activeCell="S8" sqref="S8"/>
    </sheetView>
  </sheetViews>
  <sheetFormatPr defaultRowHeight="15" x14ac:dyDescent="0.2"/>
  <cols>
    <col min="1" max="1" width="16.27734375"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25.93285666666667</v>
      </c>
      <c r="H2" s="36">
        <v>25.226133333333333</v>
      </c>
      <c r="I2" s="36">
        <v>33.571309666666664</v>
      </c>
      <c r="J2" s="36">
        <v>647.64253866666661</v>
      </c>
      <c r="K2" s="36">
        <v>3.2213664</v>
      </c>
      <c r="L2" s="36">
        <v>171.15444266666665</v>
      </c>
    </row>
    <row r="3" spans="1:12" x14ac:dyDescent="0.2">
      <c r="A3" t="s">
        <v>1</v>
      </c>
      <c r="B3" t="s">
        <v>175</v>
      </c>
      <c r="C3" t="s">
        <v>57</v>
      </c>
      <c r="D3">
        <v>249</v>
      </c>
      <c r="E3" t="s">
        <v>153</v>
      </c>
      <c r="F3">
        <v>20.47</v>
      </c>
      <c r="G3" s="36">
        <v>33.975279999999998</v>
      </c>
      <c r="H3" s="36">
        <v>35.211568</v>
      </c>
      <c r="I3" s="36">
        <v>45.502845666666666</v>
      </c>
      <c r="J3" s="36">
        <v>796.6607786666666</v>
      </c>
      <c r="K3" s="36">
        <v>5.3340821333333341</v>
      </c>
      <c r="L3" s="36">
        <v>177.79551999999995</v>
      </c>
    </row>
    <row r="4" spans="1:12" x14ac:dyDescent="0.2">
      <c r="A4" t="s">
        <v>2</v>
      </c>
      <c r="B4" t="s">
        <v>175</v>
      </c>
      <c r="C4" t="s">
        <v>57</v>
      </c>
      <c r="D4">
        <v>242</v>
      </c>
      <c r="E4" t="s">
        <v>154</v>
      </c>
      <c r="F4">
        <v>17.940000000000001</v>
      </c>
      <c r="G4" s="36">
        <v>25.862429333333335</v>
      </c>
      <c r="H4" s="36">
        <v>28.949424</v>
      </c>
      <c r="I4" s="36">
        <v>31.241550500000006</v>
      </c>
      <c r="J4" s="36">
        <v>672.41395199999999</v>
      </c>
      <c r="K4" s="36">
        <v>3.1723215999999996</v>
      </c>
      <c r="L4" s="36">
        <v>138.34098133333333</v>
      </c>
    </row>
    <row r="5" spans="1:12" x14ac:dyDescent="0.2">
      <c r="A5" t="s">
        <v>3</v>
      </c>
      <c r="B5" t="s">
        <v>175</v>
      </c>
      <c r="C5" t="s">
        <v>57</v>
      </c>
      <c r="D5">
        <v>242</v>
      </c>
      <c r="E5" t="s">
        <v>154</v>
      </c>
      <c r="F5">
        <v>19.23</v>
      </c>
      <c r="G5" s="36">
        <v>13.001641999999999</v>
      </c>
      <c r="H5" s="36">
        <v>32.186597333333324</v>
      </c>
      <c r="I5" s="36">
        <v>28.543387333333328</v>
      </c>
      <c r="J5" s="36">
        <v>753.302144</v>
      </c>
      <c r="K5" s="36">
        <v>3.324111466666666</v>
      </c>
      <c r="L5" s="36">
        <v>165.09584000000001</v>
      </c>
    </row>
    <row r="6" spans="1:12" x14ac:dyDescent="0.2">
      <c r="A6" t="s">
        <v>4</v>
      </c>
      <c r="B6" t="s">
        <v>175</v>
      </c>
      <c r="C6" t="s">
        <v>57</v>
      </c>
      <c r="D6">
        <v>250</v>
      </c>
      <c r="E6" t="s">
        <v>154</v>
      </c>
      <c r="F6">
        <v>19.3</v>
      </c>
      <c r="G6" s="36">
        <v>35.708548666666665</v>
      </c>
      <c r="H6" s="36">
        <v>39.794495999999995</v>
      </c>
      <c r="I6" s="36">
        <v>40.843327333333335</v>
      </c>
      <c r="J6" s="36">
        <v>748.32187733333342</v>
      </c>
      <c r="K6" s="36">
        <v>5.1648613333333335</v>
      </c>
      <c r="L6" s="36">
        <v>136.89886933333332</v>
      </c>
    </row>
    <row r="7" spans="1:12" x14ac:dyDescent="0.2">
      <c r="A7" t="s">
        <v>5</v>
      </c>
      <c r="B7" t="s">
        <v>175</v>
      </c>
      <c r="C7" t="s">
        <v>57</v>
      </c>
      <c r="D7">
        <v>250</v>
      </c>
      <c r="E7" t="s">
        <v>153</v>
      </c>
      <c r="F7">
        <v>14.04</v>
      </c>
      <c r="G7" s="36">
        <v>9.4556966666666664</v>
      </c>
      <c r="H7" s="36">
        <v>23.322805333333331</v>
      </c>
      <c r="I7" s="36">
        <v>23.565476833333335</v>
      </c>
      <c r="J7" s="36">
        <v>819.03300266666656</v>
      </c>
      <c r="K7" s="36">
        <v>2.8610549333333331</v>
      </c>
      <c r="L7" s="36">
        <v>151.09262933333335</v>
      </c>
    </row>
    <row r="8" spans="1:12" x14ac:dyDescent="0.2">
      <c r="A8" t="s">
        <v>6</v>
      </c>
      <c r="B8" t="s">
        <v>175</v>
      </c>
      <c r="C8" t="s">
        <v>57</v>
      </c>
      <c r="D8">
        <v>250</v>
      </c>
      <c r="E8" t="s">
        <v>153</v>
      </c>
      <c r="F8">
        <v>14.05</v>
      </c>
      <c r="G8" s="36">
        <v>12.472728</v>
      </c>
      <c r="H8" s="36">
        <v>28.296575999999995</v>
      </c>
      <c r="I8" s="36">
        <v>28.710258499999998</v>
      </c>
      <c r="J8" s="36">
        <v>863.56091733333346</v>
      </c>
      <c r="K8" s="36">
        <v>3.5294933333333325</v>
      </c>
      <c r="L8" s="36">
        <v>197.59099733333329</v>
      </c>
    </row>
    <row r="9" spans="1:12" x14ac:dyDescent="0.2">
      <c r="A9" t="s">
        <v>7</v>
      </c>
      <c r="B9" t="s">
        <v>176</v>
      </c>
      <c r="C9" t="s">
        <v>57</v>
      </c>
      <c r="D9">
        <v>244</v>
      </c>
      <c r="E9" t="s">
        <v>153</v>
      </c>
      <c r="F9">
        <v>20.18</v>
      </c>
      <c r="G9" s="36">
        <v>26.376690666666669</v>
      </c>
      <c r="H9" s="36">
        <v>51.684341333333329</v>
      </c>
      <c r="I9" s="36">
        <v>39.045872333333328</v>
      </c>
      <c r="J9" s="36">
        <v>589.38641066666662</v>
      </c>
      <c r="K9" s="36">
        <v>5.7253578666666662</v>
      </c>
      <c r="L9" s="36">
        <v>128.39560533333335</v>
      </c>
    </row>
    <row r="10" spans="1:12" x14ac:dyDescent="0.2">
      <c r="A10" t="s">
        <v>8</v>
      </c>
      <c r="B10" t="s">
        <v>176</v>
      </c>
      <c r="C10" t="s">
        <v>57</v>
      </c>
      <c r="D10">
        <v>247</v>
      </c>
      <c r="E10" t="s">
        <v>153</v>
      </c>
      <c r="F10">
        <v>17.170000000000002</v>
      </c>
      <c r="G10" s="36">
        <v>27.564501999999994</v>
      </c>
      <c r="H10" s="36">
        <v>59.621370666666664</v>
      </c>
      <c r="I10" s="36">
        <v>44.377331833333336</v>
      </c>
      <c r="J10" s="36">
        <v>798.43635199999994</v>
      </c>
      <c r="K10" s="36">
        <v>6.0806890666666664</v>
      </c>
      <c r="L10" s="36">
        <v>153.40303999999998</v>
      </c>
    </row>
    <row r="11" spans="1:12" x14ac:dyDescent="0.2">
      <c r="A11" t="s">
        <v>9</v>
      </c>
      <c r="B11" t="s">
        <v>176</v>
      </c>
      <c r="C11" t="s">
        <v>57</v>
      </c>
      <c r="D11">
        <v>247</v>
      </c>
      <c r="E11" t="s">
        <v>153</v>
      </c>
      <c r="F11">
        <v>19.14</v>
      </c>
      <c r="G11" s="36">
        <v>30.95824866666667</v>
      </c>
      <c r="H11" s="36">
        <v>46.248272</v>
      </c>
      <c r="I11" s="36">
        <v>35.167231833333339</v>
      </c>
      <c r="J11" s="36">
        <v>498.36445866666674</v>
      </c>
      <c r="K11" s="36">
        <v>4.0621653333333327</v>
      </c>
      <c r="L11" s="36">
        <v>127.16353066666667</v>
      </c>
    </row>
    <row r="12" spans="1:12" x14ac:dyDescent="0.2">
      <c r="A12" t="s">
        <v>10</v>
      </c>
      <c r="B12" t="s">
        <v>176</v>
      </c>
      <c r="C12" t="s">
        <v>57</v>
      </c>
      <c r="D12">
        <v>246</v>
      </c>
      <c r="E12" t="s">
        <v>154</v>
      </c>
      <c r="F12">
        <v>23.46</v>
      </c>
      <c r="G12" s="36">
        <v>50.838608666666666</v>
      </c>
      <c r="H12" s="36">
        <v>72.867797333333328</v>
      </c>
      <c r="I12" s="36">
        <v>61.135257333333342</v>
      </c>
      <c r="J12" s="36">
        <v>648.34410666666668</v>
      </c>
      <c r="K12" s="36">
        <v>5.6400437333333331</v>
      </c>
      <c r="L12" s="36">
        <v>134.93924266666667</v>
      </c>
    </row>
    <row r="13" spans="1:12" x14ac:dyDescent="0.2">
      <c r="A13" t="s">
        <v>11</v>
      </c>
      <c r="B13" t="s">
        <v>176</v>
      </c>
      <c r="C13" t="s">
        <v>57</v>
      </c>
      <c r="D13">
        <v>246</v>
      </c>
      <c r="E13" t="s">
        <v>154</v>
      </c>
      <c r="F13">
        <v>21.19</v>
      </c>
      <c r="G13" s="36">
        <v>44.801709999999993</v>
      </c>
      <c r="H13" s="36">
        <v>66.231050666666661</v>
      </c>
      <c r="I13" s="36">
        <v>60.263764000000002</v>
      </c>
      <c r="J13" s="36">
        <v>763.57448533333331</v>
      </c>
      <c r="K13" s="36">
        <v>6.1426175999999986</v>
      </c>
      <c r="L13" s="36">
        <v>173.43886933333329</v>
      </c>
    </row>
    <row r="14" spans="1:12" x14ac:dyDescent="0.2">
      <c r="A14" t="s">
        <v>12</v>
      </c>
      <c r="B14" t="s">
        <v>176</v>
      </c>
      <c r="C14" t="s">
        <v>57</v>
      </c>
      <c r="D14">
        <v>245</v>
      </c>
      <c r="E14" t="s">
        <v>154</v>
      </c>
      <c r="F14">
        <v>24.55</v>
      </c>
      <c r="G14" s="36">
        <v>37.866744666666662</v>
      </c>
      <c r="H14" s="36">
        <v>63.123797333333322</v>
      </c>
      <c r="I14" s="36">
        <v>51.363638333333334</v>
      </c>
      <c r="J14" s="36">
        <v>754.41079466666656</v>
      </c>
      <c r="K14" s="36">
        <v>5.3077733333333335</v>
      </c>
      <c r="L14" s="36">
        <v>151.29833599999998</v>
      </c>
    </row>
    <row r="15" spans="1:12" x14ac:dyDescent="0.2">
      <c r="A15" t="s">
        <v>13</v>
      </c>
      <c r="B15" t="s">
        <v>176</v>
      </c>
      <c r="C15" t="s">
        <v>57</v>
      </c>
      <c r="D15">
        <v>245</v>
      </c>
      <c r="E15" t="s">
        <v>154</v>
      </c>
      <c r="F15">
        <v>23.62</v>
      </c>
      <c r="G15" s="36">
        <v>14.980697333333334</v>
      </c>
      <c r="H15" s="36">
        <v>48.945194666666666</v>
      </c>
      <c r="I15" s="36">
        <v>37.325168166666664</v>
      </c>
      <c r="J15" s="36">
        <v>451.24680533333333</v>
      </c>
      <c r="K15" s="36">
        <v>4.8242544000000001</v>
      </c>
      <c r="L15" s="36">
        <v>124.26414933333331</v>
      </c>
    </row>
    <row r="16" spans="1:12" x14ac:dyDescent="0.2">
      <c r="A16" t="s">
        <v>14</v>
      </c>
      <c r="B16" t="s">
        <v>175</v>
      </c>
      <c r="C16" t="s">
        <v>58</v>
      </c>
      <c r="D16">
        <v>250</v>
      </c>
      <c r="E16" t="s">
        <v>154</v>
      </c>
      <c r="F16">
        <v>26.99</v>
      </c>
      <c r="G16" s="36">
        <v>20.610630000000004</v>
      </c>
      <c r="H16" s="36">
        <v>60.22766399999999</v>
      </c>
      <c r="I16" s="36">
        <v>46.566958833333338</v>
      </c>
      <c r="J16" s="36">
        <v>718.11980799999981</v>
      </c>
      <c r="K16" s="36">
        <v>5.0950293333333327</v>
      </c>
      <c r="L16" s="36">
        <v>127.94521599999999</v>
      </c>
    </row>
    <row r="17" spans="1:12" x14ac:dyDescent="0.2">
      <c r="A17" t="s">
        <v>15</v>
      </c>
      <c r="B17" t="s">
        <v>175</v>
      </c>
      <c r="C17" t="s">
        <v>58</v>
      </c>
      <c r="D17">
        <v>250</v>
      </c>
      <c r="E17" t="s">
        <v>154</v>
      </c>
      <c r="F17">
        <v>18.8</v>
      </c>
      <c r="G17" s="36">
        <v>36.637811333333332</v>
      </c>
      <c r="H17" s="36">
        <v>65.581450666666655</v>
      </c>
      <c r="I17" s="36">
        <v>64.837123333333338</v>
      </c>
      <c r="J17" s="36">
        <v>694.17988266666669</v>
      </c>
      <c r="K17" s="36">
        <v>7.0523823999999999</v>
      </c>
      <c r="L17" s="36">
        <v>159.56341333333333</v>
      </c>
    </row>
    <row r="18" spans="1:12" x14ac:dyDescent="0.2">
      <c r="A18" t="s">
        <v>16</v>
      </c>
      <c r="B18" t="s">
        <v>175</v>
      </c>
      <c r="C18" t="s">
        <v>58</v>
      </c>
      <c r="D18">
        <v>250</v>
      </c>
      <c r="E18" t="s">
        <v>154</v>
      </c>
      <c r="F18">
        <v>18.55</v>
      </c>
      <c r="G18" s="36">
        <v>21.688310000000001</v>
      </c>
      <c r="H18" s="36">
        <v>32.813461333333336</v>
      </c>
      <c r="I18" s="36">
        <v>38.779472666666663</v>
      </c>
      <c r="J18" s="36">
        <v>811.86141866666662</v>
      </c>
      <c r="K18" s="36">
        <v>4.2032368</v>
      </c>
      <c r="L18" s="36">
        <v>184.16376533333332</v>
      </c>
    </row>
    <row r="19" spans="1:12" x14ac:dyDescent="0.2">
      <c r="A19" s="2" t="s">
        <v>17</v>
      </c>
      <c r="B19" t="s">
        <v>175</v>
      </c>
      <c r="C19" t="s">
        <v>58</v>
      </c>
      <c r="D19">
        <v>250</v>
      </c>
      <c r="E19" t="s">
        <v>153</v>
      </c>
      <c r="F19" t="s">
        <v>155</v>
      </c>
      <c r="G19" s="36">
        <v>26.648001333333337</v>
      </c>
      <c r="H19" s="36">
        <v>22.134037333333332</v>
      </c>
      <c r="I19" s="36">
        <v>31.613915833333333</v>
      </c>
      <c r="J19" s="36">
        <v>890.74018133333323</v>
      </c>
      <c r="K19" s="36">
        <v>3.4586869333333334</v>
      </c>
      <c r="L19" s="36">
        <v>131.36644266666664</v>
      </c>
    </row>
    <row r="20" spans="1:12" x14ac:dyDescent="0.2">
      <c r="A20" t="s">
        <v>18</v>
      </c>
      <c r="B20" t="s">
        <v>175</v>
      </c>
      <c r="C20" t="s">
        <v>58</v>
      </c>
      <c r="D20">
        <v>250</v>
      </c>
      <c r="E20" t="s">
        <v>153</v>
      </c>
      <c r="F20">
        <v>14.8</v>
      </c>
      <c r="G20" s="36">
        <v>24.784276666666663</v>
      </c>
      <c r="H20" s="36">
        <v>24.378405333333326</v>
      </c>
      <c r="I20" s="36">
        <v>25.409477500000001</v>
      </c>
      <c r="J20" s="36">
        <v>776.93892266666649</v>
      </c>
      <c r="K20" s="36">
        <v>3.3049482666666665</v>
      </c>
      <c r="L20" s="36">
        <v>164.80351999999996</v>
      </c>
    </row>
    <row r="21" spans="1:12" x14ac:dyDescent="0.2">
      <c r="A21" t="s">
        <v>19</v>
      </c>
      <c r="B21" t="s">
        <v>176</v>
      </c>
      <c r="C21" t="s">
        <v>58</v>
      </c>
      <c r="D21">
        <v>247</v>
      </c>
      <c r="E21" t="s">
        <v>154</v>
      </c>
      <c r="F21">
        <v>22.05</v>
      </c>
      <c r="G21" s="36">
        <v>25.253162</v>
      </c>
      <c r="H21" s="36">
        <v>55.104485333333329</v>
      </c>
      <c r="I21" s="36">
        <v>38.248158833333335</v>
      </c>
      <c r="J21" s="36">
        <v>666.32503466666662</v>
      </c>
      <c r="K21" s="36">
        <v>5.0236815999999997</v>
      </c>
      <c r="L21" s="36">
        <v>213.88513066666664</v>
      </c>
    </row>
    <row r="22" spans="1:12" x14ac:dyDescent="0.2">
      <c r="A22" t="s">
        <v>20</v>
      </c>
      <c r="B22" t="s">
        <v>176</v>
      </c>
      <c r="C22" t="s">
        <v>58</v>
      </c>
      <c r="D22">
        <v>247</v>
      </c>
      <c r="E22" t="s">
        <v>154</v>
      </c>
      <c r="F22">
        <v>19.8</v>
      </c>
      <c r="G22" s="36">
        <v>18.884924000000002</v>
      </c>
      <c r="H22" s="36">
        <v>71.483066666666673</v>
      </c>
      <c r="I22" s="36">
        <v>41.610835666666659</v>
      </c>
      <c r="J22" s="36">
        <v>755.42417066666656</v>
      </c>
      <c r="K22" s="36">
        <v>6.7049546666666648</v>
      </c>
      <c r="L22" s="36">
        <v>155.61384533333333</v>
      </c>
    </row>
    <row r="23" spans="1:12" x14ac:dyDescent="0.2">
      <c r="A23" t="s">
        <v>21</v>
      </c>
      <c r="B23" t="s">
        <v>176</v>
      </c>
      <c r="C23" t="s">
        <v>58</v>
      </c>
      <c r="D23">
        <v>245</v>
      </c>
      <c r="E23" t="s">
        <v>153</v>
      </c>
      <c r="F23">
        <v>26.52</v>
      </c>
      <c r="G23" s="36">
        <v>23.368167333333332</v>
      </c>
      <c r="H23" s="36">
        <v>68.348746666666656</v>
      </c>
      <c r="I23" s="36">
        <v>44.049531500000001</v>
      </c>
      <c r="J23" s="36">
        <v>651.55746133333332</v>
      </c>
      <c r="K23" s="36">
        <v>6.0158373333333319</v>
      </c>
      <c r="L23" s="36">
        <v>164.56533333333334</v>
      </c>
    </row>
    <row r="24" spans="1:12" x14ac:dyDescent="0.2">
      <c r="A24" t="s">
        <v>22</v>
      </c>
      <c r="B24" t="s">
        <v>176</v>
      </c>
      <c r="C24" t="s">
        <v>58</v>
      </c>
      <c r="D24">
        <v>246</v>
      </c>
      <c r="E24" t="s">
        <v>153</v>
      </c>
      <c r="F24">
        <v>17.89</v>
      </c>
      <c r="G24" s="36">
        <v>40.033921333333332</v>
      </c>
      <c r="H24" s="36">
        <v>48.764389333333327</v>
      </c>
      <c r="I24" s="36">
        <v>49.760783833333335</v>
      </c>
      <c r="J24" s="36">
        <v>866.67033599999979</v>
      </c>
      <c r="K24" s="36">
        <v>4.9257002666666656</v>
      </c>
      <c r="L24" s="36">
        <v>179.62306133333331</v>
      </c>
    </row>
    <row r="25" spans="1:12" x14ac:dyDescent="0.2">
      <c r="A25" t="s">
        <v>23</v>
      </c>
      <c r="B25" t="s">
        <v>176</v>
      </c>
      <c r="C25" t="s">
        <v>58</v>
      </c>
      <c r="D25">
        <v>246</v>
      </c>
      <c r="E25" t="s">
        <v>153</v>
      </c>
      <c r="F25">
        <v>18.37</v>
      </c>
      <c r="G25" s="36">
        <v>28.482420666666666</v>
      </c>
      <c r="H25" s="36">
        <v>35.727999999999994</v>
      </c>
      <c r="I25" s="36">
        <v>40.640804166666669</v>
      </c>
      <c r="J25" s="36">
        <v>845.96974933333354</v>
      </c>
      <c r="K25" s="36">
        <v>3.6067957333333323</v>
      </c>
      <c r="L25" s="36">
        <v>210.67177599999997</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27.204519066666666</v>
      </c>
      <c r="E31">
        <f>AVERAGE(G9:G15)</f>
        <v>33.341028857142852</v>
      </c>
      <c r="F31" t="s">
        <v>75</v>
      </c>
      <c r="G31">
        <f>(STDEVA(G21:G25))/(SQRT(COUNT(G21:G25)))</f>
        <v>3.5634789610436766</v>
      </c>
      <c r="H31">
        <f>(STDEVA(G9:G15))/(SQRT(COUNT(G9:G15)))</f>
        <v>4.5842491702318746</v>
      </c>
    </row>
    <row r="32" spans="1:12" x14ac:dyDescent="0.2">
      <c r="C32" t="s">
        <v>76</v>
      </c>
      <c r="D32" s="36">
        <f>AVERAGE(G16:G20)</f>
        <v>26.073805866666667</v>
      </c>
      <c r="E32">
        <f>AVERAGE(G2:G8)</f>
        <v>22.344168761904761</v>
      </c>
      <c r="F32" t="s">
        <v>76</v>
      </c>
      <c r="G32">
        <f>(STDEVA(G16:G20))/(SQRT(COUNT(G16:G20)))</f>
        <v>2.851926209056217</v>
      </c>
      <c r="H32">
        <f>(STDEVA(G2:G8))/(SQRT(COUNT(G2:G8)))</f>
        <v>4.0531795254743734</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55.885737599999992</v>
      </c>
      <c r="E38">
        <f>AVERAGE(H9:H15)</f>
        <v>58.388831999999994</v>
      </c>
      <c r="F38" t="s">
        <v>75</v>
      </c>
      <c r="G38">
        <f>(STDEVA(H21:H25))/(SQRT(COUNT(H21:H25)))</f>
        <v>6.5431705250569694</v>
      </c>
      <c r="H38">
        <f>(STDEVA(H9:H15))/(SQRT(COUNT(H9:H15)))</f>
        <v>3.7052265444167647</v>
      </c>
    </row>
    <row r="39" spans="3:8" x14ac:dyDescent="0.2">
      <c r="C39" t="s">
        <v>76</v>
      </c>
      <c r="D39">
        <f>AVERAGE(H16:H20)</f>
        <v>41.027003733333331</v>
      </c>
      <c r="E39">
        <f>AVERAGE(H2:H8)</f>
        <v>30.426799999999993</v>
      </c>
      <c r="F39" t="s">
        <v>76</v>
      </c>
      <c r="G39">
        <f>(STDEVA(H16:H20))/(SQRT(COUNT(H16:H20)))</f>
        <v>9.146497979310011</v>
      </c>
      <c r="H39">
        <f>(STDEVA(H2:H8))/(SQRT(COUNT(H3:H9)))</f>
        <v>2.1711242860719828</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42.862022799999998</v>
      </c>
      <c r="E45">
        <f>AVERAGE(I9:I15)</f>
        <v>46.954037690476198</v>
      </c>
      <c r="F45" t="s">
        <v>75</v>
      </c>
      <c r="G45">
        <f>(STDEVA(I21:I25))/(SQRT(COUNT(I21:I25)))</f>
        <v>1.9594655249608919</v>
      </c>
      <c r="H45">
        <f>(STDEVA(I9:I15))/(SQRT(COUNT(I9:I15)))</f>
        <v>4.0781730148307593</v>
      </c>
    </row>
    <row r="46" spans="3:8" x14ac:dyDescent="0.2">
      <c r="C46" t="s">
        <v>76</v>
      </c>
      <c r="D46">
        <f>AVERAGE(I16:I20)</f>
        <v>41.441389633333337</v>
      </c>
      <c r="E46">
        <f>AVERAGE(I2:I8)</f>
        <v>33.139736547619044</v>
      </c>
      <c r="F46" t="s">
        <v>76</v>
      </c>
      <c r="G46">
        <f>(STDEVA(I16:I20))/(SQRT(COUNT(I16:I20)))</f>
        <v>6.8349069666797178</v>
      </c>
      <c r="H46">
        <f>(STDEVA(I2:I8))/(SQRT(COUNT(I2:I8)))</f>
        <v>2.8801219164930867</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757.18935039999997</v>
      </c>
      <c r="E52">
        <f>AVERAGE(J9:J15)</f>
        <v>643.39477333333332</v>
      </c>
      <c r="F52" t="s">
        <v>75</v>
      </c>
      <c r="G52">
        <f>(STDEVA(J21:J25))/(SQRT(COUNT(J21:J25)))</f>
        <v>44.320187930377834</v>
      </c>
      <c r="H52">
        <f>(STDEVA(J9:J15))/(SQRT(COUNT(J9:J15)))</f>
        <v>51.570950710499041</v>
      </c>
    </row>
    <row r="53" spans="3:8" x14ac:dyDescent="0.2">
      <c r="C53" t="s">
        <v>76</v>
      </c>
      <c r="D53">
        <f>AVERAGE(J16:J20)</f>
        <v>778.36804266666661</v>
      </c>
      <c r="E53">
        <f>AVERAGE(J2:J8)</f>
        <v>757.2764586666666</v>
      </c>
      <c r="F53" t="s">
        <v>76</v>
      </c>
      <c r="G53">
        <f>(STDEVA(J16:J20))/(SQRT(COUNT(J16:J20)))</f>
        <v>34.9777373717967</v>
      </c>
      <c r="H53">
        <f>(STDEVA(J2:J8))/(SQRT(COUNT(J2:J8)))</f>
        <v>29.268300217045375</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184.87182933333332</v>
      </c>
      <c r="E59">
        <f>AVERAGE(L9:L15)</f>
        <v>141.84325333333331</v>
      </c>
      <c r="F59" t="s">
        <v>75</v>
      </c>
      <c r="G59">
        <f>(STDEVA(L21:L25))/(SQRT(COUNT(L21:L25)))</f>
        <v>11.839218460949391</v>
      </c>
      <c r="H59">
        <f>(STDEVA(L9:L15))/(SQRT(COUNT(L9:L15)))</f>
        <v>6.8562344959449559</v>
      </c>
    </row>
    <row r="60" spans="3:8" x14ac:dyDescent="0.2">
      <c r="C60" t="s">
        <v>76</v>
      </c>
      <c r="D60">
        <f>AVERAGE(L16:L20)</f>
        <v>153.56847146666664</v>
      </c>
      <c r="E60">
        <f>AVERAGE(L2:L8)</f>
        <v>162.56703999999996</v>
      </c>
      <c r="F60" t="s">
        <v>76</v>
      </c>
      <c r="G60">
        <f>(STDEVA(L16:L20))/(SQRT(COUNT(L16:L20)))</f>
        <v>10.601223877140074</v>
      </c>
      <c r="H60">
        <f>(STDEVA(L2:L8))/(SQRT(COUNT(L2:L8)))</f>
        <v>8.3325830735193449</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5.2553939199999995</v>
      </c>
      <c r="E65" s="36">
        <f>AVERAGE(K9:K15)</f>
        <v>5.3975573333333324</v>
      </c>
      <c r="F65" t="s">
        <v>75</v>
      </c>
      <c r="G65">
        <f>(STDEVA(K21:K25))/(SQRT(COUNT(K21:K25)))</f>
        <v>0.52724591172087443</v>
      </c>
      <c r="H65">
        <f>(STDEVA(K9:K15))/(SQRT(COUNT(K9:K15)))</f>
        <v>0.28064745820961107</v>
      </c>
    </row>
    <row r="66" spans="3:8" x14ac:dyDescent="0.2">
      <c r="C66" t="s">
        <v>76</v>
      </c>
      <c r="D66" s="36">
        <f>AVERAGE(K16:K20)</f>
        <v>4.6228567466666659</v>
      </c>
      <c r="E66" s="36">
        <f>AVERAGE(K2:K8)</f>
        <v>3.8010415999999991</v>
      </c>
      <c r="F66" t="s">
        <v>76</v>
      </c>
      <c r="G66">
        <f>(STDEVA(K16:K20))/(SQRT(COUNT(K16:K20)))</f>
        <v>0.68533921773736572</v>
      </c>
      <c r="H66">
        <f>(STDEVA(K2:K8))/(SQRT(COUNT(K2:K8)))</f>
        <v>0.38192200227425982</v>
      </c>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8625C-2E87-45C2-917A-CE1F7E454481}">
  <dimension ref="A1:AC40"/>
  <sheetViews>
    <sheetView topLeftCell="A14" zoomScale="85" zoomScaleNormal="85" workbookViewId="0">
      <selection activeCell="V35" sqref="V35"/>
    </sheetView>
  </sheetViews>
  <sheetFormatPr defaultRowHeight="15" x14ac:dyDescent="0.2"/>
  <cols>
    <col min="1" max="1" width="13.85546875" customWidth="1"/>
    <col min="2" max="2" width="16.6796875" customWidth="1"/>
  </cols>
  <sheetData>
    <row r="1" spans="1:27" x14ac:dyDescent="0.2">
      <c r="A1" t="s">
        <v>62</v>
      </c>
      <c r="C1" s="65" t="s">
        <v>72</v>
      </c>
      <c r="D1" s="65"/>
      <c r="E1" s="65"/>
      <c r="I1" s="7"/>
    </row>
    <row r="2" spans="1:27" x14ac:dyDescent="0.2">
      <c r="A2" t="s">
        <v>172</v>
      </c>
      <c r="B2" s="11" t="s">
        <v>70</v>
      </c>
      <c r="C2" s="4">
        <v>1</v>
      </c>
      <c r="D2" s="4">
        <v>2</v>
      </c>
      <c r="E2" s="4">
        <v>3</v>
      </c>
      <c r="F2" s="3" t="s">
        <v>63</v>
      </c>
      <c r="G2" s="4" t="s">
        <v>64</v>
      </c>
      <c r="H2" s="3" t="s">
        <v>61</v>
      </c>
      <c r="I2" s="9" t="s">
        <v>65</v>
      </c>
      <c r="J2" s="3" t="s">
        <v>66</v>
      </c>
      <c r="K2" s="3" t="s">
        <v>67</v>
      </c>
      <c r="L2" s="3" t="s">
        <v>68</v>
      </c>
      <c r="N2" s="3" t="s">
        <v>107</v>
      </c>
    </row>
    <row r="3" spans="1:27" x14ac:dyDescent="0.2">
      <c r="B3" s="7">
        <v>20</v>
      </c>
      <c r="C3" s="5">
        <v>-112.461</v>
      </c>
      <c r="D3" s="5">
        <v>-99.6</v>
      </c>
      <c r="E3" s="5">
        <v>-99.677999999999997</v>
      </c>
      <c r="F3">
        <f>AVERAGE(C3:E3)</f>
        <v>-103.913</v>
      </c>
      <c r="G3" s="5">
        <v>0.38800000000000001</v>
      </c>
      <c r="H3">
        <f t="shared" ref="H3:H7" si="0">F3-G3</f>
        <v>-104.301</v>
      </c>
      <c r="I3">
        <v>14.18</v>
      </c>
      <c r="J3">
        <v>2</v>
      </c>
      <c r="K3" s="5">
        <v>1</v>
      </c>
      <c r="L3">
        <f>50/K3</f>
        <v>50</v>
      </c>
      <c r="N3">
        <f>(H3*I3)/(J3*L3)</f>
        <v>-14.7898818</v>
      </c>
    </row>
    <row r="4" spans="1:27" x14ac:dyDescent="0.2">
      <c r="B4" s="7">
        <v>100</v>
      </c>
      <c r="C4" s="5">
        <v>-44.853999999999999</v>
      </c>
      <c r="D4" s="5">
        <v>-34.503</v>
      </c>
      <c r="E4" s="5">
        <v>-26.23</v>
      </c>
      <c r="F4">
        <f t="shared" ref="F4:F7" si="1">AVERAGE(C4:E4)</f>
        <v>-35.195666666666668</v>
      </c>
      <c r="G4" s="5">
        <v>0.61699999999999999</v>
      </c>
      <c r="H4">
        <f t="shared" si="0"/>
        <v>-35.812666666666665</v>
      </c>
      <c r="I4">
        <v>14.18</v>
      </c>
      <c r="J4">
        <v>2</v>
      </c>
      <c r="K4" s="6">
        <v>5</v>
      </c>
      <c r="L4">
        <f t="shared" ref="L4:L7" si="2">50/K4</f>
        <v>10</v>
      </c>
      <c r="N4">
        <f>(H4*I4)/(J4*L4)</f>
        <v>-25.391180666666664</v>
      </c>
    </row>
    <row r="5" spans="1:27" x14ac:dyDescent="0.2">
      <c r="B5" s="22">
        <v>200</v>
      </c>
      <c r="C5" s="5">
        <v>-18.606000000000002</v>
      </c>
      <c r="D5" s="5">
        <v>-23.739000000000001</v>
      </c>
      <c r="E5" s="5">
        <v>-17.263999999999999</v>
      </c>
      <c r="F5" s="7">
        <f t="shared" si="1"/>
        <v>-19.869666666666664</v>
      </c>
      <c r="G5" s="5">
        <v>1.661</v>
      </c>
      <c r="H5" s="7">
        <f>F5-G5</f>
        <v>-21.530666666666665</v>
      </c>
      <c r="I5">
        <v>14.18</v>
      </c>
      <c r="J5" s="7">
        <v>2</v>
      </c>
      <c r="K5" s="8">
        <v>10</v>
      </c>
      <c r="L5" s="7">
        <f t="shared" si="2"/>
        <v>5</v>
      </c>
      <c r="M5" s="7"/>
      <c r="N5" s="7">
        <f t="shared" ref="N5:N7" si="3">(H5*I5)/(J5*L5)</f>
        <v>-30.530485333333331</v>
      </c>
    </row>
    <row r="6" spans="1:27" x14ac:dyDescent="0.2">
      <c r="B6" s="7">
        <v>400</v>
      </c>
      <c r="C6" s="5">
        <v>-7.9829999999999997</v>
      </c>
      <c r="D6" s="5">
        <v>-9.5220000000000002</v>
      </c>
      <c r="E6" s="5">
        <v>-4.774</v>
      </c>
      <c r="F6">
        <f t="shared" si="1"/>
        <v>-7.426333333333333</v>
      </c>
      <c r="G6" s="5">
        <v>7.8E-2</v>
      </c>
      <c r="H6">
        <f t="shared" si="0"/>
        <v>-7.5043333333333333</v>
      </c>
      <c r="I6">
        <v>14.18</v>
      </c>
      <c r="J6">
        <v>2</v>
      </c>
      <c r="K6" s="6">
        <v>20</v>
      </c>
      <c r="L6">
        <f t="shared" si="2"/>
        <v>2.5</v>
      </c>
      <c r="N6">
        <f t="shared" si="3"/>
        <v>-21.282289333333331</v>
      </c>
    </row>
    <row r="7" spans="1:27" x14ac:dyDescent="0.2">
      <c r="B7" s="7">
        <v>800</v>
      </c>
      <c r="C7" s="5">
        <v>-1.476</v>
      </c>
      <c r="D7" s="5">
        <v>-2.3849999999999998</v>
      </c>
      <c r="E7" s="5">
        <v>-3.0339999999999998</v>
      </c>
      <c r="F7">
        <f t="shared" si="1"/>
        <v>-2.2983333333333333</v>
      </c>
      <c r="G7" s="5">
        <v>0.35</v>
      </c>
      <c r="H7">
        <f t="shared" si="0"/>
        <v>-2.6483333333333334</v>
      </c>
      <c r="I7">
        <v>14.18</v>
      </c>
      <c r="J7">
        <v>2</v>
      </c>
      <c r="K7" s="6">
        <v>40</v>
      </c>
      <c r="L7">
        <f t="shared" si="2"/>
        <v>1.25</v>
      </c>
      <c r="N7">
        <f t="shared" si="3"/>
        <v>-15.021346666666668</v>
      </c>
    </row>
    <row r="8" spans="1:27" x14ac:dyDescent="0.2">
      <c r="B8" s="7"/>
    </row>
    <row r="9" spans="1:27" x14ac:dyDescent="0.2">
      <c r="A9" t="s">
        <v>124</v>
      </c>
      <c r="B9" s="11" t="s">
        <v>70</v>
      </c>
      <c r="C9" s="4">
        <v>1</v>
      </c>
      <c r="D9" s="4">
        <v>2</v>
      </c>
      <c r="E9" s="4">
        <v>3</v>
      </c>
      <c r="F9" s="3" t="s">
        <v>63</v>
      </c>
      <c r="G9" s="4" t="s">
        <v>64</v>
      </c>
      <c r="H9" s="3" t="s">
        <v>61</v>
      </c>
      <c r="I9" s="9" t="s">
        <v>65</v>
      </c>
      <c r="J9" s="3" t="s">
        <v>66</v>
      </c>
      <c r="K9" s="3" t="s">
        <v>67</v>
      </c>
      <c r="L9" s="3" t="s">
        <v>68</v>
      </c>
      <c r="N9" s="3" t="s">
        <v>107</v>
      </c>
    </row>
    <row r="10" spans="1:27" x14ac:dyDescent="0.2">
      <c r="B10" s="7">
        <v>20</v>
      </c>
      <c r="C10" s="5">
        <v>-86.739000000000004</v>
      </c>
      <c r="D10" s="5">
        <v>-97.903999999999996</v>
      </c>
      <c r="E10" s="5">
        <v>-87</v>
      </c>
      <c r="F10">
        <f>AVERAGE(C10:E10)</f>
        <v>-90.547666666666672</v>
      </c>
      <c r="G10" s="5">
        <v>0.91300000000000003</v>
      </c>
      <c r="H10">
        <f t="shared" ref="H10:H11" si="4">F10-G10</f>
        <v>-91.460666666666668</v>
      </c>
      <c r="I10">
        <v>14.18</v>
      </c>
      <c r="J10">
        <v>2</v>
      </c>
      <c r="K10" s="5">
        <v>1</v>
      </c>
      <c r="L10">
        <f>50/K10</f>
        <v>50</v>
      </c>
      <c r="N10">
        <f>(H10*I10)/(J10*L10)</f>
        <v>-12.969122533333334</v>
      </c>
    </row>
    <row r="11" spans="1:27" x14ac:dyDescent="0.2">
      <c r="B11" s="7">
        <v>100</v>
      </c>
      <c r="C11" s="5">
        <v>-21.425000000000001</v>
      </c>
      <c r="D11" s="5">
        <v>-22.1</v>
      </c>
      <c r="E11" s="5">
        <v>-24.751999999999999</v>
      </c>
      <c r="F11">
        <f t="shared" ref="F11:F14" si="5">AVERAGE(C11:E11)</f>
        <v>-22.759</v>
      </c>
      <c r="G11" s="5">
        <v>-1.093</v>
      </c>
      <c r="H11">
        <f t="shared" si="4"/>
        <v>-21.666</v>
      </c>
      <c r="I11">
        <v>14.18</v>
      </c>
      <c r="J11">
        <v>2</v>
      </c>
      <c r="K11" s="6">
        <v>5</v>
      </c>
      <c r="L11">
        <f t="shared" ref="L11:L14" si="6">50/K11</f>
        <v>10</v>
      </c>
      <c r="N11">
        <f>(H11*I11)/(J11*L11)</f>
        <v>-15.361194000000001</v>
      </c>
    </row>
    <row r="12" spans="1:27" x14ac:dyDescent="0.2">
      <c r="B12" s="22">
        <v>200</v>
      </c>
      <c r="C12" s="5">
        <v>-13.617000000000001</v>
      </c>
      <c r="D12" s="5">
        <v>-14.138999999999999</v>
      </c>
      <c r="E12" s="5">
        <v>-11.922000000000001</v>
      </c>
      <c r="F12" s="7">
        <f t="shared" si="5"/>
        <v>-13.225999999999999</v>
      </c>
      <c r="G12" s="5">
        <v>-1.127</v>
      </c>
      <c r="H12" s="7">
        <f>F12-G12</f>
        <v>-12.098999999999998</v>
      </c>
      <c r="I12">
        <v>14.18</v>
      </c>
      <c r="J12" s="7">
        <v>2</v>
      </c>
      <c r="K12" s="8">
        <v>10</v>
      </c>
      <c r="L12" s="7">
        <f t="shared" si="6"/>
        <v>5</v>
      </c>
      <c r="M12" s="7"/>
      <c r="N12" s="7">
        <f t="shared" ref="N12:N14" si="7">(H12*I12)/(J12*L12)</f>
        <v>-17.156381999999997</v>
      </c>
    </row>
    <row r="13" spans="1:27" x14ac:dyDescent="0.2">
      <c r="B13" s="7">
        <v>400</v>
      </c>
      <c r="C13" s="5">
        <v>-8.4190000000000005</v>
      </c>
      <c r="D13" s="5">
        <v>-13.157</v>
      </c>
      <c r="E13" s="5">
        <v>-8.8550000000000004</v>
      </c>
      <c r="F13">
        <f t="shared" si="5"/>
        <v>-10.143666666666666</v>
      </c>
      <c r="G13" s="5">
        <v>0.96</v>
      </c>
      <c r="H13">
        <f t="shared" ref="H13:H14" si="8">F13-G13</f>
        <v>-11.103666666666665</v>
      </c>
      <c r="I13">
        <v>14.18</v>
      </c>
      <c r="J13">
        <v>2</v>
      </c>
      <c r="K13" s="6">
        <v>20</v>
      </c>
      <c r="L13">
        <f t="shared" si="6"/>
        <v>2.5</v>
      </c>
      <c r="N13">
        <f t="shared" si="7"/>
        <v>-31.489998666666661</v>
      </c>
    </row>
    <row r="14" spans="1:27" x14ac:dyDescent="0.2">
      <c r="B14" s="7">
        <v>800</v>
      </c>
      <c r="C14" s="5">
        <v>0</v>
      </c>
      <c r="D14" s="5">
        <v>0</v>
      </c>
      <c r="E14" s="5">
        <v>0</v>
      </c>
      <c r="F14">
        <f t="shared" si="5"/>
        <v>0</v>
      </c>
      <c r="G14" s="5">
        <v>0</v>
      </c>
      <c r="H14">
        <f t="shared" si="8"/>
        <v>0</v>
      </c>
      <c r="I14">
        <v>14.18</v>
      </c>
      <c r="J14">
        <v>2</v>
      </c>
      <c r="K14" s="6">
        <v>40</v>
      </c>
      <c r="L14">
        <f t="shared" si="6"/>
        <v>1.25</v>
      </c>
      <c r="N14">
        <f t="shared" si="7"/>
        <v>0</v>
      </c>
    </row>
    <row r="16" spans="1:27" x14ac:dyDescent="0.2">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66" t="s">
        <v>77</v>
      </c>
      <c r="R16" s="66"/>
      <c r="S16" s="66"/>
      <c r="U16" s="66" t="s">
        <v>74</v>
      </c>
      <c r="V16" s="66"/>
      <c r="W16" s="66"/>
      <c r="Y16" s="66" t="s">
        <v>79</v>
      </c>
      <c r="Z16" s="66"/>
      <c r="AA16" s="66"/>
    </row>
    <row r="17" spans="1:29" x14ac:dyDescent="0.2">
      <c r="A17" t="s">
        <v>57</v>
      </c>
      <c r="B17" t="s">
        <v>0</v>
      </c>
      <c r="C17" s="7">
        <v>200</v>
      </c>
      <c r="D17" s="5">
        <v>-19.437999999999999</v>
      </c>
      <c r="E17" s="5">
        <v>-18.599</v>
      </c>
      <c r="F17" s="5">
        <v>-20.405999999999999</v>
      </c>
      <c r="G17" s="7">
        <f t="shared" ref="G17:G40" si="9">AVERAGE(D17:F17)</f>
        <v>-19.480999999999998</v>
      </c>
      <c r="H17" s="5">
        <v>0.496</v>
      </c>
      <c r="I17" s="7">
        <f t="shared" ref="I17:I40" si="10">G17-H17</f>
        <v>-19.976999999999997</v>
      </c>
      <c r="J17">
        <v>14.18</v>
      </c>
      <c r="K17">
        <v>2</v>
      </c>
      <c r="L17" s="8">
        <v>10</v>
      </c>
      <c r="M17" s="7">
        <f t="shared" ref="M17:M40" si="11">50/L17</f>
        <v>5</v>
      </c>
      <c r="N17" s="7"/>
      <c r="O17" s="7">
        <f t="shared" ref="O17:O40" si="12">(I17*J17)/(K17*M17)</f>
        <v>-28.327385999999997</v>
      </c>
      <c r="P17">
        <f>AVERAGE(O17:O23)</f>
        <v>-29.6926499047619</v>
      </c>
      <c r="R17" s="3" t="s">
        <v>58</v>
      </c>
      <c r="S17" t="s">
        <v>57</v>
      </c>
      <c r="V17" s="3" t="s">
        <v>58</v>
      </c>
      <c r="W17" t="s">
        <v>57</v>
      </c>
      <c r="Z17" s="3" t="s">
        <v>58</v>
      </c>
      <c r="AA17" t="s">
        <v>57</v>
      </c>
      <c r="AC17">
        <f>ABS(O17)</f>
        <v>28.327385999999997</v>
      </c>
    </row>
    <row r="18" spans="1:29" x14ac:dyDescent="0.2">
      <c r="A18" t="s">
        <v>57</v>
      </c>
      <c r="B18" t="s">
        <v>1</v>
      </c>
      <c r="C18" s="7">
        <v>200</v>
      </c>
      <c r="D18" s="5">
        <v>-21.823</v>
      </c>
      <c r="E18" s="5">
        <v>-20.030999999999999</v>
      </c>
      <c r="F18" s="5">
        <v>-19.306999999999999</v>
      </c>
      <c r="G18" s="7">
        <f t="shared" si="9"/>
        <v>-20.387</v>
      </c>
      <c r="H18" s="5">
        <v>0.33</v>
      </c>
      <c r="I18" s="7">
        <f t="shared" si="10"/>
        <v>-20.716999999999999</v>
      </c>
      <c r="J18">
        <v>14.18</v>
      </c>
      <c r="K18" s="7">
        <v>2</v>
      </c>
      <c r="L18" s="8">
        <v>10</v>
      </c>
      <c r="M18">
        <f t="shared" si="11"/>
        <v>5</v>
      </c>
      <c r="O18" s="7">
        <f t="shared" si="12"/>
        <v>-29.376705999999995</v>
      </c>
      <c r="Q18" t="s">
        <v>75</v>
      </c>
      <c r="R18">
        <f>AVERAGE(O36:O40)</f>
        <v>-25.459622799999995</v>
      </c>
      <c r="S18">
        <f>AVERAGE(O24:O30)</f>
        <v>-25.811921523809524</v>
      </c>
      <c r="U18" t="s">
        <v>75</v>
      </c>
      <c r="V18">
        <f>STDEVA(O36:O40)</f>
        <v>5.7409119213784336</v>
      </c>
      <c r="W18">
        <f>STDEVA(O24:O30)</f>
        <v>8.9485319429269801</v>
      </c>
      <c r="Y18" t="s">
        <v>75</v>
      </c>
      <c r="Z18">
        <f>V18/SQRT(V23)</f>
        <v>2.567413861808221</v>
      </c>
      <c r="AA18">
        <f>W18/SQRT(W23)</f>
        <v>3.3822271600146321</v>
      </c>
      <c r="AC18">
        <f t="shared" ref="AC18:AC40" si="13">ABS(O18)</f>
        <v>29.376705999999995</v>
      </c>
    </row>
    <row r="19" spans="1:29" x14ac:dyDescent="0.2">
      <c r="A19" t="s">
        <v>57</v>
      </c>
      <c r="B19" t="s">
        <v>2</v>
      </c>
      <c r="C19" s="7">
        <v>200</v>
      </c>
      <c r="D19" s="5">
        <v>-22.488</v>
      </c>
      <c r="E19" s="5">
        <v>-22.460999999999999</v>
      </c>
      <c r="F19" s="5">
        <v>-26.922000000000001</v>
      </c>
      <c r="G19">
        <f t="shared" si="9"/>
        <v>-23.956999999999997</v>
      </c>
      <c r="H19" s="5">
        <v>0.83499999999999996</v>
      </c>
      <c r="I19" s="7">
        <f t="shared" si="10"/>
        <v>-24.791999999999998</v>
      </c>
      <c r="J19">
        <v>14.18</v>
      </c>
      <c r="K19" s="7">
        <v>2</v>
      </c>
      <c r="L19" s="8">
        <v>10</v>
      </c>
      <c r="M19">
        <f t="shared" si="11"/>
        <v>5</v>
      </c>
      <c r="O19" s="7">
        <f t="shared" si="12"/>
        <v>-35.155055999999995</v>
      </c>
      <c r="Q19" t="s">
        <v>76</v>
      </c>
      <c r="R19">
        <f>AVERAGE(O31:O35)</f>
        <v>-31.055145333333332</v>
      </c>
      <c r="S19">
        <f>AVERAGE(O17:O23)</f>
        <v>-29.6926499047619</v>
      </c>
      <c r="U19" t="s">
        <v>76</v>
      </c>
      <c r="V19">
        <f>STDEVA(O31:O35)</f>
        <v>3.1676296316002932</v>
      </c>
      <c r="W19">
        <f>STDEVA(O17:O23)</f>
        <v>6.8237929445135856</v>
      </c>
      <c r="Y19" t="s">
        <v>76</v>
      </c>
      <c r="Z19">
        <f>V19/SQRT(V24)</f>
        <v>1.4166070367601742</v>
      </c>
      <c r="AA19">
        <f>W19/SQRT(W24)</f>
        <v>2.5791513041971603</v>
      </c>
      <c r="AC19">
        <f t="shared" si="13"/>
        <v>35.155055999999995</v>
      </c>
    </row>
    <row r="20" spans="1:29" x14ac:dyDescent="0.2">
      <c r="A20" t="s">
        <v>57</v>
      </c>
      <c r="B20" t="s">
        <v>3</v>
      </c>
      <c r="C20" s="7">
        <v>200</v>
      </c>
      <c r="D20" s="5">
        <v>-25.088000000000001</v>
      </c>
      <c r="E20" s="5">
        <v>-20.911000000000001</v>
      </c>
      <c r="F20" s="5">
        <v>-24.451000000000001</v>
      </c>
      <c r="G20" s="7">
        <f t="shared" si="9"/>
        <v>-23.483333333333334</v>
      </c>
      <c r="H20" s="5">
        <v>-0.73</v>
      </c>
      <c r="I20" s="7">
        <f t="shared" si="10"/>
        <v>-22.753333333333334</v>
      </c>
      <c r="J20">
        <v>14.18</v>
      </c>
      <c r="K20" s="7">
        <v>2</v>
      </c>
      <c r="L20" s="8">
        <v>10</v>
      </c>
      <c r="M20">
        <f t="shared" si="11"/>
        <v>5</v>
      </c>
      <c r="O20" s="7">
        <f t="shared" si="12"/>
        <v>-32.264226666666666</v>
      </c>
      <c r="AC20">
        <f t="shared" si="13"/>
        <v>32.264226666666666</v>
      </c>
    </row>
    <row r="21" spans="1:29" x14ac:dyDescent="0.2">
      <c r="A21" t="s">
        <v>57</v>
      </c>
      <c r="B21" t="s">
        <v>4</v>
      </c>
      <c r="C21" s="7">
        <v>200</v>
      </c>
      <c r="D21" s="5">
        <v>-48.338999999999999</v>
      </c>
      <c r="E21" s="5">
        <v>-28.765000000000001</v>
      </c>
      <c r="F21" s="5">
        <v>-12.026</v>
      </c>
      <c r="G21" s="7">
        <f t="shared" si="9"/>
        <v>-29.709999999999997</v>
      </c>
      <c r="H21" s="5">
        <v>-1.609</v>
      </c>
      <c r="I21" s="7">
        <f t="shared" si="10"/>
        <v>-28.100999999999999</v>
      </c>
      <c r="J21">
        <v>14.18</v>
      </c>
      <c r="K21" s="7">
        <v>2</v>
      </c>
      <c r="L21" s="8">
        <v>10</v>
      </c>
      <c r="M21">
        <f t="shared" si="11"/>
        <v>5</v>
      </c>
      <c r="O21" s="7">
        <f t="shared" si="12"/>
        <v>-39.847217999999998</v>
      </c>
      <c r="Q21" s="67" t="s">
        <v>78</v>
      </c>
      <c r="R21" s="67"/>
      <c r="S21" s="67"/>
      <c r="U21" s="66" t="s">
        <v>80</v>
      </c>
      <c r="V21" s="66"/>
      <c r="W21" s="66"/>
      <c r="AC21">
        <f t="shared" si="13"/>
        <v>39.847217999999998</v>
      </c>
    </row>
    <row r="22" spans="1:29" x14ac:dyDescent="0.2">
      <c r="A22" t="s">
        <v>57</v>
      </c>
      <c r="B22" t="s">
        <v>5</v>
      </c>
      <c r="C22" s="7">
        <v>200</v>
      </c>
      <c r="D22" s="5">
        <v>-12.13</v>
      </c>
      <c r="E22" s="5">
        <v>-12.209</v>
      </c>
      <c r="F22" s="5">
        <v>-11.765000000000001</v>
      </c>
      <c r="G22">
        <f t="shared" si="9"/>
        <v>-12.034666666666666</v>
      </c>
      <c r="H22" s="5">
        <v>3.7170000000000001</v>
      </c>
      <c r="I22" s="7">
        <f t="shared" si="10"/>
        <v>-15.751666666666667</v>
      </c>
      <c r="J22">
        <v>14.18</v>
      </c>
      <c r="K22" s="7">
        <v>2</v>
      </c>
      <c r="L22" s="8">
        <v>10</v>
      </c>
      <c r="M22">
        <f t="shared" si="11"/>
        <v>5</v>
      </c>
      <c r="O22" s="7">
        <f t="shared" si="12"/>
        <v>-22.335863333333332</v>
      </c>
      <c r="R22" t="s">
        <v>58</v>
      </c>
      <c r="S22" t="s">
        <v>57</v>
      </c>
      <c r="V22" t="s">
        <v>58</v>
      </c>
      <c r="W22" t="s">
        <v>57</v>
      </c>
      <c r="AC22">
        <f t="shared" si="13"/>
        <v>22.335863333333332</v>
      </c>
    </row>
    <row r="23" spans="1:29" x14ac:dyDescent="0.2">
      <c r="A23" t="s">
        <v>57</v>
      </c>
      <c r="B23" t="s">
        <v>6</v>
      </c>
      <c r="C23" s="7">
        <v>200</v>
      </c>
      <c r="D23" s="5">
        <v>-13.173999999999999</v>
      </c>
      <c r="E23" s="5">
        <v>-14.321999999999999</v>
      </c>
      <c r="F23" s="5">
        <v>-16.591000000000001</v>
      </c>
      <c r="G23" s="7">
        <f t="shared" si="9"/>
        <v>-14.695666666666668</v>
      </c>
      <c r="H23" s="5">
        <v>-0.20899999999999999</v>
      </c>
      <c r="I23" s="7">
        <f t="shared" si="10"/>
        <v>-14.486666666666668</v>
      </c>
      <c r="J23">
        <v>14.18</v>
      </c>
      <c r="K23" s="7">
        <v>2</v>
      </c>
      <c r="L23" s="8">
        <v>10</v>
      </c>
      <c r="M23">
        <f t="shared" si="11"/>
        <v>5</v>
      </c>
      <c r="O23" s="7">
        <f t="shared" si="12"/>
        <v>-20.542093333333334</v>
      </c>
      <c r="Q23" t="s">
        <v>75</v>
      </c>
      <c r="R23">
        <f>ABS(R18)</f>
        <v>25.459622799999995</v>
      </c>
      <c r="S23">
        <f>ABS(S18)</f>
        <v>25.811921523809524</v>
      </c>
      <c r="U23" t="s">
        <v>75</v>
      </c>
      <c r="V23">
        <f>COUNT(O36:O40)</f>
        <v>5</v>
      </c>
      <c r="W23">
        <f>COUNT(O25:O31)</f>
        <v>7</v>
      </c>
      <c r="AC23">
        <f t="shared" si="13"/>
        <v>20.542093333333334</v>
      </c>
    </row>
    <row r="24" spans="1:29" x14ac:dyDescent="0.2">
      <c r="A24" t="s">
        <v>57</v>
      </c>
      <c r="B24" t="s">
        <v>7</v>
      </c>
      <c r="C24" s="7">
        <v>200</v>
      </c>
      <c r="D24" s="5">
        <v>-31.303999999999998</v>
      </c>
      <c r="E24" s="5">
        <v>-24.300999999999998</v>
      </c>
      <c r="F24" s="5">
        <v>-29.87</v>
      </c>
      <c r="G24" s="7">
        <f t="shared" si="9"/>
        <v>-28.491666666666664</v>
      </c>
      <c r="H24" s="5">
        <v>-1.425</v>
      </c>
      <c r="I24" s="7">
        <f t="shared" si="10"/>
        <v>-27.066666666666663</v>
      </c>
      <c r="J24">
        <v>14.18</v>
      </c>
      <c r="K24" s="7">
        <v>2</v>
      </c>
      <c r="L24" s="8">
        <v>10</v>
      </c>
      <c r="M24">
        <f t="shared" si="11"/>
        <v>5</v>
      </c>
      <c r="O24" s="7">
        <f t="shared" si="12"/>
        <v>-38.380533333333332</v>
      </c>
      <c r="P24">
        <f>AVERAGE(O24:O30)</f>
        <v>-25.811921523809524</v>
      </c>
      <c r="Q24" t="s">
        <v>76</v>
      </c>
      <c r="R24">
        <f>ABS(R19)</f>
        <v>31.055145333333332</v>
      </c>
      <c r="S24">
        <f>ABS(S19)</f>
        <v>29.6926499047619</v>
      </c>
      <c r="U24" t="s">
        <v>76</v>
      </c>
      <c r="V24">
        <f>COUNT(O32:O36)</f>
        <v>5</v>
      </c>
      <c r="W24">
        <f>COUNT(O18:O24)</f>
        <v>7</v>
      </c>
      <c r="AC24">
        <f t="shared" si="13"/>
        <v>38.380533333333332</v>
      </c>
    </row>
    <row r="25" spans="1:29" x14ac:dyDescent="0.2">
      <c r="A25" t="s">
        <v>57</v>
      </c>
      <c r="B25" t="s">
        <v>8</v>
      </c>
      <c r="C25" s="7">
        <v>200</v>
      </c>
      <c r="D25" s="5">
        <v>-13.617000000000001</v>
      </c>
      <c r="E25" s="5">
        <v>-14.138999999999999</v>
      </c>
      <c r="F25" s="5">
        <v>-11.922000000000001</v>
      </c>
      <c r="G25" s="7">
        <f t="shared" si="9"/>
        <v>-13.225999999999999</v>
      </c>
      <c r="H25" s="5">
        <v>-1.127</v>
      </c>
      <c r="I25" s="7">
        <f t="shared" si="10"/>
        <v>-12.098999999999998</v>
      </c>
      <c r="J25">
        <v>14.18</v>
      </c>
      <c r="K25" s="7">
        <v>2</v>
      </c>
      <c r="L25" s="8">
        <v>10</v>
      </c>
      <c r="M25">
        <f t="shared" si="11"/>
        <v>5</v>
      </c>
      <c r="O25" s="7">
        <f t="shared" si="12"/>
        <v>-17.156381999999997</v>
      </c>
      <c r="AC25">
        <f t="shared" si="13"/>
        <v>17.156381999999997</v>
      </c>
    </row>
    <row r="26" spans="1:29" x14ac:dyDescent="0.2">
      <c r="A26" t="s">
        <v>57</v>
      </c>
      <c r="B26" t="s">
        <v>9</v>
      </c>
      <c r="C26" s="7">
        <v>200</v>
      </c>
      <c r="D26" s="5">
        <v>-17.609000000000002</v>
      </c>
      <c r="E26" s="5">
        <v>-27.026</v>
      </c>
      <c r="F26" s="5">
        <v>-25.67</v>
      </c>
      <c r="G26" s="7">
        <f t="shared" si="9"/>
        <v>-23.435000000000002</v>
      </c>
      <c r="H26" s="5">
        <v>0.183</v>
      </c>
      <c r="I26" s="7">
        <f t="shared" si="10"/>
        <v>-23.618000000000002</v>
      </c>
      <c r="J26">
        <v>14.18</v>
      </c>
      <c r="K26" s="7">
        <v>2</v>
      </c>
      <c r="L26" s="8">
        <v>10</v>
      </c>
      <c r="M26">
        <f t="shared" si="11"/>
        <v>5</v>
      </c>
      <c r="O26" s="7">
        <f t="shared" si="12"/>
        <v>-33.490324000000001</v>
      </c>
      <c r="AC26">
        <f t="shared" si="13"/>
        <v>33.490324000000001</v>
      </c>
    </row>
    <row r="27" spans="1:29" x14ac:dyDescent="0.2">
      <c r="A27" t="s">
        <v>57</v>
      </c>
      <c r="B27" t="s">
        <v>10</v>
      </c>
      <c r="C27" s="7">
        <v>200</v>
      </c>
      <c r="D27" s="5">
        <v>-14.035</v>
      </c>
      <c r="E27" s="5">
        <v>-20.817</v>
      </c>
      <c r="F27" s="5">
        <v>-18.286999999999999</v>
      </c>
      <c r="G27" s="7">
        <f t="shared" si="9"/>
        <v>-17.713000000000001</v>
      </c>
      <c r="H27" s="5">
        <v>-0.71199999999999997</v>
      </c>
      <c r="I27" s="7">
        <f t="shared" si="10"/>
        <v>-17.001000000000001</v>
      </c>
      <c r="J27">
        <v>14.18</v>
      </c>
      <c r="K27" s="7">
        <v>2</v>
      </c>
      <c r="L27" s="8">
        <v>10</v>
      </c>
      <c r="M27">
        <f t="shared" si="11"/>
        <v>5</v>
      </c>
      <c r="O27" s="7">
        <f t="shared" si="12"/>
        <v>-24.107418000000003</v>
      </c>
      <c r="AC27">
        <f t="shared" si="13"/>
        <v>24.107418000000003</v>
      </c>
    </row>
    <row r="28" spans="1:29" x14ac:dyDescent="0.2">
      <c r="A28" t="s">
        <v>57</v>
      </c>
      <c r="B28" t="s">
        <v>11</v>
      </c>
      <c r="C28" s="7">
        <v>200</v>
      </c>
      <c r="D28" s="5">
        <v>-28.707999999999998</v>
      </c>
      <c r="E28" s="5">
        <v>-17.699000000000002</v>
      </c>
      <c r="F28" s="5">
        <v>-26.667999999999999</v>
      </c>
      <c r="G28" s="7">
        <f t="shared" si="9"/>
        <v>-24.358333333333331</v>
      </c>
      <c r="H28" s="5">
        <v>-1.5649999999999999</v>
      </c>
      <c r="I28" s="7">
        <f t="shared" si="10"/>
        <v>-22.793333333333329</v>
      </c>
      <c r="J28">
        <v>14.18</v>
      </c>
      <c r="K28" s="7">
        <v>2</v>
      </c>
      <c r="L28" s="8">
        <v>10</v>
      </c>
      <c r="M28">
        <f t="shared" si="11"/>
        <v>5</v>
      </c>
      <c r="O28" s="7">
        <f t="shared" si="12"/>
        <v>-32.320946666666664</v>
      </c>
      <c r="AC28">
        <f t="shared" si="13"/>
        <v>32.320946666666664</v>
      </c>
    </row>
    <row r="29" spans="1:29" x14ac:dyDescent="0.2">
      <c r="A29" t="s">
        <v>57</v>
      </c>
      <c r="B29" t="s">
        <v>12</v>
      </c>
      <c r="C29" s="7">
        <v>200</v>
      </c>
      <c r="D29" s="5">
        <v>-15</v>
      </c>
      <c r="E29" s="5">
        <v>-10.826000000000001</v>
      </c>
      <c r="F29" s="5">
        <v>-10.106</v>
      </c>
      <c r="G29" s="7">
        <f t="shared" si="9"/>
        <v>-11.977333333333334</v>
      </c>
      <c r="H29" s="5">
        <v>1.9339999999999999</v>
      </c>
      <c r="I29" s="7">
        <f>G29-H29</f>
        <v>-13.911333333333333</v>
      </c>
      <c r="J29">
        <v>14.18</v>
      </c>
      <c r="K29" s="7">
        <v>2</v>
      </c>
      <c r="L29" s="8">
        <v>10</v>
      </c>
      <c r="M29">
        <f t="shared" si="11"/>
        <v>5</v>
      </c>
      <c r="O29" s="7">
        <f t="shared" si="12"/>
        <v>-19.726270666666668</v>
      </c>
      <c r="AC29">
        <f t="shared" si="13"/>
        <v>19.726270666666668</v>
      </c>
    </row>
    <row r="30" spans="1:29" x14ac:dyDescent="0.2">
      <c r="A30" t="s">
        <v>57</v>
      </c>
      <c r="B30" t="s">
        <v>13</v>
      </c>
      <c r="C30" s="7">
        <v>200</v>
      </c>
      <c r="D30" s="5">
        <v>-11.087</v>
      </c>
      <c r="E30" s="5">
        <v>-19.042999999999999</v>
      </c>
      <c r="F30" s="5">
        <v>-8.0869999999999997</v>
      </c>
      <c r="G30" s="7">
        <f t="shared" si="9"/>
        <v>-12.738999999999999</v>
      </c>
      <c r="H30" s="5">
        <v>-1.8069999999999999</v>
      </c>
      <c r="I30" s="7">
        <f>G30-H30</f>
        <v>-10.931999999999999</v>
      </c>
      <c r="J30">
        <v>14.18</v>
      </c>
      <c r="K30" s="7">
        <v>2</v>
      </c>
      <c r="L30" s="8">
        <v>10</v>
      </c>
      <c r="M30">
        <f t="shared" si="11"/>
        <v>5</v>
      </c>
      <c r="O30" s="7">
        <f t="shared" si="12"/>
        <v>-15.501575999999996</v>
      </c>
      <c r="AC30">
        <f t="shared" si="13"/>
        <v>15.501575999999996</v>
      </c>
    </row>
    <row r="31" spans="1:29" x14ac:dyDescent="0.2">
      <c r="A31" t="s">
        <v>58</v>
      </c>
      <c r="B31" t="s">
        <v>14</v>
      </c>
      <c r="C31" s="7">
        <v>200</v>
      </c>
      <c r="D31" s="5">
        <v>-20.341999999999999</v>
      </c>
      <c r="E31" s="5">
        <v>-22.555</v>
      </c>
      <c r="F31" s="5">
        <v>-17.709</v>
      </c>
      <c r="G31" s="7">
        <f t="shared" si="9"/>
        <v>-20.201999999999998</v>
      </c>
      <c r="H31" s="5">
        <v>1.635</v>
      </c>
      <c r="I31" s="7">
        <f>G31-H31</f>
        <v>-21.837</v>
      </c>
      <c r="J31">
        <v>14.18</v>
      </c>
      <c r="K31" s="7">
        <v>2</v>
      </c>
      <c r="L31" s="8">
        <v>10</v>
      </c>
      <c r="M31">
        <f t="shared" si="11"/>
        <v>5</v>
      </c>
      <c r="O31" s="7">
        <f t="shared" si="12"/>
        <v>-30.964866000000001</v>
      </c>
      <c r="P31">
        <f>AVERAGE(O31:O35)</f>
        <v>-31.055145333333332</v>
      </c>
      <c r="AC31">
        <f t="shared" si="13"/>
        <v>30.964866000000001</v>
      </c>
    </row>
    <row r="32" spans="1:29" x14ac:dyDescent="0.2">
      <c r="A32" t="s">
        <v>58</v>
      </c>
      <c r="B32" t="s">
        <v>15</v>
      </c>
      <c r="C32" s="7">
        <v>200</v>
      </c>
      <c r="D32" s="5">
        <v>-18.626000000000001</v>
      </c>
      <c r="E32" s="5">
        <v>-34.356999999999999</v>
      </c>
      <c r="F32" s="5">
        <v>-29.87</v>
      </c>
      <c r="G32" s="7">
        <f t="shared" si="9"/>
        <v>-27.617666666666668</v>
      </c>
      <c r="H32" s="5">
        <v>-1.9630000000000001</v>
      </c>
      <c r="I32" s="7">
        <f t="shared" si="10"/>
        <v>-25.654666666666667</v>
      </c>
      <c r="J32">
        <v>14.18</v>
      </c>
      <c r="K32" s="7">
        <v>2</v>
      </c>
      <c r="L32" s="8">
        <v>10</v>
      </c>
      <c r="M32">
        <f t="shared" si="11"/>
        <v>5</v>
      </c>
      <c r="O32" s="7">
        <f t="shared" si="12"/>
        <v>-36.378317333333328</v>
      </c>
      <c r="AC32">
        <f t="shared" si="13"/>
        <v>36.378317333333328</v>
      </c>
    </row>
    <row r="33" spans="1:29" x14ac:dyDescent="0.2">
      <c r="A33" t="s">
        <v>58</v>
      </c>
      <c r="B33" t="s">
        <v>16</v>
      </c>
      <c r="C33" s="7">
        <v>200</v>
      </c>
      <c r="D33" s="5">
        <v>-18.606000000000002</v>
      </c>
      <c r="E33" s="5">
        <v>-23.739000000000001</v>
      </c>
      <c r="F33" s="5">
        <v>-17.263999999999999</v>
      </c>
      <c r="G33" s="7">
        <f t="shared" si="9"/>
        <v>-19.869666666666664</v>
      </c>
      <c r="H33" s="5">
        <v>1.661</v>
      </c>
      <c r="I33" s="7">
        <f t="shared" si="10"/>
        <v>-21.530666666666665</v>
      </c>
      <c r="J33">
        <v>14.18</v>
      </c>
      <c r="K33" s="7">
        <v>2</v>
      </c>
      <c r="L33" s="8">
        <v>10</v>
      </c>
      <c r="M33">
        <f t="shared" si="11"/>
        <v>5</v>
      </c>
      <c r="O33" s="7">
        <f t="shared" si="12"/>
        <v>-30.530485333333331</v>
      </c>
      <c r="AC33">
        <f t="shared" si="13"/>
        <v>30.530485333333331</v>
      </c>
    </row>
    <row r="34" spans="1:29" x14ac:dyDescent="0.2">
      <c r="A34" t="s">
        <v>58</v>
      </c>
      <c r="B34" s="2" t="s">
        <v>17</v>
      </c>
      <c r="C34" s="7">
        <v>200</v>
      </c>
      <c r="D34" s="5">
        <v>-15.053000000000001</v>
      </c>
      <c r="E34" s="5">
        <v>-26.609000000000002</v>
      </c>
      <c r="F34" s="5">
        <v>-18.939</v>
      </c>
      <c r="G34" s="7">
        <f t="shared" si="9"/>
        <v>-20.200333333333337</v>
      </c>
      <c r="H34" s="5">
        <v>0.36799999999999999</v>
      </c>
      <c r="I34" s="7">
        <f t="shared" si="10"/>
        <v>-20.568333333333335</v>
      </c>
      <c r="J34">
        <v>14.18</v>
      </c>
      <c r="K34" s="7">
        <v>2</v>
      </c>
      <c r="L34" s="8">
        <v>10</v>
      </c>
      <c r="M34">
        <f t="shared" si="11"/>
        <v>5</v>
      </c>
      <c r="O34" s="7">
        <f t="shared" si="12"/>
        <v>-29.165896666666669</v>
      </c>
      <c r="AC34">
        <f t="shared" si="13"/>
        <v>29.165896666666669</v>
      </c>
    </row>
    <row r="35" spans="1:29" x14ac:dyDescent="0.2">
      <c r="A35" t="s">
        <v>58</v>
      </c>
      <c r="B35" t="s">
        <v>18</v>
      </c>
      <c r="C35" s="7">
        <v>200</v>
      </c>
      <c r="D35" s="5">
        <v>-28.486999999999998</v>
      </c>
      <c r="E35" s="5">
        <v>-20.425999999999998</v>
      </c>
      <c r="F35" s="5">
        <v>-12.651999999999999</v>
      </c>
      <c r="G35" s="7">
        <f t="shared" si="9"/>
        <v>-20.521666666666665</v>
      </c>
      <c r="H35" s="5">
        <v>-0.60899999999999999</v>
      </c>
      <c r="I35" s="7">
        <f t="shared" si="10"/>
        <v>-19.912666666666667</v>
      </c>
      <c r="J35">
        <v>14.18</v>
      </c>
      <c r="K35" s="7">
        <v>2</v>
      </c>
      <c r="L35" s="8">
        <v>10</v>
      </c>
      <c r="M35">
        <f t="shared" si="11"/>
        <v>5</v>
      </c>
      <c r="O35" s="7">
        <f t="shared" si="12"/>
        <v>-28.236161333333332</v>
      </c>
      <c r="AC35">
        <f t="shared" si="13"/>
        <v>28.236161333333332</v>
      </c>
    </row>
    <row r="36" spans="1:29" x14ac:dyDescent="0.2">
      <c r="A36" t="s">
        <v>58</v>
      </c>
      <c r="B36" t="s">
        <v>19</v>
      </c>
      <c r="C36" s="7">
        <v>200</v>
      </c>
      <c r="D36" s="5">
        <v>-15.183</v>
      </c>
      <c r="E36" s="5">
        <v>-17.896000000000001</v>
      </c>
      <c r="F36" s="5">
        <v>-17.321999999999999</v>
      </c>
      <c r="G36" s="7">
        <f t="shared" si="9"/>
        <v>-16.800333333333331</v>
      </c>
      <c r="H36" s="5">
        <v>-3.4000000000000002E-2</v>
      </c>
      <c r="I36" s="7">
        <f t="shared" si="10"/>
        <v>-16.766333333333332</v>
      </c>
      <c r="J36">
        <v>14.18</v>
      </c>
      <c r="K36" s="7">
        <v>2</v>
      </c>
      <c r="L36" s="8">
        <v>10</v>
      </c>
      <c r="M36">
        <f t="shared" si="11"/>
        <v>5</v>
      </c>
      <c r="O36" s="7">
        <f t="shared" si="12"/>
        <v>-23.774660666666666</v>
      </c>
      <c r="P36">
        <f>AVERAGE(O36:O40)</f>
        <v>-25.459622799999995</v>
      </c>
      <c r="AC36">
        <f t="shared" si="13"/>
        <v>23.774660666666666</v>
      </c>
    </row>
    <row r="37" spans="1:29" x14ac:dyDescent="0.2">
      <c r="A37" t="s">
        <v>58</v>
      </c>
      <c r="B37" t="s">
        <v>20</v>
      </c>
      <c r="C37" s="7">
        <v>200</v>
      </c>
      <c r="D37" s="5">
        <v>-16.263999999999999</v>
      </c>
      <c r="E37" s="5">
        <v>-13.814</v>
      </c>
      <c r="F37" s="5">
        <v>-11.407</v>
      </c>
      <c r="G37" s="7">
        <f t="shared" si="9"/>
        <v>-13.828333333333333</v>
      </c>
      <c r="H37" s="5">
        <v>1.024</v>
      </c>
      <c r="I37" s="7">
        <f t="shared" si="10"/>
        <v>-14.852333333333334</v>
      </c>
      <c r="J37">
        <v>14.18</v>
      </c>
      <c r="K37" s="7">
        <v>2</v>
      </c>
      <c r="L37" s="8">
        <v>10</v>
      </c>
      <c r="M37">
        <f t="shared" si="11"/>
        <v>5</v>
      </c>
      <c r="O37" s="7">
        <f t="shared" si="12"/>
        <v>-21.060608666666667</v>
      </c>
      <c r="AC37">
        <f t="shared" si="13"/>
        <v>21.060608666666667</v>
      </c>
    </row>
    <row r="38" spans="1:29" x14ac:dyDescent="0.2">
      <c r="A38" t="s">
        <v>58</v>
      </c>
      <c r="B38" t="s">
        <v>21</v>
      </c>
      <c r="C38" s="7">
        <v>200</v>
      </c>
      <c r="D38" s="5">
        <v>-11.882</v>
      </c>
      <c r="E38" s="5">
        <v>-22.530999999999999</v>
      </c>
      <c r="F38" s="5">
        <v>-13.531000000000001</v>
      </c>
      <c r="G38" s="7">
        <f t="shared" si="9"/>
        <v>-15.981333333333332</v>
      </c>
      <c r="H38" s="5">
        <v>0.78</v>
      </c>
      <c r="I38" s="7">
        <f t="shared" si="10"/>
        <v>-16.761333333333333</v>
      </c>
      <c r="J38">
        <v>14.18</v>
      </c>
      <c r="K38" s="7">
        <v>2</v>
      </c>
      <c r="L38" s="8">
        <v>10</v>
      </c>
      <c r="M38">
        <f t="shared" si="11"/>
        <v>5</v>
      </c>
      <c r="O38" s="7">
        <f t="shared" si="12"/>
        <v>-23.767570666666664</v>
      </c>
      <c r="AC38">
        <f t="shared" si="13"/>
        <v>23.767570666666664</v>
      </c>
    </row>
    <row r="39" spans="1:29" x14ac:dyDescent="0.2">
      <c r="A39" t="s">
        <v>58</v>
      </c>
      <c r="B39" t="s">
        <v>22</v>
      </c>
      <c r="C39" s="7">
        <v>200</v>
      </c>
      <c r="D39" s="5">
        <v>-14.36</v>
      </c>
      <c r="E39" s="5">
        <v>-17.763000000000002</v>
      </c>
      <c r="F39" s="5">
        <v>-16.763999999999999</v>
      </c>
      <c r="G39">
        <f t="shared" si="9"/>
        <v>-16.295666666666666</v>
      </c>
      <c r="H39" s="5">
        <v>3.7999999999999999E-2</v>
      </c>
      <c r="I39" s="7">
        <f t="shared" si="10"/>
        <v>-16.333666666666666</v>
      </c>
      <c r="J39">
        <v>14.18</v>
      </c>
      <c r="K39" s="7">
        <v>2</v>
      </c>
      <c r="L39" s="8">
        <v>10</v>
      </c>
      <c r="M39">
        <f t="shared" si="11"/>
        <v>5</v>
      </c>
      <c r="O39" s="7">
        <f t="shared" si="12"/>
        <v>-23.161139333333331</v>
      </c>
      <c r="AC39">
        <f t="shared" si="13"/>
        <v>23.161139333333331</v>
      </c>
    </row>
    <row r="40" spans="1:29" x14ac:dyDescent="0.2">
      <c r="A40" t="s">
        <v>58</v>
      </c>
      <c r="B40" t="s">
        <v>23</v>
      </c>
      <c r="C40" s="7">
        <v>200</v>
      </c>
      <c r="D40" s="5">
        <v>-26.687000000000001</v>
      </c>
      <c r="E40" s="5">
        <v>-30.338999999999999</v>
      </c>
      <c r="F40" s="5">
        <v>-21.431000000000001</v>
      </c>
      <c r="G40" s="7">
        <f t="shared" si="9"/>
        <v>-26.152333333333331</v>
      </c>
      <c r="H40" s="5">
        <v>-1.093</v>
      </c>
      <c r="I40" s="7">
        <f t="shared" si="10"/>
        <v>-25.059333333333331</v>
      </c>
      <c r="J40">
        <v>14.18</v>
      </c>
      <c r="K40" s="7">
        <v>2</v>
      </c>
      <c r="L40" s="8">
        <v>10</v>
      </c>
      <c r="M40">
        <f t="shared" si="11"/>
        <v>5</v>
      </c>
      <c r="O40" s="7">
        <f t="shared" si="12"/>
        <v>-35.534134666666667</v>
      </c>
      <c r="AC40">
        <f t="shared" si="13"/>
        <v>35.534134666666667</v>
      </c>
    </row>
  </sheetData>
  <mergeCells count="6">
    <mergeCell ref="C1:E1"/>
    <mergeCell ref="Q16:S16"/>
    <mergeCell ref="U16:W16"/>
    <mergeCell ref="Y16:AA16"/>
    <mergeCell ref="Q21:S21"/>
    <mergeCell ref="U21:W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86AA1-002D-4602-8C37-6CB3CF594BE9}">
  <dimension ref="A1:AS52"/>
  <sheetViews>
    <sheetView topLeftCell="D21" workbookViewId="0">
      <selection activeCell="J38" sqref="J38"/>
    </sheetView>
  </sheetViews>
  <sheetFormatPr defaultRowHeight="15" x14ac:dyDescent="0.2"/>
  <cols>
    <col min="1" max="1" width="18.16015625" customWidth="1"/>
    <col min="2" max="2" width="14.66015625" customWidth="1"/>
    <col min="9" max="10" width="14.66015625" customWidth="1"/>
    <col min="11" max="11" width="16.41015625" customWidth="1"/>
    <col min="12" max="12" width="16.0078125" customWidth="1"/>
  </cols>
  <sheetData>
    <row r="1" spans="1:45" x14ac:dyDescent="0.2">
      <c r="A1" t="s">
        <v>62</v>
      </c>
      <c r="C1" s="65" t="s">
        <v>72</v>
      </c>
      <c r="D1" s="65"/>
      <c r="E1" s="65"/>
      <c r="I1" s="7"/>
      <c r="Q1" t="s">
        <v>90</v>
      </c>
    </row>
    <row r="2" spans="1:45" x14ac:dyDescent="0.2">
      <c r="A2" t="s">
        <v>84</v>
      </c>
      <c r="B2" s="3" t="s">
        <v>70</v>
      </c>
      <c r="C2" s="4">
        <v>1</v>
      </c>
      <c r="D2" s="4">
        <v>2</v>
      </c>
      <c r="E2" s="4">
        <v>3</v>
      </c>
      <c r="F2" s="3" t="s">
        <v>63</v>
      </c>
      <c r="G2" s="4" t="s">
        <v>64</v>
      </c>
      <c r="H2" s="3" t="s">
        <v>61</v>
      </c>
      <c r="I2" s="9" t="s">
        <v>65</v>
      </c>
      <c r="J2" s="3" t="s">
        <v>66</v>
      </c>
      <c r="K2" s="3" t="s">
        <v>67</v>
      </c>
      <c r="L2" s="3" t="s">
        <v>106</v>
      </c>
      <c r="N2" s="3" t="s">
        <v>107</v>
      </c>
      <c r="Q2" t="s">
        <v>88</v>
      </c>
      <c r="S2" s="16" t="s">
        <v>72</v>
      </c>
      <c r="T2" s="16"/>
      <c r="U2" s="16"/>
      <c r="Y2" s="7"/>
      <c r="AF2" t="s">
        <v>92</v>
      </c>
    </row>
    <row r="3" spans="1:45" x14ac:dyDescent="0.2">
      <c r="B3" s="7">
        <v>20</v>
      </c>
      <c r="C3" s="5">
        <v>27.5</v>
      </c>
      <c r="D3" s="5">
        <v>23</v>
      </c>
      <c r="E3" s="5">
        <v>26.5</v>
      </c>
      <c r="F3">
        <f t="shared" ref="F3:F7" si="0">AVERAGE(C3:E3)</f>
        <v>25.666666666666668</v>
      </c>
      <c r="G3" s="5">
        <v>0.65800000000000003</v>
      </c>
      <c r="H3">
        <f t="shared" ref="H3:H7" si="1">F3-G3</f>
        <v>25.008666666666667</v>
      </c>
      <c r="I3" s="7">
        <v>64.959999999999994</v>
      </c>
      <c r="J3">
        <v>2</v>
      </c>
      <c r="K3" s="5">
        <v>1</v>
      </c>
      <c r="L3">
        <f>50/K3</f>
        <v>50</v>
      </c>
      <c r="N3">
        <f>(H3*I3)/(J3*L3)</f>
        <v>16.245629866666665</v>
      </c>
      <c r="R3" s="3" t="s">
        <v>70</v>
      </c>
      <c r="S3" s="4">
        <v>1</v>
      </c>
      <c r="T3" s="4">
        <v>2</v>
      </c>
      <c r="U3" s="4">
        <v>3</v>
      </c>
      <c r="V3" s="3" t="s">
        <v>63</v>
      </c>
      <c r="W3" s="4" t="s">
        <v>64</v>
      </c>
      <c r="X3" s="3" t="s">
        <v>61</v>
      </c>
      <c r="Y3" s="9" t="s">
        <v>65</v>
      </c>
      <c r="Z3" s="3" t="s">
        <v>66</v>
      </c>
      <c r="AA3" s="3" t="s">
        <v>67</v>
      </c>
      <c r="AB3" s="3" t="s">
        <v>68</v>
      </c>
      <c r="AD3" s="3" t="s">
        <v>107</v>
      </c>
      <c r="AF3" t="s">
        <v>88</v>
      </c>
      <c r="AH3" s="16" t="s">
        <v>72</v>
      </c>
      <c r="AI3" s="16"/>
      <c r="AJ3" s="16"/>
      <c r="AN3" s="7"/>
    </row>
    <row r="4" spans="1:45" x14ac:dyDescent="0.2">
      <c r="B4" s="7">
        <v>100</v>
      </c>
      <c r="C4" s="6">
        <v>14.5</v>
      </c>
      <c r="D4" s="6">
        <v>20</v>
      </c>
      <c r="E4" s="6">
        <v>20</v>
      </c>
      <c r="F4">
        <f t="shared" si="0"/>
        <v>18.166666666666668</v>
      </c>
      <c r="G4" s="6">
        <v>1.3</v>
      </c>
      <c r="H4">
        <f t="shared" si="1"/>
        <v>16.866666666666667</v>
      </c>
      <c r="I4" s="7">
        <v>64.959999999999994</v>
      </c>
      <c r="J4">
        <v>2</v>
      </c>
      <c r="K4" s="6">
        <v>5</v>
      </c>
      <c r="L4">
        <f t="shared" ref="L4:L7" si="2">50/K4</f>
        <v>10</v>
      </c>
      <c r="N4">
        <f>(H4*I4)/(J4*L4)</f>
        <v>54.782933333333332</v>
      </c>
      <c r="R4" s="7">
        <v>20</v>
      </c>
      <c r="S4" s="5">
        <v>18.57</v>
      </c>
      <c r="T4" s="5">
        <v>39.353000000000002</v>
      </c>
      <c r="U4" s="5">
        <v>22.059000000000001</v>
      </c>
      <c r="V4">
        <f>AVERAGE(S4:U4)</f>
        <v>26.660666666666668</v>
      </c>
      <c r="W4" s="5">
        <v>3.6</v>
      </c>
      <c r="X4">
        <f>V4-W4</f>
        <v>23.060666666666666</v>
      </c>
      <c r="Y4" s="7">
        <v>64.959999999999994</v>
      </c>
      <c r="Z4">
        <v>2</v>
      </c>
      <c r="AA4" s="5">
        <v>1</v>
      </c>
      <c r="AB4">
        <f>50/AA4</f>
        <v>50</v>
      </c>
      <c r="AD4">
        <f>(X4*Y4)/(Z4*AB4)</f>
        <v>14.980209066666664</v>
      </c>
      <c r="AG4" s="3" t="s">
        <v>70</v>
      </c>
      <c r="AH4" s="4">
        <v>1</v>
      </c>
      <c r="AI4" s="4">
        <v>2</v>
      </c>
      <c r="AJ4" s="4">
        <v>3</v>
      </c>
      <c r="AK4" s="3" t="s">
        <v>63</v>
      </c>
      <c r="AL4" s="4" t="s">
        <v>64</v>
      </c>
      <c r="AM4" s="3" t="s">
        <v>61</v>
      </c>
      <c r="AN4" s="9" t="s">
        <v>65</v>
      </c>
      <c r="AO4" s="3" t="s">
        <v>66</v>
      </c>
      <c r="AP4" s="3" t="s">
        <v>67</v>
      </c>
      <c r="AQ4" s="3" t="s">
        <v>68</v>
      </c>
      <c r="AS4" s="3" t="s">
        <v>69</v>
      </c>
    </row>
    <row r="5" spans="1:45" x14ac:dyDescent="0.2">
      <c r="B5" s="7">
        <v>200</v>
      </c>
      <c r="C5" s="8">
        <v>12.05</v>
      </c>
      <c r="D5" s="8">
        <v>15</v>
      </c>
      <c r="E5" s="8">
        <v>14.7</v>
      </c>
      <c r="F5" s="7">
        <f t="shared" si="0"/>
        <v>13.916666666666666</v>
      </c>
      <c r="G5" s="8">
        <v>0.78500000000000003</v>
      </c>
      <c r="H5" s="7">
        <f t="shared" si="1"/>
        <v>13.131666666666666</v>
      </c>
      <c r="I5" s="7">
        <v>64.959999999999994</v>
      </c>
      <c r="J5" s="7">
        <v>2</v>
      </c>
      <c r="K5" s="8">
        <v>10</v>
      </c>
      <c r="L5" s="7">
        <f t="shared" si="2"/>
        <v>5</v>
      </c>
      <c r="M5" s="7"/>
      <c r="N5" s="7">
        <f t="shared" ref="N5:N7" si="3">(H5*I5)/(J5*L5)</f>
        <v>85.303306666666657</v>
      </c>
      <c r="R5" s="7">
        <v>40</v>
      </c>
      <c r="S5" s="6">
        <v>71.471000000000004</v>
      </c>
      <c r="T5" s="6">
        <v>50.118000000000002</v>
      </c>
      <c r="U5" s="6">
        <v>94.587999999999994</v>
      </c>
      <c r="V5">
        <f>AVERAGE(S5:U5)</f>
        <v>72.058999999999997</v>
      </c>
      <c r="W5" s="6">
        <v>3.847</v>
      </c>
      <c r="X5">
        <f>V5-W5</f>
        <v>68.212000000000003</v>
      </c>
      <c r="Y5" s="7">
        <v>64.959999999999994</v>
      </c>
      <c r="Z5">
        <v>2</v>
      </c>
      <c r="AA5" s="6">
        <v>2</v>
      </c>
      <c r="AB5">
        <f>50/AA5</f>
        <v>25</v>
      </c>
      <c r="AD5">
        <f>(X5*Y5)/(Z5*AB5)</f>
        <v>88.621030399999995</v>
      </c>
      <c r="AG5" s="7">
        <v>20</v>
      </c>
      <c r="AH5" s="8">
        <v>7.2190000000000003</v>
      </c>
      <c r="AI5" s="8">
        <v>6.5709999999999997</v>
      </c>
      <c r="AJ5" s="8">
        <v>6.319</v>
      </c>
      <c r="AK5">
        <f>AVERAGE(AH5:AJ5)</f>
        <v>6.7029999999999994</v>
      </c>
      <c r="AL5" s="5">
        <v>0.98399999999999999</v>
      </c>
      <c r="AM5">
        <f>AK5-AL5</f>
        <v>5.7189999999999994</v>
      </c>
      <c r="AN5" s="7">
        <v>64.959999999999994</v>
      </c>
      <c r="AO5">
        <v>2</v>
      </c>
      <c r="AP5" s="5">
        <v>1</v>
      </c>
      <c r="AQ5">
        <f>50/AP5</f>
        <v>50</v>
      </c>
      <c r="AS5">
        <f>(AM5*AN5)/(AO5*AQ5)</f>
        <v>3.7150623999999994</v>
      </c>
    </row>
    <row r="6" spans="1:45" x14ac:dyDescent="0.2">
      <c r="B6" s="7">
        <v>400</v>
      </c>
      <c r="C6" s="6">
        <v>15.5</v>
      </c>
      <c r="D6" s="6">
        <v>10.5</v>
      </c>
      <c r="E6" s="6">
        <v>12</v>
      </c>
      <c r="F6">
        <f t="shared" si="0"/>
        <v>12.666666666666666</v>
      </c>
      <c r="G6" s="6">
        <v>0.214</v>
      </c>
      <c r="H6">
        <f t="shared" si="1"/>
        <v>12.452666666666666</v>
      </c>
      <c r="I6" s="7">
        <v>64.959999999999994</v>
      </c>
      <c r="J6">
        <v>2</v>
      </c>
      <c r="K6" s="6">
        <v>20</v>
      </c>
      <c r="L6">
        <f t="shared" si="2"/>
        <v>2.5</v>
      </c>
      <c r="N6" s="7">
        <f t="shared" si="3"/>
        <v>161.7850453333333</v>
      </c>
      <c r="R6" s="7">
        <v>80</v>
      </c>
      <c r="S6" s="8">
        <v>43.058999999999997</v>
      </c>
      <c r="T6" s="8">
        <v>47.118000000000002</v>
      </c>
      <c r="U6" s="8">
        <v>34.234999999999999</v>
      </c>
      <c r="V6" s="7">
        <f>AVERAGE(S6:U6)</f>
        <v>41.470666666666666</v>
      </c>
      <c r="W6" s="8">
        <v>3.2469999999999999</v>
      </c>
      <c r="X6" s="7">
        <f>V6-W6</f>
        <v>38.223666666666666</v>
      </c>
      <c r="Y6" s="7">
        <v>64.959999999999994</v>
      </c>
      <c r="Z6" s="7">
        <v>2</v>
      </c>
      <c r="AA6" s="8">
        <v>4</v>
      </c>
      <c r="AB6" s="7">
        <f>50/AA6</f>
        <v>12.5</v>
      </c>
      <c r="AC6" s="7"/>
      <c r="AD6" s="7">
        <f>(X6*Y6)/(Z6*AB6)</f>
        <v>99.320375466666661</v>
      </c>
      <c r="AG6" s="7">
        <v>40</v>
      </c>
      <c r="AH6" s="6">
        <v>4.1470000000000002</v>
      </c>
      <c r="AI6" s="6">
        <v>4.26</v>
      </c>
      <c r="AJ6" s="6">
        <v>3.613</v>
      </c>
      <c r="AK6">
        <f>AVERAGE(AH6:AJ6)</f>
        <v>4.0066666666666668</v>
      </c>
      <c r="AL6" s="6">
        <v>0.27500000000000002</v>
      </c>
      <c r="AM6">
        <f>AK6-AL6</f>
        <v>3.7316666666666669</v>
      </c>
      <c r="AN6" s="7">
        <v>64.959999999999994</v>
      </c>
      <c r="AO6">
        <v>2</v>
      </c>
      <c r="AP6" s="6">
        <v>2</v>
      </c>
      <c r="AQ6">
        <f>50/AP6</f>
        <v>25</v>
      </c>
      <c r="AS6">
        <f>(AM6*AN6)/(AO6*AQ6)</f>
        <v>4.8481813333333328</v>
      </c>
    </row>
    <row r="7" spans="1:45" x14ac:dyDescent="0.2">
      <c r="B7" s="7">
        <v>800</v>
      </c>
      <c r="C7" s="6">
        <v>9.5</v>
      </c>
      <c r="D7" s="6">
        <v>12.5</v>
      </c>
      <c r="E7" s="6">
        <v>11</v>
      </c>
      <c r="F7">
        <f t="shared" si="0"/>
        <v>11</v>
      </c>
      <c r="G7" s="6">
        <v>0.187</v>
      </c>
      <c r="H7">
        <f t="shared" si="1"/>
        <v>10.813000000000001</v>
      </c>
      <c r="I7" s="7">
        <v>64.959999999999994</v>
      </c>
      <c r="J7">
        <v>2</v>
      </c>
      <c r="K7" s="6">
        <v>40</v>
      </c>
      <c r="L7">
        <f t="shared" si="2"/>
        <v>1.25</v>
      </c>
      <c r="N7">
        <f t="shared" si="3"/>
        <v>280.964992</v>
      </c>
      <c r="AG7" s="7">
        <v>80</v>
      </c>
      <c r="AH7" s="8">
        <v>1.7190000000000001</v>
      </c>
      <c r="AI7" s="8">
        <v>1.958</v>
      </c>
      <c r="AJ7" s="8">
        <v>2.2919999999999998</v>
      </c>
      <c r="AK7" s="7">
        <f>AVERAGE(AH7:AJ7)</f>
        <v>1.9896666666666665</v>
      </c>
      <c r="AL7" s="8">
        <v>0.122</v>
      </c>
      <c r="AM7" s="7">
        <f>AK7-AL7</f>
        <v>1.8676666666666666</v>
      </c>
      <c r="AN7" s="7">
        <v>64.959999999999994</v>
      </c>
      <c r="AO7" s="7">
        <v>2</v>
      </c>
      <c r="AP7" s="8">
        <v>4</v>
      </c>
      <c r="AQ7" s="7">
        <f>50/AP7</f>
        <v>12.5</v>
      </c>
      <c r="AR7" s="7"/>
      <c r="AS7" s="7">
        <f>(AM7*AN7)/(AO7*AQ7)</f>
        <v>4.852945066666666</v>
      </c>
    </row>
    <row r="8" spans="1:45" x14ac:dyDescent="0.2">
      <c r="Q8" t="s">
        <v>89</v>
      </c>
      <c r="S8" s="16" t="s">
        <v>72</v>
      </c>
      <c r="T8" s="16"/>
      <c r="U8" s="16"/>
      <c r="Y8" s="7"/>
    </row>
    <row r="9" spans="1:45" x14ac:dyDescent="0.2">
      <c r="A9" t="s">
        <v>62</v>
      </c>
      <c r="C9" s="65" t="s">
        <v>72</v>
      </c>
      <c r="D9" s="65"/>
      <c r="E9" s="65"/>
      <c r="I9" s="7"/>
      <c r="R9" s="3" t="s">
        <v>70</v>
      </c>
      <c r="S9" s="4">
        <v>1</v>
      </c>
      <c r="T9" s="4">
        <v>2</v>
      </c>
      <c r="U9" s="4">
        <v>3</v>
      </c>
      <c r="V9" s="3" t="s">
        <v>63</v>
      </c>
      <c r="W9" s="4" t="s">
        <v>64</v>
      </c>
      <c r="X9" s="3" t="s">
        <v>61</v>
      </c>
      <c r="Y9" s="9" t="s">
        <v>65</v>
      </c>
      <c r="Z9" s="3" t="s">
        <v>66</v>
      </c>
      <c r="AA9" s="3" t="s">
        <v>67</v>
      </c>
      <c r="AB9" s="3" t="s">
        <v>68</v>
      </c>
      <c r="AD9" s="3" t="s">
        <v>107</v>
      </c>
      <c r="AF9" t="s">
        <v>89</v>
      </c>
      <c r="AH9" s="16" t="s">
        <v>72</v>
      </c>
      <c r="AI9" s="16"/>
      <c r="AJ9" s="16"/>
      <c r="AN9" s="7"/>
    </row>
    <row r="10" spans="1:45" x14ac:dyDescent="0.2">
      <c r="A10" t="s">
        <v>85</v>
      </c>
      <c r="B10" s="3" t="s">
        <v>70</v>
      </c>
      <c r="C10" s="4">
        <v>1</v>
      </c>
      <c r="D10" s="4">
        <v>2</v>
      </c>
      <c r="E10" s="4">
        <v>3</v>
      </c>
      <c r="F10" s="3" t="s">
        <v>63</v>
      </c>
      <c r="G10" s="4" t="s">
        <v>64</v>
      </c>
      <c r="H10" s="3" t="s">
        <v>61</v>
      </c>
      <c r="I10" s="9" t="s">
        <v>65</v>
      </c>
      <c r="J10" s="3" t="s">
        <v>66</v>
      </c>
      <c r="K10" s="3" t="s">
        <v>67</v>
      </c>
      <c r="L10" s="3" t="s">
        <v>68</v>
      </c>
      <c r="N10" s="3" t="s">
        <v>107</v>
      </c>
      <c r="R10" s="7">
        <v>20</v>
      </c>
      <c r="S10" s="5">
        <v>46.234999999999999</v>
      </c>
      <c r="T10" s="5"/>
      <c r="U10" s="5">
        <v>46.941000000000003</v>
      </c>
      <c r="V10">
        <f>AVERAGE(S10:U10)</f>
        <v>46.588000000000001</v>
      </c>
      <c r="W10" s="5">
        <v>-1.5529999999999999</v>
      </c>
      <c r="X10">
        <f>V10-W10</f>
        <v>48.140999999999998</v>
      </c>
      <c r="Y10" s="7">
        <v>64.959999999999994</v>
      </c>
      <c r="Z10">
        <v>2</v>
      </c>
      <c r="AA10" s="5">
        <v>1</v>
      </c>
      <c r="AB10">
        <f>50/AA10</f>
        <v>50</v>
      </c>
      <c r="AD10">
        <f>(X10*Y10)/(Z10*AB10)</f>
        <v>31.272393599999997</v>
      </c>
      <c r="AG10" s="3" t="s">
        <v>70</v>
      </c>
      <c r="AH10" s="4">
        <v>1</v>
      </c>
      <c r="AI10" s="4">
        <v>2</v>
      </c>
      <c r="AJ10" s="4">
        <v>3</v>
      </c>
      <c r="AK10" s="3" t="s">
        <v>63</v>
      </c>
      <c r="AL10" s="4" t="s">
        <v>64</v>
      </c>
      <c r="AM10" s="3" t="s">
        <v>61</v>
      </c>
      <c r="AN10" s="9" t="s">
        <v>65</v>
      </c>
      <c r="AO10" s="3" t="s">
        <v>66</v>
      </c>
      <c r="AP10" s="3" t="s">
        <v>67</v>
      </c>
      <c r="AQ10" s="3" t="s">
        <v>68</v>
      </c>
      <c r="AS10" s="3" t="s">
        <v>69</v>
      </c>
    </row>
    <row r="11" spans="1:45" x14ac:dyDescent="0.2">
      <c r="B11" s="7">
        <v>20</v>
      </c>
      <c r="C11" s="5">
        <v>10.714</v>
      </c>
      <c r="D11" s="5">
        <v>9.6430000000000007</v>
      </c>
      <c r="E11" s="5">
        <v>11.143000000000001</v>
      </c>
      <c r="F11">
        <f t="shared" ref="F11:F15" si="4">AVERAGE(C11:E11)</f>
        <v>10.5</v>
      </c>
      <c r="G11" s="5">
        <v>0.64300000000000002</v>
      </c>
      <c r="H11">
        <f t="shared" ref="H11:H15" si="5">F11-G11</f>
        <v>9.8569999999999993</v>
      </c>
      <c r="I11" s="7">
        <v>64.959999999999994</v>
      </c>
      <c r="J11">
        <v>2</v>
      </c>
      <c r="K11" s="5">
        <v>1</v>
      </c>
      <c r="L11">
        <f>50/K11</f>
        <v>50</v>
      </c>
      <c r="N11">
        <f>(H11*I11)/(J11*L11)</f>
        <v>6.4031071999999991</v>
      </c>
      <c r="R11" s="7">
        <v>40</v>
      </c>
      <c r="S11" s="6">
        <v>85.941000000000003</v>
      </c>
      <c r="T11" s="6">
        <v>81.176000000000002</v>
      </c>
      <c r="U11" s="6">
        <v>77.647000000000006</v>
      </c>
      <c r="V11">
        <f>AVERAGE(S11:U11)</f>
        <v>81.588000000000008</v>
      </c>
      <c r="W11" s="6">
        <v>0.106</v>
      </c>
      <c r="X11">
        <f>V11-W11</f>
        <v>81.482000000000014</v>
      </c>
      <c r="Y11" s="7">
        <v>64.959999999999994</v>
      </c>
      <c r="Z11">
        <v>2</v>
      </c>
      <c r="AA11" s="6">
        <v>2</v>
      </c>
      <c r="AB11">
        <f>50/AA11</f>
        <v>25</v>
      </c>
      <c r="AD11">
        <f>(X11*Y11)/(Z11*AB11)</f>
        <v>105.86141440000002</v>
      </c>
      <c r="AG11" s="7">
        <v>20</v>
      </c>
      <c r="AH11" s="5">
        <v>7.04</v>
      </c>
      <c r="AI11" s="5">
        <v>7.32</v>
      </c>
      <c r="AJ11" s="5">
        <v>7.4</v>
      </c>
      <c r="AK11">
        <f>AVERAGE(AH11:AJ11)</f>
        <v>7.253333333333333</v>
      </c>
      <c r="AL11" s="5">
        <v>0.91700000000000004</v>
      </c>
      <c r="AM11">
        <f>AK11-AL11</f>
        <v>6.3363333333333332</v>
      </c>
      <c r="AN11" s="7">
        <v>64.959999999999994</v>
      </c>
      <c r="AO11">
        <v>2</v>
      </c>
      <c r="AP11" s="5">
        <v>1</v>
      </c>
      <c r="AQ11">
        <f>50/AP11</f>
        <v>50</v>
      </c>
      <c r="AS11">
        <f>(AM11*AN11)/(AO11*AQ11)</f>
        <v>4.1160821333333324</v>
      </c>
    </row>
    <row r="12" spans="1:45" x14ac:dyDescent="0.2">
      <c r="B12" s="7">
        <v>100</v>
      </c>
      <c r="C12" s="6">
        <v>5.5289999999999999</v>
      </c>
      <c r="D12" s="6">
        <v>8.1</v>
      </c>
      <c r="E12" s="6">
        <v>6.2140000000000004</v>
      </c>
      <c r="F12">
        <f t="shared" si="4"/>
        <v>6.6143333333333336</v>
      </c>
      <c r="G12" s="6">
        <v>1.0289999999999999</v>
      </c>
      <c r="H12">
        <f t="shared" si="5"/>
        <v>5.5853333333333337</v>
      </c>
      <c r="I12" s="7">
        <v>64.959999999999994</v>
      </c>
      <c r="J12">
        <v>2</v>
      </c>
      <c r="K12" s="6">
        <v>5</v>
      </c>
      <c r="L12">
        <f t="shared" ref="L12:L15" si="6">50/K12</f>
        <v>10</v>
      </c>
      <c r="N12">
        <f>(H12*I12)/(J12*L12)</f>
        <v>18.141162666666666</v>
      </c>
      <c r="R12" s="7">
        <v>80</v>
      </c>
      <c r="S12" s="8">
        <v>12.648</v>
      </c>
      <c r="T12" s="8">
        <v>16.739000000000001</v>
      </c>
      <c r="U12" s="8">
        <v>14.817</v>
      </c>
      <c r="V12" s="7">
        <f>AVERAGE(S12:U12)</f>
        <v>14.734666666666667</v>
      </c>
      <c r="W12" s="8">
        <v>2.1179999999999999</v>
      </c>
      <c r="X12" s="7">
        <f>V12-W12</f>
        <v>12.616666666666667</v>
      </c>
      <c r="Y12" s="7">
        <v>64.959999999999994</v>
      </c>
      <c r="Z12" s="7">
        <v>2</v>
      </c>
      <c r="AA12" s="8">
        <v>4</v>
      </c>
      <c r="AB12" s="7">
        <f>50/AA12</f>
        <v>12.5</v>
      </c>
      <c r="AC12" s="7"/>
      <c r="AD12" s="7">
        <f>(X12*Y12)/(Z12*AB12)</f>
        <v>32.783146666666667</v>
      </c>
      <c r="AG12" s="7">
        <v>40</v>
      </c>
      <c r="AH12" s="6">
        <v>3.8</v>
      </c>
      <c r="AI12" s="6">
        <v>4.4000000000000004</v>
      </c>
      <c r="AJ12" s="6">
        <v>3</v>
      </c>
      <c r="AK12">
        <f>AVERAGE(AH12:AJ12)</f>
        <v>3.7333333333333329</v>
      </c>
      <c r="AL12" s="6">
        <v>0.98699999999999999</v>
      </c>
      <c r="AM12">
        <f>AK12-AL12</f>
        <v>2.7463333333333328</v>
      </c>
      <c r="AN12" s="7">
        <v>64.959999999999994</v>
      </c>
      <c r="AO12">
        <v>2</v>
      </c>
      <c r="AP12" s="6">
        <v>2</v>
      </c>
      <c r="AQ12">
        <f>50/AP12</f>
        <v>25</v>
      </c>
      <c r="AS12">
        <f>(AM12*AN12)/(AO12*AQ12)</f>
        <v>3.5680362666666654</v>
      </c>
    </row>
    <row r="13" spans="1:45" x14ac:dyDescent="0.2">
      <c r="B13" s="7">
        <v>200</v>
      </c>
      <c r="C13" s="8">
        <v>7.2859999999999996</v>
      </c>
      <c r="D13" s="8">
        <v>8.1430000000000007</v>
      </c>
      <c r="E13" s="8">
        <v>11.143000000000001</v>
      </c>
      <c r="F13" s="7">
        <f t="shared" si="4"/>
        <v>8.8573333333333348</v>
      </c>
      <c r="G13" s="8">
        <v>0.68600000000000005</v>
      </c>
      <c r="H13" s="7">
        <f t="shared" si="5"/>
        <v>8.1713333333333349</v>
      </c>
      <c r="I13" s="7">
        <v>64.959999999999994</v>
      </c>
      <c r="J13" s="7">
        <v>2</v>
      </c>
      <c r="K13" s="8">
        <v>10</v>
      </c>
      <c r="L13" s="7">
        <f t="shared" si="6"/>
        <v>5</v>
      </c>
      <c r="M13" s="7"/>
      <c r="N13" s="7">
        <f t="shared" ref="N13:N15" si="7">(H13*I13)/(J13*L13)</f>
        <v>53.080981333333341</v>
      </c>
      <c r="AG13" s="7">
        <v>80</v>
      </c>
      <c r="AH13" s="8">
        <v>1.2</v>
      </c>
      <c r="AI13" s="8">
        <v>1.5569999999999999</v>
      </c>
      <c r="AJ13" s="8">
        <v>1.8140000000000001</v>
      </c>
      <c r="AK13" s="7">
        <f>AVERAGE(AH13:AJ13)</f>
        <v>1.5236666666666665</v>
      </c>
      <c r="AL13" s="8">
        <v>0.14699999999999999</v>
      </c>
      <c r="AM13" s="7">
        <f>AK13-AL13</f>
        <v>1.3766666666666665</v>
      </c>
      <c r="AN13" s="7">
        <v>64.959999999999994</v>
      </c>
      <c r="AO13" s="7">
        <v>2</v>
      </c>
      <c r="AP13" s="8">
        <v>4</v>
      </c>
      <c r="AQ13" s="7">
        <f>50/AP13</f>
        <v>12.5</v>
      </c>
      <c r="AR13" s="7"/>
      <c r="AS13" s="7">
        <f>(AM13*AN13)/(AO13*AQ13)</f>
        <v>3.5771306666666658</v>
      </c>
    </row>
    <row r="14" spans="1:45" x14ac:dyDescent="0.2">
      <c r="B14" s="7">
        <v>400</v>
      </c>
      <c r="C14" s="6">
        <v>7.7140000000000004</v>
      </c>
      <c r="D14" s="6">
        <v>5.5709999999999997</v>
      </c>
      <c r="E14" s="6">
        <v>9</v>
      </c>
      <c r="F14">
        <f t="shared" si="4"/>
        <v>7.4283333333333337</v>
      </c>
      <c r="G14" s="6">
        <v>8.5999999999999993E-2</v>
      </c>
      <c r="H14">
        <f t="shared" si="5"/>
        <v>7.3423333333333334</v>
      </c>
      <c r="I14" s="7">
        <v>64.959999999999994</v>
      </c>
      <c r="J14">
        <v>2</v>
      </c>
      <c r="K14" s="6">
        <v>20</v>
      </c>
      <c r="L14">
        <f t="shared" si="6"/>
        <v>2.5</v>
      </c>
      <c r="N14" s="7">
        <f t="shared" si="7"/>
        <v>95.391594666666663</v>
      </c>
      <c r="Q14" t="s">
        <v>91</v>
      </c>
    </row>
    <row r="15" spans="1:45" x14ac:dyDescent="0.2">
      <c r="B15" s="7">
        <v>800</v>
      </c>
      <c r="C15" s="6">
        <v>6.9429999999999996</v>
      </c>
      <c r="D15" s="6">
        <v>8.8710000000000004</v>
      </c>
      <c r="E15" s="6">
        <v>8.1430000000000007</v>
      </c>
      <c r="F15">
        <f t="shared" si="4"/>
        <v>7.9856666666666669</v>
      </c>
      <c r="G15" s="6">
        <v>-0.94299999999999995</v>
      </c>
      <c r="H15">
        <f t="shared" si="5"/>
        <v>8.9286666666666665</v>
      </c>
      <c r="I15" s="7">
        <v>64.959999999999994</v>
      </c>
      <c r="J15">
        <v>2</v>
      </c>
      <c r="K15" s="6">
        <v>40</v>
      </c>
      <c r="L15">
        <f t="shared" si="6"/>
        <v>1.25</v>
      </c>
      <c r="N15" s="7">
        <f t="shared" si="7"/>
        <v>232.00247466666664</v>
      </c>
      <c r="Q15" t="s">
        <v>88</v>
      </c>
      <c r="S15" s="16" t="s">
        <v>72</v>
      </c>
      <c r="T15" s="16"/>
      <c r="U15" s="16"/>
      <c r="Y15" s="7"/>
    </row>
    <row r="16" spans="1:45" x14ac:dyDescent="0.2">
      <c r="N16" s="7"/>
      <c r="R16" s="3" t="s">
        <v>70</v>
      </c>
      <c r="S16" s="4">
        <v>1</v>
      </c>
      <c r="T16" s="4">
        <v>2</v>
      </c>
      <c r="U16" s="4">
        <v>3</v>
      </c>
      <c r="V16" s="3" t="s">
        <v>63</v>
      </c>
      <c r="W16" s="4" t="s">
        <v>64</v>
      </c>
      <c r="X16" s="3" t="s">
        <v>61</v>
      </c>
      <c r="Y16" s="9" t="s">
        <v>65</v>
      </c>
      <c r="Z16" s="3" t="s">
        <v>66</v>
      </c>
      <c r="AA16" s="3" t="s">
        <v>67</v>
      </c>
      <c r="AB16" s="3" t="s">
        <v>68</v>
      </c>
      <c r="AD16" s="3" t="s">
        <v>107</v>
      </c>
      <c r="AF16" s="68" t="s">
        <v>96</v>
      </c>
      <c r="AG16" s="68"/>
      <c r="AH16" s="68"/>
    </row>
    <row r="17" spans="1:45" x14ac:dyDescent="0.2">
      <c r="A17" t="s">
        <v>62</v>
      </c>
      <c r="C17" s="65" t="s">
        <v>72</v>
      </c>
      <c r="D17" s="65"/>
      <c r="E17" s="65"/>
      <c r="I17" s="7"/>
      <c r="N17" s="7"/>
      <c r="R17" s="7">
        <v>20</v>
      </c>
      <c r="S17" s="5">
        <v>17.471</v>
      </c>
      <c r="T17" s="5">
        <v>12.952999999999999</v>
      </c>
      <c r="U17" s="5"/>
      <c r="V17">
        <f>AVERAGE(S17:U17)</f>
        <v>15.212</v>
      </c>
      <c r="W17" s="5">
        <v>0.21199999999999999</v>
      </c>
      <c r="X17">
        <f>V17-W17</f>
        <v>15</v>
      </c>
      <c r="Y17" s="7">
        <v>64.959999999999994</v>
      </c>
      <c r="Z17">
        <v>2</v>
      </c>
      <c r="AA17" s="5">
        <v>1</v>
      </c>
      <c r="AB17">
        <f>50/AA17</f>
        <v>50</v>
      </c>
      <c r="AD17">
        <f>(X17*Y17)/(Z17*AB17)</f>
        <v>9.743999999999998</v>
      </c>
      <c r="AF17" t="s">
        <v>88</v>
      </c>
      <c r="AH17" s="17" t="s">
        <v>72</v>
      </c>
      <c r="AI17" s="17"/>
      <c r="AJ17" s="17"/>
      <c r="AN17" s="7"/>
    </row>
    <row r="18" spans="1:45" x14ac:dyDescent="0.2">
      <c r="A18" t="s">
        <v>86</v>
      </c>
      <c r="B18" s="3" t="s">
        <v>70</v>
      </c>
      <c r="C18" s="4">
        <v>1</v>
      </c>
      <c r="D18" s="4">
        <v>2</v>
      </c>
      <c r="E18" s="4">
        <v>3</v>
      </c>
      <c r="F18" s="3" t="s">
        <v>63</v>
      </c>
      <c r="G18" s="4" t="s">
        <v>64</v>
      </c>
      <c r="H18" s="3" t="s">
        <v>61</v>
      </c>
      <c r="I18" s="9" t="s">
        <v>109</v>
      </c>
      <c r="J18" s="3" t="s">
        <v>66</v>
      </c>
      <c r="K18" s="3" t="s">
        <v>67</v>
      </c>
      <c r="L18" s="3" t="s">
        <v>108</v>
      </c>
      <c r="N18" s="3" t="s">
        <v>107</v>
      </c>
      <c r="R18" s="7">
        <v>40</v>
      </c>
      <c r="S18" s="6">
        <v>8.1180000000000003</v>
      </c>
      <c r="T18" s="6">
        <v>9.1760000000000002</v>
      </c>
      <c r="U18" s="6">
        <v>9.3529999999999998</v>
      </c>
      <c r="V18">
        <f>AVERAGE(S18:U18)</f>
        <v>8.8823333333333334</v>
      </c>
      <c r="W18" s="6">
        <v>0.95299999999999996</v>
      </c>
      <c r="X18">
        <f>V18-W18</f>
        <v>7.9293333333333331</v>
      </c>
      <c r="Y18" s="7">
        <v>64.959999999999994</v>
      </c>
      <c r="Z18">
        <v>2</v>
      </c>
      <c r="AA18" s="6">
        <v>2</v>
      </c>
      <c r="AB18">
        <f>50/AA18</f>
        <v>25</v>
      </c>
      <c r="AD18">
        <f>(X18*Y18)/(Z18*AB18)</f>
        <v>10.301789866666665</v>
      </c>
      <c r="AG18" s="3" t="s">
        <v>70</v>
      </c>
      <c r="AH18" s="4">
        <v>1</v>
      </c>
      <c r="AI18" s="4">
        <v>2</v>
      </c>
      <c r="AJ18" s="4">
        <v>3</v>
      </c>
      <c r="AK18" s="3" t="s">
        <v>63</v>
      </c>
      <c r="AL18" s="4" t="s">
        <v>64</v>
      </c>
      <c r="AM18" s="3" t="s">
        <v>61</v>
      </c>
      <c r="AN18" s="9" t="s">
        <v>65</v>
      </c>
      <c r="AO18" s="3" t="s">
        <v>66</v>
      </c>
      <c r="AP18" s="3" t="s">
        <v>67</v>
      </c>
      <c r="AQ18" s="3" t="s">
        <v>68</v>
      </c>
      <c r="AS18" s="3" t="s">
        <v>69</v>
      </c>
    </row>
    <row r="19" spans="1:45" x14ac:dyDescent="0.2">
      <c r="B19" s="7">
        <v>20</v>
      </c>
      <c r="C19" s="5">
        <v>18</v>
      </c>
      <c r="D19" s="5">
        <v>17.143000000000001</v>
      </c>
      <c r="E19" s="5">
        <v>21</v>
      </c>
      <c r="F19">
        <f t="shared" ref="F19:F23" si="8">AVERAGE(C19:E19)</f>
        <v>18.714333333333332</v>
      </c>
      <c r="G19" s="5">
        <v>0.38600000000000001</v>
      </c>
      <c r="H19">
        <f t="shared" ref="H19:H23" si="9">F19-G19</f>
        <v>18.328333333333333</v>
      </c>
      <c r="I19" s="7">
        <v>64.959999999999994</v>
      </c>
      <c r="J19">
        <v>2</v>
      </c>
      <c r="K19" s="5">
        <v>1</v>
      </c>
      <c r="L19">
        <f>50/K19</f>
        <v>50</v>
      </c>
      <c r="N19" s="7">
        <f>(H19*I19)/(J19*L19)</f>
        <v>11.906085333333333</v>
      </c>
      <c r="R19" s="7">
        <v>80</v>
      </c>
      <c r="S19" s="8">
        <v>20.928999999999998</v>
      </c>
      <c r="T19" s="8">
        <v>12.635</v>
      </c>
      <c r="U19" s="8">
        <v>21.140999999999998</v>
      </c>
      <c r="V19" s="7">
        <f>AVERAGE(S19:U19)</f>
        <v>18.234999999999999</v>
      </c>
      <c r="W19" s="8">
        <v>-0.49399999999999999</v>
      </c>
      <c r="X19" s="7">
        <f>V19-W19</f>
        <v>18.728999999999999</v>
      </c>
      <c r="Y19" s="7">
        <v>64.959999999999994</v>
      </c>
      <c r="Z19" s="7">
        <v>2</v>
      </c>
      <c r="AA19" s="8">
        <v>4</v>
      </c>
      <c r="AB19" s="7">
        <f>50/AA19</f>
        <v>12.5</v>
      </c>
      <c r="AC19" s="7"/>
      <c r="AD19" s="7">
        <f>(X19*Y19)/(Z19*AB19)</f>
        <v>48.6654336</v>
      </c>
      <c r="AG19" s="14">
        <v>20</v>
      </c>
      <c r="AH19" s="8">
        <v>7.6609999999999996</v>
      </c>
      <c r="AI19" s="8">
        <v>6.8550000000000004</v>
      </c>
      <c r="AJ19" s="8">
        <v>6.2060000000000004</v>
      </c>
      <c r="AK19">
        <f>AVERAGE(AH19:AJ19)</f>
        <v>6.9073333333333338</v>
      </c>
      <c r="AL19" s="5">
        <v>0.28699999999999998</v>
      </c>
      <c r="AM19">
        <f>AK19-AL19</f>
        <v>6.6203333333333338</v>
      </c>
      <c r="AN19" s="7">
        <v>64.959999999999994</v>
      </c>
      <c r="AO19">
        <v>2</v>
      </c>
      <c r="AP19" s="5">
        <v>1</v>
      </c>
      <c r="AQ19">
        <f>50/AP19</f>
        <v>50</v>
      </c>
      <c r="AS19">
        <f>(AM19*AN19)/(AO19*AQ19)</f>
        <v>4.3005685333333332</v>
      </c>
    </row>
    <row r="20" spans="1:45" x14ac:dyDescent="0.2">
      <c r="B20" s="7">
        <v>100</v>
      </c>
      <c r="C20" s="6">
        <v>11.143000000000001</v>
      </c>
      <c r="D20" s="6">
        <v>11.545</v>
      </c>
      <c r="E20" s="6">
        <v>17.143000000000001</v>
      </c>
      <c r="F20">
        <f t="shared" si="8"/>
        <v>13.277000000000001</v>
      </c>
      <c r="G20" s="6">
        <v>0.64300000000000002</v>
      </c>
      <c r="H20">
        <f t="shared" si="9"/>
        <v>12.634</v>
      </c>
      <c r="I20" s="7">
        <v>64.959999999999994</v>
      </c>
      <c r="J20">
        <v>2</v>
      </c>
      <c r="K20" s="6">
        <v>5</v>
      </c>
      <c r="L20">
        <f t="shared" ref="L20:L23" si="10">50/K20</f>
        <v>10</v>
      </c>
      <c r="N20" s="7">
        <f>(H20*I20)/(J20*L20)</f>
        <v>41.035231999999993</v>
      </c>
      <c r="AG20" s="7">
        <v>40</v>
      </c>
      <c r="AH20" s="6">
        <v>3.2120000000000002</v>
      </c>
      <c r="AI20" s="6">
        <v>3.1789999999999998</v>
      </c>
      <c r="AJ20" s="6">
        <v>3.343</v>
      </c>
      <c r="AK20">
        <f>AVERAGE(AH20:AJ20)</f>
        <v>3.2446666666666668</v>
      </c>
      <c r="AL20" s="6">
        <v>0.32600000000000001</v>
      </c>
      <c r="AM20">
        <f>AK20-AL20</f>
        <v>2.9186666666666667</v>
      </c>
      <c r="AN20" s="7">
        <v>64.959999999999994</v>
      </c>
      <c r="AO20">
        <v>2</v>
      </c>
      <c r="AP20" s="6">
        <v>2</v>
      </c>
      <c r="AQ20">
        <f>50/AP20</f>
        <v>25</v>
      </c>
      <c r="AS20">
        <f>(AM20*AN20)/(AO20*AQ20)</f>
        <v>3.7919317333333336</v>
      </c>
    </row>
    <row r="21" spans="1:45" x14ac:dyDescent="0.2">
      <c r="B21" s="7">
        <v>200</v>
      </c>
      <c r="C21" s="8">
        <v>5.3140000000000001</v>
      </c>
      <c r="D21" s="8">
        <v>6.6859999999999999</v>
      </c>
      <c r="E21" s="8">
        <v>7.4139999999999997</v>
      </c>
      <c r="F21" s="7">
        <f t="shared" si="8"/>
        <v>6.4713333333333338</v>
      </c>
      <c r="G21" s="8">
        <v>-0.85699999999999998</v>
      </c>
      <c r="H21" s="7">
        <f t="shared" si="9"/>
        <v>7.328333333333334</v>
      </c>
      <c r="I21" s="7">
        <v>64.959999999999994</v>
      </c>
      <c r="J21" s="7">
        <v>2</v>
      </c>
      <c r="K21" s="8">
        <v>10</v>
      </c>
      <c r="L21" s="7">
        <f t="shared" si="10"/>
        <v>5</v>
      </c>
      <c r="M21" s="7"/>
      <c r="N21" s="7">
        <f t="shared" ref="N21:N23" si="11">(H21*I21)/(J21*L21)</f>
        <v>47.604853333333338</v>
      </c>
      <c r="Q21" t="s">
        <v>89</v>
      </c>
      <c r="S21" s="16" t="s">
        <v>72</v>
      </c>
      <c r="T21" s="16"/>
      <c r="U21" s="16"/>
      <c r="Y21" s="7"/>
      <c r="AG21" s="7">
        <v>80</v>
      </c>
      <c r="AH21" s="8">
        <v>1.913</v>
      </c>
      <c r="AI21" s="8">
        <v>1.9710000000000001</v>
      </c>
      <c r="AJ21" s="8">
        <v>1.623</v>
      </c>
      <c r="AK21" s="7">
        <f>AVERAGE(AH21:AJ21)</f>
        <v>1.8356666666666668</v>
      </c>
      <c r="AL21" s="8">
        <v>7.0999999999999994E-2</v>
      </c>
      <c r="AM21" s="7">
        <f>AK21-AL21</f>
        <v>1.7646666666666668</v>
      </c>
      <c r="AN21" s="7">
        <v>64.959999999999994</v>
      </c>
      <c r="AO21" s="7">
        <v>2</v>
      </c>
      <c r="AP21" s="8">
        <v>4</v>
      </c>
      <c r="AQ21" s="7">
        <f>50/AP21</f>
        <v>12.5</v>
      </c>
      <c r="AR21" s="7"/>
      <c r="AS21" s="7">
        <f>(AM21*AN21)/(AO21*AQ21)</f>
        <v>4.5853098666666661</v>
      </c>
    </row>
    <row r="22" spans="1:45" x14ac:dyDescent="0.2">
      <c r="B22" s="7">
        <v>400</v>
      </c>
      <c r="C22" s="6">
        <v>6.8570000000000002</v>
      </c>
      <c r="D22" s="6">
        <v>4.7140000000000004</v>
      </c>
      <c r="E22" s="6">
        <v>5.1429999999999998</v>
      </c>
      <c r="F22">
        <f t="shared" si="8"/>
        <v>5.5713333333333344</v>
      </c>
      <c r="G22" s="6">
        <v>0.214</v>
      </c>
      <c r="H22">
        <f t="shared" si="9"/>
        <v>5.3573333333333339</v>
      </c>
      <c r="I22" s="7">
        <v>64.959999999999994</v>
      </c>
      <c r="J22">
        <v>2</v>
      </c>
      <c r="K22" s="6">
        <v>20</v>
      </c>
      <c r="L22">
        <f t="shared" si="10"/>
        <v>2.5</v>
      </c>
      <c r="N22" s="7">
        <f t="shared" si="11"/>
        <v>69.602474666666666</v>
      </c>
      <c r="R22" s="3" t="s">
        <v>70</v>
      </c>
      <c r="S22" s="4">
        <v>1</v>
      </c>
      <c r="T22" s="4">
        <v>2</v>
      </c>
      <c r="U22" s="4">
        <v>3</v>
      </c>
      <c r="V22" s="3" t="s">
        <v>63</v>
      </c>
      <c r="W22" s="4" t="s">
        <v>64</v>
      </c>
      <c r="X22" s="3" t="s">
        <v>61</v>
      </c>
      <c r="Y22" s="9" t="s">
        <v>65</v>
      </c>
      <c r="Z22" s="3" t="s">
        <v>66</v>
      </c>
      <c r="AA22" s="3" t="s">
        <v>67</v>
      </c>
      <c r="AB22" s="3" t="s">
        <v>68</v>
      </c>
      <c r="AD22" s="3" t="s">
        <v>107</v>
      </c>
    </row>
    <row r="23" spans="1:45" x14ac:dyDescent="0.2">
      <c r="B23" s="7">
        <v>800</v>
      </c>
      <c r="C23" s="6">
        <v>8.1430000000000007</v>
      </c>
      <c r="D23" s="6"/>
      <c r="E23" s="6">
        <v>3.4289999999999998</v>
      </c>
      <c r="F23">
        <f t="shared" si="8"/>
        <v>5.7860000000000005</v>
      </c>
      <c r="G23" s="6">
        <v>0.16500000000000001</v>
      </c>
      <c r="H23">
        <f t="shared" si="9"/>
        <v>5.6210000000000004</v>
      </c>
      <c r="I23" s="7">
        <v>64.959999999999994</v>
      </c>
      <c r="J23">
        <v>2</v>
      </c>
      <c r="K23" s="6">
        <v>40</v>
      </c>
      <c r="L23">
        <f t="shared" si="10"/>
        <v>1.25</v>
      </c>
      <c r="N23">
        <f t="shared" si="11"/>
        <v>146.05606399999999</v>
      </c>
      <c r="R23" s="7">
        <v>20</v>
      </c>
      <c r="S23" s="5"/>
      <c r="T23" s="5"/>
      <c r="U23" s="5"/>
      <c r="V23" t="e">
        <f>AVERAGE(S23:U23)</f>
        <v>#DIV/0!</v>
      </c>
      <c r="W23" s="5"/>
      <c r="X23" t="e">
        <f>V23-W23</f>
        <v>#DIV/0!</v>
      </c>
      <c r="Y23" s="7">
        <v>64.959999999999994</v>
      </c>
      <c r="Z23">
        <v>2</v>
      </c>
      <c r="AA23" s="5">
        <v>1</v>
      </c>
      <c r="AB23">
        <f>50/AA23</f>
        <v>50</v>
      </c>
      <c r="AD23" t="e">
        <f>(X23*Y23)/(Z23*AB23)</f>
        <v>#DIV/0!</v>
      </c>
      <c r="AF23" t="s">
        <v>97</v>
      </c>
      <c r="AH23" s="17" t="s">
        <v>72</v>
      </c>
      <c r="AI23" s="17"/>
      <c r="AJ23" s="17"/>
      <c r="AN23" s="7"/>
    </row>
    <row r="24" spans="1:45" x14ac:dyDescent="0.2">
      <c r="R24" s="7">
        <v>40</v>
      </c>
      <c r="S24" s="6">
        <v>9.3179999999999996</v>
      </c>
      <c r="T24" s="6">
        <v>7.8710000000000004</v>
      </c>
      <c r="U24" s="6">
        <v>9.5649999999999995</v>
      </c>
      <c r="V24">
        <f>AVERAGE(S24:U24)</f>
        <v>8.9179999999999993</v>
      </c>
      <c r="W24" s="6">
        <v>0.49399999999999999</v>
      </c>
      <c r="X24">
        <f>V24-W24</f>
        <v>8.4239999999999995</v>
      </c>
      <c r="Y24" s="7">
        <v>64.959999999999994</v>
      </c>
      <c r="Z24">
        <v>2</v>
      </c>
      <c r="AA24" s="6">
        <v>2</v>
      </c>
      <c r="AB24">
        <f>50/AA24</f>
        <v>25</v>
      </c>
      <c r="AD24">
        <f>(X24*Y24)/(Z24*AB24)</f>
        <v>10.9444608</v>
      </c>
      <c r="AG24" s="3" t="s">
        <v>70</v>
      </c>
      <c r="AH24" s="4">
        <v>1</v>
      </c>
      <c r="AI24" s="4">
        <v>2</v>
      </c>
      <c r="AJ24" s="4">
        <v>3</v>
      </c>
      <c r="AK24" s="3" t="s">
        <v>63</v>
      </c>
      <c r="AL24" s="4" t="s">
        <v>64</v>
      </c>
      <c r="AM24" s="3" t="s">
        <v>61</v>
      </c>
      <c r="AN24" s="9" t="s">
        <v>65</v>
      </c>
      <c r="AO24" s="3" t="s">
        <v>66</v>
      </c>
      <c r="AP24" s="3" t="s">
        <v>67</v>
      </c>
      <c r="AQ24" s="3" t="s">
        <v>68</v>
      </c>
      <c r="AS24" s="3" t="s">
        <v>69</v>
      </c>
    </row>
    <row r="25" spans="1:45" x14ac:dyDescent="0.2">
      <c r="R25" s="7">
        <v>80</v>
      </c>
      <c r="S25" s="8">
        <v>8.6470000000000002</v>
      </c>
      <c r="T25" s="8">
        <v>7.5880000000000001</v>
      </c>
      <c r="U25" s="8">
        <v>7.9409999999999998</v>
      </c>
      <c r="V25" s="7">
        <f>AVERAGE(S25:U25)</f>
        <v>8.0586666666666655</v>
      </c>
      <c r="W25" s="8">
        <v>-0.35299999999999998</v>
      </c>
      <c r="X25" s="7">
        <f>V25-W25</f>
        <v>8.4116666666666653</v>
      </c>
      <c r="Y25" s="7">
        <v>64.959999999999994</v>
      </c>
      <c r="Z25" s="7">
        <v>2</v>
      </c>
      <c r="AA25" s="8">
        <v>4</v>
      </c>
      <c r="AB25" s="7">
        <f>50/AA25</f>
        <v>12.5</v>
      </c>
      <c r="AC25" s="7"/>
      <c r="AD25" s="7">
        <f>(X25*Y25)/(Z25*AB25)</f>
        <v>21.856874666666663</v>
      </c>
      <c r="AG25" s="14">
        <v>20</v>
      </c>
      <c r="AH25" s="5">
        <v>5.3680000000000003</v>
      </c>
      <c r="AI25" s="5">
        <v>2.9529999999999998</v>
      </c>
      <c r="AJ25" s="5">
        <v>4.1980000000000004</v>
      </c>
      <c r="AK25">
        <f>AVERAGE(AH25:AJ25)</f>
        <v>4.173</v>
      </c>
      <c r="AL25" s="5">
        <v>0.39200000000000002</v>
      </c>
      <c r="AM25">
        <f>AK25-AL25</f>
        <v>3.7810000000000001</v>
      </c>
      <c r="AN25" s="7">
        <v>64.959999999999994</v>
      </c>
      <c r="AO25">
        <v>2</v>
      </c>
      <c r="AP25" s="5">
        <v>1</v>
      </c>
      <c r="AQ25">
        <f>50/AP25</f>
        <v>50</v>
      </c>
      <c r="AS25">
        <f>(AM25*AN25)/(AO25*AQ25)</f>
        <v>2.4561375999999999</v>
      </c>
    </row>
    <row r="26" spans="1:45" x14ac:dyDescent="0.2">
      <c r="A26" s="22" t="s">
        <v>105</v>
      </c>
      <c r="AG26" s="7">
        <v>40</v>
      </c>
      <c r="AH26" s="6">
        <v>2.847</v>
      </c>
      <c r="AI26" s="6">
        <v>3.0390000000000001</v>
      </c>
      <c r="AJ26" s="6">
        <v>2.8029999999999999</v>
      </c>
      <c r="AK26">
        <f>AVERAGE(AH26:AJ26)</f>
        <v>2.8963333333333332</v>
      </c>
      <c r="AL26" s="6">
        <v>0.245</v>
      </c>
      <c r="AM26">
        <f>AK26-AL26</f>
        <v>2.6513333333333331</v>
      </c>
      <c r="AN26" s="7">
        <v>64.959999999999994</v>
      </c>
      <c r="AO26">
        <v>2</v>
      </c>
      <c r="AP26" s="6">
        <v>2</v>
      </c>
      <c r="AQ26">
        <f>50/AP26</f>
        <v>25</v>
      </c>
      <c r="AS26">
        <f>(AM26*AN26)/(AO26*AQ26)</f>
        <v>3.4446122666666663</v>
      </c>
    </row>
    <row r="27" spans="1:45" x14ac:dyDescent="0.2">
      <c r="D27" s="18" t="s">
        <v>72</v>
      </c>
      <c r="E27" s="18"/>
      <c r="F27" s="18"/>
      <c r="J27" s="7"/>
      <c r="AG27" s="7">
        <v>80</v>
      </c>
      <c r="AH27" s="8">
        <v>1.3939999999999999</v>
      </c>
      <c r="AI27" s="8">
        <v>1.278</v>
      </c>
      <c r="AJ27" s="8">
        <v>1.3160000000000001</v>
      </c>
      <c r="AK27" s="7">
        <f>AVERAGE(AH27:AJ27)</f>
        <v>1.3293333333333333</v>
      </c>
      <c r="AL27" s="8">
        <v>5.5E-2</v>
      </c>
      <c r="AM27" s="7">
        <f>AK27-AL27</f>
        <v>1.2743333333333333</v>
      </c>
      <c r="AN27" s="7">
        <v>64.959999999999994</v>
      </c>
      <c r="AO27" s="7">
        <v>2</v>
      </c>
      <c r="AP27" s="8">
        <v>4</v>
      </c>
      <c r="AQ27" s="7">
        <f>50/AP27</f>
        <v>12.5</v>
      </c>
      <c r="AR27" s="7"/>
      <c r="AS27" s="7">
        <f>(AM27*AN27)/(AO27*AQ27)</f>
        <v>3.3112277333333329</v>
      </c>
    </row>
    <row r="28" spans="1:45" x14ac:dyDescent="0.2">
      <c r="A28" t="s">
        <v>56</v>
      </c>
      <c r="B28" t="s">
        <v>62</v>
      </c>
      <c r="C28" s="3" t="s">
        <v>70</v>
      </c>
      <c r="D28" s="20">
        <v>1</v>
      </c>
      <c r="E28" s="20">
        <v>2</v>
      </c>
      <c r="F28" s="20">
        <v>3</v>
      </c>
      <c r="G28" s="3" t="s">
        <v>63</v>
      </c>
      <c r="H28" s="4" t="s">
        <v>64</v>
      </c>
      <c r="I28" s="3" t="s">
        <v>61</v>
      </c>
      <c r="J28" s="9" t="s">
        <v>65</v>
      </c>
      <c r="K28" s="3" t="s">
        <v>66</v>
      </c>
      <c r="L28" s="3" t="s">
        <v>67</v>
      </c>
      <c r="M28" s="3" t="s">
        <v>68</v>
      </c>
      <c r="O28" s="3" t="s">
        <v>107</v>
      </c>
      <c r="S28" s="66" t="s">
        <v>77</v>
      </c>
      <c r="T28" s="66"/>
      <c r="U28" s="66"/>
      <c r="W28" s="66" t="s">
        <v>74</v>
      </c>
      <c r="X28" s="66"/>
      <c r="Y28" s="66"/>
      <c r="AA28" s="66" t="s">
        <v>79</v>
      </c>
      <c r="AB28" s="66"/>
      <c r="AC28" s="66"/>
    </row>
    <row r="29" spans="1:45" x14ac:dyDescent="0.2">
      <c r="A29" t="s">
        <v>57</v>
      </c>
      <c r="B29" t="s">
        <v>0</v>
      </c>
      <c r="C29" s="7">
        <v>20</v>
      </c>
      <c r="D29" s="21">
        <v>4.9950000000000001</v>
      </c>
      <c r="E29" s="21">
        <v>5.3179999999999996</v>
      </c>
      <c r="F29" s="21">
        <v>6.0119999999999996</v>
      </c>
      <c r="G29">
        <f>AVERAGE(D29:F29)</f>
        <v>5.4416666666666664</v>
      </c>
      <c r="H29" s="21">
        <v>0.125</v>
      </c>
      <c r="I29">
        <f>G29-H29</f>
        <v>5.3166666666666664</v>
      </c>
      <c r="J29" s="7">
        <v>64.959999999999994</v>
      </c>
      <c r="K29">
        <v>2</v>
      </c>
      <c r="L29" s="5">
        <v>1</v>
      </c>
      <c r="M29">
        <f>50/L29</f>
        <v>50</v>
      </c>
      <c r="O29">
        <f>(I29*J29)/(K29*M29)</f>
        <v>3.4537066666666663</v>
      </c>
      <c r="T29" s="3" t="s">
        <v>58</v>
      </c>
      <c r="U29" t="s">
        <v>57</v>
      </c>
      <c r="X29" s="3" t="s">
        <v>58</v>
      </c>
      <c r="Y29" t="s">
        <v>57</v>
      </c>
      <c r="AB29" s="3" t="s">
        <v>58</v>
      </c>
      <c r="AC29" t="s">
        <v>57</v>
      </c>
      <c r="AF29" t="s">
        <v>95</v>
      </c>
      <c r="AH29" s="17" t="s">
        <v>72</v>
      </c>
      <c r="AI29" s="17"/>
      <c r="AJ29" s="17"/>
      <c r="AN29" s="7"/>
    </row>
    <row r="30" spans="1:45" x14ac:dyDescent="0.2">
      <c r="A30" t="s">
        <v>57</v>
      </c>
      <c r="B30" t="s">
        <v>1</v>
      </c>
      <c r="C30" s="7">
        <v>20</v>
      </c>
      <c r="D30" s="21">
        <v>6.2679999999999998</v>
      </c>
      <c r="E30" s="21">
        <v>8.7639999999999993</v>
      </c>
      <c r="F30" s="21">
        <v>7.4640000000000004</v>
      </c>
      <c r="G30">
        <f t="shared" ref="G30:G52" si="12">AVERAGE(D30:F30)</f>
        <v>7.4986666666666677</v>
      </c>
      <c r="H30" s="21">
        <v>2.7E-2</v>
      </c>
      <c r="I30">
        <f t="shared" ref="I30:I52" si="13">G30-H30</f>
        <v>7.4716666666666676</v>
      </c>
      <c r="J30" s="7">
        <v>64.959999999999994</v>
      </c>
      <c r="K30">
        <v>2</v>
      </c>
      <c r="L30" s="5">
        <v>1</v>
      </c>
      <c r="M30">
        <f t="shared" ref="M30:M52" si="14">50/L30</f>
        <v>50</v>
      </c>
      <c r="O30">
        <f t="shared" ref="O30:O52" si="15">(I30*J30)/(K30*M30)</f>
        <v>4.8535946666666669</v>
      </c>
      <c r="S30" t="s">
        <v>75</v>
      </c>
      <c r="T30">
        <f>AVERAGE(O48:O52)</f>
        <v>4.4817636266666661</v>
      </c>
      <c r="U30">
        <f>AVERAGE(O36:O42)</f>
        <v>4.3591872</v>
      </c>
      <c r="W30" t="s">
        <v>75</v>
      </c>
      <c r="X30">
        <f>STDEVA(O48:O52)</f>
        <v>1.4838918538503625</v>
      </c>
      <c r="Y30">
        <f>STDEVA(O36:O42)</f>
        <v>0.67276072347578175</v>
      </c>
      <c r="AA30" t="s">
        <v>75</v>
      </c>
      <c r="AB30">
        <f>X30/SQRT(X35)</f>
        <v>0.66361661129351868</v>
      </c>
      <c r="AC30">
        <f>Y30/SQRT(Y35)</f>
        <v>0.2542796523098303</v>
      </c>
      <c r="AG30" s="3" t="s">
        <v>70</v>
      </c>
      <c r="AH30" s="4">
        <v>1</v>
      </c>
      <c r="AI30" s="4">
        <v>2</v>
      </c>
      <c r="AJ30" s="4">
        <v>3</v>
      </c>
      <c r="AK30" s="3" t="s">
        <v>63</v>
      </c>
      <c r="AL30" s="4" t="s">
        <v>64</v>
      </c>
      <c r="AM30" s="3" t="s">
        <v>61</v>
      </c>
      <c r="AN30" s="9" t="s">
        <v>65</v>
      </c>
      <c r="AO30" s="3" t="s">
        <v>66</v>
      </c>
      <c r="AP30" s="3" t="s">
        <v>67</v>
      </c>
      <c r="AQ30" s="3" t="s">
        <v>68</v>
      </c>
      <c r="AS30" s="3" t="s">
        <v>69</v>
      </c>
    </row>
    <row r="31" spans="1:45" x14ac:dyDescent="0.2">
      <c r="A31" t="s">
        <v>57</v>
      </c>
      <c r="B31" t="s">
        <v>2</v>
      </c>
      <c r="C31" s="7">
        <v>20</v>
      </c>
      <c r="D31" s="21">
        <v>4.665</v>
      </c>
      <c r="E31" s="21">
        <v>5.69</v>
      </c>
      <c r="F31" s="21">
        <v>5.45</v>
      </c>
      <c r="G31">
        <f t="shared" si="12"/>
        <v>5.2683333333333335</v>
      </c>
      <c r="H31" s="21">
        <v>0.06</v>
      </c>
      <c r="I31">
        <f t="shared" si="13"/>
        <v>5.2083333333333339</v>
      </c>
      <c r="J31" s="7">
        <v>64.959999999999994</v>
      </c>
      <c r="K31" s="7">
        <v>2</v>
      </c>
      <c r="L31" s="5">
        <v>1</v>
      </c>
      <c r="M31" s="7">
        <f t="shared" si="14"/>
        <v>50</v>
      </c>
      <c r="N31" s="7"/>
      <c r="O31">
        <f t="shared" si="15"/>
        <v>3.3833333333333333</v>
      </c>
      <c r="S31" t="s">
        <v>76</v>
      </c>
      <c r="T31">
        <f>AVERAGE(O43:O47)</f>
        <v>3.8226794666666661</v>
      </c>
      <c r="U31">
        <f>AVERAGE(O29:O35)</f>
        <v>3.0899925333333331</v>
      </c>
      <c r="W31" t="s">
        <v>76</v>
      </c>
      <c r="X31">
        <f>STDEVA(O43:O47)</f>
        <v>1.2315607494794494</v>
      </c>
      <c r="Y31">
        <f>STDEVA(O29:O35)</f>
        <v>1.4175051297584589</v>
      </c>
      <c r="AA31" t="s">
        <v>76</v>
      </c>
      <c r="AB31">
        <f>X31/SQRT(X36)</f>
        <v>0.55077071085132745</v>
      </c>
      <c r="AC31">
        <f>Y31/SQRT(Y36)</f>
        <v>0.53576657935703209</v>
      </c>
      <c r="AG31" s="14">
        <v>20</v>
      </c>
      <c r="AH31" s="5">
        <v>6.0129999999999999</v>
      </c>
      <c r="AI31" s="5">
        <v>6.2830000000000004</v>
      </c>
      <c r="AJ31" s="5">
        <v>7.0229999999999997</v>
      </c>
      <c r="AK31">
        <f>AVERAGE(AH31:AJ31)</f>
        <v>6.4396666666666667</v>
      </c>
      <c r="AL31" s="5">
        <v>0.68100000000000005</v>
      </c>
      <c r="AM31">
        <f>AK31-AL31</f>
        <v>5.7586666666666666</v>
      </c>
      <c r="AN31" s="7">
        <v>64.959999999999994</v>
      </c>
      <c r="AO31">
        <v>2</v>
      </c>
      <c r="AP31" s="5">
        <v>1</v>
      </c>
      <c r="AQ31">
        <f>50/AP31</f>
        <v>50</v>
      </c>
      <c r="AS31">
        <f>(AM31*AN31)/(AO31*AQ31)</f>
        <v>3.7408298666666662</v>
      </c>
    </row>
    <row r="32" spans="1:45" x14ac:dyDescent="0.2">
      <c r="A32" t="s">
        <v>57</v>
      </c>
      <c r="B32" t="s">
        <v>3</v>
      </c>
      <c r="C32" s="7">
        <v>20</v>
      </c>
      <c r="D32" s="21">
        <v>1.66</v>
      </c>
      <c r="E32" s="21">
        <v>1.056</v>
      </c>
      <c r="F32" s="21">
        <v>1.375</v>
      </c>
      <c r="G32">
        <f t="shared" si="12"/>
        <v>1.3636666666666668</v>
      </c>
      <c r="H32" s="21">
        <v>0.189</v>
      </c>
      <c r="I32">
        <f t="shared" si="13"/>
        <v>1.1746666666666667</v>
      </c>
      <c r="J32" s="7">
        <v>64.959999999999994</v>
      </c>
      <c r="K32">
        <v>2</v>
      </c>
      <c r="L32" s="5">
        <v>1</v>
      </c>
      <c r="M32">
        <f t="shared" si="14"/>
        <v>50</v>
      </c>
      <c r="O32">
        <f t="shared" si="15"/>
        <v>0.76306346666666669</v>
      </c>
      <c r="AG32" s="7">
        <v>40</v>
      </c>
      <c r="AH32" s="6">
        <v>3.9369999999999998</v>
      </c>
      <c r="AI32" s="6">
        <v>2.1120000000000001</v>
      </c>
      <c r="AJ32" s="6">
        <v>3.4289999999999998</v>
      </c>
      <c r="AK32">
        <f>AVERAGE(AH32:AJ32)</f>
        <v>3.1593333333333331</v>
      </c>
      <c r="AL32" s="6">
        <v>0.58099999999999996</v>
      </c>
      <c r="AM32">
        <f>AK32-AL32</f>
        <v>2.5783333333333331</v>
      </c>
      <c r="AN32" s="7">
        <v>64.959999999999994</v>
      </c>
      <c r="AO32">
        <v>2</v>
      </c>
      <c r="AP32" s="6">
        <v>2</v>
      </c>
      <c r="AQ32">
        <f>50/AP32</f>
        <v>25</v>
      </c>
      <c r="AS32">
        <f>(AM32*AN32)/(AO32*AQ32)</f>
        <v>3.3497706666666658</v>
      </c>
    </row>
    <row r="33" spans="1:45" x14ac:dyDescent="0.2">
      <c r="A33" t="s">
        <v>57</v>
      </c>
      <c r="B33" t="s">
        <v>4</v>
      </c>
      <c r="C33" s="7">
        <v>20</v>
      </c>
      <c r="D33" s="21">
        <v>7.1050000000000004</v>
      </c>
      <c r="E33" s="21">
        <v>7.5019999999999998</v>
      </c>
      <c r="F33" s="21">
        <v>7.9329999999999998</v>
      </c>
      <c r="G33">
        <f t="shared" si="12"/>
        <v>7.5133333333333328</v>
      </c>
      <c r="H33" s="21">
        <v>0.57399999999999995</v>
      </c>
      <c r="I33">
        <f t="shared" si="13"/>
        <v>6.9393333333333329</v>
      </c>
      <c r="J33" s="7">
        <v>64.959999999999994</v>
      </c>
      <c r="K33">
        <v>2</v>
      </c>
      <c r="L33" s="5">
        <v>1</v>
      </c>
      <c r="M33">
        <f t="shared" si="14"/>
        <v>50</v>
      </c>
      <c r="O33">
        <f t="shared" si="15"/>
        <v>4.5077909333333324</v>
      </c>
      <c r="S33" s="67" t="s">
        <v>78</v>
      </c>
      <c r="T33" s="67"/>
      <c r="U33" s="67"/>
      <c r="W33" s="66" t="s">
        <v>80</v>
      </c>
      <c r="X33" s="66"/>
      <c r="Y33" s="66"/>
      <c r="AG33" s="7">
        <v>80</v>
      </c>
      <c r="AH33" s="8">
        <v>1.4139999999999999</v>
      </c>
      <c r="AI33" s="8">
        <v>1.429</v>
      </c>
      <c r="AJ33" s="8">
        <v>1.611</v>
      </c>
      <c r="AK33" s="7">
        <f>AVERAGE(AH33:AJ33)</f>
        <v>1.4846666666666666</v>
      </c>
      <c r="AL33" s="8">
        <v>0.27500000000000002</v>
      </c>
      <c r="AM33" s="7">
        <f>AK33-AL33</f>
        <v>1.2096666666666667</v>
      </c>
      <c r="AN33" s="7">
        <v>64.959999999999994</v>
      </c>
      <c r="AO33" s="7">
        <v>2</v>
      </c>
      <c r="AP33" s="8">
        <v>4</v>
      </c>
      <c r="AQ33" s="7">
        <f>50/AP33</f>
        <v>12.5</v>
      </c>
      <c r="AR33" s="7"/>
      <c r="AS33" s="7">
        <f>(AM33*AN33)/(AO33*AQ33)</f>
        <v>3.1431978666666662</v>
      </c>
    </row>
    <row r="34" spans="1:45" x14ac:dyDescent="0.2">
      <c r="A34" t="s">
        <v>57</v>
      </c>
      <c r="B34" t="s">
        <v>5</v>
      </c>
      <c r="C34" s="7">
        <v>20</v>
      </c>
      <c r="D34" s="21">
        <v>3.641</v>
      </c>
      <c r="E34" s="21">
        <v>4.782</v>
      </c>
      <c r="F34" s="21">
        <v>4.0090000000000003</v>
      </c>
      <c r="G34">
        <f t="shared" si="12"/>
        <v>4.1440000000000001</v>
      </c>
      <c r="H34" s="21">
        <v>0.115</v>
      </c>
      <c r="I34">
        <f t="shared" si="13"/>
        <v>4.0289999999999999</v>
      </c>
      <c r="J34" s="7">
        <v>64.959999999999994</v>
      </c>
      <c r="K34">
        <v>2</v>
      </c>
      <c r="L34" s="5">
        <v>1</v>
      </c>
      <c r="M34">
        <f t="shared" si="14"/>
        <v>50</v>
      </c>
      <c r="O34">
        <f t="shared" si="15"/>
        <v>2.6172383999999997</v>
      </c>
      <c r="T34" t="s">
        <v>58</v>
      </c>
      <c r="U34" t="s">
        <v>57</v>
      </c>
      <c r="X34" t="s">
        <v>58</v>
      </c>
      <c r="Y34" t="s">
        <v>57</v>
      </c>
    </row>
    <row r="35" spans="1:45" x14ac:dyDescent="0.2">
      <c r="A35" t="s">
        <v>57</v>
      </c>
      <c r="B35" t="s">
        <v>6</v>
      </c>
      <c r="C35" s="7">
        <v>20</v>
      </c>
      <c r="D35" s="21">
        <v>3.2149999999999999</v>
      </c>
      <c r="E35" s="21">
        <v>3.3719999999999999</v>
      </c>
      <c r="F35" s="21">
        <v>3.6869999999999998</v>
      </c>
      <c r="G35">
        <f t="shared" si="12"/>
        <v>3.4246666666666665</v>
      </c>
      <c r="H35" s="21">
        <v>0.26700000000000002</v>
      </c>
      <c r="I35">
        <f t="shared" si="13"/>
        <v>3.1576666666666666</v>
      </c>
      <c r="J35" s="7">
        <v>64.959999999999994</v>
      </c>
      <c r="K35">
        <v>2</v>
      </c>
      <c r="L35" s="5">
        <v>1</v>
      </c>
      <c r="M35">
        <f t="shared" si="14"/>
        <v>50</v>
      </c>
      <c r="O35">
        <f t="shared" si="15"/>
        <v>2.0512202666666663</v>
      </c>
      <c r="S35" t="s">
        <v>75</v>
      </c>
      <c r="T35">
        <f>ABS(T30)</f>
        <v>4.4817636266666661</v>
      </c>
      <c r="U35">
        <f>ABS(U30)</f>
        <v>4.3591872</v>
      </c>
      <c r="W35" t="s">
        <v>75</v>
      </c>
      <c r="X35">
        <f>COUNT(O48:O52)</f>
        <v>5</v>
      </c>
      <c r="Y35">
        <f>COUNT(O36:O42)</f>
        <v>7</v>
      </c>
    </row>
    <row r="36" spans="1:45" x14ac:dyDescent="0.2">
      <c r="A36" t="s">
        <v>57</v>
      </c>
      <c r="B36" t="s">
        <v>7</v>
      </c>
      <c r="C36" s="7">
        <v>20</v>
      </c>
      <c r="D36" s="21">
        <v>6.9939999999999998</v>
      </c>
      <c r="E36" s="21">
        <v>7.11</v>
      </c>
      <c r="F36" s="21">
        <v>6.7359999999999998</v>
      </c>
      <c r="G36">
        <f t="shared" si="12"/>
        <v>6.9466666666666663</v>
      </c>
      <c r="H36" s="21">
        <v>0.19400000000000001</v>
      </c>
      <c r="I36">
        <f t="shared" si="13"/>
        <v>6.7526666666666664</v>
      </c>
      <c r="J36" s="7">
        <v>64.959999999999994</v>
      </c>
      <c r="K36">
        <v>2</v>
      </c>
      <c r="L36" s="5">
        <v>1</v>
      </c>
      <c r="M36">
        <f t="shared" si="14"/>
        <v>50</v>
      </c>
      <c r="O36">
        <f t="shared" si="15"/>
        <v>4.3865322666666664</v>
      </c>
      <c r="S36" t="s">
        <v>76</v>
      </c>
      <c r="T36">
        <f>ABS(T31)</f>
        <v>3.8226794666666661</v>
      </c>
      <c r="U36">
        <f>ABS(U31)</f>
        <v>3.0899925333333331</v>
      </c>
      <c r="W36" t="s">
        <v>76</v>
      </c>
      <c r="X36">
        <f>COUNT(O43:O47)</f>
        <v>5</v>
      </c>
      <c r="Y36">
        <f>COUNT(O29:O35)</f>
        <v>7</v>
      </c>
    </row>
    <row r="37" spans="1:45" x14ac:dyDescent="0.2">
      <c r="A37" t="s">
        <v>57</v>
      </c>
      <c r="B37" t="s">
        <v>8</v>
      </c>
      <c r="C37" s="7">
        <v>20</v>
      </c>
      <c r="D37" s="21">
        <v>5.8860000000000001</v>
      </c>
      <c r="E37" s="21">
        <v>5.5860000000000003</v>
      </c>
      <c r="F37" s="21">
        <v>5.8090000000000002</v>
      </c>
      <c r="G37">
        <f t="shared" si="12"/>
        <v>5.7603333333333344</v>
      </c>
      <c r="H37" s="21">
        <v>1.4E-2</v>
      </c>
      <c r="I37">
        <f t="shared" si="13"/>
        <v>5.7463333333333342</v>
      </c>
      <c r="J37" s="7">
        <v>64.959999999999994</v>
      </c>
      <c r="K37">
        <v>2</v>
      </c>
      <c r="L37" s="5">
        <v>1</v>
      </c>
      <c r="M37">
        <f t="shared" si="14"/>
        <v>50</v>
      </c>
      <c r="O37">
        <f t="shared" si="15"/>
        <v>3.7328181333333332</v>
      </c>
    </row>
    <row r="38" spans="1:45" x14ac:dyDescent="0.2">
      <c r="A38" t="s">
        <v>57</v>
      </c>
      <c r="B38" t="s">
        <v>9</v>
      </c>
      <c r="C38" s="7">
        <v>20</v>
      </c>
      <c r="D38" s="21">
        <v>6.6630000000000003</v>
      </c>
      <c r="E38" s="21">
        <v>5.391</v>
      </c>
      <c r="F38" s="21">
        <v>5.2910000000000004</v>
      </c>
      <c r="G38">
        <f t="shared" si="12"/>
        <v>5.7816666666666663</v>
      </c>
      <c r="H38" s="21">
        <v>0.40100000000000002</v>
      </c>
      <c r="I38">
        <f t="shared" si="13"/>
        <v>5.3806666666666665</v>
      </c>
      <c r="J38" s="7">
        <v>64.959999999999994</v>
      </c>
      <c r="K38">
        <v>2</v>
      </c>
      <c r="L38" s="5">
        <v>1</v>
      </c>
      <c r="M38">
        <f t="shared" si="14"/>
        <v>50</v>
      </c>
      <c r="O38">
        <f t="shared" si="15"/>
        <v>3.4952810666666663</v>
      </c>
    </row>
    <row r="39" spans="1:45" x14ac:dyDescent="0.2">
      <c r="A39" t="s">
        <v>57</v>
      </c>
      <c r="B39" t="s">
        <v>10</v>
      </c>
      <c r="C39" s="7">
        <v>20</v>
      </c>
      <c r="D39" s="21">
        <v>7.7089999999999996</v>
      </c>
      <c r="E39" s="21">
        <v>7.7469999999999999</v>
      </c>
      <c r="F39" s="21">
        <v>7.9850000000000003</v>
      </c>
      <c r="G39">
        <f t="shared" si="12"/>
        <v>7.8136666666666663</v>
      </c>
      <c r="H39" s="21">
        <v>0.67300000000000004</v>
      </c>
      <c r="I39">
        <f t="shared" si="13"/>
        <v>7.1406666666666663</v>
      </c>
      <c r="J39" s="7">
        <v>64.959999999999994</v>
      </c>
      <c r="K39">
        <v>2</v>
      </c>
      <c r="L39" s="5">
        <v>1</v>
      </c>
      <c r="M39">
        <f t="shared" si="14"/>
        <v>50</v>
      </c>
      <c r="O39">
        <f t="shared" si="15"/>
        <v>4.6385770666666666</v>
      </c>
    </row>
    <row r="40" spans="1:45" x14ac:dyDescent="0.2">
      <c r="A40" t="s">
        <v>57</v>
      </c>
      <c r="B40" t="s">
        <v>11</v>
      </c>
      <c r="C40" s="7">
        <v>20</v>
      </c>
      <c r="D40" s="21">
        <v>9.3780000000000001</v>
      </c>
      <c r="E40" s="21">
        <v>9.2469999999999999</v>
      </c>
      <c r="F40" s="21">
        <v>9.7829999999999995</v>
      </c>
      <c r="G40">
        <f t="shared" si="12"/>
        <v>9.4693333333333332</v>
      </c>
      <c r="H40" s="21">
        <v>1.2629999999999999</v>
      </c>
      <c r="I40">
        <f t="shared" si="13"/>
        <v>8.2063333333333333</v>
      </c>
      <c r="J40" s="7">
        <v>64.959999999999994</v>
      </c>
      <c r="K40">
        <v>2</v>
      </c>
      <c r="L40" s="5">
        <v>1</v>
      </c>
      <c r="M40">
        <f t="shared" si="14"/>
        <v>50</v>
      </c>
      <c r="O40">
        <f t="shared" si="15"/>
        <v>5.3308341333333331</v>
      </c>
    </row>
    <row r="41" spans="1:45" x14ac:dyDescent="0.2">
      <c r="A41" t="s">
        <v>57</v>
      </c>
      <c r="B41" t="s">
        <v>12</v>
      </c>
      <c r="C41" s="7">
        <v>20</v>
      </c>
      <c r="D41" s="21">
        <v>6.3040000000000003</v>
      </c>
      <c r="E41" s="21">
        <v>6.1020000000000003</v>
      </c>
      <c r="F41" s="21">
        <v>6.7789999999999999</v>
      </c>
      <c r="G41">
        <f t="shared" si="12"/>
        <v>6.3950000000000005</v>
      </c>
      <c r="H41" s="21">
        <v>0.315</v>
      </c>
      <c r="I41">
        <f t="shared" si="13"/>
        <v>6.08</v>
      </c>
      <c r="J41" s="7">
        <v>64.959999999999994</v>
      </c>
      <c r="K41">
        <v>2</v>
      </c>
      <c r="L41" s="5">
        <v>1</v>
      </c>
      <c r="M41">
        <f t="shared" si="14"/>
        <v>50</v>
      </c>
      <c r="O41">
        <f t="shared" si="15"/>
        <v>3.9495679999999997</v>
      </c>
    </row>
    <row r="42" spans="1:45" x14ac:dyDescent="0.2">
      <c r="A42" t="s">
        <v>57</v>
      </c>
      <c r="B42" t="s">
        <v>13</v>
      </c>
      <c r="C42" s="7">
        <v>20</v>
      </c>
      <c r="D42" s="21">
        <v>7.8</v>
      </c>
      <c r="E42" s="21">
        <v>7.92</v>
      </c>
      <c r="F42" s="21">
        <v>7.99</v>
      </c>
      <c r="G42">
        <f t="shared" si="12"/>
        <v>7.9033333333333333</v>
      </c>
      <c r="H42" s="21">
        <v>0.23599999999999999</v>
      </c>
      <c r="I42">
        <f t="shared" si="13"/>
        <v>7.6673333333333336</v>
      </c>
      <c r="J42" s="7">
        <v>64.959999999999994</v>
      </c>
      <c r="K42">
        <v>2</v>
      </c>
      <c r="L42" s="5">
        <v>1</v>
      </c>
      <c r="M42">
        <f t="shared" si="14"/>
        <v>50</v>
      </c>
      <c r="O42">
        <f t="shared" si="15"/>
        <v>4.9806997333333332</v>
      </c>
    </row>
    <row r="43" spans="1:45" x14ac:dyDescent="0.2">
      <c r="A43" t="s">
        <v>58</v>
      </c>
      <c r="B43" t="s">
        <v>14</v>
      </c>
      <c r="C43" s="7">
        <v>20</v>
      </c>
      <c r="D43" s="21">
        <v>5.2320000000000002</v>
      </c>
      <c r="E43" s="21">
        <v>5.1920000000000002</v>
      </c>
      <c r="F43" s="21">
        <v>5.5529999999999999</v>
      </c>
      <c r="G43">
        <f t="shared" si="12"/>
        <v>5.3256666666666668</v>
      </c>
      <c r="H43" s="21">
        <v>0.68700000000000006</v>
      </c>
      <c r="I43">
        <f t="shared" si="13"/>
        <v>4.6386666666666665</v>
      </c>
      <c r="J43" s="7">
        <v>64.959999999999994</v>
      </c>
      <c r="K43">
        <v>2</v>
      </c>
      <c r="L43" s="5">
        <v>1</v>
      </c>
      <c r="M43">
        <f t="shared" si="14"/>
        <v>50</v>
      </c>
      <c r="O43">
        <f t="shared" si="15"/>
        <v>3.013277866666666</v>
      </c>
    </row>
    <row r="44" spans="1:45" x14ac:dyDescent="0.2">
      <c r="A44" t="s">
        <v>58</v>
      </c>
      <c r="B44" t="s">
        <v>15</v>
      </c>
      <c r="C44" s="7">
        <v>20</v>
      </c>
      <c r="D44" s="21">
        <v>9.5050000000000008</v>
      </c>
      <c r="E44" s="21">
        <v>9.641</v>
      </c>
      <c r="F44" s="21">
        <v>9.1319999999999997</v>
      </c>
      <c r="G44">
        <f t="shared" si="12"/>
        <v>9.4260000000000002</v>
      </c>
      <c r="H44" s="21">
        <v>0.67300000000000004</v>
      </c>
      <c r="I44">
        <f t="shared" si="13"/>
        <v>8.7530000000000001</v>
      </c>
      <c r="J44" s="7">
        <v>64.959999999999994</v>
      </c>
      <c r="K44">
        <v>2</v>
      </c>
      <c r="L44" s="5">
        <v>1</v>
      </c>
      <c r="M44">
        <f t="shared" si="14"/>
        <v>50</v>
      </c>
      <c r="O44">
        <f t="shared" si="15"/>
        <v>5.6859488000000002</v>
      </c>
    </row>
    <row r="45" spans="1:45" x14ac:dyDescent="0.2">
      <c r="A45" t="s">
        <v>58</v>
      </c>
      <c r="B45" t="s">
        <v>16</v>
      </c>
      <c r="C45" s="7">
        <v>20</v>
      </c>
      <c r="D45" s="21">
        <v>4.0060000000000002</v>
      </c>
      <c r="E45" s="21">
        <v>4.5970000000000004</v>
      </c>
      <c r="F45" s="21">
        <v>4.3609999999999998</v>
      </c>
      <c r="G45">
        <f t="shared" si="12"/>
        <v>4.3213333333333344</v>
      </c>
      <c r="H45" s="21">
        <v>0.42899999999999999</v>
      </c>
      <c r="I45">
        <f t="shared" si="13"/>
        <v>3.8923333333333345</v>
      </c>
      <c r="J45" s="7">
        <v>64.959999999999994</v>
      </c>
      <c r="K45">
        <v>2</v>
      </c>
      <c r="L45" s="5">
        <v>1</v>
      </c>
      <c r="M45">
        <f t="shared" si="14"/>
        <v>50</v>
      </c>
      <c r="O45">
        <f t="shared" si="15"/>
        <v>2.5284597333333338</v>
      </c>
    </row>
    <row r="46" spans="1:45" x14ac:dyDescent="0.2">
      <c r="A46" t="s">
        <v>58</v>
      </c>
      <c r="B46" s="2" t="s">
        <v>17</v>
      </c>
      <c r="C46" s="7">
        <v>20</v>
      </c>
      <c r="D46" s="21">
        <v>7.8639999999999999</v>
      </c>
      <c r="E46" s="21">
        <v>5.8949999999999996</v>
      </c>
      <c r="F46" s="21">
        <v>6.1180000000000003</v>
      </c>
      <c r="G46">
        <f t="shared" si="12"/>
        <v>6.6256666666666675</v>
      </c>
      <c r="H46" s="21">
        <v>2.7E-2</v>
      </c>
      <c r="I46">
        <f t="shared" si="13"/>
        <v>6.5986666666666673</v>
      </c>
      <c r="J46" s="7">
        <v>64.959999999999994</v>
      </c>
      <c r="K46">
        <v>2</v>
      </c>
      <c r="L46" s="5">
        <v>1</v>
      </c>
      <c r="M46">
        <f t="shared" si="14"/>
        <v>50</v>
      </c>
      <c r="O46">
        <f t="shared" si="15"/>
        <v>4.2864938666666665</v>
      </c>
    </row>
    <row r="47" spans="1:45" x14ac:dyDescent="0.2">
      <c r="A47" t="s">
        <v>58</v>
      </c>
      <c r="B47" t="s">
        <v>18</v>
      </c>
      <c r="C47" s="7">
        <v>20</v>
      </c>
      <c r="D47" s="21">
        <v>5.55</v>
      </c>
      <c r="E47" s="21">
        <v>5.6950000000000003</v>
      </c>
      <c r="F47" s="21">
        <v>6.25</v>
      </c>
      <c r="G47">
        <f t="shared" si="12"/>
        <v>5.831666666666667</v>
      </c>
      <c r="H47" s="21">
        <v>0.29099999999999998</v>
      </c>
      <c r="I47">
        <f t="shared" si="13"/>
        <v>5.5406666666666666</v>
      </c>
      <c r="J47" s="7">
        <v>64.959999999999994</v>
      </c>
      <c r="K47">
        <v>2</v>
      </c>
      <c r="L47" s="5">
        <v>1</v>
      </c>
      <c r="M47">
        <f t="shared" si="14"/>
        <v>50</v>
      </c>
      <c r="O47">
        <f t="shared" si="15"/>
        <v>3.5992170666666663</v>
      </c>
    </row>
    <row r="48" spans="1:45" x14ac:dyDescent="0.2">
      <c r="A48" t="s">
        <v>58</v>
      </c>
      <c r="B48" t="s">
        <v>19</v>
      </c>
      <c r="C48" s="7">
        <v>20</v>
      </c>
      <c r="D48" s="21">
        <v>5.9</v>
      </c>
      <c r="E48" s="21">
        <v>5.8</v>
      </c>
      <c r="F48" s="21">
        <v>4.8710000000000004</v>
      </c>
      <c r="G48">
        <f t="shared" si="12"/>
        <v>5.5236666666666663</v>
      </c>
      <c r="H48" s="21">
        <v>0.27300000000000002</v>
      </c>
      <c r="I48">
        <f t="shared" si="13"/>
        <v>5.2506666666666666</v>
      </c>
      <c r="J48" s="7">
        <v>64.959999999999994</v>
      </c>
      <c r="K48">
        <v>2</v>
      </c>
      <c r="L48" s="5">
        <v>1</v>
      </c>
      <c r="M48">
        <f t="shared" si="14"/>
        <v>50</v>
      </c>
      <c r="O48">
        <f t="shared" si="15"/>
        <v>3.4108330666666662</v>
      </c>
    </row>
    <row r="49" spans="1:15" x14ac:dyDescent="0.2">
      <c r="A49" t="s">
        <v>58</v>
      </c>
      <c r="B49" t="s">
        <v>20</v>
      </c>
      <c r="C49" s="7">
        <v>20</v>
      </c>
      <c r="D49" s="21">
        <v>6.2069999999999999</v>
      </c>
      <c r="E49" s="21">
        <v>5.9210000000000003</v>
      </c>
      <c r="F49" s="21">
        <v>6.3280000000000003</v>
      </c>
      <c r="G49">
        <f t="shared" si="12"/>
        <v>6.1520000000000001</v>
      </c>
      <c r="H49" s="21">
        <v>0.16500000000000001</v>
      </c>
      <c r="I49">
        <f t="shared" si="13"/>
        <v>5.9870000000000001</v>
      </c>
      <c r="J49" s="7">
        <v>64.959999999999994</v>
      </c>
      <c r="K49">
        <v>2</v>
      </c>
      <c r="L49" s="5">
        <v>1</v>
      </c>
      <c r="M49">
        <f t="shared" si="14"/>
        <v>50</v>
      </c>
      <c r="O49">
        <f t="shared" si="15"/>
        <v>3.8891551999999994</v>
      </c>
    </row>
    <row r="50" spans="1:15" x14ac:dyDescent="0.2">
      <c r="A50" t="s">
        <v>58</v>
      </c>
      <c r="B50" t="s">
        <v>21</v>
      </c>
      <c r="C50" s="7">
        <v>20</v>
      </c>
      <c r="D50" s="21">
        <v>11.218</v>
      </c>
      <c r="E50" s="21">
        <v>11.997999999999999</v>
      </c>
      <c r="F50" s="21">
        <v>13.349</v>
      </c>
      <c r="G50">
        <f t="shared" si="12"/>
        <v>12.188333333333333</v>
      </c>
      <c r="H50" s="21">
        <v>1.75</v>
      </c>
      <c r="I50">
        <f t="shared" si="13"/>
        <v>10.438333333333333</v>
      </c>
      <c r="J50" s="7">
        <v>64.959999999999994</v>
      </c>
      <c r="K50">
        <v>2</v>
      </c>
      <c r="L50" s="5">
        <v>1</v>
      </c>
      <c r="M50">
        <f t="shared" si="14"/>
        <v>50</v>
      </c>
      <c r="O50">
        <f t="shared" si="15"/>
        <v>6.7807413333333315</v>
      </c>
    </row>
    <row r="51" spans="1:15" x14ac:dyDescent="0.2">
      <c r="A51" t="s">
        <v>58</v>
      </c>
      <c r="B51" t="s">
        <v>22</v>
      </c>
      <c r="C51" s="7">
        <v>20</v>
      </c>
      <c r="D51" s="21">
        <v>8.8000000000000007</v>
      </c>
      <c r="E51" s="21">
        <v>8.6289999999999996</v>
      </c>
      <c r="F51" s="21">
        <v>7.0289999999999999</v>
      </c>
      <c r="G51">
        <f t="shared" si="12"/>
        <v>8.1526666666666667</v>
      </c>
      <c r="H51" s="21">
        <v>0.27300000000000002</v>
      </c>
      <c r="I51">
        <f t="shared" si="13"/>
        <v>7.879666666666667</v>
      </c>
      <c r="J51" s="7">
        <v>64.959999999999994</v>
      </c>
      <c r="K51">
        <v>2</v>
      </c>
      <c r="L51" s="5">
        <v>1</v>
      </c>
      <c r="M51">
        <f t="shared" si="14"/>
        <v>50</v>
      </c>
      <c r="O51">
        <f t="shared" si="15"/>
        <v>5.1186314666666668</v>
      </c>
    </row>
    <row r="52" spans="1:15" x14ac:dyDescent="0.2">
      <c r="A52" t="s">
        <v>58</v>
      </c>
      <c r="B52" t="s">
        <v>23</v>
      </c>
      <c r="C52" s="7">
        <v>20</v>
      </c>
      <c r="D52" s="21">
        <v>5.327</v>
      </c>
      <c r="E52" s="21">
        <v>5.3220000000000001</v>
      </c>
      <c r="F52" s="21">
        <v>6.1470000000000002</v>
      </c>
      <c r="G52">
        <f t="shared" si="12"/>
        <v>5.5986666666666665</v>
      </c>
      <c r="H52" s="21">
        <v>0.65800000000000003</v>
      </c>
      <c r="I52">
        <f t="shared" si="13"/>
        <v>4.9406666666666661</v>
      </c>
      <c r="J52" s="7">
        <v>64.959999999999994</v>
      </c>
      <c r="K52">
        <v>2</v>
      </c>
      <c r="L52" s="5">
        <v>1</v>
      </c>
      <c r="M52">
        <f t="shared" si="14"/>
        <v>50</v>
      </c>
      <c r="O52">
        <f t="shared" si="15"/>
        <v>3.209457066666666</v>
      </c>
    </row>
  </sheetData>
  <mergeCells count="9">
    <mergeCell ref="C1:E1"/>
    <mergeCell ref="C9:E9"/>
    <mergeCell ref="C17:E17"/>
    <mergeCell ref="AF16:AH16"/>
    <mergeCell ref="S28:U28"/>
    <mergeCell ref="W28:Y28"/>
    <mergeCell ref="AA28:AC28"/>
    <mergeCell ref="S33:U33"/>
    <mergeCell ref="W33:Y33"/>
  </mergeCells>
  <pageMargins left="0.7" right="0.7" top="0.75" bottom="0.75" header="0.3" footer="0.3"/>
  <drawing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BBE7-84E4-411F-9F03-04498CF99DB6}">
  <dimension ref="A1:AC41"/>
  <sheetViews>
    <sheetView topLeftCell="A8" zoomScale="70" zoomScaleNormal="70" workbookViewId="0">
      <selection activeCell="S37" sqref="S37"/>
    </sheetView>
  </sheetViews>
  <sheetFormatPr defaultRowHeight="15" x14ac:dyDescent="0.2"/>
  <cols>
    <col min="2" max="2" width="15.6015625" customWidth="1"/>
  </cols>
  <sheetData>
    <row r="1" spans="1:14" x14ac:dyDescent="0.2">
      <c r="A1" t="s">
        <v>62</v>
      </c>
      <c r="C1" s="65" t="s">
        <v>72</v>
      </c>
      <c r="D1" s="65"/>
      <c r="E1" s="65"/>
      <c r="I1" s="7"/>
    </row>
    <row r="2" spans="1:14" x14ac:dyDescent="0.2">
      <c r="A2" t="s">
        <v>172</v>
      </c>
      <c r="B2" s="11" t="s">
        <v>70</v>
      </c>
      <c r="C2" s="4">
        <v>1</v>
      </c>
      <c r="D2" s="4">
        <v>2</v>
      </c>
      <c r="E2" s="4">
        <v>3</v>
      </c>
      <c r="F2" s="3" t="s">
        <v>63</v>
      </c>
      <c r="G2" s="4" t="s">
        <v>64</v>
      </c>
      <c r="H2" s="3" t="s">
        <v>61</v>
      </c>
      <c r="I2" s="9" t="s">
        <v>65</v>
      </c>
      <c r="J2" s="3" t="s">
        <v>66</v>
      </c>
      <c r="K2" s="3" t="s">
        <v>67</v>
      </c>
      <c r="L2" s="3" t="s">
        <v>106</v>
      </c>
      <c r="N2" s="3" t="s">
        <v>107</v>
      </c>
    </row>
    <row r="3" spans="1:14" x14ac:dyDescent="0.2">
      <c r="B3" s="40">
        <v>20</v>
      </c>
      <c r="C3" s="5">
        <v>17.035</v>
      </c>
      <c r="D3" s="5">
        <v>16.277999999999999</v>
      </c>
      <c r="E3" s="5">
        <v>14.661</v>
      </c>
      <c r="F3">
        <f t="shared" ref="F3:F7" si="0">AVERAGE(C3:E3)</f>
        <v>15.991333333333335</v>
      </c>
      <c r="G3" s="5">
        <v>0.26100000000000001</v>
      </c>
      <c r="H3">
        <f t="shared" ref="H3:H7" si="1">F3-G3</f>
        <v>15.730333333333336</v>
      </c>
      <c r="I3" s="7">
        <v>64.959999999999994</v>
      </c>
      <c r="J3">
        <v>4</v>
      </c>
      <c r="K3" s="5">
        <v>1</v>
      </c>
      <c r="L3">
        <f>50/K3</f>
        <v>50</v>
      </c>
      <c r="N3">
        <f>(H3*I3)/(J3*L3)</f>
        <v>5.1092122666666668</v>
      </c>
    </row>
    <row r="4" spans="1:14" x14ac:dyDescent="0.2">
      <c r="B4" s="19">
        <v>100</v>
      </c>
      <c r="C4" s="5">
        <v>4.4740000000000002</v>
      </c>
      <c r="D4" s="5">
        <v>3.1320000000000001</v>
      </c>
      <c r="E4" s="5">
        <v>4.46</v>
      </c>
      <c r="F4">
        <f t="shared" si="0"/>
        <v>4.0219999999999994</v>
      </c>
      <c r="G4" s="5">
        <v>0.43</v>
      </c>
      <c r="H4">
        <f t="shared" si="1"/>
        <v>3.5919999999999992</v>
      </c>
      <c r="I4" s="7">
        <v>64.959999999999994</v>
      </c>
      <c r="J4">
        <v>4</v>
      </c>
      <c r="K4" s="6">
        <v>5</v>
      </c>
      <c r="L4">
        <f t="shared" ref="L4:L7" si="2">50/K4</f>
        <v>10</v>
      </c>
      <c r="N4">
        <f>(H4*I4)/(J4*L4)</f>
        <v>5.8334079999999977</v>
      </c>
    </row>
    <row r="5" spans="1:14" x14ac:dyDescent="0.2">
      <c r="B5" s="19">
        <v>200</v>
      </c>
      <c r="C5" s="5">
        <v>2.169</v>
      </c>
      <c r="D5" s="5">
        <v>2.4180000000000001</v>
      </c>
      <c r="E5" s="5">
        <v>1.635</v>
      </c>
      <c r="F5" s="7">
        <f t="shared" si="0"/>
        <v>2.0739999999999998</v>
      </c>
      <c r="G5" s="5">
        <v>2E-3</v>
      </c>
      <c r="H5" s="7">
        <f t="shared" si="1"/>
        <v>2.0720000000000001</v>
      </c>
      <c r="I5" s="7">
        <v>64.959999999999994</v>
      </c>
      <c r="J5">
        <v>4</v>
      </c>
      <c r="K5" s="8">
        <v>10</v>
      </c>
      <c r="L5" s="7">
        <f t="shared" si="2"/>
        <v>5</v>
      </c>
      <c r="M5" s="7"/>
      <c r="N5" s="7">
        <f t="shared" ref="N5:N7" si="3">(H5*I5)/(J5*L5)</f>
        <v>6.7298559999999998</v>
      </c>
    </row>
    <row r="6" spans="1:14" x14ac:dyDescent="0.2">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2">
      <c r="B7" s="19">
        <v>800</v>
      </c>
      <c r="C7" s="5">
        <v>0</v>
      </c>
      <c r="D7" s="5">
        <v>0</v>
      </c>
      <c r="E7" s="5">
        <v>0</v>
      </c>
      <c r="F7">
        <f t="shared" si="0"/>
        <v>0</v>
      </c>
      <c r="G7" s="5">
        <v>0</v>
      </c>
      <c r="H7">
        <f t="shared" si="1"/>
        <v>0</v>
      </c>
      <c r="I7" s="7">
        <v>64.959999999999994</v>
      </c>
      <c r="J7">
        <v>4</v>
      </c>
      <c r="K7" s="6">
        <v>40</v>
      </c>
      <c r="L7">
        <f t="shared" si="2"/>
        <v>1.25</v>
      </c>
      <c r="N7">
        <f t="shared" si="3"/>
        <v>0</v>
      </c>
    </row>
    <row r="8" spans="1:14" x14ac:dyDescent="0.2">
      <c r="B8" s="19"/>
    </row>
    <row r="9" spans="1:14" x14ac:dyDescent="0.2">
      <c r="A9" t="s">
        <v>124</v>
      </c>
      <c r="B9" s="51" t="s">
        <v>70</v>
      </c>
      <c r="C9" s="4">
        <v>1</v>
      </c>
      <c r="D9" s="4">
        <v>2</v>
      </c>
      <c r="E9" s="4">
        <v>3</v>
      </c>
      <c r="F9" s="3" t="s">
        <v>63</v>
      </c>
      <c r="G9" s="4" t="s">
        <v>64</v>
      </c>
      <c r="H9" s="3" t="s">
        <v>61</v>
      </c>
      <c r="I9" s="9" t="s">
        <v>65</v>
      </c>
      <c r="J9" s="3" t="s">
        <v>66</v>
      </c>
      <c r="K9" s="3" t="s">
        <v>67</v>
      </c>
      <c r="L9" s="3" t="s">
        <v>106</v>
      </c>
      <c r="N9" s="3" t="s">
        <v>107</v>
      </c>
    </row>
    <row r="10" spans="1:14" x14ac:dyDescent="0.2">
      <c r="B10" s="40">
        <v>20</v>
      </c>
      <c r="C10" s="5">
        <v>18.202000000000002</v>
      </c>
      <c r="D10" s="5">
        <v>18.042000000000002</v>
      </c>
      <c r="E10" s="5">
        <v>17.228000000000002</v>
      </c>
      <c r="F10">
        <f>AVERAGE(C10:E10)</f>
        <v>17.824000000000002</v>
      </c>
      <c r="G10" s="5">
        <v>4.3999999999999997E-2</v>
      </c>
      <c r="H10">
        <f t="shared" ref="H10:H14" si="4">F10-G10</f>
        <v>17.78</v>
      </c>
      <c r="I10" s="7">
        <v>64.959999999999994</v>
      </c>
      <c r="J10">
        <v>4</v>
      </c>
      <c r="K10" s="5">
        <v>1</v>
      </c>
      <c r="L10">
        <f>50/K10</f>
        <v>50</v>
      </c>
      <c r="N10">
        <f>(H10*I10)/(J10*L10)</f>
        <v>5.7749439999999996</v>
      </c>
    </row>
    <row r="11" spans="1:14" x14ac:dyDescent="0.2">
      <c r="B11" s="19">
        <v>100</v>
      </c>
      <c r="C11" s="5">
        <v>4.5339999999999998</v>
      </c>
      <c r="D11" s="5">
        <v>5.2190000000000003</v>
      </c>
      <c r="E11" s="5">
        <v>5.2770000000000001</v>
      </c>
      <c r="F11">
        <f t="shared" ref="F11:F14" si="5">AVERAGE(C11:E11)</f>
        <v>5.0100000000000007</v>
      </c>
      <c r="G11" s="5">
        <v>0.33900000000000002</v>
      </c>
      <c r="H11">
        <f t="shared" si="4"/>
        <v>4.6710000000000003</v>
      </c>
      <c r="I11" s="7">
        <v>64.959999999999994</v>
      </c>
      <c r="J11">
        <v>4</v>
      </c>
      <c r="K11" s="6">
        <v>5</v>
      </c>
      <c r="L11">
        <f t="shared" ref="L11:L14" si="6">50/K11</f>
        <v>10</v>
      </c>
      <c r="N11">
        <f>(H11*I11)/(J11*L11)</f>
        <v>7.5857039999999998</v>
      </c>
    </row>
    <row r="12" spans="1:14" x14ac:dyDescent="0.2">
      <c r="B12" s="19">
        <v>200</v>
      </c>
      <c r="C12" s="5">
        <v>2.504</v>
      </c>
      <c r="D12" s="5">
        <v>1.93</v>
      </c>
      <c r="E12" s="5">
        <v>2.4780000000000002</v>
      </c>
      <c r="F12" s="7">
        <f t="shared" si="5"/>
        <v>2.3040000000000003</v>
      </c>
      <c r="G12" s="5">
        <v>0.496</v>
      </c>
      <c r="H12" s="7">
        <f t="shared" si="4"/>
        <v>1.8080000000000003</v>
      </c>
      <c r="I12" s="7">
        <v>64.959999999999994</v>
      </c>
      <c r="J12">
        <v>4</v>
      </c>
      <c r="K12" s="8">
        <v>10</v>
      </c>
      <c r="L12" s="7">
        <f t="shared" si="6"/>
        <v>5</v>
      </c>
      <c r="M12" s="7"/>
      <c r="N12" s="7">
        <f t="shared" ref="N12:N14" si="7">(H12*I12)/(J12*L12)</f>
        <v>5.8723840000000003</v>
      </c>
    </row>
    <row r="13" spans="1:14" x14ac:dyDescent="0.2">
      <c r="B13" s="19">
        <v>400</v>
      </c>
      <c r="C13" s="5">
        <v>0</v>
      </c>
      <c r="D13" s="5">
        <v>0</v>
      </c>
      <c r="E13" s="5">
        <v>0</v>
      </c>
      <c r="F13">
        <f t="shared" si="5"/>
        <v>0</v>
      </c>
      <c r="G13" s="5">
        <v>0</v>
      </c>
      <c r="H13">
        <f t="shared" si="4"/>
        <v>0</v>
      </c>
      <c r="I13" s="7">
        <v>64.959999999999994</v>
      </c>
      <c r="J13">
        <v>4</v>
      </c>
      <c r="K13" s="6">
        <v>20</v>
      </c>
      <c r="L13">
        <f t="shared" si="6"/>
        <v>2.5</v>
      </c>
      <c r="N13" s="7">
        <f t="shared" si="7"/>
        <v>0</v>
      </c>
    </row>
    <row r="14" spans="1:14" x14ac:dyDescent="0.2">
      <c r="B14" s="19">
        <v>800</v>
      </c>
      <c r="C14" s="5">
        <v>0</v>
      </c>
      <c r="D14" s="5">
        <v>0</v>
      </c>
      <c r="E14" s="5">
        <v>0</v>
      </c>
      <c r="F14">
        <f t="shared" si="5"/>
        <v>0</v>
      </c>
      <c r="G14" s="5">
        <v>0</v>
      </c>
      <c r="H14">
        <f t="shared" si="4"/>
        <v>0</v>
      </c>
      <c r="I14" s="7">
        <v>64.959999999999994</v>
      </c>
      <c r="J14">
        <v>4</v>
      </c>
      <c r="K14" s="6">
        <v>40</v>
      </c>
      <c r="L14">
        <f t="shared" si="6"/>
        <v>1.25</v>
      </c>
      <c r="N14">
        <f t="shared" si="7"/>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row>
    <row r="18" spans="1:29" x14ac:dyDescent="0.2">
      <c r="A18" t="s">
        <v>57</v>
      </c>
      <c r="B18" t="s">
        <v>0</v>
      </c>
      <c r="C18" s="7">
        <v>20</v>
      </c>
      <c r="D18" s="5">
        <v>18.997</v>
      </c>
      <c r="E18" s="5">
        <v>19.099</v>
      </c>
      <c r="F18" s="5">
        <v>20.059000000000001</v>
      </c>
      <c r="G18">
        <f t="shared" ref="G18:G41" si="8">AVERAGE(D18:F18)</f>
        <v>19.385000000000002</v>
      </c>
      <c r="H18" s="5">
        <v>1.9830000000000001</v>
      </c>
      <c r="I18" s="7">
        <f t="shared" ref="I18:I41" si="9">G18-H18</f>
        <v>17.402000000000001</v>
      </c>
      <c r="J18" s="7">
        <v>64.959999999999994</v>
      </c>
      <c r="K18">
        <v>4</v>
      </c>
      <c r="L18" s="5">
        <v>1</v>
      </c>
      <c r="M18">
        <f>50/L18</f>
        <v>50</v>
      </c>
      <c r="N18" s="7"/>
      <c r="O18" s="7">
        <f>(I18*J18)/(K18*M18)</f>
        <v>5.6521695999999997</v>
      </c>
      <c r="Q18">
        <f>AVERAGE(O18:O24)</f>
        <v>7.0970501333333322</v>
      </c>
    </row>
    <row r="19" spans="1:29" x14ac:dyDescent="0.2">
      <c r="A19" t="s">
        <v>57</v>
      </c>
      <c r="B19" t="s">
        <v>1</v>
      </c>
      <c r="C19" s="7">
        <v>20</v>
      </c>
      <c r="D19" s="5">
        <v>36.521999999999998</v>
      </c>
      <c r="E19" s="5">
        <v>22.957000000000001</v>
      </c>
      <c r="F19" s="5">
        <v>33.390999999999998</v>
      </c>
      <c r="G19" s="7">
        <f t="shared" si="8"/>
        <v>30.956666666666667</v>
      </c>
      <c r="H19" s="5">
        <v>0.443</v>
      </c>
      <c r="I19" s="7">
        <f t="shared" si="9"/>
        <v>30.513666666666666</v>
      </c>
      <c r="J19" s="7">
        <v>64.959999999999994</v>
      </c>
      <c r="K19">
        <v>4</v>
      </c>
      <c r="L19" s="5">
        <v>1</v>
      </c>
      <c r="M19">
        <f t="shared" ref="M19:M41" si="10">50/L19</f>
        <v>50</v>
      </c>
      <c r="O19" s="7">
        <f t="shared" ref="O19:O41" si="11">(I19*J19)/(K19*M19)</f>
        <v>9.9108389333333324</v>
      </c>
      <c r="S19" s="34" t="s">
        <v>77</v>
      </c>
      <c r="T19" s="34"/>
      <c r="U19" s="34"/>
      <c r="W19" s="34" t="s">
        <v>74</v>
      </c>
      <c r="X19" s="34"/>
      <c r="Y19" s="34"/>
      <c r="AA19" s="34" t="s">
        <v>79</v>
      </c>
      <c r="AB19" s="34"/>
      <c r="AC19" s="34"/>
    </row>
    <row r="20" spans="1:29" x14ac:dyDescent="0.2">
      <c r="A20" t="s">
        <v>57</v>
      </c>
      <c r="B20" t="s">
        <v>2</v>
      </c>
      <c r="C20" s="7">
        <v>20</v>
      </c>
      <c r="D20" s="5">
        <v>18.260999999999999</v>
      </c>
      <c r="E20" s="5">
        <v>18.783000000000001</v>
      </c>
      <c r="F20" s="5">
        <v>21.652000000000001</v>
      </c>
      <c r="G20">
        <f>AVERAGE(D20:F20)</f>
        <v>19.565333333333331</v>
      </c>
      <c r="H20" s="5">
        <v>1.548</v>
      </c>
      <c r="I20" s="7">
        <f t="shared" si="9"/>
        <v>18.017333333333333</v>
      </c>
      <c r="J20" s="7">
        <v>64.959999999999994</v>
      </c>
      <c r="K20">
        <v>4</v>
      </c>
      <c r="L20" s="5">
        <v>1</v>
      </c>
      <c r="M20">
        <f t="shared" si="10"/>
        <v>50</v>
      </c>
      <c r="O20" s="7">
        <f t="shared" si="11"/>
        <v>5.8520298666666655</v>
      </c>
      <c r="T20" s="3" t="s">
        <v>58</v>
      </c>
      <c r="U20" t="s">
        <v>57</v>
      </c>
      <c r="X20" s="3" t="s">
        <v>58</v>
      </c>
      <c r="Y20" t="s">
        <v>57</v>
      </c>
      <c r="AB20" s="3" t="s">
        <v>58</v>
      </c>
      <c r="AC20" t="s">
        <v>57</v>
      </c>
    </row>
    <row r="21" spans="1:29" x14ac:dyDescent="0.2">
      <c r="A21" t="s">
        <v>57</v>
      </c>
      <c r="B21" t="s">
        <v>3</v>
      </c>
      <c r="C21" s="7">
        <v>20</v>
      </c>
      <c r="D21" s="5">
        <v>26.236000000000001</v>
      </c>
      <c r="E21" s="5">
        <v>21.006</v>
      </c>
      <c r="F21" s="5">
        <v>26.69</v>
      </c>
      <c r="G21">
        <f t="shared" ref="G21" si="12">AVERAGE(D21:F21)</f>
        <v>24.644000000000002</v>
      </c>
      <c r="H21" s="5">
        <v>3.5249999999999999</v>
      </c>
      <c r="I21" s="7">
        <f t="shared" si="9"/>
        <v>21.119000000000003</v>
      </c>
      <c r="J21" s="7">
        <v>64.959999999999994</v>
      </c>
      <c r="K21">
        <v>4</v>
      </c>
      <c r="L21" s="5">
        <v>1</v>
      </c>
      <c r="M21">
        <f t="shared" si="10"/>
        <v>50</v>
      </c>
      <c r="O21" s="7">
        <f t="shared" si="11"/>
        <v>6.8594512000000005</v>
      </c>
      <c r="S21" t="s">
        <v>75</v>
      </c>
      <c r="T21">
        <f>AVERAGE(O37:O41)</f>
        <v>8.0614060800000011</v>
      </c>
      <c r="U21">
        <f>AVERAGE(O25:O31)</f>
        <v>6.9366144000000007</v>
      </c>
      <c r="W21" t="s">
        <v>75</v>
      </c>
      <c r="X21">
        <f>STDEVA(O37:O41)</f>
        <v>1.9393892999996101</v>
      </c>
      <c r="Y21">
        <f>STDEVA(O25:O31)</f>
        <v>1.9055601855090953</v>
      </c>
      <c r="AA21" t="s">
        <v>75</v>
      </c>
      <c r="AB21">
        <f>X21/SQRT(X26)</f>
        <v>0.86732126192697212</v>
      </c>
      <c r="AC21">
        <f>Y21/SQRT(Y26)</f>
        <v>0.72023405130331042</v>
      </c>
    </row>
    <row r="22" spans="1:29" x14ac:dyDescent="0.2">
      <c r="A22" t="s">
        <v>57</v>
      </c>
      <c r="B22" t="s">
        <v>4</v>
      </c>
      <c r="C22" s="7">
        <v>20</v>
      </c>
      <c r="D22" s="5">
        <v>32.536999999999999</v>
      </c>
      <c r="E22" s="5">
        <v>31.114000000000001</v>
      </c>
      <c r="F22" s="5">
        <v>34.494999999999997</v>
      </c>
      <c r="G22" s="7">
        <f t="shared" si="8"/>
        <v>32.715333333333326</v>
      </c>
      <c r="H22" s="5">
        <v>3.536</v>
      </c>
      <c r="I22" s="7">
        <f t="shared" si="9"/>
        <v>29.179333333333325</v>
      </c>
      <c r="J22" s="7">
        <v>64.959999999999994</v>
      </c>
      <c r="K22">
        <v>4</v>
      </c>
      <c r="L22" s="5">
        <v>1</v>
      </c>
      <c r="M22">
        <f t="shared" si="10"/>
        <v>50</v>
      </c>
      <c r="O22" s="7">
        <f t="shared" si="11"/>
        <v>9.4774474666666624</v>
      </c>
      <c r="S22" t="s">
        <v>76</v>
      </c>
      <c r="T22">
        <f>AVERAGE(O32:O36)</f>
        <v>6.0595121066666664</v>
      </c>
      <c r="U22">
        <f>AVERAGE(O18:O24)</f>
        <v>7.0970501333333322</v>
      </c>
      <c r="W22" t="s">
        <v>76</v>
      </c>
      <c r="X22">
        <f>STDEVA(O32:O36)</f>
        <v>1.048203482322511</v>
      </c>
      <c r="Y22">
        <f>STDEVA(O18:O24)</f>
        <v>1.8520402485687759</v>
      </c>
      <c r="AA22" t="s">
        <v>76</v>
      </c>
      <c r="AB22">
        <f>X22/SQRT(X27)</f>
        <v>0.46877084814502673</v>
      </c>
      <c r="AC22">
        <f>Y22/SQRT(Y27)</f>
        <v>0.70000541654217552</v>
      </c>
    </row>
    <row r="23" spans="1:29" x14ac:dyDescent="0.2">
      <c r="A23" t="s">
        <v>57</v>
      </c>
      <c r="B23" t="s">
        <v>5</v>
      </c>
      <c r="C23" s="7">
        <v>20</v>
      </c>
      <c r="D23" s="5">
        <v>18.783000000000001</v>
      </c>
      <c r="E23" s="5">
        <v>17.373999999999999</v>
      </c>
      <c r="F23" s="5">
        <v>17.190999999999999</v>
      </c>
      <c r="G23">
        <f>AVERAGE(D23:F23)</f>
        <v>17.782666666666668</v>
      </c>
      <c r="H23" s="5">
        <v>1.286</v>
      </c>
      <c r="I23" s="7">
        <f t="shared" si="9"/>
        <v>16.496666666666666</v>
      </c>
      <c r="J23" s="7">
        <v>64.959999999999994</v>
      </c>
      <c r="K23">
        <v>4</v>
      </c>
      <c r="L23" s="5">
        <v>1</v>
      </c>
      <c r="M23">
        <f t="shared" si="10"/>
        <v>50</v>
      </c>
      <c r="O23" s="7">
        <f t="shared" si="11"/>
        <v>5.3581173333333325</v>
      </c>
    </row>
    <row r="24" spans="1:29" x14ac:dyDescent="0.2">
      <c r="A24" t="s">
        <v>57</v>
      </c>
      <c r="B24" t="s">
        <v>6</v>
      </c>
      <c r="C24" s="7">
        <v>20</v>
      </c>
      <c r="D24" s="5">
        <v>21.417000000000002</v>
      </c>
      <c r="E24" s="5">
        <v>21.338999999999999</v>
      </c>
      <c r="F24" s="5">
        <v>20.27</v>
      </c>
      <c r="G24" s="7">
        <f t="shared" si="8"/>
        <v>21.008666666666667</v>
      </c>
      <c r="H24" s="5">
        <v>0.78300000000000003</v>
      </c>
      <c r="I24" s="7">
        <f t="shared" si="9"/>
        <v>20.225666666666665</v>
      </c>
      <c r="J24" s="7">
        <v>64.959999999999994</v>
      </c>
      <c r="K24">
        <v>4</v>
      </c>
      <c r="L24" s="5">
        <v>1</v>
      </c>
      <c r="M24">
        <f t="shared" si="10"/>
        <v>50</v>
      </c>
      <c r="O24" s="7">
        <f t="shared" si="11"/>
        <v>6.5692965333333326</v>
      </c>
      <c r="S24" s="47" t="s">
        <v>78</v>
      </c>
      <c r="T24" s="47"/>
      <c r="U24" s="47"/>
      <c r="W24" s="48" t="s">
        <v>80</v>
      </c>
      <c r="X24" s="48"/>
      <c r="Y24" s="48"/>
    </row>
    <row r="25" spans="1:29" x14ac:dyDescent="0.2">
      <c r="A25" t="s">
        <v>57</v>
      </c>
      <c r="B25" t="s">
        <v>7</v>
      </c>
      <c r="C25" s="7">
        <v>20</v>
      </c>
      <c r="D25" s="5">
        <v>32.270000000000003</v>
      </c>
      <c r="E25" s="5">
        <v>30.626000000000001</v>
      </c>
      <c r="F25" s="5">
        <v>31.096</v>
      </c>
      <c r="G25" s="7">
        <f t="shared" si="8"/>
        <v>31.330666666666669</v>
      </c>
      <c r="H25" s="5">
        <v>2.4780000000000002</v>
      </c>
      <c r="I25" s="7">
        <f t="shared" si="9"/>
        <v>28.852666666666668</v>
      </c>
      <c r="J25" s="7">
        <v>64.959999999999994</v>
      </c>
      <c r="K25">
        <v>4</v>
      </c>
      <c r="L25" s="5">
        <v>1</v>
      </c>
      <c r="M25">
        <f t="shared" si="10"/>
        <v>50</v>
      </c>
      <c r="O25" s="7">
        <f t="shared" si="11"/>
        <v>9.3713461333333328</v>
      </c>
      <c r="Q25">
        <f>AVERAGE(O25:O31)</f>
        <v>6.9366144000000007</v>
      </c>
      <c r="T25" t="s">
        <v>58</v>
      </c>
      <c r="U25" t="s">
        <v>57</v>
      </c>
      <c r="X25" t="s">
        <v>58</v>
      </c>
      <c r="Y25" t="s">
        <v>57</v>
      </c>
    </row>
    <row r="26" spans="1:29" x14ac:dyDescent="0.2">
      <c r="A26" t="s">
        <v>57</v>
      </c>
      <c r="B26" t="s">
        <v>8</v>
      </c>
      <c r="C26" s="7">
        <v>20</v>
      </c>
      <c r="D26" s="5">
        <v>18.202000000000002</v>
      </c>
      <c r="E26" s="5">
        <v>18.042000000000002</v>
      </c>
      <c r="F26" s="5">
        <v>17.228000000000002</v>
      </c>
      <c r="G26">
        <f>AVERAGE(D26:F26)</f>
        <v>17.824000000000002</v>
      </c>
      <c r="H26" s="5">
        <v>4.3999999999999997E-2</v>
      </c>
      <c r="I26" s="7">
        <f t="shared" si="9"/>
        <v>17.78</v>
      </c>
      <c r="J26" s="7">
        <v>64.959999999999994</v>
      </c>
      <c r="K26">
        <v>4</v>
      </c>
      <c r="L26" s="5">
        <v>1</v>
      </c>
      <c r="M26">
        <f t="shared" si="10"/>
        <v>50</v>
      </c>
      <c r="O26" s="7">
        <f t="shared" si="11"/>
        <v>5.7749439999999996</v>
      </c>
      <c r="S26" t="s">
        <v>75</v>
      </c>
      <c r="T26">
        <f>ABS(T21)</f>
        <v>8.0614060800000011</v>
      </c>
      <c r="U26">
        <f>ABS(U21)</f>
        <v>6.9366144000000007</v>
      </c>
      <c r="W26" t="s">
        <v>75</v>
      </c>
      <c r="X26">
        <f>COUNT(O37:O41)</f>
        <v>5</v>
      </c>
      <c r="Y26">
        <f>COUNT(O25:O31)</f>
        <v>7</v>
      </c>
    </row>
    <row r="27" spans="1:29" x14ac:dyDescent="0.2">
      <c r="A27" t="s">
        <v>57</v>
      </c>
      <c r="B27" t="s">
        <v>9</v>
      </c>
      <c r="C27" s="7">
        <v>20</v>
      </c>
      <c r="D27" s="5">
        <v>33.47</v>
      </c>
      <c r="E27" s="5">
        <v>25.696000000000002</v>
      </c>
      <c r="F27" s="5">
        <v>33.183</v>
      </c>
      <c r="G27" s="7">
        <f t="shared" si="8"/>
        <v>30.782999999999998</v>
      </c>
      <c r="H27" s="5">
        <v>0.36499999999999999</v>
      </c>
      <c r="I27" s="7">
        <f t="shared" si="9"/>
        <v>30.417999999999999</v>
      </c>
      <c r="J27" s="7">
        <v>64.959999999999994</v>
      </c>
      <c r="K27">
        <v>4</v>
      </c>
      <c r="L27" s="5">
        <v>1</v>
      </c>
      <c r="M27">
        <f t="shared" si="10"/>
        <v>50</v>
      </c>
      <c r="O27" s="7">
        <f t="shared" si="11"/>
        <v>9.8797663999999994</v>
      </c>
      <c r="S27" t="s">
        <v>76</v>
      </c>
      <c r="T27">
        <f>ABS(T22)</f>
        <v>6.0595121066666664</v>
      </c>
      <c r="U27">
        <f>ABS(U22)</f>
        <v>7.0970501333333322</v>
      </c>
      <c r="W27" t="s">
        <v>76</v>
      </c>
      <c r="X27">
        <f>COUNT(O32:O36)</f>
        <v>5</v>
      </c>
      <c r="Y27">
        <f>COUNT(O18:O24)</f>
        <v>7</v>
      </c>
    </row>
    <row r="28" spans="1:29" x14ac:dyDescent="0.2">
      <c r="A28" t="s">
        <v>57</v>
      </c>
      <c r="B28" t="s">
        <v>10</v>
      </c>
      <c r="C28" s="7">
        <v>20</v>
      </c>
      <c r="D28" s="5">
        <v>22.303999999999998</v>
      </c>
      <c r="E28" s="5">
        <v>18.678000000000001</v>
      </c>
      <c r="F28" s="5">
        <v>19.774000000000001</v>
      </c>
      <c r="G28" s="7">
        <f t="shared" si="8"/>
        <v>20.251999999999999</v>
      </c>
      <c r="H28" s="5">
        <v>2.3380000000000001</v>
      </c>
      <c r="I28" s="7">
        <f t="shared" si="9"/>
        <v>17.913999999999998</v>
      </c>
      <c r="J28" s="7">
        <v>64.959999999999994</v>
      </c>
      <c r="K28">
        <v>4</v>
      </c>
      <c r="L28" s="5">
        <v>1</v>
      </c>
      <c r="M28">
        <f t="shared" si="10"/>
        <v>50</v>
      </c>
      <c r="O28" s="7">
        <f t="shared" si="11"/>
        <v>5.8184671999999988</v>
      </c>
    </row>
    <row r="29" spans="1:29" x14ac:dyDescent="0.2">
      <c r="A29" t="s">
        <v>57</v>
      </c>
      <c r="B29" t="s">
        <v>11</v>
      </c>
      <c r="C29" s="7">
        <v>20</v>
      </c>
      <c r="D29" s="5">
        <v>23.408999999999999</v>
      </c>
      <c r="E29" s="5">
        <v>23.361999999999998</v>
      </c>
      <c r="F29" s="5">
        <v>23.082999999999998</v>
      </c>
      <c r="G29" s="7">
        <f t="shared" si="8"/>
        <v>23.284666666666666</v>
      </c>
      <c r="H29" s="5">
        <v>2.5609999999999999</v>
      </c>
      <c r="I29" s="7">
        <f t="shared" si="9"/>
        <v>20.723666666666666</v>
      </c>
      <c r="J29" s="7">
        <v>64.959999999999994</v>
      </c>
      <c r="K29">
        <v>4</v>
      </c>
      <c r="L29" s="5">
        <v>1</v>
      </c>
      <c r="M29">
        <f t="shared" si="10"/>
        <v>50</v>
      </c>
      <c r="O29" s="7">
        <f t="shared" si="11"/>
        <v>6.7310469333333325</v>
      </c>
    </row>
    <row r="30" spans="1:29" x14ac:dyDescent="0.2">
      <c r="A30" t="s">
        <v>57</v>
      </c>
      <c r="B30" t="s">
        <v>12</v>
      </c>
      <c r="C30" s="7">
        <v>20</v>
      </c>
      <c r="D30" s="5">
        <v>15.851000000000001</v>
      </c>
      <c r="E30" s="5">
        <v>18.724</v>
      </c>
      <c r="F30" s="5">
        <v>15.833</v>
      </c>
      <c r="G30" s="7">
        <f t="shared" si="8"/>
        <v>16.802666666666667</v>
      </c>
      <c r="H30" s="5">
        <v>1.226</v>
      </c>
      <c r="I30" s="7">
        <f t="shared" si="9"/>
        <v>15.576666666666668</v>
      </c>
      <c r="J30" s="7">
        <v>64.959999999999994</v>
      </c>
      <c r="K30">
        <v>4</v>
      </c>
      <c r="L30" s="5">
        <v>1</v>
      </c>
      <c r="M30">
        <f t="shared" si="10"/>
        <v>50</v>
      </c>
      <c r="O30" s="7">
        <f t="shared" si="11"/>
        <v>5.0593013333333339</v>
      </c>
    </row>
    <row r="31" spans="1:29" x14ac:dyDescent="0.2">
      <c r="A31" t="s">
        <v>57</v>
      </c>
      <c r="B31" t="s">
        <v>13</v>
      </c>
      <c r="C31" s="7">
        <v>20</v>
      </c>
      <c r="D31" s="5">
        <v>18.111999999999998</v>
      </c>
      <c r="E31" s="5">
        <v>19.707000000000001</v>
      </c>
      <c r="F31" s="5">
        <v>22.286000000000001</v>
      </c>
      <c r="G31" s="7">
        <f t="shared" si="8"/>
        <v>20.035</v>
      </c>
      <c r="H31" s="5">
        <v>1.804</v>
      </c>
      <c r="I31" s="7">
        <f t="shared" si="9"/>
        <v>18.231000000000002</v>
      </c>
      <c r="J31" s="7">
        <v>64.959999999999994</v>
      </c>
      <c r="K31">
        <v>4</v>
      </c>
      <c r="L31" s="5">
        <v>1</v>
      </c>
      <c r="M31">
        <f t="shared" si="10"/>
        <v>50</v>
      </c>
      <c r="O31" s="7">
        <f t="shared" si="11"/>
        <v>5.9214288000000002</v>
      </c>
    </row>
    <row r="32" spans="1:29" x14ac:dyDescent="0.2">
      <c r="A32" t="s">
        <v>58</v>
      </c>
      <c r="B32" t="s">
        <v>14</v>
      </c>
      <c r="C32" s="7">
        <v>20</v>
      </c>
      <c r="D32" s="5">
        <v>18.260999999999999</v>
      </c>
      <c r="E32" s="5">
        <v>18.861000000000001</v>
      </c>
      <c r="F32" s="5">
        <v>20.478000000000002</v>
      </c>
      <c r="G32" s="7">
        <f t="shared" si="8"/>
        <v>19.2</v>
      </c>
      <c r="H32" s="5">
        <v>1.226</v>
      </c>
      <c r="I32" s="7">
        <f t="shared" si="9"/>
        <v>17.974</v>
      </c>
      <c r="J32" s="7">
        <v>64.959999999999994</v>
      </c>
      <c r="K32">
        <v>4</v>
      </c>
      <c r="L32" s="5">
        <v>1</v>
      </c>
      <c r="M32">
        <f t="shared" si="10"/>
        <v>50</v>
      </c>
      <c r="O32" s="7">
        <f t="shared" si="11"/>
        <v>5.8379551999999988</v>
      </c>
      <c r="Q32">
        <f>AVERAGE(O32:O36)</f>
        <v>6.0595121066666664</v>
      </c>
    </row>
    <row r="33" spans="1:17" x14ac:dyDescent="0.2">
      <c r="A33" t="s">
        <v>58</v>
      </c>
      <c r="B33" t="s">
        <v>15</v>
      </c>
      <c r="C33" s="7">
        <v>20</v>
      </c>
      <c r="D33" s="5">
        <v>24.431000000000001</v>
      </c>
      <c r="E33" s="5">
        <v>23.437999999999999</v>
      </c>
      <c r="F33" s="5">
        <v>22.901</v>
      </c>
      <c r="G33" s="7">
        <f t="shared" si="8"/>
        <v>23.59</v>
      </c>
      <c r="H33" s="5">
        <v>2.2730000000000001</v>
      </c>
      <c r="I33" s="7">
        <f t="shared" si="9"/>
        <v>21.317</v>
      </c>
      <c r="J33" s="7">
        <v>64.959999999999994</v>
      </c>
      <c r="K33">
        <v>4</v>
      </c>
      <c r="L33" s="5">
        <v>1</v>
      </c>
      <c r="M33">
        <f t="shared" si="10"/>
        <v>50</v>
      </c>
      <c r="O33" s="7">
        <f t="shared" si="11"/>
        <v>6.9237615999999989</v>
      </c>
    </row>
    <row r="34" spans="1:17" x14ac:dyDescent="0.2">
      <c r="A34" t="s">
        <v>58</v>
      </c>
      <c r="B34" t="s">
        <v>16</v>
      </c>
      <c r="C34" s="7">
        <v>20</v>
      </c>
      <c r="D34" s="5">
        <v>17.035</v>
      </c>
      <c r="E34" s="5">
        <v>16.277999999999999</v>
      </c>
      <c r="F34" s="5">
        <v>14.661</v>
      </c>
      <c r="G34">
        <f t="shared" si="8"/>
        <v>15.991333333333335</v>
      </c>
      <c r="H34" s="5">
        <v>0.26100000000000001</v>
      </c>
      <c r="I34" s="7">
        <f t="shared" si="9"/>
        <v>15.730333333333336</v>
      </c>
      <c r="J34" s="7">
        <v>64.959999999999994</v>
      </c>
      <c r="K34">
        <v>4</v>
      </c>
      <c r="L34" s="5">
        <v>1</v>
      </c>
      <c r="M34">
        <f t="shared" si="10"/>
        <v>50</v>
      </c>
      <c r="O34" s="7">
        <f t="shared" si="11"/>
        <v>5.1092122666666668</v>
      </c>
    </row>
    <row r="35" spans="1:17" x14ac:dyDescent="0.2">
      <c r="A35" t="s">
        <v>58</v>
      </c>
      <c r="B35" s="2" t="s">
        <v>17</v>
      </c>
      <c r="C35" s="7">
        <v>20</v>
      </c>
      <c r="D35" s="5">
        <v>15.622</v>
      </c>
      <c r="E35" s="5">
        <v>17.428000000000001</v>
      </c>
      <c r="F35" s="5">
        <v>17.510999999999999</v>
      </c>
      <c r="G35" s="7">
        <f t="shared" si="8"/>
        <v>16.853666666666665</v>
      </c>
      <c r="H35" s="5">
        <v>1.2669999999999999</v>
      </c>
      <c r="I35" s="7">
        <f t="shared" si="9"/>
        <v>15.586666666666666</v>
      </c>
      <c r="J35" s="7">
        <v>64.959999999999994</v>
      </c>
      <c r="K35">
        <v>4</v>
      </c>
      <c r="L35" s="5">
        <v>1</v>
      </c>
      <c r="M35">
        <f t="shared" si="10"/>
        <v>50</v>
      </c>
      <c r="O35" s="7">
        <f t="shared" si="11"/>
        <v>5.0625493333333331</v>
      </c>
    </row>
    <row r="36" spans="1:17" x14ac:dyDescent="0.2">
      <c r="A36" t="s">
        <v>58</v>
      </c>
      <c r="B36" t="s">
        <v>18</v>
      </c>
      <c r="C36" s="7">
        <v>20</v>
      </c>
      <c r="D36" s="5">
        <v>25.122</v>
      </c>
      <c r="E36" s="5">
        <v>20.974</v>
      </c>
      <c r="F36" s="5">
        <v>22.434999999999999</v>
      </c>
      <c r="G36" s="7">
        <f t="shared" si="8"/>
        <v>22.843666666666667</v>
      </c>
      <c r="H36" s="5">
        <v>0.17100000000000001</v>
      </c>
      <c r="I36" s="7">
        <f t="shared" si="9"/>
        <v>22.672666666666668</v>
      </c>
      <c r="J36" s="7">
        <v>64.959999999999994</v>
      </c>
      <c r="K36">
        <v>4</v>
      </c>
      <c r="L36" s="5">
        <v>1</v>
      </c>
      <c r="M36">
        <f t="shared" si="10"/>
        <v>50</v>
      </c>
      <c r="O36" s="7">
        <f t="shared" si="11"/>
        <v>7.3640821333333326</v>
      </c>
    </row>
    <row r="37" spans="1:17" x14ac:dyDescent="0.2">
      <c r="A37" t="s">
        <v>58</v>
      </c>
      <c r="B37" t="s">
        <v>19</v>
      </c>
      <c r="C37" s="7">
        <v>20</v>
      </c>
      <c r="D37" s="5">
        <v>21.297999999999998</v>
      </c>
      <c r="E37" s="5">
        <v>22.085999999999999</v>
      </c>
      <c r="F37" s="5">
        <v>24.55</v>
      </c>
      <c r="G37">
        <f>AVERAGE(D37:F37)</f>
        <v>22.644666666666666</v>
      </c>
      <c r="H37" s="5">
        <v>-1.0960000000000001</v>
      </c>
      <c r="I37" s="7">
        <f t="shared" si="9"/>
        <v>23.740666666666666</v>
      </c>
      <c r="J37" s="7">
        <v>64.959999999999994</v>
      </c>
      <c r="K37">
        <v>4</v>
      </c>
      <c r="L37" s="5">
        <v>1</v>
      </c>
      <c r="M37">
        <f t="shared" si="10"/>
        <v>50</v>
      </c>
      <c r="O37" s="7">
        <f t="shared" si="11"/>
        <v>7.7109685333333324</v>
      </c>
      <c r="Q37">
        <f>AVERAGE(O37:O41)</f>
        <v>8.0614060800000011</v>
      </c>
    </row>
    <row r="38" spans="1:17" x14ac:dyDescent="0.2">
      <c r="A38" t="s">
        <v>58</v>
      </c>
      <c r="B38" t="s">
        <v>20</v>
      </c>
      <c r="C38" s="7">
        <v>20</v>
      </c>
      <c r="D38" s="5">
        <v>21.166</v>
      </c>
      <c r="E38" s="5">
        <v>17.201000000000001</v>
      </c>
      <c r="F38" s="5">
        <v>23.67</v>
      </c>
      <c r="G38">
        <f>AVERAGE(D38:F38)</f>
        <v>20.679000000000002</v>
      </c>
      <c r="H38" s="5">
        <v>0.86799999999999999</v>
      </c>
      <c r="I38" s="7">
        <f t="shared" si="9"/>
        <v>19.811000000000003</v>
      </c>
      <c r="J38" s="7">
        <v>64.959999999999994</v>
      </c>
      <c r="K38">
        <v>4</v>
      </c>
      <c r="L38" s="5">
        <v>1</v>
      </c>
      <c r="M38">
        <f t="shared" si="10"/>
        <v>50</v>
      </c>
      <c r="O38" s="7">
        <f t="shared" si="11"/>
        <v>6.4346128000000009</v>
      </c>
    </row>
    <row r="39" spans="1:17" x14ac:dyDescent="0.2">
      <c r="A39" t="s">
        <v>58</v>
      </c>
      <c r="B39" t="s">
        <v>21</v>
      </c>
      <c r="C39" s="7">
        <v>20</v>
      </c>
      <c r="D39" s="5">
        <v>32.374000000000002</v>
      </c>
      <c r="E39" s="5">
        <v>30.952000000000002</v>
      </c>
      <c r="F39" s="5">
        <v>36.953000000000003</v>
      </c>
      <c r="G39">
        <f t="shared" si="8"/>
        <v>33.426333333333339</v>
      </c>
      <c r="H39" s="5">
        <v>2.0609999999999999</v>
      </c>
      <c r="I39" s="7">
        <f t="shared" si="9"/>
        <v>31.365333333333339</v>
      </c>
      <c r="J39" s="7">
        <v>64.959999999999994</v>
      </c>
      <c r="K39">
        <v>4</v>
      </c>
      <c r="L39" s="5">
        <v>1</v>
      </c>
      <c r="M39">
        <f t="shared" si="10"/>
        <v>50</v>
      </c>
      <c r="O39" s="7">
        <f t="shared" si="11"/>
        <v>10.187460266666669</v>
      </c>
    </row>
    <row r="40" spans="1:17" x14ac:dyDescent="0.2">
      <c r="A40" t="s">
        <v>58</v>
      </c>
      <c r="B40" t="s">
        <v>22</v>
      </c>
      <c r="C40" s="7">
        <v>20</v>
      </c>
      <c r="D40" s="5">
        <v>35.478000000000002</v>
      </c>
      <c r="E40" s="5">
        <v>28.957000000000001</v>
      </c>
      <c r="F40" s="5">
        <v>28.042999999999999</v>
      </c>
      <c r="G40">
        <f t="shared" si="8"/>
        <v>30.826000000000004</v>
      </c>
      <c r="H40" s="5">
        <v>0.17699999999999999</v>
      </c>
      <c r="I40" s="7">
        <f t="shared" si="9"/>
        <v>30.649000000000004</v>
      </c>
      <c r="J40" s="7">
        <v>64.959999999999994</v>
      </c>
      <c r="K40">
        <v>4</v>
      </c>
      <c r="L40" s="5">
        <v>1</v>
      </c>
      <c r="M40">
        <f t="shared" si="10"/>
        <v>50</v>
      </c>
      <c r="O40" s="7">
        <f t="shared" si="11"/>
        <v>9.9547952000000013</v>
      </c>
    </row>
    <row r="41" spans="1:17" x14ac:dyDescent="0.2">
      <c r="A41" t="s">
        <v>58</v>
      </c>
      <c r="B41" t="s">
        <v>23</v>
      </c>
      <c r="C41" s="7">
        <v>20</v>
      </c>
      <c r="D41" s="5">
        <v>20.617000000000001</v>
      </c>
      <c r="E41" s="5">
        <v>18.93</v>
      </c>
      <c r="F41" s="5">
        <v>17.861000000000001</v>
      </c>
      <c r="G41" s="7">
        <f t="shared" si="8"/>
        <v>19.135999999999999</v>
      </c>
      <c r="H41" s="5">
        <v>0.60399999999999998</v>
      </c>
      <c r="I41" s="7">
        <f t="shared" si="9"/>
        <v>18.532</v>
      </c>
      <c r="J41" s="7">
        <v>64.959999999999994</v>
      </c>
      <c r="K41">
        <v>4</v>
      </c>
      <c r="L41" s="5">
        <v>1</v>
      </c>
      <c r="M41">
        <f t="shared" si="10"/>
        <v>50</v>
      </c>
      <c r="O41" s="7">
        <f t="shared" si="11"/>
        <v>6.0191935999999995</v>
      </c>
    </row>
  </sheetData>
  <mergeCells count="1">
    <mergeCell ref="C1:E1"/>
  </mergeCells>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8B5C-B9E4-4F02-8D62-276F31CD8BB6}">
  <dimension ref="A1:AB42"/>
  <sheetViews>
    <sheetView topLeftCell="A8" zoomScale="85" zoomScaleNormal="85" workbookViewId="0">
      <selection activeCell="P18" sqref="P18"/>
    </sheetView>
  </sheetViews>
  <sheetFormatPr defaultRowHeight="15" x14ac:dyDescent="0.2"/>
  <cols>
    <col min="1" max="1" width="11.43359375" customWidth="1"/>
    <col min="2" max="2" width="18.29296875" customWidth="1"/>
  </cols>
  <sheetData>
    <row r="1" spans="1:14" x14ac:dyDescent="0.2">
      <c r="A1" t="s">
        <v>178</v>
      </c>
      <c r="C1" s="65" t="s">
        <v>72</v>
      </c>
      <c r="D1" s="65"/>
      <c r="E1" s="65"/>
      <c r="I1" s="7"/>
    </row>
    <row r="2" spans="1:14" x14ac:dyDescent="0.2">
      <c r="A2" t="s">
        <v>172</v>
      </c>
      <c r="B2" s="3"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AVERAGE(C3:E3)</f>
        <v>0</v>
      </c>
      <c r="G3" s="5">
        <v>0</v>
      </c>
      <c r="H3">
        <f t="shared" ref="H3:H7" si="0">F3-G3</f>
        <v>0</v>
      </c>
      <c r="I3" s="7">
        <v>64.959999999999994</v>
      </c>
      <c r="J3">
        <v>2</v>
      </c>
      <c r="K3" s="5">
        <v>1</v>
      </c>
      <c r="L3">
        <f>50/K3</f>
        <v>50</v>
      </c>
      <c r="N3">
        <f>(H3*I3)/(J3*L3)</f>
        <v>0</v>
      </c>
    </row>
    <row r="4" spans="1:14" x14ac:dyDescent="0.2">
      <c r="B4" s="22">
        <v>100</v>
      </c>
      <c r="C4" s="5">
        <v>-12.782999999999999</v>
      </c>
      <c r="D4" s="5">
        <v>-13.826000000000001</v>
      </c>
      <c r="E4" s="5">
        <v>-11.739000000000001</v>
      </c>
      <c r="F4">
        <f t="shared" ref="F4:F7" si="1">AVERAGE(C4:E4)</f>
        <v>-12.782666666666666</v>
      </c>
      <c r="G4" s="5">
        <v>-0.72599999999999998</v>
      </c>
      <c r="H4">
        <f t="shared" si="0"/>
        <v>-12.056666666666665</v>
      </c>
      <c r="I4" s="7">
        <v>64.959999999999994</v>
      </c>
      <c r="J4">
        <v>2</v>
      </c>
      <c r="K4" s="6">
        <v>5</v>
      </c>
      <c r="L4">
        <f t="shared" ref="L4:L7" si="2">50/K4</f>
        <v>10</v>
      </c>
      <c r="N4">
        <f>(H4*I4)/(J4*L4)</f>
        <v>-39.160053333333323</v>
      </c>
    </row>
    <row r="5" spans="1:14" x14ac:dyDescent="0.2">
      <c r="B5" s="7">
        <v>200</v>
      </c>
      <c r="C5" s="5">
        <v>-5.2169999999999996</v>
      </c>
      <c r="D5" s="5">
        <v>-7.5650000000000004</v>
      </c>
      <c r="E5" s="5">
        <v>-6.2610000000000001</v>
      </c>
      <c r="F5" s="7">
        <f t="shared" si="1"/>
        <v>-6.3476666666666661</v>
      </c>
      <c r="G5" s="5">
        <v>-0.73</v>
      </c>
      <c r="H5" s="7">
        <f t="shared" si="0"/>
        <v>-5.6176666666666666</v>
      </c>
      <c r="I5" s="7">
        <v>64.959999999999994</v>
      </c>
      <c r="J5" s="7">
        <v>2</v>
      </c>
      <c r="K5" s="8">
        <v>10</v>
      </c>
      <c r="L5" s="7">
        <f t="shared" si="2"/>
        <v>5</v>
      </c>
      <c r="M5" s="7"/>
      <c r="N5" s="7">
        <f t="shared" ref="N5:N7" si="3">(H5*I5)/(J5*L5)</f>
        <v>-36.492362666666665</v>
      </c>
    </row>
    <row r="6" spans="1:14" x14ac:dyDescent="0.2">
      <c r="B6" s="7">
        <v>400</v>
      </c>
      <c r="C6" s="5">
        <v>-3.47</v>
      </c>
      <c r="D6" s="5">
        <v>-4.4349999999999996</v>
      </c>
      <c r="E6" s="5">
        <v>-3.496</v>
      </c>
      <c r="F6">
        <f t="shared" si="1"/>
        <v>-3.8003333333333331</v>
      </c>
      <c r="G6" s="5">
        <v>-0.57399999999999995</v>
      </c>
      <c r="H6">
        <f t="shared" si="0"/>
        <v>-3.2263333333333333</v>
      </c>
      <c r="I6" s="7">
        <v>64.959999999999994</v>
      </c>
      <c r="J6">
        <v>2</v>
      </c>
      <c r="K6" s="6">
        <v>20</v>
      </c>
      <c r="L6">
        <f t="shared" si="2"/>
        <v>2.5</v>
      </c>
      <c r="N6" s="7">
        <f>(H6*I6)/(J6*L6)</f>
        <v>-41.916522666666665</v>
      </c>
    </row>
    <row r="7" spans="1:14" x14ac:dyDescent="0.2">
      <c r="B7" s="7">
        <v>800</v>
      </c>
      <c r="C7" s="5">
        <v>-2.762</v>
      </c>
      <c r="D7" s="5">
        <v>-2.4079999999999999</v>
      </c>
      <c r="E7" s="5">
        <v>-2.7919999999999998</v>
      </c>
      <c r="F7">
        <f t="shared" si="1"/>
        <v>-2.6539999999999999</v>
      </c>
      <c r="G7" s="5">
        <v>-0.60599999999999998</v>
      </c>
      <c r="H7">
        <f t="shared" si="0"/>
        <v>-2.048</v>
      </c>
      <c r="I7" s="7">
        <v>64.959999999999994</v>
      </c>
      <c r="J7">
        <v>2</v>
      </c>
      <c r="K7" s="6">
        <v>40</v>
      </c>
      <c r="L7">
        <f t="shared" si="2"/>
        <v>1.25</v>
      </c>
      <c r="N7" s="7">
        <f t="shared" si="3"/>
        <v>-53.215231999999993</v>
      </c>
    </row>
    <row r="8" spans="1:14" x14ac:dyDescent="0.2">
      <c r="B8" s="7"/>
    </row>
    <row r="9" spans="1:14" x14ac:dyDescent="0.2">
      <c r="A9" t="s">
        <v>124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s="7">
        <v>64.959999999999994</v>
      </c>
      <c r="J10">
        <v>2</v>
      </c>
      <c r="K10" s="5">
        <v>1</v>
      </c>
      <c r="L10">
        <f>50/K10</f>
        <v>50</v>
      </c>
      <c r="N10">
        <f>(H10*I10)/(J10*L10)</f>
        <v>0</v>
      </c>
    </row>
    <row r="11" spans="1:14" x14ac:dyDescent="0.2">
      <c r="B11" s="22">
        <v>100</v>
      </c>
      <c r="C11" s="5">
        <v>-11.035</v>
      </c>
      <c r="D11" s="5">
        <v>-11.138999999999999</v>
      </c>
      <c r="E11" s="5">
        <v>-11.321999999999999</v>
      </c>
      <c r="F11">
        <f>AVERAGE(C11:E11)</f>
        <v>-11.165333333333331</v>
      </c>
      <c r="G11" s="5">
        <v>-0.95399999999999996</v>
      </c>
      <c r="H11">
        <f>F11-G11</f>
        <v>-10.21133333333333</v>
      </c>
      <c r="I11" s="7">
        <v>64.959999999999994</v>
      </c>
      <c r="J11">
        <v>2</v>
      </c>
      <c r="K11" s="6">
        <v>5</v>
      </c>
      <c r="L11">
        <f t="shared" ref="L11:L14" si="4">50/K11</f>
        <v>10</v>
      </c>
      <c r="N11">
        <f>(H11*I11)/(J11*L11)</f>
        <v>-33.166410666666657</v>
      </c>
    </row>
    <row r="12" spans="1:14" x14ac:dyDescent="0.2">
      <c r="B12" s="7">
        <v>200</v>
      </c>
      <c r="C12" s="5">
        <v>-5.8170000000000002</v>
      </c>
      <c r="D12" s="5">
        <v>-6</v>
      </c>
      <c r="E12" s="5">
        <v>-5.2169999999999996</v>
      </c>
      <c r="F12" s="7">
        <f t="shared" ref="F12:F13" si="5">AVERAGE(C12:E12)</f>
        <v>-5.6779999999999999</v>
      </c>
      <c r="G12" s="5">
        <v>-0.73</v>
      </c>
      <c r="H12" s="7">
        <f t="shared" ref="H12:H14" si="6">F12-G12</f>
        <v>-4.9480000000000004</v>
      </c>
      <c r="I12" s="7">
        <v>64.959999999999994</v>
      </c>
      <c r="J12" s="7">
        <v>2</v>
      </c>
      <c r="K12" s="8">
        <v>10</v>
      </c>
      <c r="L12" s="7">
        <f t="shared" si="4"/>
        <v>5</v>
      </c>
      <c r="M12" s="7"/>
      <c r="N12" s="7">
        <f t="shared" ref="N12" si="7">(H12*I12)/(J12*L12)</f>
        <v>-32.142207999999997</v>
      </c>
    </row>
    <row r="13" spans="1:14" x14ac:dyDescent="0.2">
      <c r="B13" s="7">
        <v>400</v>
      </c>
      <c r="C13" s="5">
        <v>-3.4169999999999998</v>
      </c>
      <c r="D13" s="5">
        <v>-3.7570000000000001</v>
      </c>
      <c r="E13" s="5">
        <v>-3.6</v>
      </c>
      <c r="F13">
        <f t="shared" si="5"/>
        <v>-3.591333333333333</v>
      </c>
      <c r="G13" s="5">
        <v>-0.55200000000000005</v>
      </c>
      <c r="H13">
        <f t="shared" si="6"/>
        <v>-3.039333333333333</v>
      </c>
      <c r="I13" s="7">
        <v>64.959999999999994</v>
      </c>
      <c r="J13">
        <v>2</v>
      </c>
      <c r="K13" s="6">
        <v>20</v>
      </c>
      <c r="L13">
        <f t="shared" si="4"/>
        <v>2.5</v>
      </c>
      <c r="N13" s="7">
        <f>(H13*I13)/(J13*L13)</f>
        <v>-39.487018666666657</v>
      </c>
    </row>
    <row r="14" spans="1:14" x14ac:dyDescent="0.2">
      <c r="B14" s="7">
        <v>800</v>
      </c>
      <c r="C14" s="5">
        <v>-2.9660000000000002</v>
      </c>
      <c r="D14" s="5">
        <v>-3.2650000000000001</v>
      </c>
      <c r="E14" s="5">
        <v>-3.0009999999999999</v>
      </c>
      <c r="F14">
        <f>AVERAGE(C14:E14)</f>
        <v>-3.0773333333333333</v>
      </c>
      <c r="G14" s="5">
        <v>-0.79800000000000004</v>
      </c>
      <c r="H14">
        <f t="shared" si="6"/>
        <v>-2.2793333333333332</v>
      </c>
      <c r="I14" s="7">
        <v>64.959999999999994</v>
      </c>
      <c r="J14">
        <v>2</v>
      </c>
      <c r="K14" s="6">
        <v>40</v>
      </c>
      <c r="L14">
        <f t="shared" si="4"/>
        <v>1.25</v>
      </c>
      <c r="N14" s="7">
        <f t="shared" ref="N14" si="8">(H14*I14)/(J14*L14)</f>
        <v>-59.226197333333324</v>
      </c>
    </row>
    <row r="15" spans="1:14" x14ac:dyDescent="0.2">
      <c r="B15" s="7"/>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100</v>
      </c>
      <c r="D19" s="5">
        <v>-13.016</v>
      </c>
      <c r="E19" s="5">
        <v>-10.137</v>
      </c>
      <c r="F19" s="5">
        <v>-10.78</v>
      </c>
      <c r="G19">
        <f t="shared" ref="G19:G42" si="9">AVERAGE(D19:F19)</f>
        <v>-11.311</v>
      </c>
      <c r="H19" s="5">
        <v>-0.71299999999999997</v>
      </c>
      <c r="I19" s="7">
        <f t="shared" ref="I19:I42" si="10">G19-H19</f>
        <v>-10.598000000000001</v>
      </c>
      <c r="J19" s="7">
        <v>64.959999999999994</v>
      </c>
      <c r="K19" s="7">
        <v>2</v>
      </c>
      <c r="L19" s="8">
        <v>5</v>
      </c>
      <c r="M19" s="7">
        <f t="shared" ref="M19:M42" si="11">50/L19</f>
        <v>10</v>
      </c>
      <c r="N19" s="7"/>
      <c r="O19" s="7">
        <f t="shared" ref="O19:O42" si="12">(I19*J19)/(K19*M19)</f>
        <v>-34.422303999999997</v>
      </c>
      <c r="P19">
        <f>AVERAGE(O19:O25)</f>
        <v>-58.612015999999983</v>
      </c>
      <c r="Q19">
        <f>ABS(O19)</f>
        <v>34.422303999999997</v>
      </c>
      <c r="R19" t="s">
        <v>75</v>
      </c>
      <c r="S19">
        <f>AVERAGE(O38:O42)</f>
        <v>-49.734458666666661</v>
      </c>
      <c r="T19">
        <f>AVERAGE(O26:O32)</f>
        <v>-50.396741333333338</v>
      </c>
      <c r="V19" t="s">
        <v>75</v>
      </c>
      <c r="W19">
        <f>STDEVA(O38:O42)</f>
        <v>9.6827391006026513</v>
      </c>
      <c r="X19">
        <f>STDEVA(O26:O32)</f>
        <v>13.212265812745557</v>
      </c>
      <c r="Z19" t="s">
        <v>75</v>
      </c>
      <c r="AA19">
        <f>W19/SQRT(W24)</f>
        <v>4.3302525674685404</v>
      </c>
      <c r="AB19">
        <f>X19/SQRT(X24)</f>
        <v>4.9937670851722036</v>
      </c>
    </row>
    <row r="20" spans="1:28" x14ac:dyDescent="0.2">
      <c r="A20" t="s">
        <v>57</v>
      </c>
      <c r="B20" t="s">
        <v>1</v>
      </c>
      <c r="C20" s="7">
        <v>100</v>
      </c>
      <c r="D20" s="5">
        <v>-16.696000000000002</v>
      </c>
      <c r="E20" s="5">
        <v>-17.138999999999999</v>
      </c>
      <c r="F20" s="5">
        <v>-18.861000000000001</v>
      </c>
      <c r="G20" s="7">
        <f t="shared" si="9"/>
        <v>-17.565333333333331</v>
      </c>
      <c r="H20" s="5">
        <v>-0.78300000000000003</v>
      </c>
      <c r="I20" s="7">
        <f t="shared" si="10"/>
        <v>-16.78233333333333</v>
      </c>
      <c r="J20" s="7">
        <v>64.959999999999994</v>
      </c>
      <c r="K20" s="7">
        <v>2</v>
      </c>
      <c r="L20" s="8">
        <v>5</v>
      </c>
      <c r="M20" s="7">
        <f t="shared" si="11"/>
        <v>10</v>
      </c>
      <c r="O20" s="7">
        <f t="shared" si="12"/>
        <v>-54.509018666666655</v>
      </c>
      <c r="Q20">
        <f t="shared" ref="Q20:Q42" si="13">ABS(O20)</f>
        <v>54.509018666666655</v>
      </c>
      <c r="R20" t="s">
        <v>76</v>
      </c>
      <c r="S20">
        <f>AVERAGE(O33:O37)</f>
        <v>-50.145438933333324</v>
      </c>
      <c r="T20">
        <f>AVERAGE(O19:O25)</f>
        <v>-58.612015999999983</v>
      </c>
      <c r="V20" t="s">
        <v>76</v>
      </c>
      <c r="W20">
        <f>STDEVA(O33:O37)</f>
        <v>11.155453651771291</v>
      </c>
      <c r="X20">
        <f>STDEVA(O19:O25)</f>
        <v>38.850454659978325</v>
      </c>
      <c r="Z20" t="s">
        <v>76</v>
      </c>
      <c r="AA20">
        <f>W20/SQRT(W25)</f>
        <v>4.9888705370417741</v>
      </c>
      <c r="AB20">
        <f>X20/SQRT(X25)</f>
        <v>14.684091621727584</v>
      </c>
    </row>
    <row r="21" spans="1:28" x14ac:dyDescent="0.2">
      <c r="A21" t="s">
        <v>57</v>
      </c>
      <c r="B21" t="s">
        <v>2</v>
      </c>
      <c r="C21" s="7">
        <v>100</v>
      </c>
      <c r="D21" s="5">
        <v>-11.035</v>
      </c>
      <c r="E21" s="5">
        <v>-11.343</v>
      </c>
      <c r="F21" s="5">
        <v>-12.002000000000001</v>
      </c>
      <c r="G21">
        <f>AVERAGE(D21:F21)</f>
        <v>-11.46</v>
      </c>
      <c r="H21" s="5">
        <v>-0.91300000000000003</v>
      </c>
      <c r="I21" s="7">
        <f t="shared" si="10"/>
        <v>-10.547000000000001</v>
      </c>
      <c r="J21" s="7">
        <v>64.959999999999994</v>
      </c>
      <c r="K21" s="7">
        <v>2</v>
      </c>
      <c r="L21" s="8">
        <v>5</v>
      </c>
      <c r="M21" s="7">
        <f t="shared" si="11"/>
        <v>10</v>
      </c>
      <c r="O21" s="7">
        <f t="shared" si="12"/>
        <v>-34.256656</v>
      </c>
      <c r="Q21">
        <f t="shared" si="13"/>
        <v>34.256656</v>
      </c>
    </row>
    <row r="22" spans="1:28" x14ac:dyDescent="0.2">
      <c r="A22" t="s">
        <v>57</v>
      </c>
      <c r="B22" t="s">
        <v>3</v>
      </c>
      <c r="C22" s="7">
        <v>100</v>
      </c>
      <c r="D22" s="5">
        <v>-16.878</v>
      </c>
      <c r="E22" s="5">
        <v>-16.225999999999999</v>
      </c>
      <c r="F22" s="5">
        <v>-18.286999999999999</v>
      </c>
      <c r="G22">
        <f t="shared" si="9"/>
        <v>-17.130333333333333</v>
      </c>
      <c r="H22" s="5">
        <v>-0.443</v>
      </c>
      <c r="I22">
        <f t="shared" si="10"/>
        <v>-16.687333333333331</v>
      </c>
      <c r="J22" s="7">
        <v>64.959999999999994</v>
      </c>
      <c r="K22">
        <v>2</v>
      </c>
      <c r="L22" s="6">
        <v>5</v>
      </c>
      <c r="M22">
        <f t="shared" si="11"/>
        <v>10</v>
      </c>
      <c r="O22" s="7">
        <f t="shared" si="12"/>
        <v>-54.200458666666655</v>
      </c>
      <c r="Q22">
        <f t="shared" si="13"/>
        <v>54.200458666666655</v>
      </c>
      <c r="R22" s="67" t="s">
        <v>78</v>
      </c>
      <c r="S22" s="67"/>
      <c r="T22" s="67"/>
      <c r="V22" s="66" t="s">
        <v>80</v>
      </c>
      <c r="W22" s="66"/>
      <c r="X22" s="66"/>
    </row>
    <row r="23" spans="1:28" x14ac:dyDescent="0.2">
      <c r="A23" t="s">
        <v>57</v>
      </c>
      <c r="B23" t="s">
        <v>4</v>
      </c>
      <c r="C23" s="7">
        <v>100</v>
      </c>
      <c r="D23" s="5">
        <v>-40.904000000000003</v>
      </c>
      <c r="E23" s="5">
        <v>-45.939</v>
      </c>
      <c r="F23" s="5">
        <v>-45.783000000000001</v>
      </c>
      <c r="G23" s="7">
        <f>AVERAGE(D23:F23)</f>
        <v>-44.208666666666666</v>
      </c>
      <c r="H23" s="5">
        <v>0.183</v>
      </c>
      <c r="I23" s="7">
        <f t="shared" si="10"/>
        <v>-44.391666666666666</v>
      </c>
      <c r="J23" s="7">
        <v>64.959999999999994</v>
      </c>
      <c r="K23" s="7">
        <v>2</v>
      </c>
      <c r="L23" s="8">
        <v>5</v>
      </c>
      <c r="M23" s="7">
        <f t="shared" si="11"/>
        <v>10</v>
      </c>
      <c r="O23" s="7">
        <f t="shared" si="12"/>
        <v>-144.18413333333331</v>
      </c>
      <c r="Q23">
        <f t="shared" si="13"/>
        <v>144.18413333333331</v>
      </c>
      <c r="S23" t="s">
        <v>58</v>
      </c>
      <c r="T23" t="s">
        <v>57</v>
      </c>
      <c r="W23" t="s">
        <v>58</v>
      </c>
      <c r="X23" t="s">
        <v>57</v>
      </c>
    </row>
    <row r="24" spans="1:28" x14ac:dyDescent="0.2">
      <c r="A24" t="s">
        <v>57</v>
      </c>
      <c r="B24" t="s">
        <v>5</v>
      </c>
      <c r="C24" s="7">
        <v>100</v>
      </c>
      <c r="D24" s="5">
        <v>-13.096</v>
      </c>
      <c r="E24" s="5">
        <v>-11.061</v>
      </c>
      <c r="F24" s="5">
        <v>-10.356999999999999</v>
      </c>
      <c r="G24">
        <f t="shared" si="9"/>
        <v>-11.504666666666665</v>
      </c>
      <c r="H24" s="5">
        <v>-0.157</v>
      </c>
      <c r="I24" s="7">
        <f t="shared" si="10"/>
        <v>-11.347666666666665</v>
      </c>
      <c r="J24" s="7">
        <v>64.959999999999994</v>
      </c>
      <c r="K24" s="7">
        <v>2</v>
      </c>
      <c r="L24" s="8">
        <v>5</v>
      </c>
      <c r="M24" s="7">
        <f t="shared" si="11"/>
        <v>10</v>
      </c>
      <c r="O24" s="7">
        <f t="shared" si="12"/>
        <v>-36.857221333333328</v>
      </c>
      <c r="Q24">
        <f t="shared" si="13"/>
        <v>36.857221333333328</v>
      </c>
      <c r="R24" t="s">
        <v>75</v>
      </c>
      <c r="S24">
        <f>ABS(S19)</f>
        <v>49.734458666666661</v>
      </c>
      <c r="T24">
        <f>ABS(T19)</f>
        <v>50.396741333333338</v>
      </c>
      <c r="V24" t="s">
        <v>75</v>
      </c>
      <c r="W24">
        <f>COUNT(O38:O42)</f>
        <v>5</v>
      </c>
      <c r="X24">
        <f>COUNT(O26:O32)</f>
        <v>7</v>
      </c>
    </row>
    <row r="25" spans="1:28" x14ac:dyDescent="0.2">
      <c r="A25" t="s">
        <v>57</v>
      </c>
      <c r="B25" t="s">
        <v>6</v>
      </c>
      <c r="C25" s="7">
        <v>100</v>
      </c>
      <c r="D25" s="5">
        <v>-17.295999999999999</v>
      </c>
      <c r="E25" s="5">
        <v>-14.635</v>
      </c>
      <c r="F25" s="5">
        <v>-14.791</v>
      </c>
      <c r="G25" s="7">
        <f t="shared" si="9"/>
        <v>-15.573999999999998</v>
      </c>
      <c r="H25" s="5">
        <v>0.39100000000000001</v>
      </c>
      <c r="I25" s="7">
        <f t="shared" si="10"/>
        <v>-15.964999999999998</v>
      </c>
      <c r="J25" s="7">
        <v>64.959999999999994</v>
      </c>
      <c r="K25" s="7">
        <v>2</v>
      </c>
      <c r="L25" s="8">
        <v>5</v>
      </c>
      <c r="M25" s="7">
        <f t="shared" si="11"/>
        <v>10</v>
      </c>
      <c r="O25" s="7">
        <f t="shared" si="12"/>
        <v>-51.854319999999987</v>
      </c>
      <c r="Q25">
        <f t="shared" si="13"/>
        <v>51.854319999999987</v>
      </c>
      <c r="R25" t="s">
        <v>76</v>
      </c>
      <c r="S25">
        <f>ABS(S20)</f>
        <v>50.145438933333324</v>
      </c>
      <c r="T25">
        <f>ABS(T20)</f>
        <v>58.612015999999983</v>
      </c>
      <c r="V25" t="s">
        <v>76</v>
      </c>
      <c r="W25">
        <f>COUNT(O33:O37)</f>
        <v>5</v>
      </c>
      <c r="X25">
        <f>COUNT(O19:O25)</f>
        <v>7</v>
      </c>
    </row>
    <row r="26" spans="1:28" x14ac:dyDescent="0.2">
      <c r="A26" t="s">
        <v>57</v>
      </c>
      <c r="B26" t="s">
        <v>7</v>
      </c>
      <c r="C26" s="7">
        <v>100</v>
      </c>
      <c r="D26" s="5">
        <v>-21.704000000000001</v>
      </c>
      <c r="E26" s="5">
        <v>-24.835000000000001</v>
      </c>
      <c r="F26" s="5">
        <v>-20.791</v>
      </c>
      <c r="G26" s="7">
        <f t="shared" si="9"/>
        <v>-22.443333333333332</v>
      </c>
      <c r="H26" s="5">
        <v>-0.36499999999999999</v>
      </c>
      <c r="I26" s="7">
        <f t="shared" si="10"/>
        <v>-22.078333333333333</v>
      </c>
      <c r="J26" s="7">
        <v>64.959999999999994</v>
      </c>
      <c r="K26" s="7">
        <v>2</v>
      </c>
      <c r="L26" s="8">
        <v>5</v>
      </c>
      <c r="M26" s="7">
        <f t="shared" si="11"/>
        <v>10</v>
      </c>
      <c r="O26" s="7">
        <f t="shared" si="12"/>
        <v>-71.710426666666663</v>
      </c>
      <c r="P26">
        <f>AVERAGE(O26:O32)</f>
        <v>-50.396741333333338</v>
      </c>
      <c r="Q26">
        <f t="shared" si="13"/>
        <v>71.710426666666663</v>
      </c>
    </row>
    <row r="27" spans="1:28" x14ac:dyDescent="0.2">
      <c r="A27" t="s">
        <v>57</v>
      </c>
      <c r="B27" t="s">
        <v>8</v>
      </c>
      <c r="C27" s="7">
        <v>100</v>
      </c>
      <c r="D27" s="5">
        <v>-11.035</v>
      </c>
      <c r="E27" s="5">
        <v>-11.138999999999999</v>
      </c>
      <c r="F27" s="5">
        <v>-11.321999999999999</v>
      </c>
      <c r="G27">
        <f>AVERAGE(D27:F27)</f>
        <v>-11.165333333333331</v>
      </c>
      <c r="H27" s="5">
        <v>-0.95399999999999996</v>
      </c>
      <c r="I27" s="7">
        <f t="shared" si="10"/>
        <v>-10.21133333333333</v>
      </c>
      <c r="J27" s="7">
        <v>64.959999999999994</v>
      </c>
      <c r="K27" s="7">
        <v>2</v>
      </c>
      <c r="L27" s="8">
        <v>5</v>
      </c>
      <c r="M27" s="7">
        <f t="shared" si="11"/>
        <v>10</v>
      </c>
      <c r="O27" s="7">
        <f t="shared" si="12"/>
        <v>-33.166410666666657</v>
      </c>
      <c r="Q27">
        <f t="shared" si="13"/>
        <v>33.166410666666657</v>
      </c>
    </row>
    <row r="28" spans="1:28" x14ac:dyDescent="0.2">
      <c r="A28" t="s">
        <v>57</v>
      </c>
      <c r="B28" t="s">
        <v>9</v>
      </c>
      <c r="C28" s="7">
        <v>100</v>
      </c>
      <c r="D28" s="5">
        <v>-16.670000000000002</v>
      </c>
      <c r="E28" s="5">
        <v>-15.887</v>
      </c>
      <c r="F28" s="5">
        <v>-14.191000000000001</v>
      </c>
      <c r="G28" s="7">
        <f t="shared" si="9"/>
        <v>-15.582666666666668</v>
      </c>
      <c r="H28" s="5">
        <v>-7.8E-2</v>
      </c>
      <c r="I28" s="7">
        <f t="shared" si="10"/>
        <v>-15.504666666666669</v>
      </c>
      <c r="J28" s="7">
        <v>64.959999999999994</v>
      </c>
      <c r="K28" s="7">
        <v>2</v>
      </c>
      <c r="L28" s="8">
        <v>5</v>
      </c>
      <c r="M28" s="7">
        <f t="shared" si="11"/>
        <v>10</v>
      </c>
      <c r="O28" s="7">
        <f t="shared" si="12"/>
        <v>-50.359157333333336</v>
      </c>
      <c r="Q28">
        <f t="shared" si="13"/>
        <v>50.359157333333336</v>
      </c>
    </row>
    <row r="29" spans="1:28" x14ac:dyDescent="0.2">
      <c r="A29" t="s">
        <v>57</v>
      </c>
      <c r="B29" t="s">
        <v>10</v>
      </c>
      <c r="C29" s="7">
        <v>100</v>
      </c>
      <c r="D29" s="5">
        <v>-14.243</v>
      </c>
      <c r="E29" s="5">
        <v>-12.6</v>
      </c>
      <c r="F29" s="5">
        <v>-12.122</v>
      </c>
      <c r="G29" s="7">
        <f t="shared" si="9"/>
        <v>-12.988333333333335</v>
      </c>
      <c r="H29" s="5">
        <v>0.75700000000000001</v>
      </c>
      <c r="I29" s="7">
        <f t="shared" si="10"/>
        <v>-13.745333333333335</v>
      </c>
      <c r="J29" s="7">
        <v>64.959999999999994</v>
      </c>
      <c r="K29" s="7">
        <v>2</v>
      </c>
      <c r="L29" s="8">
        <v>5</v>
      </c>
      <c r="M29" s="7">
        <f t="shared" si="11"/>
        <v>10</v>
      </c>
      <c r="O29" s="7">
        <f t="shared" si="12"/>
        <v>-44.644842666666662</v>
      </c>
      <c r="Q29">
        <f t="shared" si="13"/>
        <v>44.644842666666662</v>
      </c>
    </row>
    <row r="30" spans="1:28" x14ac:dyDescent="0.2">
      <c r="A30" t="s">
        <v>57</v>
      </c>
      <c r="B30" t="s">
        <v>11</v>
      </c>
      <c r="C30" s="7">
        <v>100</v>
      </c>
      <c r="D30" s="5">
        <v>-19.826000000000001</v>
      </c>
      <c r="E30" s="5">
        <v>-20.609000000000002</v>
      </c>
      <c r="F30" s="5">
        <v>-19.565000000000001</v>
      </c>
      <c r="G30" s="7">
        <f t="shared" si="9"/>
        <v>-20</v>
      </c>
      <c r="H30" s="5">
        <v>-0.26100000000000001</v>
      </c>
      <c r="I30" s="7">
        <f t="shared" si="10"/>
        <v>-19.739000000000001</v>
      </c>
      <c r="J30" s="7">
        <v>64.959999999999994</v>
      </c>
      <c r="K30" s="7">
        <v>2</v>
      </c>
      <c r="L30" s="8">
        <v>5</v>
      </c>
      <c r="M30" s="7">
        <f t="shared" si="11"/>
        <v>10</v>
      </c>
      <c r="O30" s="7">
        <f t="shared" si="12"/>
        <v>-64.11227199999999</v>
      </c>
      <c r="Q30">
        <f t="shared" si="13"/>
        <v>64.11227199999999</v>
      </c>
    </row>
    <row r="31" spans="1:28" x14ac:dyDescent="0.2">
      <c r="A31" t="s">
        <v>57</v>
      </c>
      <c r="B31" t="s">
        <v>12</v>
      </c>
      <c r="C31" s="7">
        <v>100</v>
      </c>
      <c r="D31" s="5">
        <v>-15</v>
      </c>
      <c r="E31" s="5">
        <v>-13.252000000000001</v>
      </c>
      <c r="F31" s="5">
        <v>-13.747999999999999</v>
      </c>
      <c r="G31" s="7">
        <f t="shared" si="9"/>
        <v>-14</v>
      </c>
      <c r="H31" s="5">
        <v>-0.70399999999999996</v>
      </c>
      <c r="I31" s="7">
        <f t="shared" si="10"/>
        <v>-13.295999999999999</v>
      </c>
      <c r="J31" s="7">
        <v>64.959999999999994</v>
      </c>
      <c r="K31" s="7">
        <v>2</v>
      </c>
      <c r="L31" s="8">
        <v>5</v>
      </c>
      <c r="M31" s="7">
        <f t="shared" si="11"/>
        <v>10</v>
      </c>
      <c r="O31" s="7">
        <f t="shared" si="12"/>
        <v>-43.185407999999995</v>
      </c>
      <c r="Q31">
        <f t="shared" si="13"/>
        <v>43.185407999999995</v>
      </c>
    </row>
    <row r="32" spans="1:28" x14ac:dyDescent="0.2">
      <c r="A32" t="s">
        <v>57</v>
      </c>
      <c r="B32" t="s">
        <v>13</v>
      </c>
      <c r="C32" s="7">
        <v>100</v>
      </c>
      <c r="D32" s="5">
        <v>-14.896000000000001</v>
      </c>
      <c r="E32" s="5">
        <v>-13.122</v>
      </c>
      <c r="F32" s="5">
        <v>-15.103999999999999</v>
      </c>
      <c r="G32" s="7">
        <f t="shared" si="9"/>
        <v>-14.374000000000001</v>
      </c>
      <c r="H32" s="5">
        <v>-0.33500000000000002</v>
      </c>
      <c r="I32" s="7">
        <f t="shared" si="10"/>
        <v>-14.039</v>
      </c>
      <c r="J32" s="7">
        <v>64.959999999999994</v>
      </c>
      <c r="K32" s="7">
        <v>2</v>
      </c>
      <c r="L32" s="8">
        <v>5</v>
      </c>
      <c r="M32" s="7">
        <f t="shared" si="11"/>
        <v>10</v>
      </c>
      <c r="O32" s="7">
        <f t="shared" si="12"/>
        <v>-45.598671999999993</v>
      </c>
      <c r="Q32">
        <f t="shared" si="13"/>
        <v>45.598671999999993</v>
      </c>
    </row>
    <row r="33" spans="1:17" x14ac:dyDescent="0.2">
      <c r="A33" t="s">
        <v>58</v>
      </c>
      <c r="B33" t="s">
        <v>14</v>
      </c>
      <c r="C33" s="7">
        <v>100</v>
      </c>
      <c r="D33" s="5">
        <v>-20.212</v>
      </c>
      <c r="E33" s="5">
        <v>-22.193999999999999</v>
      </c>
      <c r="F33" s="5">
        <v>-19.736000000000001</v>
      </c>
      <c r="G33" s="7">
        <f t="shared" si="9"/>
        <v>-20.713999999999999</v>
      </c>
      <c r="H33" s="5">
        <v>-0.74</v>
      </c>
      <c r="I33" s="7">
        <f t="shared" si="10"/>
        <v>-19.974</v>
      </c>
      <c r="J33" s="7">
        <v>64.959999999999994</v>
      </c>
      <c r="K33" s="7">
        <v>2</v>
      </c>
      <c r="L33" s="8">
        <v>5</v>
      </c>
      <c r="M33" s="7">
        <f t="shared" si="11"/>
        <v>10</v>
      </c>
      <c r="O33" s="7">
        <f t="shared" si="12"/>
        <v>-64.875551999999999</v>
      </c>
      <c r="P33">
        <f>AVERAGE(O33:O37)</f>
        <v>-50.145438933333324</v>
      </c>
      <c r="Q33">
        <f t="shared" si="13"/>
        <v>64.875551999999999</v>
      </c>
    </row>
    <row r="34" spans="1:17" x14ac:dyDescent="0.2">
      <c r="A34" t="s">
        <v>58</v>
      </c>
      <c r="B34" t="s">
        <v>15</v>
      </c>
      <c r="C34" s="7">
        <v>100</v>
      </c>
      <c r="D34" s="5">
        <v>-16.539000000000001</v>
      </c>
      <c r="E34" s="5">
        <v>-17.399999999999999</v>
      </c>
      <c r="F34" s="5">
        <v>-15.991</v>
      </c>
      <c r="G34" s="7">
        <f>AVERAGE(D34:F34)</f>
        <v>-16.643333333333334</v>
      </c>
      <c r="H34" s="5">
        <v>0.183</v>
      </c>
      <c r="I34" s="7">
        <f t="shared" si="10"/>
        <v>-16.826333333333334</v>
      </c>
      <c r="J34" s="7">
        <v>64.959999999999994</v>
      </c>
      <c r="K34" s="7">
        <v>2</v>
      </c>
      <c r="L34" s="8">
        <v>5</v>
      </c>
      <c r="M34" s="7">
        <f t="shared" si="11"/>
        <v>10</v>
      </c>
      <c r="O34" s="7">
        <f t="shared" si="12"/>
        <v>-54.651930666666672</v>
      </c>
      <c r="Q34">
        <f t="shared" si="13"/>
        <v>54.651930666666672</v>
      </c>
    </row>
    <row r="35" spans="1:17" x14ac:dyDescent="0.2">
      <c r="A35" t="s">
        <v>58</v>
      </c>
      <c r="B35" t="s">
        <v>16</v>
      </c>
      <c r="C35" s="7">
        <v>100</v>
      </c>
      <c r="D35" s="5">
        <v>-12.782999999999999</v>
      </c>
      <c r="E35" s="5">
        <v>-13.826000000000001</v>
      </c>
      <c r="F35" s="5">
        <v>-11.739000000000001</v>
      </c>
      <c r="G35">
        <f t="shared" ref="G35" si="14">AVERAGE(D35:F35)</f>
        <v>-12.782666666666666</v>
      </c>
      <c r="H35" s="5">
        <v>-0.72599999999999998</v>
      </c>
      <c r="I35" s="7">
        <f t="shared" si="10"/>
        <v>-12.056666666666665</v>
      </c>
      <c r="J35" s="7">
        <v>64.959999999999994</v>
      </c>
      <c r="K35" s="7">
        <v>2</v>
      </c>
      <c r="L35" s="8">
        <v>5</v>
      </c>
      <c r="M35" s="7">
        <f t="shared" si="11"/>
        <v>10</v>
      </c>
      <c r="O35" s="7">
        <f t="shared" si="12"/>
        <v>-39.160053333333323</v>
      </c>
      <c r="Q35">
        <f t="shared" si="13"/>
        <v>39.160053333333323</v>
      </c>
    </row>
    <row r="36" spans="1:17" x14ac:dyDescent="0.2">
      <c r="A36" t="s">
        <v>58</v>
      </c>
      <c r="B36" s="2" t="s">
        <v>17</v>
      </c>
      <c r="C36" s="7">
        <v>100</v>
      </c>
      <c r="D36" s="5">
        <v>-16.826000000000001</v>
      </c>
      <c r="E36" s="5">
        <v>-14.476000000000001</v>
      </c>
      <c r="F36" s="5">
        <v>-16.826000000000001</v>
      </c>
      <c r="G36" s="7">
        <f t="shared" si="9"/>
        <v>-16.042666666666666</v>
      </c>
      <c r="H36" s="5">
        <v>0.36499999999999999</v>
      </c>
      <c r="I36" s="7">
        <f t="shared" si="10"/>
        <v>-16.407666666666664</v>
      </c>
      <c r="J36" s="7">
        <v>64.959999999999994</v>
      </c>
      <c r="K36" s="7">
        <v>2</v>
      </c>
      <c r="L36" s="8">
        <v>5</v>
      </c>
      <c r="M36" s="7">
        <f t="shared" si="11"/>
        <v>10</v>
      </c>
      <c r="O36" s="7">
        <f t="shared" si="12"/>
        <v>-53.292101333333321</v>
      </c>
      <c r="Q36">
        <f t="shared" si="13"/>
        <v>53.292101333333321</v>
      </c>
    </row>
    <row r="37" spans="1:17" x14ac:dyDescent="0.2">
      <c r="A37" t="s">
        <v>58</v>
      </c>
      <c r="B37" t="s">
        <v>18</v>
      </c>
      <c r="C37" s="7">
        <v>100</v>
      </c>
      <c r="D37" s="5">
        <v>-13.005000000000001</v>
      </c>
      <c r="E37" s="5">
        <v>-11.986000000000001</v>
      </c>
      <c r="F37" s="5">
        <v>-12.493</v>
      </c>
      <c r="G37" s="7">
        <f t="shared" si="9"/>
        <v>-12.494666666666667</v>
      </c>
      <c r="H37" s="5">
        <v>-0.56499999999999995</v>
      </c>
      <c r="I37" s="7">
        <f t="shared" si="10"/>
        <v>-11.929666666666668</v>
      </c>
      <c r="J37" s="7">
        <v>64.959999999999994</v>
      </c>
      <c r="K37" s="7">
        <v>2</v>
      </c>
      <c r="L37" s="8">
        <v>5</v>
      </c>
      <c r="M37" s="7">
        <f t="shared" si="11"/>
        <v>10</v>
      </c>
      <c r="O37" s="7">
        <f t="shared" si="12"/>
        <v>-38.747557333333333</v>
      </c>
      <c r="Q37">
        <f t="shared" si="13"/>
        <v>38.747557333333333</v>
      </c>
    </row>
    <row r="38" spans="1:17" x14ac:dyDescent="0.2">
      <c r="A38" t="s">
        <v>58</v>
      </c>
      <c r="B38" t="s">
        <v>19</v>
      </c>
      <c r="C38" s="7">
        <v>100</v>
      </c>
      <c r="D38" s="5">
        <v>-16.148</v>
      </c>
      <c r="E38" s="5">
        <v>-16.722000000000001</v>
      </c>
      <c r="F38" s="5">
        <v>-14.765000000000001</v>
      </c>
      <c r="G38">
        <f>AVERAGE(D38:F38)</f>
        <v>-15.878333333333336</v>
      </c>
      <c r="H38" s="5">
        <v>-0.86599999999999999</v>
      </c>
      <c r="I38" s="7">
        <f t="shared" si="10"/>
        <v>-15.012333333333336</v>
      </c>
      <c r="J38" s="7">
        <v>64.959999999999994</v>
      </c>
      <c r="K38" s="7">
        <v>2</v>
      </c>
      <c r="L38" s="8">
        <v>5</v>
      </c>
      <c r="M38" s="7">
        <f t="shared" si="11"/>
        <v>10</v>
      </c>
      <c r="O38" s="7">
        <f t="shared" si="12"/>
        <v>-48.760058666666666</v>
      </c>
      <c r="P38">
        <f>AVERAGE(O38:O42)</f>
        <v>-49.734458666666661</v>
      </c>
      <c r="Q38">
        <f t="shared" si="13"/>
        <v>48.760058666666666</v>
      </c>
    </row>
    <row r="39" spans="1:17" x14ac:dyDescent="0.2">
      <c r="A39" t="s">
        <v>58</v>
      </c>
      <c r="B39" t="s">
        <v>20</v>
      </c>
      <c r="C39" s="7">
        <v>100</v>
      </c>
      <c r="D39" s="5">
        <v>-12.73</v>
      </c>
      <c r="E39" s="5">
        <v>-11.557</v>
      </c>
      <c r="F39" s="5">
        <v>-11.087</v>
      </c>
      <c r="G39">
        <f t="shared" si="9"/>
        <v>-11.791333333333332</v>
      </c>
      <c r="H39" s="5">
        <v>-0.91300000000000003</v>
      </c>
      <c r="I39" s="7">
        <f t="shared" si="10"/>
        <v>-10.878333333333332</v>
      </c>
      <c r="J39" s="7">
        <v>64.959999999999994</v>
      </c>
      <c r="K39" s="7">
        <v>2</v>
      </c>
      <c r="L39" s="8">
        <v>5</v>
      </c>
      <c r="M39" s="7">
        <f t="shared" si="11"/>
        <v>10</v>
      </c>
      <c r="O39" s="7">
        <f t="shared" si="12"/>
        <v>-35.332826666666662</v>
      </c>
      <c r="Q39">
        <f t="shared" si="13"/>
        <v>35.332826666666662</v>
      </c>
    </row>
    <row r="40" spans="1:17" x14ac:dyDescent="0.2">
      <c r="A40" t="s">
        <v>58</v>
      </c>
      <c r="B40" t="s">
        <v>21</v>
      </c>
      <c r="C40" s="7">
        <v>100</v>
      </c>
      <c r="D40" s="5">
        <v>-16.617000000000001</v>
      </c>
      <c r="E40" s="5">
        <v>-17.922000000000001</v>
      </c>
      <c r="F40" s="5">
        <v>-19.774000000000001</v>
      </c>
      <c r="G40">
        <f t="shared" si="9"/>
        <v>-18.104333333333333</v>
      </c>
      <c r="H40" s="5">
        <v>0.93899999999999995</v>
      </c>
      <c r="I40">
        <f t="shared" si="10"/>
        <v>-19.043333333333333</v>
      </c>
      <c r="J40" s="7">
        <v>64.959999999999994</v>
      </c>
      <c r="K40">
        <v>2</v>
      </c>
      <c r="L40" s="6">
        <v>5</v>
      </c>
      <c r="M40">
        <f t="shared" si="11"/>
        <v>10</v>
      </c>
      <c r="O40">
        <f>(I40*J40)/(K40*M40)</f>
        <v>-61.852746666666654</v>
      </c>
      <c r="Q40">
        <f t="shared" si="13"/>
        <v>61.852746666666654</v>
      </c>
    </row>
    <row r="41" spans="1:17" x14ac:dyDescent="0.2">
      <c r="A41" t="s">
        <v>58</v>
      </c>
      <c r="B41" t="s">
        <v>22</v>
      </c>
      <c r="C41" s="7">
        <v>100</v>
      </c>
      <c r="D41" s="5">
        <v>-15.391</v>
      </c>
      <c r="E41" s="5">
        <v>-19.042999999999999</v>
      </c>
      <c r="F41" s="5">
        <v>-13.304</v>
      </c>
      <c r="G41">
        <f t="shared" si="9"/>
        <v>-15.912666666666667</v>
      </c>
      <c r="H41" s="5">
        <v>-0.92800000000000005</v>
      </c>
      <c r="I41" s="7">
        <f t="shared" si="10"/>
        <v>-14.984666666666666</v>
      </c>
      <c r="J41" s="7">
        <v>64.959999999999994</v>
      </c>
      <c r="K41" s="7">
        <v>2</v>
      </c>
      <c r="L41" s="8">
        <v>5</v>
      </c>
      <c r="M41" s="7">
        <f t="shared" si="11"/>
        <v>10</v>
      </c>
      <c r="O41" s="7">
        <f t="shared" si="12"/>
        <v>-48.67019733333332</v>
      </c>
      <c r="Q41">
        <f t="shared" si="13"/>
        <v>48.67019733333332</v>
      </c>
    </row>
    <row r="42" spans="1:17" x14ac:dyDescent="0.2">
      <c r="A42" t="s">
        <v>58</v>
      </c>
      <c r="B42" t="s">
        <v>23</v>
      </c>
      <c r="C42" s="7">
        <v>100</v>
      </c>
      <c r="D42" s="5">
        <v>-18.338999999999999</v>
      </c>
      <c r="E42" s="5">
        <v>-17.087</v>
      </c>
      <c r="F42" s="5">
        <v>-16.852</v>
      </c>
      <c r="G42" s="7">
        <f t="shared" si="9"/>
        <v>-17.426000000000002</v>
      </c>
      <c r="H42" s="5">
        <v>-0.78300000000000003</v>
      </c>
      <c r="I42" s="7">
        <f t="shared" si="10"/>
        <v>-16.643000000000001</v>
      </c>
      <c r="J42" s="7">
        <v>64.959999999999994</v>
      </c>
      <c r="K42" s="7">
        <v>2</v>
      </c>
      <c r="L42" s="8">
        <v>5</v>
      </c>
      <c r="M42" s="7">
        <f t="shared" si="11"/>
        <v>10</v>
      </c>
      <c r="O42" s="7">
        <f t="shared" si="12"/>
        <v>-54.056463999999991</v>
      </c>
      <c r="Q42">
        <f t="shared" si="13"/>
        <v>54.056463999999991</v>
      </c>
    </row>
  </sheetData>
  <mergeCells count="5">
    <mergeCell ref="C1:E1"/>
    <mergeCell ref="R17:T17"/>
    <mergeCell ref="V17:X17"/>
    <mergeCell ref="R22:T22"/>
    <mergeCell ref="V22:X22"/>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1BC-BE2A-4DE0-BF6E-9DA957FA0BD9}">
  <dimension ref="A1:AB43"/>
  <sheetViews>
    <sheetView topLeftCell="A16" zoomScale="70" zoomScaleNormal="70" workbookViewId="0">
      <selection activeCell="P44" sqref="P44"/>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row>
    <row r="2" spans="1:14" x14ac:dyDescent="0.2">
      <c r="A2" t="s">
        <v>203</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-42.4</v>
      </c>
      <c r="D4" s="5">
        <v>-41.643999999999998</v>
      </c>
      <c r="E4" s="5">
        <v>-28.222000000000001</v>
      </c>
      <c r="F4">
        <f>AVERAGE(C4:E4)</f>
        <v>-37.421999999999997</v>
      </c>
      <c r="G4" s="5">
        <v>-3.6669999999999998</v>
      </c>
      <c r="H4">
        <f>F4-G4</f>
        <v>-33.754999999999995</v>
      </c>
      <c r="I4">
        <v>64.959999999999994</v>
      </c>
      <c r="J4">
        <v>2</v>
      </c>
      <c r="K4" s="6">
        <v>5</v>
      </c>
      <c r="L4">
        <f>50/K4</f>
        <v>10</v>
      </c>
      <c r="N4">
        <f>(H4*I4)/(J4*L4)</f>
        <v>-109.63623999999997</v>
      </c>
    </row>
    <row r="5" spans="1:14" x14ac:dyDescent="0.2">
      <c r="B5" s="22">
        <v>200</v>
      </c>
      <c r="C5" s="5">
        <v>-23.533000000000001</v>
      </c>
      <c r="D5" s="5">
        <v>-18.422000000000001</v>
      </c>
      <c r="E5" s="5">
        <v>-17.178000000000001</v>
      </c>
      <c r="F5">
        <f>AVERAGE(C5:E5)</f>
        <v>-19.710999999999999</v>
      </c>
      <c r="G5" s="5">
        <v>-2.8889999999999998</v>
      </c>
      <c r="H5">
        <f>F5-G5</f>
        <v>-16.821999999999999</v>
      </c>
      <c r="I5">
        <v>64.959999999999994</v>
      </c>
      <c r="J5">
        <v>2</v>
      </c>
      <c r="K5" s="6">
        <v>10</v>
      </c>
      <c r="L5">
        <f>50/K5</f>
        <v>5</v>
      </c>
      <c r="N5">
        <f>(H5*I5)/(J5*L5)</f>
        <v>-109.27571199999997</v>
      </c>
    </row>
    <row r="6" spans="1:14" x14ac:dyDescent="0.2">
      <c r="B6" s="7">
        <v>400</v>
      </c>
      <c r="C6" s="5">
        <v>-14.933</v>
      </c>
      <c r="D6" s="5">
        <v>-10.266999999999999</v>
      </c>
      <c r="E6" s="5">
        <v>-13.756</v>
      </c>
      <c r="F6">
        <f>AVERAGE(C6:E6)</f>
        <v>-12.985333333333335</v>
      </c>
      <c r="G6" s="5">
        <v>-1.4890000000000001</v>
      </c>
      <c r="H6">
        <f>F6-G6</f>
        <v>-11.496333333333334</v>
      </c>
      <c r="I6">
        <v>64.959999999999994</v>
      </c>
      <c r="J6">
        <v>2</v>
      </c>
      <c r="K6" s="6">
        <v>20</v>
      </c>
      <c r="L6">
        <f>50/K6</f>
        <v>2.5</v>
      </c>
      <c r="N6">
        <f>(H6*I6)/(J6*L6)</f>
        <v>-149.36036266666667</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A9" t="s">
        <v>204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-28.24</v>
      </c>
      <c r="D11" s="5">
        <v>-24.41</v>
      </c>
      <c r="E11" s="5">
        <v>-23.106000000000002</v>
      </c>
      <c r="F11">
        <f>AVERAGE(C11:E11)</f>
        <v>-25.251999999999999</v>
      </c>
      <c r="G11" s="5">
        <v>-2.5099999999999998</v>
      </c>
      <c r="H11">
        <f>F11-G11</f>
        <v>-22.741999999999997</v>
      </c>
      <c r="I11">
        <v>64.959999999999994</v>
      </c>
      <c r="J11">
        <v>2</v>
      </c>
      <c r="K11" s="6">
        <v>5</v>
      </c>
      <c r="L11">
        <f>50/K11</f>
        <v>10</v>
      </c>
      <c r="N11">
        <f>(H11*I11)/(J11*L11)</f>
        <v>-73.866015999999973</v>
      </c>
    </row>
    <row r="12" spans="1:14" x14ac:dyDescent="0.2">
      <c r="B12" s="22">
        <v>200</v>
      </c>
      <c r="C12" s="5">
        <v>-18.402999999999999</v>
      </c>
      <c r="D12" s="5">
        <v>-16.516999999999999</v>
      </c>
      <c r="E12" s="5">
        <v>-14.026</v>
      </c>
      <c r="F12">
        <f>AVERAGE(C12:E12)</f>
        <v>-16.315333333333331</v>
      </c>
      <c r="G12" s="5">
        <v>-1.6120000000000001</v>
      </c>
      <c r="H12">
        <f>F12-G12</f>
        <v>-14.703333333333331</v>
      </c>
      <c r="I12">
        <v>64.959999999999994</v>
      </c>
      <c r="J12">
        <v>2</v>
      </c>
      <c r="K12" s="6">
        <v>10</v>
      </c>
      <c r="L12">
        <f>50/K12</f>
        <v>5</v>
      </c>
      <c r="N12">
        <f>(H12*I12)/(J12*L12)</f>
        <v>-95.512853333333311</v>
      </c>
    </row>
    <row r="13" spans="1:14" x14ac:dyDescent="0.2">
      <c r="B13" s="7">
        <v>400</v>
      </c>
      <c r="C13" s="5">
        <v>-8.3109999999999999</v>
      </c>
      <c r="D13" s="5">
        <v>-5.3559999999999999</v>
      </c>
      <c r="E13" s="5">
        <v>-6.8440000000000003</v>
      </c>
      <c r="F13">
        <f>AVERAGE(C13:E13)</f>
        <v>-6.8369999999999997</v>
      </c>
      <c r="G13" s="5">
        <v>-1.1779999999999999</v>
      </c>
      <c r="H13">
        <f>F13-G13</f>
        <v>-5.6589999999999998</v>
      </c>
      <c r="I13">
        <v>64.959999999999994</v>
      </c>
      <c r="J13">
        <v>2</v>
      </c>
      <c r="K13" s="6">
        <v>20</v>
      </c>
      <c r="L13">
        <f>50/K13</f>
        <v>2.5</v>
      </c>
      <c r="N13">
        <f>(H13*I13)/(J13*L13)</f>
        <v>-73.521727999999996</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-18.222000000000001</v>
      </c>
      <c r="E20" s="6">
        <v>-15.555999999999999</v>
      </c>
      <c r="F20" s="6">
        <v>-16.443999999999999</v>
      </c>
      <c r="G20">
        <f t="shared" ref="G20:G42" si="0">AVERAGE(D20:F20)</f>
        <v>-16.740666666666666</v>
      </c>
      <c r="H20" s="6">
        <v>-1.333</v>
      </c>
      <c r="I20">
        <f t="shared" ref="I20:I43" si="1">G20-H20</f>
        <v>-15.407666666666666</v>
      </c>
      <c r="J20">
        <v>64.959999999999994</v>
      </c>
      <c r="K20">
        <v>2</v>
      </c>
      <c r="L20" s="6">
        <v>10</v>
      </c>
      <c r="M20">
        <f t="shared" ref="M20:M43" si="2">50/L20</f>
        <v>5</v>
      </c>
      <c r="O20">
        <f t="shared" ref="O20:O43" si="3">(I20*J20)/(K20*M20)</f>
        <v>-100.08820266666666</v>
      </c>
      <c r="P20">
        <f>AVERAGE(O20:O26)</f>
        <v>-109.9367573333333</v>
      </c>
      <c r="Q20">
        <f t="shared" ref="Q20:Q43" si="4">ABS(O20)</f>
        <v>100.08820266666666</v>
      </c>
      <c r="R20" t="s">
        <v>75</v>
      </c>
      <c r="S20">
        <f>AVERAGE(O39:O43)</f>
        <v>-97.088349866666661</v>
      </c>
      <c r="T20">
        <f>AVERAGE(O27:O33)</f>
        <v>-94.056821333333332</v>
      </c>
      <c r="V20" t="s">
        <v>75</v>
      </c>
      <c r="W20">
        <f>STDEVA(O39:O43)</f>
        <v>14.387111362912787</v>
      </c>
      <c r="X20">
        <f>STDEVA(O27:O33)</f>
        <v>19.302886917904164</v>
      </c>
      <c r="Z20" t="s">
        <v>75</v>
      </c>
      <c r="AA20">
        <f>W20/SQRT(W25)</f>
        <v>6.4341118014665275</v>
      </c>
      <c r="AB20">
        <f>X20/SQRT(X25)</f>
        <v>7.2958054814823532</v>
      </c>
    </row>
    <row r="21" spans="1:28" x14ac:dyDescent="0.2">
      <c r="A21" t="s">
        <v>57</v>
      </c>
      <c r="B21" t="s">
        <v>1</v>
      </c>
      <c r="C21">
        <v>200</v>
      </c>
      <c r="D21" s="6">
        <v>-18.178000000000001</v>
      </c>
      <c r="E21" s="6">
        <v>-15.622</v>
      </c>
      <c r="F21" s="6">
        <v>-16.600000000000001</v>
      </c>
      <c r="G21">
        <f t="shared" si="0"/>
        <v>-16.8</v>
      </c>
      <c r="H21" s="6">
        <v>-1.8440000000000001</v>
      </c>
      <c r="I21">
        <f t="shared" si="1"/>
        <v>-14.956000000000001</v>
      </c>
      <c r="J21">
        <v>64.959999999999994</v>
      </c>
      <c r="K21">
        <v>2</v>
      </c>
      <c r="L21" s="6">
        <v>10</v>
      </c>
      <c r="M21">
        <f t="shared" si="2"/>
        <v>5</v>
      </c>
      <c r="O21">
        <f t="shared" si="3"/>
        <v>-97.154175999999993</v>
      </c>
      <c r="Q21">
        <f t="shared" si="4"/>
        <v>97.154175999999993</v>
      </c>
      <c r="R21" t="s">
        <v>76</v>
      </c>
      <c r="S21">
        <f>AVERAGE(O34:O38)</f>
        <v>-108.4520192</v>
      </c>
      <c r="T21">
        <f>AVERAGE(O20:O26)</f>
        <v>-109.9367573333333</v>
      </c>
      <c r="V21" t="s">
        <v>76</v>
      </c>
      <c r="W21">
        <f>STDEVA(O34:O38)</f>
        <v>20.461480148016118</v>
      </c>
      <c r="X21">
        <f>STDEVA(O20:O26)</f>
        <v>10.483874203581207</v>
      </c>
      <c r="Z21" t="s">
        <v>76</v>
      </c>
      <c r="AA21">
        <f>W21/SQRT(W26)</f>
        <v>9.1506521062452997</v>
      </c>
      <c r="AB21">
        <f>X21/SQRT(X26)</f>
        <v>3.9625319884516026</v>
      </c>
    </row>
    <row r="22" spans="1:28" x14ac:dyDescent="0.2">
      <c r="A22" t="s">
        <v>57</v>
      </c>
      <c r="B22" t="s">
        <v>2</v>
      </c>
      <c r="C22">
        <v>200</v>
      </c>
      <c r="D22" s="6">
        <v>-18.585999999999999</v>
      </c>
      <c r="E22" s="6">
        <v>-19.571999999999999</v>
      </c>
      <c r="F22" s="6">
        <v>-17.687000000000001</v>
      </c>
      <c r="G22">
        <f t="shared" si="0"/>
        <v>-18.614999999999998</v>
      </c>
      <c r="H22" s="6">
        <v>-1.7789999999999999</v>
      </c>
      <c r="I22">
        <f t="shared" si="1"/>
        <v>-16.835999999999999</v>
      </c>
      <c r="J22">
        <v>64.959999999999994</v>
      </c>
      <c r="K22">
        <v>2</v>
      </c>
      <c r="L22" s="6">
        <v>10</v>
      </c>
      <c r="M22">
        <f t="shared" si="2"/>
        <v>5</v>
      </c>
      <c r="O22">
        <f t="shared" si="3"/>
        <v>-109.36665599999999</v>
      </c>
      <c r="Q22">
        <f t="shared" si="4"/>
        <v>109.36665599999999</v>
      </c>
    </row>
    <row r="23" spans="1:28" x14ac:dyDescent="0.2">
      <c r="A23" t="s">
        <v>57</v>
      </c>
      <c r="B23" t="s">
        <v>3</v>
      </c>
      <c r="C23">
        <v>200</v>
      </c>
      <c r="D23" s="6">
        <v>-21.244</v>
      </c>
      <c r="E23" s="6">
        <v>-21.044</v>
      </c>
      <c r="F23" s="6">
        <v>-21.8</v>
      </c>
      <c r="G23">
        <f>AVERAGE(D23:F23)</f>
        <v>-21.362666666666666</v>
      </c>
      <c r="H23" s="6">
        <v>-2.2890000000000001</v>
      </c>
      <c r="I23">
        <f t="shared" si="1"/>
        <v>-19.073666666666664</v>
      </c>
      <c r="J23">
        <v>64.959999999999994</v>
      </c>
      <c r="K23">
        <v>2</v>
      </c>
      <c r="L23" s="6">
        <v>10</v>
      </c>
      <c r="M23">
        <f t="shared" si="2"/>
        <v>5</v>
      </c>
      <c r="O23">
        <f t="shared" si="3"/>
        <v>-123.90253866666664</v>
      </c>
      <c r="Q23">
        <f t="shared" si="4"/>
        <v>123.90253866666664</v>
      </c>
      <c r="R23" s="67" t="s">
        <v>78</v>
      </c>
      <c r="S23" s="67"/>
      <c r="T23" s="67"/>
      <c r="V23" s="66" t="s">
        <v>80</v>
      </c>
      <c r="W23" s="66"/>
      <c r="X23" s="66"/>
    </row>
    <row r="24" spans="1:28" x14ac:dyDescent="0.2">
      <c r="A24" t="s">
        <v>57</v>
      </c>
      <c r="B24" t="s">
        <v>4</v>
      </c>
      <c r="C24">
        <v>200</v>
      </c>
      <c r="D24" s="5">
        <v>-23.533000000000001</v>
      </c>
      <c r="E24" s="5">
        <v>-18.422000000000001</v>
      </c>
      <c r="F24" s="5">
        <v>-17.178000000000001</v>
      </c>
      <c r="G24">
        <f>AVERAGE(D24:F24)</f>
        <v>-19.710999999999999</v>
      </c>
      <c r="H24" s="5">
        <v>-2.8889999999999998</v>
      </c>
      <c r="I24">
        <f t="shared" si="1"/>
        <v>-16.821999999999999</v>
      </c>
      <c r="J24">
        <v>64.959999999999994</v>
      </c>
      <c r="K24">
        <v>2</v>
      </c>
      <c r="L24" s="6">
        <v>10</v>
      </c>
      <c r="M24">
        <f t="shared" si="2"/>
        <v>5</v>
      </c>
      <c r="O24">
        <f t="shared" si="3"/>
        <v>-109.27571199999997</v>
      </c>
      <c r="Q24">
        <f t="shared" si="4"/>
        <v>109.27571199999997</v>
      </c>
      <c r="S24" t="s">
        <v>58</v>
      </c>
      <c r="T24" t="s">
        <v>57</v>
      </c>
      <c r="W24" t="s">
        <v>58</v>
      </c>
      <c r="X24" t="s">
        <v>57</v>
      </c>
    </row>
    <row r="25" spans="1:28" x14ac:dyDescent="0.2">
      <c r="A25" t="s">
        <v>57</v>
      </c>
      <c r="B25" t="s">
        <v>5</v>
      </c>
      <c r="C25">
        <v>200</v>
      </c>
      <c r="D25" s="6">
        <v>-19.289000000000001</v>
      </c>
      <c r="E25" s="6">
        <v>-17.933</v>
      </c>
      <c r="F25" s="6">
        <v>-18.710999999999999</v>
      </c>
      <c r="G25">
        <f t="shared" si="0"/>
        <v>-18.644333333333332</v>
      </c>
      <c r="H25" s="6">
        <v>-2.3109999999999999</v>
      </c>
      <c r="I25">
        <f t="shared" si="1"/>
        <v>-16.333333333333332</v>
      </c>
      <c r="J25">
        <v>64.959999999999994</v>
      </c>
      <c r="K25">
        <v>2</v>
      </c>
      <c r="L25" s="6">
        <v>10</v>
      </c>
      <c r="M25">
        <f t="shared" si="2"/>
        <v>5</v>
      </c>
      <c r="O25">
        <f t="shared" si="3"/>
        <v>-106.10133333333332</v>
      </c>
      <c r="Q25">
        <f t="shared" si="4"/>
        <v>106.10133333333332</v>
      </c>
      <c r="R25" t="s">
        <v>75</v>
      </c>
      <c r="S25">
        <f>ABS(S20)</f>
        <v>97.088349866666661</v>
      </c>
      <c r="T25">
        <f>ABS(T20)</f>
        <v>94.056821333333332</v>
      </c>
      <c r="V25" t="s">
        <v>75</v>
      </c>
      <c r="W25">
        <f>COUNT(O39:O43)</f>
        <v>5</v>
      </c>
      <c r="X25">
        <f>COUNT(O27:O33)</f>
        <v>7</v>
      </c>
    </row>
    <row r="26" spans="1:28" x14ac:dyDescent="0.2">
      <c r="A26" t="s">
        <v>57</v>
      </c>
      <c r="B26" t="s">
        <v>6</v>
      </c>
      <c r="C26">
        <v>200</v>
      </c>
      <c r="D26" s="6">
        <v>-21.466999999999999</v>
      </c>
      <c r="E26" s="6">
        <v>-20.756</v>
      </c>
      <c r="F26" s="6">
        <v>-21.622</v>
      </c>
      <c r="G26">
        <f t="shared" si="0"/>
        <v>-21.281666666666666</v>
      </c>
      <c r="H26" s="6">
        <v>-2.2440000000000002</v>
      </c>
      <c r="I26">
        <f t="shared" si="1"/>
        <v>-19.037666666666667</v>
      </c>
      <c r="J26">
        <v>64.959999999999994</v>
      </c>
      <c r="K26">
        <v>2</v>
      </c>
      <c r="L26" s="6">
        <v>10</v>
      </c>
      <c r="M26">
        <f t="shared" si="2"/>
        <v>5</v>
      </c>
      <c r="O26">
        <f t="shared" si="3"/>
        <v>-123.66868266666665</v>
      </c>
      <c r="Q26">
        <f t="shared" si="4"/>
        <v>123.66868266666665</v>
      </c>
      <c r="R26" t="s">
        <v>76</v>
      </c>
      <c r="S26">
        <f>ABS(S21)</f>
        <v>108.4520192</v>
      </c>
      <c r="T26">
        <f>ABS(T21)</f>
        <v>109.9367573333333</v>
      </c>
      <c r="V26" t="s">
        <v>76</v>
      </c>
      <c r="W26">
        <f>COUNT(O34:O38)</f>
        <v>5</v>
      </c>
      <c r="X26">
        <f>COUNT(O20:O26)</f>
        <v>7</v>
      </c>
    </row>
    <row r="27" spans="1:28" x14ac:dyDescent="0.2">
      <c r="A27" t="s">
        <v>57</v>
      </c>
      <c r="B27" t="s">
        <v>7</v>
      </c>
      <c r="C27">
        <v>200</v>
      </c>
      <c r="D27" s="6">
        <v>-17</v>
      </c>
      <c r="E27" s="6">
        <v>-15.555999999999999</v>
      </c>
      <c r="F27" s="6">
        <v>-15.888999999999999</v>
      </c>
      <c r="G27">
        <f t="shared" si="0"/>
        <v>-16.14833333333333</v>
      </c>
      <c r="H27" s="6">
        <v>-1.778</v>
      </c>
      <c r="I27">
        <f t="shared" si="1"/>
        <v>-14.370333333333329</v>
      </c>
      <c r="J27">
        <v>64.959999999999994</v>
      </c>
      <c r="K27">
        <v>2</v>
      </c>
      <c r="L27" s="6">
        <v>10</v>
      </c>
      <c r="M27">
        <f t="shared" si="2"/>
        <v>5</v>
      </c>
      <c r="O27">
        <f t="shared" si="3"/>
        <v>-93.349685333333298</v>
      </c>
      <c r="P27">
        <f>AVERAGE(O27:O33)</f>
        <v>-94.056821333333332</v>
      </c>
      <c r="Q27">
        <f t="shared" si="4"/>
        <v>93.349685333333298</v>
      </c>
    </row>
    <row r="28" spans="1:28" x14ac:dyDescent="0.2">
      <c r="A28" t="s">
        <v>57</v>
      </c>
      <c r="B28" t="s">
        <v>8</v>
      </c>
      <c r="C28">
        <v>200</v>
      </c>
      <c r="D28" s="6">
        <v>-16.667000000000002</v>
      </c>
      <c r="E28" s="6">
        <v>-15.778</v>
      </c>
      <c r="F28" s="6">
        <v>-16.667000000000002</v>
      </c>
      <c r="G28">
        <f t="shared" si="0"/>
        <v>-16.370666666666668</v>
      </c>
      <c r="H28" s="6">
        <v>-1.778</v>
      </c>
      <c r="I28">
        <f t="shared" si="1"/>
        <v>-14.592666666666668</v>
      </c>
      <c r="J28">
        <v>64.959999999999994</v>
      </c>
      <c r="K28">
        <v>2</v>
      </c>
      <c r="L28" s="6">
        <v>10</v>
      </c>
      <c r="M28">
        <f t="shared" si="2"/>
        <v>5</v>
      </c>
      <c r="O28">
        <f t="shared" si="3"/>
        <v>-94.793962666666658</v>
      </c>
      <c r="Q28">
        <f t="shared" si="4"/>
        <v>94.793962666666658</v>
      </c>
    </row>
    <row r="29" spans="1:28" x14ac:dyDescent="0.2">
      <c r="A29" t="s">
        <v>57</v>
      </c>
      <c r="B29" t="s">
        <v>9</v>
      </c>
      <c r="C29">
        <v>200</v>
      </c>
      <c r="D29" s="6">
        <v>-16.867000000000001</v>
      </c>
      <c r="E29" s="6">
        <v>-16.832999999999998</v>
      </c>
      <c r="F29" s="6">
        <v>-17.266999999999999</v>
      </c>
      <c r="G29">
        <f t="shared" si="0"/>
        <v>-16.989000000000001</v>
      </c>
      <c r="H29" s="6">
        <v>-1.696</v>
      </c>
      <c r="I29">
        <f t="shared" si="1"/>
        <v>-15.293000000000001</v>
      </c>
      <c r="J29">
        <v>64.959999999999994</v>
      </c>
      <c r="K29">
        <v>2</v>
      </c>
      <c r="L29" s="6">
        <v>10</v>
      </c>
      <c r="M29">
        <f t="shared" si="2"/>
        <v>5</v>
      </c>
      <c r="O29">
        <f t="shared" si="3"/>
        <v>-99.343328</v>
      </c>
      <c r="Q29">
        <f t="shared" si="4"/>
        <v>99.343328</v>
      </c>
    </row>
    <row r="30" spans="1:28" x14ac:dyDescent="0.2">
      <c r="A30" t="s">
        <v>57</v>
      </c>
      <c r="B30" t="s">
        <v>10</v>
      </c>
      <c r="C30">
        <v>200</v>
      </c>
      <c r="D30" s="6">
        <v>-18.132999999999999</v>
      </c>
      <c r="E30" s="6">
        <v>-19.021999999999998</v>
      </c>
      <c r="F30" s="6">
        <v>-19.533000000000001</v>
      </c>
      <c r="G30">
        <f t="shared" si="0"/>
        <v>-18.896000000000001</v>
      </c>
      <c r="H30" s="6">
        <v>-2.4</v>
      </c>
      <c r="I30">
        <f t="shared" si="1"/>
        <v>-16.496000000000002</v>
      </c>
      <c r="J30">
        <v>64.959999999999994</v>
      </c>
      <c r="K30">
        <v>2</v>
      </c>
      <c r="L30" s="6">
        <v>10</v>
      </c>
      <c r="M30">
        <f t="shared" si="2"/>
        <v>5</v>
      </c>
      <c r="O30">
        <f t="shared" si="3"/>
        <v>-107.158016</v>
      </c>
      <c r="Q30">
        <f t="shared" si="4"/>
        <v>107.158016</v>
      </c>
    </row>
    <row r="31" spans="1:28" x14ac:dyDescent="0.2">
      <c r="A31" t="s">
        <v>57</v>
      </c>
      <c r="B31" t="s">
        <v>11</v>
      </c>
      <c r="C31">
        <v>200</v>
      </c>
      <c r="D31" s="6">
        <v>-16.922000000000001</v>
      </c>
      <c r="E31" s="6">
        <v>-15.252000000000001</v>
      </c>
      <c r="F31" s="6">
        <v>-15.978</v>
      </c>
      <c r="G31">
        <f t="shared" si="0"/>
        <v>-16.050666666666668</v>
      </c>
      <c r="H31" s="6">
        <v>-1.4930000000000001</v>
      </c>
      <c r="I31">
        <f t="shared" si="1"/>
        <v>-14.557666666666668</v>
      </c>
      <c r="J31">
        <v>64.959999999999994</v>
      </c>
      <c r="K31">
        <v>2</v>
      </c>
      <c r="L31" s="6">
        <v>10</v>
      </c>
      <c r="M31">
        <f t="shared" si="2"/>
        <v>5</v>
      </c>
      <c r="O31">
        <f t="shared" si="3"/>
        <v>-94.566602666666668</v>
      </c>
      <c r="Q31">
        <f t="shared" si="4"/>
        <v>94.566602666666668</v>
      </c>
    </row>
    <row r="32" spans="1:28" x14ac:dyDescent="0.2">
      <c r="A32" t="s">
        <v>57</v>
      </c>
      <c r="B32" t="s">
        <v>12</v>
      </c>
      <c r="C32">
        <v>200</v>
      </c>
      <c r="D32" s="6">
        <v>-9.7780000000000005</v>
      </c>
      <c r="E32" s="6">
        <v>-9</v>
      </c>
      <c r="F32" s="6">
        <v>-9.2219999999999995</v>
      </c>
      <c r="G32">
        <f>AVERAGE(D32:F32)</f>
        <v>-9.3333333333333339</v>
      </c>
      <c r="H32" s="6">
        <v>-1</v>
      </c>
      <c r="I32">
        <f t="shared" si="1"/>
        <v>-8.3333333333333339</v>
      </c>
      <c r="J32">
        <v>64.959999999999994</v>
      </c>
      <c r="K32">
        <v>2</v>
      </c>
      <c r="L32" s="6">
        <v>10</v>
      </c>
      <c r="M32">
        <f t="shared" si="2"/>
        <v>5</v>
      </c>
      <c r="O32">
        <f t="shared" si="3"/>
        <v>-54.13333333333334</v>
      </c>
      <c r="Q32">
        <f t="shared" si="4"/>
        <v>54.13333333333334</v>
      </c>
    </row>
    <row r="33" spans="1:17" x14ac:dyDescent="0.2">
      <c r="A33" t="s">
        <v>57</v>
      </c>
      <c r="B33" t="s">
        <v>13</v>
      </c>
      <c r="C33">
        <v>200</v>
      </c>
      <c r="D33" s="6">
        <v>-22.044</v>
      </c>
      <c r="E33" s="6">
        <v>-20.443999999999999</v>
      </c>
      <c r="F33" s="6">
        <v>-16.777999999999999</v>
      </c>
      <c r="G33">
        <f t="shared" si="0"/>
        <v>-19.755333333333333</v>
      </c>
      <c r="H33" s="6">
        <v>-2.044</v>
      </c>
      <c r="I33">
        <f t="shared" si="1"/>
        <v>-17.711333333333332</v>
      </c>
      <c r="J33">
        <v>64.959999999999994</v>
      </c>
      <c r="K33">
        <v>2</v>
      </c>
      <c r="L33" s="6">
        <v>10</v>
      </c>
      <c r="M33">
        <f t="shared" si="2"/>
        <v>5</v>
      </c>
      <c r="O33">
        <f t="shared" si="3"/>
        <v>-115.0528213333333</v>
      </c>
      <c r="Q33">
        <f t="shared" si="4"/>
        <v>115.0528213333333</v>
      </c>
    </row>
    <row r="34" spans="1:17" x14ac:dyDescent="0.2">
      <c r="A34" t="s">
        <v>58</v>
      </c>
      <c r="B34" t="s">
        <v>14</v>
      </c>
      <c r="C34">
        <v>200</v>
      </c>
      <c r="D34" s="6">
        <v>-23.489000000000001</v>
      </c>
      <c r="E34" s="6">
        <v>-22.867000000000001</v>
      </c>
      <c r="F34" s="6">
        <v>-25.132999999999999</v>
      </c>
      <c r="G34">
        <f t="shared" si="0"/>
        <v>-23.829666666666668</v>
      </c>
      <c r="H34" s="6">
        <v>-2.7109999999999999</v>
      </c>
      <c r="I34">
        <f t="shared" si="1"/>
        <v>-21.11866666666667</v>
      </c>
      <c r="J34">
        <v>64.959999999999994</v>
      </c>
      <c r="K34">
        <v>2</v>
      </c>
      <c r="L34" s="6">
        <v>10</v>
      </c>
      <c r="M34">
        <f t="shared" si="2"/>
        <v>5</v>
      </c>
      <c r="O34">
        <f t="shared" si="3"/>
        <v>-137.18685866666667</v>
      </c>
      <c r="P34">
        <f>AVERAGE(O34:O38)</f>
        <v>-108.4520192</v>
      </c>
      <c r="Q34">
        <f t="shared" si="4"/>
        <v>137.18685866666667</v>
      </c>
    </row>
    <row r="35" spans="1:17" x14ac:dyDescent="0.2">
      <c r="A35" t="s">
        <v>58</v>
      </c>
      <c r="B35" t="s">
        <v>15</v>
      </c>
      <c r="C35">
        <v>200</v>
      </c>
      <c r="D35" s="6">
        <v>-17.603999999999999</v>
      </c>
      <c r="E35" s="6">
        <v>-15.922000000000001</v>
      </c>
      <c r="F35" s="6">
        <v>-18.648</v>
      </c>
      <c r="G35">
        <f t="shared" si="0"/>
        <v>-17.391333333333332</v>
      </c>
      <c r="H35" s="6">
        <v>-2.2480000000000002</v>
      </c>
      <c r="I35">
        <f t="shared" si="1"/>
        <v>-15.143333333333331</v>
      </c>
      <c r="J35">
        <v>64.959999999999994</v>
      </c>
      <c r="K35">
        <v>2</v>
      </c>
      <c r="L35" s="6">
        <v>10</v>
      </c>
      <c r="M35">
        <f t="shared" si="2"/>
        <v>5</v>
      </c>
      <c r="O35">
        <f t="shared" si="3"/>
        <v>-98.371093333333306</v>
      </c>
      <c r="Q35">
        <f t="shared" si="4"/>
        <v>98.371093333333306</v>
      </c>
    </row>
    <row r="36" spans="1:17" x14ac:dyDescent="0.2">
      <c r="A36" t="s">
        <v>58</v>
      </c>
      <c r="B36" t="s">
        <v>16</v>
      </c>
      <c r="C36">
        <v>200</v>
      </c>
      <c r="D36" s="6">
        <v>-19.244</v>
      </c>
      <c r="E36" s="6">
        <v>-20.556000000000001</v>
      </c>
      <c r="F36" s="6">
        <v>-18.533000000000001</v>
      </c>
      <c r="G36">
        <f t="shared" si="0"/>
        <v>-19.444333333333333</v>
      </c>
      <c r="H36" s="6">
        <v>-2.3780000000000001</v>
      </c>
      <c r="I36">
        <f t="shared" si="1"/>
        <v>-17.066333333333333</v>
      </c>
      <c r="J36">
        <v>64.959999999999994</v>
      </c>
      <c r="K36">
        <v>2</v>
      </c>
      <c r="L36" s="6">
        <v>10</v>
      </c>
      <c r="M36">
        <f t="shared" si="2"/>
        <v>5</v>
      </c>
      <c r="O36">
        <f t="shared" si="3"/>
        <v>-110.86290133333333</v>
      </c>
      <c r="Q36">
        <f t="shared" si="4"/>
        <v>110.86290133333333</v>
      </c>
    </row>
    <row r="37" spans="1:17" x14ac:dyDescent="0.2">
      <c r="A37" t="s">
        <v>58</v>
      </c>
      <c r="B37" s="2" t="s">
        <v>17</v>
      </c>
      <c r="C37">
        <v>200</v>
      </c>
      <c r="D37" s="6">
        <v>-15.151</v>
      </c>
      <c r="E37" s="6">
        <v>-14.46</v>
      </c>
      <c r="F37" s="6">
        <v>-13.523999999999999</v>
      </c>
      <c r="G37">
        <f t="shared" si="0"/>
        <v>-14.378333333333332</v>
      </c>
      <c r="H37" s="6">
        <v>-1.786</v>
      </c>
      <c r="I37">
        <f t="shared" si="1"/>
        <v>-12.592333333333332</v>
      </c>
      <c r="J37">
        <v>64.959999999999994</v>
      </c>
      <c r="K37">
        <v>2</v>
      </c>
      <c r="L37" s="6">
        <v>10</v>
      </c>
      <c r="M37">
        <f t="shared" si="2"/>
        <v>5</v>
      </c>
      <c r="O37">
        <f t="shared" si="3"/>
        <v>-81.799797333333316</v>
      </c>
      <c r="Q37">
        <f t="shared" si="4"/>
        <v>81.799797333333316</v>
      </c>
    </row>
    <row r="38" spans="1:17" x14ac:dyDescent="0.2">
      <c r="A38" t="s">
        <v>58</v>
      </c>
      <c r="B38" t="s">
        <v>18</v>
      </c>
      <c r="C38">
        <v>200</v>
      </c>
      <c r="D38" s="6">
        <v>-20.111000000000001</v>
      </c>
      <c r="E38" s="6">
        <v>-19.378</v>
      </c>
      <c r="F38" s="6">
        <v>-20.643999999999998</v>
      </c>
      <c r="G38">
        <f t="shared" si="0"/>
        <v>-20.044333333333334</v>
      </c>
      <c r="H38" s="6">
        <v>-2.4889999999999999</v>
      </c>
      <c r="I38">
        <f t="shared" si="1"/>
        <v>-17.555333333333333</v>
      </c>
      <c r="J38">
        <v>64.959999999999994</v>
      </c>
      <c r="K38">
        <v>2</v>
      </c>
      <c r="L38" s="6">
        <v>10</v>
      </c>
      <c r="M38">
        <f t="shared" si="2"/>
        <v>5</v>
      </c>
      <c r="O38">
        <f t="shared" si="3"/>
        <v>-114.03944533333333</v>
      </c>
      <c r="Q38">
        <f t="shared" si="4"/>
        <v>114.03944533333333</v>
      </c>
    </row>
    <row r="39" spans="1:17" x14ac:dyDescent="0.2">
      <c r="A39" t="s">
        <v>58</v>
      </c>
      <c r="B39" t="s">
        <v>19</v>
      </c>
      <c r="C39">
        <v>200</v>
      </c>
      <c r="D39" s="6">
        <v>-21.295999999999999</v>
      </c>
      <c r="E39" s="6">
        <v>-19.210999999999999</v>
      </c>
      <c r="F39" s="6">
        <v>-17.707000000000001</v>
      </c>
      <c r="G39">
        <f t="shared" si="0"/>
        <v>-19.404666666666667</v>
      </c>
      <c r="H39" s="6">
        <v>-0.96699999999999997</v>
      </c>
      <c r="I39">
        <f t="shared" si="1"/>
        <v>-18.437666666666669</v>
      </c>
      <c r="J39">
        <v>64.959999999999994</v>
      </c>
      <c r="K39">
        <v>2</v>
      </c>
      <c r="L39" s="6">
        <v>10</v>
      </c>
      <c r="M39">
        <f t="shared" si="2"/>
        <v>5</v>
      </c>
      <c r="O39">
        <f t="shared" si="3"/>
        <v>-119.77108266666667</v>
      </c>
      <c r="P39">
        <f>AVERAGE(O39:O43)</f>
        <v>-97.088349866666661</v>
      </c>
      <c r="Q39">
        <f t="shared" si="4"/>
        <v>119.77108266666667</v>
      </c>
    </row>
    <row r="40" spans="1:17" x14ac:dyDescent="0.2">
      <c r="A40" t="s">
        <v>58</v>
      </c>
      <c r="B40" t="s">
        <v>20</v>
      </c>
      <c r="C40">
        <v>200</v>
      </c>
      <c r="D40" s="6">
        <v>-13.167</v>
      </c>
      <c r="E40" s="6">
        <v>-14.067</v>
      </c>
      <c r="F40" s="6">
        <v>-13.926</v>
      </c>
      <c r="G40">
        <f t="shared" si="0"/>
        <v>-13.72</v>
      </c>
      <c r="H40" s="6">
        <v>-1.4590000000000001</v>
      </c>
      <c r="I40">
        <f t="shared" si="1"/>
        <v>-12.261000000000001</v>
      </c>
      <c r="J40">
        <v>64.959999999999994</v>
      </c>
      <c r="K40">
        <v>2</v>
      </c>
      <c r="L40" s="6">
        <v>10</v>
      </c>
      <c r="M40">
        <f t="shared" si="2"/>
        <v>5</v>
      </c>
      <c r="O40">
        <f t="shared" si="3"/>
        <v>-79.647456000000005</v>
      </c>
      <c r="Q40">
        <f t="shared" si="4"/>
        <v>79.647456000000005</v>
      </c>
    </row>
    <row r="41" spans="1:17" x14ac:dyDescent="0.2">
      <c r="A41" t="s">
        <v>58</v>
      </c>
      <c r="B41" t="s">
        <v>21</v>
      </c>
      <c r="C41">
        <v>200</v>
      </c>
      <c r="D41" s="5">
        <v>-18.402999999999999</v>
      </c>
      <c r="E41" s="5">
        <v>-16.516999999999999</v>
      </c>
      <c r="F41" s="5">
        <v>-14.026</v>
      </c>
      <c r="G41">
        <f>AVERAGE(D41:F41)</f>
        <v>-16.315333333333331</v>
      </c>
      <c r="H41" s="5">
        <v>-1.6120000000000001</v>
      </c>
      <c r="I41">
        <f t="shared" si="1"/>
        <v>-14.703333333333331</v>
      </c>
      <c r="J41">
        <v>64.959999999999994</v>
      </c>
      <c r="K41">
        <v>2</v>
      </c>
      <c r="L41" s="6">
        <v>10</v>
      </c>
      <c r="M41">
        <f t="shared" si="2"/>
        <v>5</v>
      </c>
      <c r="O41">
        <f t="shared" si="3"/>
        <v>-95.512853333333311</v>
      </c>
      <c r="Q41">
        <f t="shared" si="4"/>
        <v>95.512853333333311</v>
      </c>
    </row>
    <row r="42" spans="1:17" x14ac:dyDescent="0.2">
      <c r="A42" t="s">
        <v>58</v>
      </c>
      <c r="B42" t="s">
        <v>22</v>
      </c>
      <c r="C42">
        <v>200</v>
      </c>
      <c r="D42" s="6">
        <v>-15.948</v>
      </c>
      <c r="E42" s="6">
        <v>-15.852</v>
      </c>
      <c r="F42" s="6">
        <v>-16.603999999999999</v>
      </c>
      <c r="G42">
        <f t="shared" si="0"/>
        <v>-16.134666666666664</v>
      </c>
      <c r="H42" s="6">
        <v>-1.444</v>
      </c>
      <c r="I42">
        <f t="shared" si="1"/>
        <v>-14.690666666666665</v>
      </c>
      <c r="J42">
        <v>64.959999999999994</v>
      </c>
      <c r="K42">
        <v>2</v>
      </c>
      <c r="L42" s="6">
        <v>10</v>
      </c>
      <c r="M42">
        <f t="shared" si="2"/>
        <v>5</v>
      </c>
      <c r="O42">
        <f t="shared" si="3"/>
        <v>-95.43057066666664</v>
      </c>
      <c r="Q42">
        <f t="shared" si="4"/>
        <v>95.43057066666664</v>
      </c>
    </row>
    <row r="43" spans="1:17" x14ac:dyDescent="0.2">
      <c r="A43" t="s">
        <v>58</v>
      </c>
      <c r="B43" t="s">
        <v>23</v>
      </c>
      <c r="C43">
        <v>200</v>
      </c>
      <c r="D43" s="6">
        <v>-15.978</v>
      </c>
      <c r="E43" s="6">
        <v>-15.837</v>
      </c>
      <c r="F43" s="6">
        <v>-16.763000000000002</v>
      </c>
      <c r="G43">
        <f>AVERAGE(D43:F43)</f>
        <v>-16.192666666666668</v>
      </c>
      <c r="H43" s="6">
        <v>-1.556</v>
      </c>
      <c r="I43">
        <f t="shared" si="1"/>
        <v>-14.636666666666667</v>
      </c>
      <c r="J43">
        <v>64.959999999999994</v>
      </c>
      <c r="K43">
        <v>2</v>
      </c>
      <c r="L43" s="6">
        <v>10</v>
      </c>
      <c r="M43">
        <f t="shared" si="2"/>
        <v>5</v>
      </c>
      <c r="O43">
        <f t="shared" si="3"/>
        <v>-95.079786666666649</v>
      </c>
      <c r="Q43">
        <f t="shared" si="4"/>
        <v>95.079786666666649</v>
      </c>
    </row>
  </sheetData>
  <mergeCells count="5">
    <mergeCell ref="C1:E1"/>
    <mergeCell ref="R18:T18"/>
    <mergeCell ref="V18:X18"/>
    <mergeCell ref="R23:T23"/>
    <mergeCell ref="V23:X2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0B52-9CC7-44A2-8D10-6AE0402F3F69}">
  <dimension ref="A1:L66"/>
  <sheetViews>
    <sheetView zoomScaleNormal="100" workbookViewId="0">
      <selection activeCell="L2" sqref="L2:L25"/>
    </sheetView>
  </sheetViews>
  <sheetFormatPr defaultRowHeight="15" x14ac:dyDescent="0.2"/>
  <cols>
    <col min="1" max="1" width="14.796875" bestFit="1"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28.327385999999997</v>
      </c>
      <c r="H2" s="36">
        <v>34.422303999999997</v>
      </c>
      <c r="I2" s="36">
        <v>31.809506666666671</v>
      </c>
      <c r="J2" s="36">
        <v>499.04004266666664</v>
      </c>
      <c r="K2" s="36">
        <v>5.6521695999999997</v>
      </c>
      <c r="L2" s="36">
        <v>100.08820266666666</v>
      </c>
    </row>
    <row r="3" spans="1:12" x14ac:dyDescent="0.2">
      <c r="A3" t="s">
        <v>1</v>
      </c>
      <c r="B3" t="s">
        <v>175</v>
      </c>
      <c r="C3" t="s">
        <v>57</v>
      </c>
      <c r="D3">
        <v>249</v>
      </c>
      <c r="E3" t="s">
        <v>153</v>
      </c>
      <c r="F3">
        <v>20.47</v>
      </c>
      <c r="G3" s="36">
        <v>29.376705999999995</v>
      </c>
      <c r="H3" s="36">
        <v>54.509018666666655</v>
      </c>
      <c r="I3" s="36">
        <v>38.960703666666674</v>
      </c>
      <c r="J3" s="36">
        <v>539.80893866666656</v>
      </c>
      <c r="K3" s="36">
        <v>9.9108389333333324</v>
      </c>
      <c r="L3" s="36">
        <v>97.154175999999993</v>
      </c>
    </row>
    <row r="4" spans="1:12" x14ac:dyDescent="0.2">
      <c r="A4" t="s">
        <v>2</v>
      </c>
      <c r="B4" t="s">
        <v>175</v>
      </c>
      <c r="C4" t="s">
        <v>57</v>
      </c>
      <c r="D4">
        <v>242</v>
      </c>
      <c r="E4" t="s">
        <v>154</v>
      </c>
      <c r="F4">
        <v>17.940000000000001</v>
      </c>
      <c r="G4" s="36">
        <v>35.155055999999995</v>
      </c>
      <c r="H4" s="36">
        <v>34.256656</v>
      </c>
      <c r="I4" s="36">
        <v>17.966627333333335</v>
      </c>
      <c r="J4" s="36">
        <v>411.62120533333325</v>
      </c>
      <c r="K4" s="36">
        <v>5.8520298666666655</v>
      </c>
      <c r="L4" s="36">
        <v>109.36665599999999</v>
      </c>
    </row>
    <row r="5" spans="1:12" x14ac:dyDescent="0.2">
      <c r="A5" t="s">
        <v>3</v>
      </c>
      <c r="B5" t="s">
        <v>175</v>
      </c>
      <c r="C5" t="s">
        <v>57</v>
      </c>
      <c r="D5">
        <v>242</v>
      </c>
      <c r="E5" t="s">
        <v>154</v>
      </c>
      <c r="F5">
        <v>19.23</v>
      </c>
      <c r="G5" s="36">
        <v>32.264226666666666</v>
      </c>
      <c r="H5" s="36">
        <v>54.200458666666655</v>
      </c>
      <c r="I5" s="36">
        <v>28.592161249999997</v>
      </c>
      <c r="J5" s="36">
        <v>437.68315733333327</v>
      </c>
      <c r="K5" s="36">
        <v>6.8594512000000005</v>
      </c>
      <c r="L5" s="36">
        <v>123.90253866666664</v>
      </c>
    </row>
    <row r="6" spans="1:12" x14ac:dyDescent="0.2">
      <c r="A6" t="s">
        <v>4</v>
      </c>
      <c r="B6" t="s">
        <v>175</v>
      </c>
      <c r="C6" t="s">
        <v>57</v>
      </c>
      <c r="D6">
        <v>250</v>
      </c>
      <c r="E6" t="s">
        <v>154</v>
      </c>
      <c r="F6">
        <v>19.3</v>
      </c>
      <c r="G6" s="36">
        <v>39.847217999999998</v>
      </c>
      <c r="H6" s="36">
        <v>144.18413333333331</v>
      </c>
      <c r="I6" s="36">
        <v>43.699943833333336</v>
      </c>
      <c r="J6" s="36">
        <v>561.55754666666655</v>
      </c>
      <c r="K6" s="36">
        <v>9.4774474666666624</v>
      </c>
      <c r="L6" s="36">
        <v>109.27571199999997</v>
      </c>
    </row>
    <row r="7" spans="1:12" x14ac:dyDescent="0.2">
      <c r="A7" t="s">
        <v>5</v>
      </c>
      <c r="B7" t="s">
        <v>175</v>
      </c>
      <c r="C7" t="s">
        <v>57</v>
      </c>
      <c r="D7">
        <v>250</v>
      </c>
      <c r="E7" t="s">
        <v>153</v>
      </c>
      <c r="F7">
        <v>14.04</v>
      </c>
      <c r="G7" s="36">
        <v>22.335863333333332</v>
      </c>
      <c r="H7" s="36">
        <v>36.857221333333328</v>
      </c>
      <c r="I7" s="36">
        <v>30.944945666666666</v>
      </c>
      <c r="J7" s="36">
        <v>634.52061866666656</v>
      </c>
      <c r="K7" s="36">
        <v>5.3581173333333325</v>
      </c>
      <c r="L7" s="36">
        <v>106.10133333333332</v>
      </c>
    </row>
    <row r="8" spans="1:12" x14ac:dyDescent="0.2">
      <c r="A8" t="s">
        <v>6</v>
      </c>
      <c r="B8" t="s">
        <v>175</v>
      </c>
      <c r="C8" t="s">
        <v>57</v>
      </c>
      <c r="D8">
        <v>250</v>
      </c>
      <c r="E8" t="s">
        <v>153</v>
      </c>
      <c r="F8">
        <v>14.05</v>
      </c>
      <c r="G8" s="36">
        <v>20.542093333333334</v>
      </c>
      <c r="H8" s="36">
        <v>51.854319999999987</v>
      </c>
      <c r="I8" s="36">
        <v>22.626640833333333</v>
      </c>
      <c r="J8" s="36">
        <v>646.36066133333316</v>
      </c>
      <c r="K8" s="36">
        <v>6.5692965333333326</v>
      </c>
      <c r="L8" s="36">
        <v>123.66868266666665</v>
      </c>
    </row>
    <row r="9" spans="1:12" x14ac:dyDescent="0.2">
      <c r="A9" t="s">
        <v>7</v>
      </c>
      <c r="B9" t="s">
        <v>176</v>
      </c>
      <c r="C9" t="s">
        <v>57</v>
      </c>
      <c r="D9">
        <v>244</v>
      </c>
      <c r="E9" t="s">
        <v>153</v>
      </c>
      <c r="F9">
        <v>20.18</v>
      </c>
      <c r="G9" s="36">
        <v>38.380533333333332</v>
      </c>
      <c r="H9" s="36">
        <v>71.710426666666663</v>
      </c>
      <c r="I9" s="36">
        <v>25.996250000000003</v>
      </c>
      <c r="J9" s="36">
        <v>514.44855466666661</v>
      </c>
      <c r="K9" s="36">
        <v>9.3713461333333328</v>
      </c>
      <c r="L9" s="36">
        <v>93.349685333333298</v>
      </c>
    </row>
    <row r="10" spans="1:12" x14ac:dyDescent="0.2">
      <c r="A10" t="s">
        <v>8</v>
      </c>
      <c r="B10" t="s">
        <v>176</v>
      </c>
      <c r="C10" t="s">
        <v>57</v>
      </c>
      <c r="D10">
        <v>247</v>
      </c>
      <c r="E10" t="s">
        <v>153</v>
      </c>
      <c r="F10">
        <v>17.170000000000002</v>
      </c>
      <c r="G10" s="36">
        <v>17.156381999999997</v>
      </c>
      <c r="H10" s="36">
        <v>33.166410666666657</v>
      </c>
      <c r="I10" s="36">
        <v>12.528707000000001</v>
      </c>
      <c r="J10" s="36">
        <v>680.60757333333322</v>
      </c>
      <c r="K10" s="36">
        <v>5.7749439999999996</v>
      </c>
      <c r="L10" s="36">
        <v>94.793962666666658</v>
      </c>
    </row>
    <row r="11" spans="1:12" x14ac:dyDescent="0.2">
      <c r="A11" t="s">
        <v>9</v>
      </c>
      <c r="B11" t="s">
        <v>176</v>
      </c>
      <c r="C11" t="s">
        <v>57</v>
      </c>
      <c r="D11">
        <v>247</v>
      </c>
      <c r="E11" t="s">
        <v>153</v>
      </c>
      <c r="F11">
        <v>19.14</v>
      </c>
      <c r="G11" s="36">
        <v>33.490324000000001</v>
      </c>
      <c r="H11" s="36">
        <v>50.359157333333336</v>
      </c>
      <c r="I11" s="36">
        <v>41.604398499999995</v>
      </c>
      <c r="J11" s="36">
        <v>440.82722133333317</v>
      </c>
      <c r="K11" s="36">
        <v>9.8797663999999994</v>
      </c>
      <c r="L11" s="36">
        <v>99.343328</v>
      </c>
    </row>
    <row r="12" spans="1:12" x14ac:dyDescent="0.2">
      <c r="A12" t="s">
        <v>10</v>
      </c>
      <c r="B12" t="s">
        <v>176</v>
      </c>
      <c r="C12" t="s">
        <v>57</v>
      </c>
      <c r="D12">
        <v>246</v>
      </c>
      <c r="E12" t="s">
        <v>154</v>
      </c>
      <c r="F12">
        <v>23.46</v>
      </c>
      <c r="G12" s="36">
        <v>24.107418000000003</v>
      </c>
      <c r="H12" s="36">
        <v>44.644842666666662</v>
      </c>
      <c r="I12" s="36">
        <v>33.167748833333334</v>
      </c>
      <c r="J12" s="36">
        <v>414.60936533333336</v>
      </c>
      <c r="K12" s="36">
        <v>5.8184671999999988</v>
      </c>
      <c r="L12" s="36">
        <v>107.158016</v>
      </c>
    </row>
    <row r="13" spans="1:12" x14ac:dyDescent="0.2">
      <c r="A13" t="s">
        <v>11</v>
      </c>
      <c r="B13" t="s">
        <v>176</v>
      </c>
      <c r="C13" t="s">
        <v>57</v>
      </c>
      <c r="D13">
        <v>246</v>
      </c>
      <c r="E13" t="s">
        <v>154</v>
      </c>
      <c r="F13">
        <v>21.19</v>
      </c>
      <c r="G13" s="36">
        <v>32.320946666666664</v>
      </c>
      <c r="H13" s="36">
        <v>64.11227199999999</v>
      </c>
      <c r="I13" s="36">
        <v>29.882317999999998</v>
      </c>
      <c r="J13" s="36">
        <v>493.80859733333335</v>
      </c>
      <c r="K13" s="36">
        <v>6.7310469333333325</v>
      </c>
      <c r="L13" s="36">
        <v>94.566602666666668</v>
      </c>
    </row>
    <row r="14" spans="1:12" x14ac:dyDescent="0.2">
      <c r="A14" t="s">
        <v>12</v>
      </c>
      <c r="B14" t="s">
        <v>176</v>
      </c>
      <c r="C14" t="s">
        <v>57</v>
      </c>
      <c r="D14">
        <v>245</v>
      </c>
      <c r="E14" t="s">
        <v>154</v>
      </c>
      <c r="F14">
        <v>24.55</v>
      </c>
      <c r="G14" s="36">
        <v>19.726270666666668</v>
      </c>
      <c r="H14" s="36">
        <v>43.185407999999995</v>
      </c>
      <c r="I14" s="36">
        <v>25.4778105</v>
      </c>
      <c r="J14" s="36">
        <v>202.24213333333336</v>
      </c>
      <c r="K14" s="36">
        <v>5.0593013333333339</v>
      </c>
      <c r="L14" s="36">
        <v>54.13333333333334</v>
      </c>
    </row>
    <row r="15" spans="1:12" x14ac:dyDescent="0.2">
      <c r="A15" t="s">
        <v>13</v>
      </c>
      <c r="B15" t="s">
        <v>176</v>
      </c>
      <c r="C15" t="s">
        <v>57</v>
      </c>
      <c r="D15">
        <v>245</v>
      </c>
      <c r="E15" t="s">
        <v>154</v>
      </c>
      <c r="F15">
        <v>23.62</v>
      </c>
      <c r="G15" s="36">
        <v>15.501575999999996</v>
      </c>
      <c r="H15" s="36">
        <v>45.598671999999993</v>
      </c>
      <c r="I15" s="36">
        <v>17.462052499999999</v>
      </c>
      <c r="J15" s="36">
        <v>257.50144</v>
      </c>
      <c r="K15" s="36">
        <v>5.9214288000000002</v>
      </c>
      <c r="L15" s="36">
        <v>115.0528213333333</v>
      </c>
    </row>
    <row r="16" spans="1:12" x14ac:dyDescent="0.2">
      <c r="A16" t="s">
        <v>14</v>
      </c>
      <c r="B16" t="s">
        <v>175</v>
      </c>
      <c r="C16" t="s">
        <v>58</v>
      </c>
      <c r="D16">
        <v>250</v>
      </c>
      <c r="E16" t="s">
        <v>154</v>
      </c>
      <c r="F16">
        <v>26.99</v>
      </c>
      <c r="G16" s="36">
        <v>30.964866000000001</v>
      </c>
      <c r="H16" s="36">
        <v>64.875551999999999</v>
      </c>
      <c r="I16" s="36">
        <v>48.211407333333327</v>
      </c>
      <c r="J16" s="36">
        <v>757.01785599999994</v>
      </c>
      <c r="K16" s="36">
        <v>5.8379551999999988</v>
      </c>
      <c r="L16" s="36">
        <v>137.18685866666667</v>
      </c>
    </row>
    <row r="17" spans="1:12" x14ac:dyDescent="0.2">
      <c r="A17" t="s">
        <v>15</v>
      </c>
      <c r="B17" t="s">
        <v>175</v>
      </c>
      <c r="C17" t="s">
        <v>58</v>
      </c>
      <c r="D17">
        <v>250</v>
      </c>
      <c r="E17" t="s">
        <v>154</v>
      </c>
      <c r="F17">
        <v>18.8</v>
      </c>
      <c r="G17" s="36">
        <v>36.378317333333328</v>
      </c>
      <c r="H17" s="36">
        <v>54.651930666666672</v>
      </c>
      <c r="I17" s="36">
        <v>34.005075666666663</v>
      </c>
      <c r="J17" s="36">
        <v>463.96164266666665</v>
      </c>
      <c r="K17" s="36">
        <v>6.9237615999999989</v>
      </c>
      <c r="L17" s="36">
        <v>98.371093333333306</v>
      </c>
    </row>
    <row r="18" spans="1:12" x14ac:dyDescent="0.2">
      <c r="A18" t="s">
        <v>16</v>
      </c>
      <c r="B18" t="s">
        <v>175</v>
      </c>
      <c r="C18" t="s">
        <v>58</v>
      </c>
      <c r="D18">
        <v>250</v>
      </c>
      <c r="E18" t="s">
        <v>154</v>
      </c>
      <c r="F18">
        <v>18.55</v>
      </c>
      <c r="G18" s="36">
        <v>30.530485333333331</v>
      </c>
      <c r="H18" s="36">
        <v>39.160053333333323</v>
      </c>
      <c r="I18" s="36">
        <v>20.247364999999999</v>
      </c>
      <c r="J18" s="36">
        <v>719.08987733333311</v>
      </c>
      <c r="K18" s="36">
        <v>5.1092122666666668</v>
      </c>
      <c r="L18" s="36">
        <v>110.86290133333333</v>
      </c>
    </row>
    <row r="19" spans="1:12" x14ac:dyDescent="0.2">
      <c r="A19" s="2" t="s">
        <v>17</v>
      </c>
      <c r="B19" t="s">
        <v>175</v>
      </c>
      <c r="C19" t="s">
        <v>58</v>
      </c>
      <c r="D19">
        <v>250</v>
      </c>
      <c r="E19" t="s">
        <v>153</v>
      </c>
      <c r="F19" t="s">
        <v>155</v>
      </c>
      <c r="G19" s="36">
        <v>29.165896666666669</v>
      </c>
      <c r="H19" s="36">
        <v>53.292101333333321</v>
      </c>
      <c r="I19" s="36">
        <v>15.727483666666668</v>
      </c>
      <c r="J19" s="36">
        <v>422.91558400000002</v>
      </c>
      <c r="K19" s="36">
        <v>5.0625493333333331</v>
      </c>
      <c r="L19" s="36">
        <v>81.799797333333316</v>
      </c>
    </row>
    <row r="20" spans="1:12" x14ac:dyDescent="0.2">
      <c r="A20" t="s">
        <v>18</v>
      </c>
      <c r="B20" t="s">
        <v>175</v>
      </c>
      <c r="C20" t="s">
        <v>58</v>
      </c>
      <c r="D20">
        <v>250</v>
      </c>
      <c r="E20" t="s">
        <v>153</v>
      </c>
      <c r="F20">
        <v>14.8</v>
      </c>
      <c r="G20" s="36">
        <v>28.236161333333332</v>
      </c>
      <c r="H20" s="36">
        <v>38.747557333333333</v>
      </c>
      <c r="I20" s="36">
        <v>35.71042966666667</v>
      </c>
      <c r="J20" s="36">
        <v>528.20275199999992</v>
      </c>
      <c r="K20" s="36">
        <v>7.3640821333333326</v>
      </c>
      <c r="L20" s="36">
        <v>114.03944533333333</v>
      </c>
    </row>
    <row r="21" spans="1:12" x14ac:dyDescent="0.2">
      <c r="A21" t="s">
        <v>19</v>
      </c>
      <c r="B21" t="s">
        <v>176</v>
      </c>
      <c r="C21" t="s">
        <v>58</v>
      </c>
      <c r="D21">
        <v>247</v>
      </c>
      <c r="E21" t="s">
        <v>154</v>
      </c>
      <c r="F21">
        <v>22.05</v>
      </c>
      <c r="G21" s="36">
        <v>23.774660666666666</v>
      </c>
      <c r="H21" s="36">
        <v>48.760058666666666</v>
      </c>
      <c r="I21" s="36">
        <v>37.419249833333332</v>
      </c>
      <c r="J21" s="36">
        <v>407.02203733333329</v>
      </c>
      <c r="K21" s="36">
        <v>7.7109685333333324</v>
      </c>
      <c r="L21" s="36">
        <v>119.77108266666667</v>
      </c>
    </row>
    <row r="22" spans="1:12" x14ac:dyDescent="0.2">
      <c r="A22" t="s">
        <v>20</v>
      </c>
      <c r="B22" t="s">
        <v>176</v>
      </c>
      <c r="C22" t="s">
        <v>58</v>
      </c>
      <c r="D22">
        <v>247</v>
      </c>
      <c r="E22" t="s">
        <v>154</v>
      </c>
      <c r="F22">
        <v>19.8</v>
      </c>
      <c r="G22" s="36">
        <v>21.060608666666667</v>
      </c>
      <c r="H22" s="36">
        <v>35.332826666666662</v>
      </c>
      <c r="I22" s="36">
        <v>17.35757233333333</v>
      </c>
      <c r="J22" s="36">
        <v>371.53655466666658</v>
      </c>
      <c r="K22" s="36">
        <v>6.4346128000000009</v>
      </c>
      <c r="L22" s="36">
        <v>79.647456000000005</v>
      </c>
    </row>
    <row r="23" spans="1:12" x14ac:dyDescent="0.2">
      <c r="A23" t="s">
        <v>21</v>
      </c>
      <c r="B23" t="s">
        <v>176</v>
      </c>
      <c r="C23" t="s">
        <v>58</v>
      </c>
      <c r="D23">
        <v>245</v>
      </c>
      <c r="E23" t="s">
        <v>153</v>
      </c>
      <c r="F23">
        <v>26.52</v>
      </c>
      <c r="G23" s="36">
        <v>23.767570666666664</v>
      </c>
      <c r="H23" s="36">
        <v>61.852746666666654</v>
      </c>
      <c r="I23" s="36">
        <v>38.86365099999999</v>
      </c>
      <c r="J23" s="36">
        <v>403.09845333333334</v>
      </c>
      <c r="K23" s="36">
        <v>10.187460266666669</v>
      </c>
      <c r="L23" s="36">
        <v>95.512853333333311</v>
      </c>
    </row>
    <row r="24" spans="1:12" x14ac:dyDescent="0.2">
      <c r="A24" t="s">
        <v>22</v>
      </c>
      <c r="B24" t="s">
        <v>176</v>
      </c>
      <c r="C24" t="s">
        <v>58</v>
      </c>
      <c r="D24">
        <v>246</v>
      </c>
      <c r="E24" t="s">
        <v>153</v>
      </c>
      <c r="F24">
        <v>17.89</v>
      </c>
      <c r="G24" s="36">
        <v>23.161139333333331</v>
      </c>
      <c r="H24" s="36">
        <v>48.67019733333332</v>
      </c>
      <c r="I24" s="36">
        <v>30.877603000000004</v>
      </c>
      <c r="J24" s="36">
        <v>421.99748266666666</v>
      </c>
      <c r="K24" s="36">
        <v>9.9547952000000013</v>
      </c>
      <c r="L24" s="36">
        <v>95.43057066666664</v>
      </c>
    </row>
    <row r="25" spans="1:12" x14ac:dyDescent="0.2">
      <c r="A25" t="s">
        <v>23</v>
      </c>
      <c r="B25" t="s">
        <v>176</v>
      </c>
      <c r="C25" t="s">
        <v>58</v>
      </c>
      <c r="D25">
        <v>246</v>
      </c>
      <c r="E25" t="s">
        <v>153</v>
      </c>
      <c r="F25">
        <v>18.37</v>
      </c>
      <c r="G25" s="36">
        <v>35.534134666666667</v>
      </c>
      <c r="H25" s="36">
        <v>54.056463999999991</v>
      </c>
      <c r="I25" s="36">
        <v>41.628661666666666</v>
      </c>
      <c r="J25" s="36">
        <v>609.1688959999999</v>
      </c>
      <c r="K25" s="36">
        <v>6.0191935999999995</v>
      </c>
      <c r="L25" s="36">
        <v>95.079786666666649</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25.459622799999995</v>
      </c>
      <c r="E31">
        <f>AVERAGE(G9:G15)</f>
        <v>25.811921523809524</v>
      </c>
      <c r="F31" t="s">
        <v>75</v>
      </c>
      <c r="G31">
        <f>(STDEVA(G21:G25))/(SQRT(COUNT(G21:G25)))</f>
        <v>2.567413861808221</v>
      </c>
      <c r="H31">
        <f>(STDEVA(G9:G15))/(SQRT(COUNT(G9:G15)))</f>
        <v>3.3822271600146321</v>
      </c>
    </row>
    <row r="32" spans="1:12" x14ac:dyDescent="0.2">
      <c r="C32" t="s">
        <v>76</v>
      </c>
      <c r="D32" s="36">
        <f>AVERAGE(G16:G20)</f>
        <v>31.055145333333332</v>
      </c>
      <c r="E32">
        <f>AVERAGE(G2:G8)</f>
        <v>29.6926499047619</v>
      </c>
      <c r="F32" t="s">
        <v>76</v>
      </c>
      <c r="G32">
        <f>(STDEVA(G16:G20))/(SQRT(COUNT(G16:G20)))</f>
        <v>1.4166070367601742</v>
      </c>
      <c r="H32">
        <f>(STDEVA(G2:G8))/(SQRT(COUNT(G2:G8)))</f>
        <v>2.5791513041971603</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49.734458666666661</v>
      </c>
      <c r="E38">
        <f>AVERAGE(H9:H15)</f>
        <v>50.396741333333338</v>
      </c>
      <c r="F38" t="s">
        <v>75</v>
      </c>
      <c r="G38">
        <f>(STDEVA(H21:H25))/(SQRT(COUNT(H21:H25)))</f>
        <v>4.3302525674685404</v>
      </c>
      <c r="H38">
        <f>(STDEVA(H9:H15))/(SQRT(COUNT(H9:H15)))</f>
        <v>4.9937670851722036</v>
      </c>
    </row>
    <row r="39" spans="3:8" x14ac:dyDescent="0.2">
      <c r="C39" t="s">
        <v>76</v>
      </c>
      <c r="D39">
        <f>AVERAGE(H16:H20)</f>
        <v>50.145438933333324</v>
      </c>
      <c r="E39">
        <f>AVERAGE(H2:H8)</f>
        <v>58.612015999999983</v>
      </c>
      <c r="F39" t="s">
        <v>76</v>
      </c>
      <c r="G39">
        <f>(STDEVA(H16:H20))/(SQRT(COUNT(H16:H20)))</f>
        <v>4.9888705370417741</v>
      </c>
      <c r="H39">
        <f>(STDEVA(H2:H8))/(SQRT(COUNT(H3:H9)))</f>
        <v>14.684091621727584</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33.229347566666668</v>
      </c>
      <c r="E45">
        <f>AVERAGE(I9:I15)</f>
        <v>26.588469333333332</v>
      </c>
      <c r="F45" t="s">
        <v>75</v>
      </c>
      <c r="G45">
        <f>(STDEVA(I21:I25))/(SQRT(COUNT(I21:I25)))</f>
        <v>4.3433459745790932</v>
      </c>
      <c r="H45">
        <f>(STDEVA(I9:I15))/(SQRT(COUNT(I9:I15)))</f>
        <v>3.6585424315493533</v>
      </c>
    </row>
    <row r="46" spans="3:8" x14ac:dyDescent="0.2">
      <c r="C46" t="s">
        <v>76</v>
      </c>
      <c r="D46">
        <f>AVERAGE(I16:I20)</f>
        <v>30.780352266666664</v>
      </c>
      <c r="E46">
        <f>AVERAGE(I2:I8)</f>
        <v>30.657218464285712</v>
      </c>
      <c r="F46" t="s">
        <v>76</v>
      </c>
      <c r="G46">
        <f>(STDEVA(I16:I20))/(SQRT(COUNT(I16:I20)))</f>
        <v>5.8141158345972599</v>
      </c>
      <c r="H46">
        <f>(STDEVA(I2:I8))/(SQRT(COUNT(I2:I8)))</f>
        <v>3.3462019985739384</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442.56468479999995</v>
      </c>
      <c r="E52">
        <f>AVERAGE(J9:J15)</f>
        <v>429.14926933333328</v>
      </c>
      <c r="F52" t="s">
        <v>75</v>
      </c>
      <c r="G52">
        <f>(STDEVA(J21:J25))/(SQRT(COUNT(J21:J25)))</f>
        <v>42.453404738916859</v>
      </c>
      <c r="H52">
        <f>(STDEVA(J9:J15))/(SQRT(COUNT(J9:J15)))</f>
        <v>60.942143616508559</v>
      </c>
    </row>
    <row r="53" spans="3:8" x14ac:dyDescent="0.2">
      <c r="C53" t="s">
        <v>76</v>
      </c>
      <c r="D53">
        <f>AVERAGE(J16:J20)</f>
        <v>578.23754239999994</v>
      </c>
      <c r="E53">
        <f>AVERAGE(J2:J8)</f>
        <v>532.94173866666654</v>
      </c>
      <c r="F53" t="s">
        <v>76</v>
      </c>
      <c r="G53">
        <f>(STDEVA(J16:J20))/(SQRT(COUNT(J16:J20)))</f>
        <v>67.634737028590536</v>
      </c>
      <c r="H53">
        <f>(STDEVA(J2:J8))/(SQRT(COUNT(J2:J8)))</f>
        <v>34.1531348006421</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97.088349866666661</v>
      </c>
      <c r="E59">
        <f>AVERAGE(L9:L15)</f>
        <v>94.056821333333332</v>
      </c>
      <c r="F59" t="s">
        <v>75</v>
      </c>
      <c r="G59">
        <f>(STDEVA(L21:L25))/(SQRT(COUNT(L21:L25)))</f>
        <v>6.4341118014665275</v>
      </c>
      <c r="H59">
        <f>(STDEVA(L9:L15))/(SQRT(COUNT(L9:L15)))</f>
        <v>7.2958054814823532</v>
      </c>
    </row>
    <row r="60" spans="3:8" x14ac:dyDescent="0.2">
      <c r="C60" t="s">
        <v>76</v>
      </c>
      <c r="D60">
        <f>AVERAGE(L16:L20)</f>
        <v>108.4520192</v>
      </c>
      <c r="E60">
        <f>AVERAGE(L2:L8)</f>
        <v>109.9367573333333</v>
      </c>
      <c r="F60" t="s">
        <v>76</v>
      </c>
      <c r="G60">
        <f>(STDEVA(L16:L20))/(SQRT(COUNT(L16:L20)))</f>
        <v>9.1506521062452997</v>
      </c>
      <c r="H60">
        <f>(STDEVA(L2:L8))/(SQRT(COUNT(L2:L8)))</f>
        <v>3.9625319884516026</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8.0614060800000011</v>
      </c>
      <c r="E65" s="36">
        <f>AVERAGE(K9:K15)</f>
        <v>6.9366144000000007</v>
      </c>
      <c r="F65" t="s">
        <v>75</v>
      </c>
      <c r="G65">
        <f>(STDEVA(K21:K25))/(SQRT(COUNT(K21:K25)))</f>
        <v>0.86732126192697212</v>
      </c>
      <c r="H65">
        <f>(STDEVA(K9:K15))/(SQRT(COUNT(K9:K15)))</f>
        <v>0.72023405130331042</v>
      </c>
    </row>
    <row r="66" spans="3:8" x14ac:dyDescent="0.2">
      <c r="C66" t="s">
        <v>76</v>
      </c>
      <c r="D66" s="36">
        <f>AVERAGE(K16:K20)</f>
        <v>6.0595121066666664</v>
      </c>
      <c r="E66" s="36">
        <f>AVERAGE(K2:K8)</f>
        <v>7.0970501333333322</v>
      </c>
      <c r="F66" t="s">
        <v>76</v>
      </c>
      <c r="G66">
        <f>(STDEVA(K16:K20))/(SQRT(COUNT(K16:K20)))</f>
        <v>0.46877084814502673</v>
      </c>
      <c r="H66">
        <f>(STDEVA(K2:K8))/(SQRT(COUNT(K2:K8)))</f>
        <v>0.70000541654217552</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12DD-4C0E-4BC6-9628-A9217A48C636}">
  <dimension ref="A1:AB42"/>
  <sheetViews>
    <sheetView topLeftCell="A12" zoomScale="70" zoomScaleNormal="70" workbookViewId="0">
      <selection activeCell="T36" sqref="T36"/>
    </sheetView>
  </sheetViews>
  <sheetFormatPr defaultRowHeight="15" x14ac:dyDescent="0.2"/>
  <cols>
    <col min="1" max="1" width="11.43359375" bestFit="1" customWidth="1"/>
    <col min="2" max="2" width="14.796875" bestFit="1" customWidth="1"/>
  </cols>
  <sheetData>
    <row r="1" spans="1:21" x14ac:dyDescent="0.2">
      <c r="A1" t="s">
        <v>178</v>
      </c>
      <c r="C1" s="65" t="s">
        <v>72</v>
      </c>
      <c r="D1" s="65"/>
      <c r="E1" s="65"/>
      <c r="I1" s="7"/>
    </row>
    <row r="2" spans="1:21" x14ac:dyDescent="0.2">
      <c r="A2" t="s">
        <v>172</v>
      </c>
      <c r="B2" s="3" t="s">
        <v>70</v>
      </c>
      <c r="C2" s="4">
        <v>1</v>
      </c>
      <c r="D2" s="4">
        <v>2</v>
      </c>
      <c r="E2" s="4">
        <v>3</v>
      </c>
      <c r="F2" s="3" t="s">
        <v>63</v>
      </c>
      <c r="G2" s="4" t="s">
        <v>64</v>
      </c>
      <c r="H2" s="3" t="s">
        <v>61</v>
      </c>
      <c r="I2" s="9" t="s">
        <v>65</v>
      </c>
      <c r="J2" s="3" t="s">
        <v>66</v>
      </c>
      <c r="K2" s="3" t="s">
        <v>67</v>
      </c>
      <c r="L2" s="3" t="s">
        <v>68</v>
      </c>
      <c r="N2" s="3" t="s">
        <v>107</v>
      </c>
    </row>
    <row r="3" spans="1:21" x14ac:dyDescent="0.2">
      <c r="B3" s="7">
        <v>20</v>
      </c>
      <c r="C3" s="5">
        <v>0</v>
      </c>
      <c r="D3" s="5">
        <v>0</v>
      </c>
      <c r="E3" s="5">
        <v>0</v>
      </c>
      <c r="F3">
        <f>AVERAGE(C3:E3)</f>
        <v>0</v>
      </c>
      <c r="G3" s="5">
        <v>0</v>
      </c>
      <c r="H3">
        <f t="shared" ref="H3:H7" si="0">F3-G3</f>
        <v>0</v>
      </c>
      <c r="I3" s="7">
        <v>64.959999999999994</v>
      </c>
      <c r="J3">
        <v>2</v>
      </c>
      <c r="K3" s="5">
        <v>1</v>
      </c>
      <c r="L3">
        <f>50/K3</f>
        <v>50</v>
      </c>
      <c r="N3">
        <f>(H3*I3)/(J3*L3)</f>
        <v>0</v>
      </c>
    </row>
    <row r="4" spans="1:21" x14ac:dyDescent="0.2">
      <c r="B4" s="7">
        <v>100</v>
      </c>
      <c r="C4" s="5">
        <v>-95.426000000000002</v>
      </c>
      <c r="D4" s="5">
        <v>-61.722000000000001</v>
      </c>
      <c r="E4" s="5">
        <v>-72.103999999999999</v>
      </c>
      <c r="F4">
        <f t="shared" ref="F4:F7" si="1">AVERAGE(C4:E4)</f>
        <v>-76.417333333333332</v>
      </c>
      <c r="G4" s="5">
        <v>-0.36499999999999999</v>
      </c>
      <c r="H4">
        <f t="shared" si="0"/>
        <v>-76.052333333333337</v>
      </c>
      <c r="I4" s="7">
        <v>64.959999999999994</v>
      </c>
      <c r="J4">
        <v>2</v>
      </c>
      <c r="K4" s="6">
        <v>5</v>
      </c>
      <c r="L4">
        <f t="shared" ref="L4:L7" si="2">50/K4</f>
        <v>10</v>
      </c>
      <c r="N4">
        <f>(H4*I4)/(J4*L4)</f>
        <v>-247.01797866666666</v>
      </c>
    </row>
    <row r="5" spans="1:21" x14ac:dyDescent="0.2">
      <c r="B5" s="7">
        <v>200</v>
      </c>
      <c r="C5" s="5">
        <v>-35.179000000000002</v>
      </c>
      <c r="D5" s="5">
        <v>-46.16</v>
      </c>
      <c r="E5" s="5">
        <v>-53.292000000000002</v>
      </c>
      <c r="F5" s="7">
        <f t="shared" si="1"/>
        <v>-44.877000000000002</v>
      </c>
      <c r="G5" s="5">
        <v>-0.42</v>
      </c>
      <c r="H5" s="7">
        <f t="shared" si="0"/>
        <v>-44.457000000000001</v>
      </c>
      <c r="I5" s="7">
        <v>64.959999999999994</v>
      </c>
      <c r="J5" s="7">
        <v>2</v>
      </c>
      <c r="K5" s="8">
        <v>10</v>
      </c>
      <c r="L5" s="7">
        <f t="shared" si="2"/>
        <v>5</v>
      </c>
      <c r="M5" s="7"/>
      <c r="N5" s="7">
        <f t="shared" ref="N5:N7" si="3">(H5*I5)/(J5*L5)</f>
        <v>-288.79267199999998</v>
      </c>
    </row>
    <row r="6" spans="1:21" x14ac:dyDescent="0.2">
      <c r="B6" s="7">
        <v>400</v>
      </c>
      <c r="C6" s="5">
        <v>-47.164000000000001</v>
      </c>
      <c r="D6" s="5">
        <v>-37.356000000000002</v>
      </c>
      <c r="E6" s="5">
        <v>-35.808999999999997</v>
      </c>
      <c r="F6">
        <f t="shared" si="1"/>
        <v>-40.109666666666669</v>
      </c>
      <c r="G6" s="5">
        <v>-0.17299999999999999</v>
      </c>
      <c r="H6">
        <f t="shared" si="0"/>
        <v>-39.936666666666667</v>
      </c>
      <c r="I6" s="7">
        <v>64.959999999999994</v>
      </c>
      <c r="J6">
        <v>2</v>
      </c>
      <c r="K6" s="6">
        <v>20</v>
      </c>
      <c r="L6">
        <f t="shared" si="2"/>
        <v>2.5</v>
      </c>
      <c r="N6" s="7">
        <f>(H6*I6)/(J6*L6)</f>
        <v>-518.85717333333332</v>
      </c>
    </row>
    <row r="7" spans="1:21" x14ac:dyDescent="0.2">
      <c r="B7" s="22">
        <v>800</v>
      </c>
      <c r="C7" s="5">
        <v>-26.196000000000002</v>
      </c>
      <c r="D7" s="5">
        <v>-27.605</v>
      </c>
      <c r="E7" s="5">
        <v>-30.305</v>
      </c>
      <c r="F7">
        <f t="shared" si="1"/>
        <v>-28.03533333333333</v>
      </c>
      <c r="G7" s="5">
        <v>-0.36099999999999999</v>
      </c>
      <c r="H7">
        <f t="shared" si="0"/>
        <v>-27.67433333333333</v>
      </c>
      <c r="I7" s="7">
        <v>64.959999999999994</v>
      </c>
      <c r="J7">
        <v>2</v>
      </c>
      <c r="K7" s="6">
        <v>40</v>
      </c>
      <c r="L7">
        <f t="shared" si="2"/>
        <v>1.25</v>
      </c>
      <c r="N7" s="7">
        <f t="shared" si="3"/>
        <v>-719.08987733333311</v>
      </c>
    </row>
    <row r="8" spans="1:21" x14ac:dyDescent="0.2">
      <c r="B8" s="7"/>
    </row>
    <row r="9" spans="1:21" x14ac:dyDescent="0.2">
      <c r="A9" t="s">
        <v>124</v>
      </c>
      <c r="B9" s="11" t="s">
        <v>70</v>
      </c>
      <c r="C9" s="4">
        <v>1</v>
      </c>
      <c r="D9" s="4">
        <v>2</v>
      </c>
      <c r="E9" s="4">
        <v>3</v>
      </c>
      <c r="F9" s="3" t="s">
        <v>63</v>
      </c>
      <c r="G9" s="4" t="s">
        <v>64</v>
      </c>
      <c r="H9" s="3" t="s">
        <v>61</v>
      </c>
      <c r="I9" s="9" t="s">
        <v>65</v>
      </c>
      <c r="J9" s="3" t="s">
        <v>66</v>
      </c>
      <c r="K9" s="3" t="s">
        <v>67</v>
      </c>
      <c r="L9" s="3" t="s">
        <v>68</v>
      </c>
      <c r="N9" s="3" t="s">
        <v>107</v>
      </c>
    </row>
    <row r="10" spans="1:21" x14ac:dyDescent="0.2">
      <c r="B10" s="19">
        <v>20</v>
      </c>
      <c r="C10" s="5">
        <v>0</v>
      </c>
      <c r="D10" s="5">
        <v>0</v>
      </c>
      <c r="E10" s="5">
        <v>0</v>
      </c>
      <c r="F10">
        <f>AVERAGE(C10:E10)</f>
        <v>0</v>
      </c>
      <c r="G10" s="5">
        <v>0</v>
      </c>
      <c r="H10">
        <f>F10-G10</f>
        <v>0</v>
      </c>
      <c r="I10" s="7">
        <v>64.959999999999994</v>
      </c>
      <c r="J10">
        <v>2</v>
      </c>
      <c r="K10" s="5">
        <v>1</v>
      </c>
      <c r="L10">
        <f>50/K10</f>
        <v>50</v>
      </c>
      <c r="N10">
        <f>(H10*I10)/(J10*L10)</f>
        <v>0</v>
      </c>
      <c r="R10" t="s">
        <v>136</v>
      </c>
      <c r="S10" t="s">
        <v>137</v>
      </c>
      <c r="T10" t="s">
        <v>138</v>
      </c>
      <c r="U10" t="s">
        <v>139</v>
      </c>
    </row>
    <row r="11" spans="1:21" x14ac:dyDescent="0.2">
      <c r="B11" s="7">
        <v>100</v>
      </c>
      <c r="C11" s="5">
        <v>-64.233999999999995</v>
      </c>
      <c r="D11" s="5">
        <v>-60.067</v>
      </c>
      <c r="E11" s="5">
        <v>-72.588999999999999</v>
      </c>
      <c r="F11">
        <f>AVERAGE(C11:E11)</f>
        <v>-65.63</v>
      </c>
      <c r="G11" s="5">
        <v>-0.52200000000000002</v>
      </c>
      <c r="H11">
        <f>F11-G11</f>
        <v>-65.10799999999999</v>
      </c>
      <c r="I11" s="7">
        <v>64.959999999999994</v>
      </c>
      <c r="J11">
        <v>2</v>
      </c>
      <c r="K11" s="6">
        <v>5</v>
      </c>
      <c r="L11">
        <f t="shared" ref="L11:L14" si="4">50/K11</f>
        <v>10</v>
      </c>
      <c r="N11">
        <f>(H11*I11)/(J11*L11)</f>
        <v>-211.47078399999995</v>
      </c>
      <c r="R11">
        <v>10</v>
      </c>
      <c r="S11">
        <f>(T11*U11)/R11</f>
        <v>12.5</v>
      </c>
      <c r="T11">
        <v>1.25</v>
      </c>
      <c r="U11">
        <v>100</v>
      </c>
    </row>
    <row r="12" spans="1:21" x14ac:dyDescent="0.2">
      <c r="B12" s="7">
        <v>200</v>
      </c>
      <c r="C12" s="5">
        <v>-37.042999999999999</v>
      </c>
      <c r="D12" s="5">
        <v>-32.869999999999997</v>
      </c>
      <c r="E12" s="5">
        <v>-43.8</v>
      </c>
      <c r="F12" s="7">
        <f t="shared" ref="F12:F13" si="5">AVERAGE(C12:E12)</f>
        <v>-37.904333333333334</v>
      </c>
      <c r="G12" s="5">
        <v>0.36499999999999999</v>
      </c>
      <c r="H12" s="7">
        <f t="shared" ref="H12:H14" si="6">F12-G12</f>
        <v>-38.269333333333336</v>
      </c>
      <c r="I12" s="7">
        <v>64.959999999999994</v>
      </c>
      <c r="J12" s="7">
        <v>2</v>
      </c>
      <c r="K12" s="8">
        <v>10</v>
      </c>
      <c r="L12" s="7">
        <f t="shared" si="4"/>
        <v>5</v>
      </c>
      <c r="M12" s="7"/>
      <c r="N12" s="7">
        <f t="shared" ref="N12" si="7">(H12*I12)/(J12*L12)</f>
        <v>-248.59758933333333</v>
      </c>
    </row>
    <row r="13" spans="1:21" x14ac:dyDescent="0.2">
      <c r="B13" s="7">
        <v>400</v>
      </c>
      <c r="C13" s="5">
        <v>-30.989000000000001</v>
      </c>
      <c r="D13" s="5">
        <v>-30.116</v>
      </c>
      <c r="E13" s="5">
        <v>-32.195999999999998</v>
      </c>
      <c r="F13">
        <f t="shared" si="5"/>
        <v>-31.100333333333335</v>
      </c>
      <c r="G13" s="5">
        <v>-0.48399999999999999</v>
      </c>
      <c r="H13">
        <f t="shared" si="6"/>
        <v>-30.616333333333337</v>
      </c>
      <c r="I13" s="7">
        <v>64.959999999999994</v>
      </c>
      <c r="J13">
        <v>2</v>
      </c>
      <c r="K13" s="6">
        <v>20</v>
      </c>
      <c r="L13">
        <f t="shared" si="4"/>
        <v>2.5</v>
      </c>
      <c r="N13" s="7">
        <f>(H13*I13)/(J13*L13)</f>
        <v>-397.76740266666667</v>
      </c>
      <c r="U13">
        <f>100-12.5</f>
        <v>87.5</v>
      </c>
    </row>
    <row r="14" spans="1:21" x14ac:dyDescent="0.2">
      <c r="B14" s="22">
        <v>800</v>
      </c>
      <c r="C14" s="5">
        <v>-25.591000000000001</v>
      </c>
      <c r="D14" s="5">
        <v>-27.364999999999998</v>
      </c>
      <c r="E14" s="5">
        <v>-26.742999999999999</v>
      </c>
      <c r="F14">
        <f>AVERAGE(C14:E14)</f>
        <v>-26.566333333333333</v>
      </c>
      <c r="G14" s="5">
        <v>-0.373</v>
      </c>
      <c r="H14">
        <f t="shared" si="6"/>
        <v>-26.193333333333332</v>
      </c>
      <c r="I14" s="7">
        <v>64.959999999999994</v>
      </c>
      <c r="J14">
        <v>2</v>
      </c>
      <c r="K14" s="6">
        <v>40</v>
      </c>
      <c r="L14">
        <f t="shared" si="4"/>
        <v>1.25</v>
      </c>
      <c r="N14" s="7">
        <f t="shared" ref="N14" si="8">(H14*I14)/(J14*L14)</f>
        <v>-680.60757333333322</v>
      </c>
    </row>
    <row r="15" spans="1:21" x14ac:dyDescent="0.2">
      <c r="B15" s="7"/>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800</v>
      </c>
      <c r="D19" s="5">
        <v>-20.623999999999999</v>
      </c>
      <c r="E19" s="5">
        <v>-19.215</v>
      </c>
      <c r="F19" s="5">
        <v>-18.783000000000001</v>
      </c>
      <c r="G19">
        <f t="shared" ref="G19:G42" si="9">AVERAGE(D19:F19)</f>
        <v>-19.540666666666667</v>
      </c>
      <c r="H19" s="5">
        <v>-0.33500000000000002</v>
      </c>
      <c r="I19" s="7">
        <f t="shared" ref="I19:I42" si="10">G19-H19</f>
        <v>-19.205666666666666</v>
      </c>
      <c r="J19" s="7">
        <v>64.959999999999994</v>
      </c>
      <c r="K19" s="7">
        <v>2</v>
      </c>
      <c r="L19" s="8">
        <v>40</v>
      </c>
      <c r="M19" s="7">
        <f t="shared" ref="M19:M42" si="11">50/L19</f>
        <v>1.25</v>
      </c>
      <c r="N19" s="7"/>
      <c r="O19" s="7">
        <f t="shared" ref="O19:O42" si="12">(I19*J19)/(K19*M19)</f>
        <v>-499.04004266666664</v>
      </c>
      <c r="P19">
        <f>AVERAGE(O19:O25)</f>
        <v>-532.94173866666654</v>
      </c>
      <c r="Q19">
        <f>ABS(O19)</f>
        <v>499.04004266666664</v>
      </c>
      <c r="R19" t="s">
        <v>75</v>
      </c>
      <c r="S19">
        <f>AVERAGE(O38:O42)</f>
        <v>-442.56468479999995</v>
      </c>
      <c r="T19">
        <f>AVERAGE(O26:O32)</f>
        <v>-429.14926933333328</v>
      </c>
      <c r="V19" t="s">
        <v>75</v>
      </c>
      <c r="W19">
        <f>STDEVA(O38:O42)</f>
        <v>94.928698872529807</v>
      </c>
      <c r="X19">
        <f>STDEVA(O26:O32)</f>
        <v>161.2377563724641</v>
      </c>
      <c r="Z19" t="s">
        <v>75</v>
      </c>
      <c r="AA19">
        <f>W19/SQRT(W24)</f>
        <v>42.453404738916859</v>
      </c>
      <c r="AB19">
        <f>X19/SQRT(X24)</f>
        <v>60.942143616508559</v>
      </c>
    </row>
    <row r="20" spans="1:28" x14ac:dyDescent="0.2">
      <c r="A20" t="s">
        <v>57</v>
      </c>
      <c r="B20" t="s">
        <v>1</v>
      </c>
      <c r="C20" s="7">
        <v>800</v>
      </c>
      <c r="D20" s="5">
        <v>-22.361000000000001</v>
      </c>
      <c r="E20" s="5">
        <v>-20.594000000000001</v>
      </c>
      <c r="F20" s="5">
        <v>-20.806000000000001</v>
      </c>
      <c r="G20" s="7">
        <f t="shared" si="9"/>
        <v>-21.253666666666664</v>
      </c>
      <c r="H20" s="5">
        <v>-0.47899999999999998</v>
      </c>
      <c r="I20" s="7">
        <f t="shared" si="10"/>
        <v>-20.774666666666665</v>
      </c>
      <c r="J20" s="7">
        <v>64.959999999999994</v>
      </c>
      <c r="K20" s="7">
        <v>2</v>
      </c>
      <c r="L20" s="8">
        <v>40</v>
      </c>
      <c r="M20" s="7">
        <f t="shared" si="11"/>
        <v>1.25</v>
      </c>
      <c r="O20" s="7">
        <f t="shared" si="12"/>
        <v>-539.80893866666656</v>
      </c>
      <c r="Q20">
        <f t="shared" ref="Q20:Q42" si="13">ABS(O20)</f>
        <v>539.80893866666656</v>
      </c>
      <c r="R20" t="s">
        <v>76</v>
      </c>
      <c r="S20">
        <f>AVERAGE(O33:O37)</f>
        <v>-578.23754239999994</v>
      </c>
      <c r="T20">
        <f>AVERAGE(O19:O25)</f>
        <v>-532.94173866666654</v>
      </c>
      <c r="V20" t="s">
        <v>76</v>
      </c>
      <c r="W20">
        <f>STDEVA(O33:O37)</f>
        <v>151.23586963625058</v>
      </c>
      <c r="X20">
        <f>STDEVA(O19:O25)</f>
        <v>90.360701175764532</v>
      </c>
      <c r="Z20" t="s">
        <v>76</v>
      </c>
      <c r="AA20">
        <f>W20/SQRT(W25)</f>
        <v>67.634737028590536</v>
      </c>
      <c r="AB20">
        <f>X20/SQRT(X25)</f>
        <v>34.1531348006421</v>
      </c>
    </row>
    <row r="21" spans="1:28" x14ac:dyDescent="0.2">
      <c r="A21" t="s">
        <v>57</v>
      </c>
      <c r="B21" t="s">
        <v>2</v>
      </c>
      <c r="C21" s="7">
        <v>800</v>
      </c>
      <c r="D21" s="5">
        <v>-17.128</v>
      </c>
      <c r="E21" s="5">
        <v>-15.906000000000001</v>
      </c>
      <c r="F21" s="5">
        <v>-15.54</v>
      </c>
      <c r="G21">
        <f>AVERAGE(D21:F21)</f>
        <v>-16.191333333333333</v>
      </c>
      <c r="H21" s="5">
        <v>-0.35</v>
      </c>
      <c r="I21" s="7">
        <f t="shared" si="10"/>
        <v>-15.841333333333333</v>
      </c>
      <c r="J21" s="7">
        <v>64.959999999999994</v>
      </c>
      <c r="K21" s="7">
        <v>2</v>
      </c>
      <c r="L21" s="8">
        <v>40</v>
      </c>
      <c r="M21" s="7">
        <f t="shared" si="11"/>
        <v>1.25</v>
      </c>
      <c r="O21" s="7">
        <f t="shared" si="12"/>
        <v>-411.62120533333325</v>
      </c>
      <c r="Q21">
        <f t="shared" si="13"/>
        <v>411.62120533333325</v>
      </c>
    </row>
    <row r="22" spans="1:28" x14ac:dyDescent="0.2">
      <c r="A22" t="s">
        <v>57</v>
      </c>
      <c r="B22" t="s">
        <v>3</v>
      </c>
      <c r="C22" s="7">
        <v>800</v>
      </c>
      <c r="D22" s="5">
        <v>-17.440999999999999</v>
      </c>
      <c r="E22" s="5">
        <v>-17.001000000000001</v>
      </c>
      <c r="F22" s="5">
        <v>-17.456</v>
      </c>
      <c r="G22">
        <f t="shared" si="9"/>
        <v>-17.299333333333333</v>
      </c>
      <c r="H22" s="5">
        <v>-0.45500000000000002</v>
      </c>
      <c r="I22">
        <f t="shared" si="10"/>
        <v>-16.844333333333335</v>
      </c>
      <c r="J22" s="7">
        <v>64.959999999999994</v>
      </c>
      <c r="K22">
        <v>2</v>
      </c>
      <c r="L22" s="8">
        <v>40</v>
      </c>
      <c r="M22">
        <f t="shared" si="11"/>
        <v>1.25</v>
      </c>
      <c r="O22" s="7">
        <f t="shared" si="12"/>
        <v>-437.68315733333327</v>
      </c>
      <c r="Q22">
        <f t="shared" si="13"/>
        <v>437.68315733333327</v>
      </c>
      <c r="R22" s="67" t="s">
        <v>78</v>
      </c>
      <c r="S22" s="67"/>
      <c r="T22" s="67"/>
      <c r="V22" s="66" t="s">
        <v>80</v>
      </c>
      <c r="W22" s="66"/>
      <c r="X22" s="66"/>
    </row>
    <row r="23" spans="1:28" x14ac:dyDescent="0.2">
      <c r="A23" t="s">
        <v>57</v>
      </c>
      <c r="B23" t="s">
        <v>4</v>
      </c>
      <c r="C23" s="7">
        <v>800</v>
      </c>
      <c r="D23" s="5">
        <v>-23.338000000000001</v>
      </c>
      <c r="E23" s="5">
        <v>-20.925999999999998</v>
      </c>
      <c r="F23" s="5">
        <v>-21.36</v>
      </c>
      <c r="G23" s="7">
        <f>AVERAGE(D23:F23)</f>
        <v>-21.874666666666666</v>
      </c>
      <c r="H23" s="5">
        <v>-0.26300000000000001</v>
      </c>
      <c r="I23" s="7">
        <f t="shared" si="10"/>
        <v>-21.611666666666665</v>
      </c>
      <c r="J23" s="7">
        <v>64.959999999999994</v>
      </c>
      <c r="K23" s="7">
        <v>2</v>
      </c>
      <c r="L23" s="8">
        <v>40</v>
      </c>
      <c r="M23" s="7">
        <f t="shared" si="11"/>
        <v>1.25</v>
      </c>
      <c r="O23" s="7">
        <f t="shared" si="12"/>
        <v>-561.55754666666655</v>
      </c>
      <c r="Q23">
        <f t="shared" si="13"/>
        <v>561.55754666666655</v>
      </c>
      <c r="S23" t="s">
        <v>58</v>
      </c>
      <c r="T23" t="s">
        <v>57</v>
      </c>
      <c r="W23" t="s">
        <v>58</v>
      </c>
      <c r="X23" t="s">
        <v>57</v>
      </c>
    </row>
    <row r="24" spans="1:28" x14ac:dyDescent="0.2">
      <c r="A24" t="s">
        <v>57</v>
      </c>
      <c r="B24" t="s">
        <v>5</v>
      </c>
      <c r="C24" s="7">
        <v>800</v>
      </c>
      <c r="D24" s="5">
        <v>-23.850999999999999</v>
      </c>
      <c r="E24" s="5">
        <v>-26.995999999999999</v>
      </c>
      <c r="F24" s="5">
        <v>-23.396000000000001</v>
      </c>
      <c r="G24">
        <f t="shared" si="9"/>
        <v>-24.747666666666664</v>
      </c>
      <c r="H24" s="5">
        <v>-0.32800000000000001</v>
      </c>
      <c r="I24" s="7">
        <f t="shared" si="10"/>
        <v>-24.419666666666664</v>
      </c>
      <c r="J24" s="7">
        <v>64.959999999999994</v>
      </c>
      <c r="K24" s="7">
        <v>2</v>
      </c>
      <c r="L24" s="8">
        <v>40</v>
      </c>
      <c r="M24" s="7">
        <f t="shared" si="11"/>
        <v>1.25</v>
      </c>
      <c r="O24" s="7">
        <f t="shared" si="12"/>
        <v>-634.52061866666656</v>
      </c>
      <c r="Q24">
        <f t="shared" si="13"/>
        <v>634.52061866666656</v>
      </c>
      <c r="R24" t="s">
        <v>75</v>
      </c>
      <c r="S24">
        <f>ABS(S19)</f>
        <v>442.56468479999995</v>
      </c>
      <c r="T24">
        <f>ABS(T19)</f>
        <v>429.14926933333328</v>
      </c>
      <c r="V24" t="s">
        <v>75</v>
      </c>
      <c r="W24">
        <f>COUNT(O38:O42)</f>
        <v>5</v>
      </c>
      <c r="X24">
        <f>COUNT(O26:O32)</f>
        <v>7</v>
      </c>
    </row>
    <row r="25" spans="1:28" x14ac:dyDescent="0.2">
      <c r="A25" t="s">
        <v>57</v>
      </c>
      <c r="B25" t="s">
        <v>6</v>
      </c>
      <c r="C25" s="7">
        <v>800</v>
      </c>
      <c r="D25" s="5">
        <v>-26.863</v>
      </c>
      <c r="E25" s="5">
        <v>-24.367999999999999</v>
      </c>
      <c r="F25" s="5">
        <v>-25.003</v>
      </c>
      <c r="G25" s="7">
        <f t="shared" si="9"/>
        <v>-25.411333333333332</v>
      </c>
      <c r="H25" s="5">
        <v>-0.53600000000000003</v>
      </c>
      <c r="I25" s="7">
        <f t="shared" si="10"/>
        <v>-24.87533333333333</v>
      </c>
      <c r="J25" s="7">
        <v>64.959999999999994</v>
      </c>
      <c r="K25" s="7">
        <v>2</v>
      </c>
      <c r="L25" s="8">
        <v>40</v>
      </c>
      <c r="M25" s="7">
        <f t="shared" si="11"/>
        <v>1.25</v>
      </c>
      <c r="O25" s="7">
        <f t="shared" si="12"/>
        <v>-646.36066133333316</v>
      </c>
      <c r="Q25">
        <f t="shared" si="13"/>
        <v>646.36066133333316</v>
      </c>
      <c r="R25" t="s">
        <v>76</v>
      </c>
      <c r="S25">
        <f>ABS(S20)</f>
        <v>578.23754239999994</v>
      </c>
      <c r="T25">
        <f>ABS(T20)</f>
        <v>532.94173866666654</v>
      </c>
      <c r="V25" t="s">
        <v>76</v>
      </c>
      <c r="W25">
        <f>COUNT(O33:O37)</f>
        <v>5</v>
      </c>
      <c r="X25">
        <f>COUNT(O19:O25)</f>
        <v>7</v>
      </c>
    </row>
    <row r="26" spans="1:28" x14ac:dyDescent="0.2">
      <c r="A26" t="s">
        <v>57</v>
      </c>
      <c r="B26" t="s">
        <v>7</v>
      </c>
      <c r="C26" s="7">
        <v>800</v>
      </c>
      <c r="D26" s="5">
        <v>-20.890999999999998</v>
      </c>
      <c r="E26" s="5">
        <v>-20.177</v>
      </c>
      <c r="F26" s="5">
        <v>-20.056000000000001</v>
      </c>
      <c r="G26" s="7">
        <f t="shared" si="9"/>
        <v>-20.374666666666666</v>
      </c>
      <c r="H26" s="5">
        <v>-0.57599999999999996</v>
      </c>
      <c r="I26" s="7">
        <f t="shared" si="10"/>
        <v>-19.798666666666666</v>
      </c>
      <c r="J26" s="7">
        <v>64.959999999999994</v>
      </c>
      <c r="K26" s="7">
        <v>2</v>
      </c>
      <c r="L26" s="8">
        <v>40</v>
      </c>
      <c r="M26" s="7">
        <f t="shared" si="11"/>
        <v>1.25</v>
      </c>
      <c r="O26" s="7">
        <f t="shared" si="12"/>
        <v>-514.44855466666661</v>
      </c>
      <c r="P26">
        <f>AVERAGE(O26:O32)</f>
        <v>-429.14926933333328</v>
      </c>
      <c r="Q26">
        <f t="shared" si="13"/>
        <v>514.44855466666661</v>
      </c>
    </row>
    <row r="27" spans="1:28" x14ac:dyDescent="0.2">
      <c r="A27" t="s">
        <v>57</v>
      </c>
      <c r="B27" t="s">
        <v>8</v>
      </c>
      <c r="C27" s="7">
        <v>800</v>
      </c>
      <c r="D27" s="5">
        <v>-25.591000000000001</v>
      </c>
      <c r="E27" s="5">
        <v>-27.364999999999998</v>
      </c>
      <c r="F27" s="5">
        <v>-26.742999999999999</v>
      </c>
      <c r="G27">
        <f>AVERAGE(D27:F27)</f>
        <v>-26.566333333333333</v>
      </c>
      <c r="H27" s="5">
        <v>-0.373</v>
      </c>
      <c r="I27" s="7">
        <f t="shared" si="10"/>
        <v>-26.193333333333332</v>
      </c>
      <c r="J27" s="7">
        <v>64.959999999999994</v>
      </c>
      <c r="K27" s="7">
        <v>2</v>
      </c>
      <c r="L27" s="8">
        <v>40</v>
      </c>
      <c r="M27" s="7">
        <f t="shared" si="11"/>
        <v>1.25</v>
      </c>
      <c r="O27" s="7">
        <f t="shared" si="12"/>
        <v>-680.60757333333322</v>
      </c>
      <c r="Q27">
        <f t="shared" si="13"/>
        <v>680.60757333333322</v>
      </c>
    </row>
    <row r="28" spans="1:28" x14ac:dyDescent="0.2">
      <c r="A28" t="s">
        <v>57</v>
      </c>
      <c r="B28" t="s">
        <v>9</v>
      </c>
      <c r="C28" s="7">
        <v>800</v>
      </c>
      <c r="D28" s="5">
        <v>-20.582999999999998</v>
      </c>
      <c r="E28" s="5">
        <v>-16.042999999999999</v>
      </c>
      <c r="F28" s="5">
        <v>-17.087</v>
      </c>
      <c r="G28" s="7">
        <f t="shared" si="9"/>
        <v>-17.90433333333333</v>
      </c>
      <c r="H28" s="5">
        <v>-0.93899999999999995</v>
      </c>
      <c r="I28" s="7">
        <f t="shared" si="10"/>
        <v>-16.96533333333333</v>
      </c>
      <c r="J28" s="7">
        <v>64.959999999999994</v>
      </c>
      <c r="K28" s="7">
        <v>2</v>
      </c>
      <c r="L28" s="8">
        <v>40</v>
      </c>
      <c r="M28" s="7">
        <f t="shared" si="11"/>
        <v>1.25</v>
      </c>
      <c r="O28" s="7">
        <f t="shared" si="12"/>
        <v>-440.82722133333317</v>
      </c>
      <c r="Q28">
        <f t="shared" si="13"/>
        <v>440.82722133333317</v>
      </c>
    </row>
    <row r="29" spans="1:28" x14ac:dyDescent="0.2">
      <c r="A29" t="s">
        <v>57</v>
      </c>
      <c r="B29" t="s">
        <v>10</v>
      </c>
      <c r="C29" s="7">
        <v>800</v>
      </c>
      <c r="D29" s="5">
        <v>-18</v>
      </c>
      <c r="E29" s="5">
        <v>-15.991</v>
      </c>
      <c r="F29" s="5">
        <v>-15.6</v>
      </c>
      <c r="G29" s="7">
        <f t="shared" si="9"/>
        <v>-16.530333333333335</v>
      </c>
      <c r="H29" s="5">
        <v>-0.57399999999999995</v>
      </c>
      <c r="I29" s="7">
        <f t="shared" si="10"/>
        <v>-15.956333333333335</v>
      </c>
      <c r="J29" s="7">
        <v>64.959999999999994</v>
      </c>
      <c r="K29" s="7">
        <v>2</v>
      </c>
      <c r="L29" s="8">
        <v>40</v>
      </c>
      <c r="M29" s="7">
        <f t="shared" si="11"/>
        <v>1.25</v>
      </c>
      <c r="O29" s="7">
        <f t="shared" si="12"/>
        <v>-414.60936533333336</v>
      </c>
      <c r="Q29">
        <f t="shared" si="13"/>
        <v>414.60936533333336</v>
      </c>
    </row>
    <row r="30" spans="1:28" x14ac:dyDescent="0.2">
      <c r="A30" t="s">
        <v>57</v>
      </c>
      <c r="B30" t="s">
        <v>11</v>
      </c>
      <c r="C30" s="7">
        <v>800</v>
      </c>
      <c r="D30" s="5">
        <v>-20.475000000000001</v>
      </c>
      <c r="E30" s="5">
        <v>-18.529</v>
      </c>
      <c r="F30" s="5">
        <v>-18.768000000000001</v>
      </c>
      <c r="G30" s="7">
        <f t="shared" si="9"/>
        <v>-19.257333333333335</v>
      </c>
      <c r="H30" s="5">
        <v>-0.253</v>
      </c>
      <c r="I30" s="7">
        <f t="shared" si="10"/>
        <v>-19.004333333333335</v>
      </c>
      <c r="J30" s="7">
        <v>64.959999999999994</v>
      </c>
      <c r="K30" s="7">
        <v>2</v>
      </c>
      <c r="L30" s="8">
        <v>40</v>
      </c>
      <c r="M30" s="7">
        <f t="shared" si="11"/>
        <v>1.25</v>
      </c>
      <c r="O30" s="7">
        <f t="shared" si="12"/>
        <v>-493.80859733333335</v>
      </c>
      <c r="Q30">
        <f t="shared" si="13"/>
        <v>493.80859733333335</v>
      </c>
    </row>
    <row r="31" spans="1:28" x14ac:dyDescent="0.2">
      <c r="A31" t="s">
        <v>57</v>
      </c>
      <c r="B31" t="s">
        <v>12</v>
      </c>
      <c r="C31" s="7">
        <v>800</v>
      </c>
      <c r="D31" s="5">
        <v>-8.9670000000000005</v>
      </c>
      <c r="E31" s="5">
        <v>-7.2050000000000001</v>
      </c>
      <c r="F31" s="5">
        <v>-8.5760000000000005</v>
      </c>
      <c r="G31" s="7">
        <f t="shared" si="9"/>
        <v>-8.2493333333333343</v>
      </c>
      <c r="H31" s="5">
        <v>-0.46600000000000003</v>
      </c>
      <c r="I31" s="7">
        <f t="shared" si="10"/>
        <v>-7.7833333333333341</v>
      </c>
      <c r="J31" s="7">
        <v>64.959999999999994</v>
      </c>
      <c r="K31" s="7">
        <v>2</v>
      </c>
      <c r="L31" s="8">
        <v>40</v>
      </c>
      <c r="M31" s="7">
        <f t="shared" si="11"/>
        <v>1.25</v>
      </c>
      <c r="O31" s="7">
        <f t="shared" si="12"/>
        <v>-202.24213333333336</v>
      </c>
      <c r="Q31">
        <f t="shared" si="13"/>
        <v>202.24213333333336</v>
      </c>
    </row>
    <row r="32" spans="1:28" x14ac:dyDescent="0.2">
      <c r="A32" t="s">
        <v>57</v>
      </c>
      <c r="B32" t="s">
        <v>13</v>
      </c>
      <c r="C32" s="7">
        <v>800</v>
      </c>
      <c r="D32" s="5">
        <v>-8.8179999999999996</v>
      </c>
      <c r="E32" s="5">
        <v>-9.8610000000000007</v>
      </c>
      <c r="F32" s="5">
        <v>-13.484</v>
      </c>
      <c r="G32" s="7">
        <f t="shared" si="9"/>
        <v>-10.721000000000002</v>
      </c>
      <c r="H32" s="5">
        <v>-0.81100000000000005</v>
      </c>
      <c r="I32" s="7">
        <f t="shared" si="10"/>
        <v>-9.9100000000000019</v>
      </c>
      <c r="J32" s="7">
        <v>64.959999999999994</v>
      </c>
      <c r="K32" s="7">
        <v>2</v>
      </c>
      <c r="L32" s="8">
        <v>40</v>
      </c>
      <c r="M32" s="7">
        <f t="shared" si="11"/>
        <v>1.25</v>
      </c>
      <c r="O32" s="7">
        <f t="shared" si="12"/>
        <v>-257.50144</v>
      </c>
      <c r="Q32">
        <f t="shared" si="13"/>
        <v>257.50144</v>
      </c>
    </row>
    <row r="33" spans="1:17" x14ac:dyDescent="0.2">
      <c r="A33" t="s">
        <v>58</v>
      </c>
      <c r="B33" t="s">
        <v>14</v>
      </c>
      <c r="C33" s="7">
        <v>800</v>
      </c>
      <c r="D33" s="5">
        <v>-25.677</v>
      </c>
      <c r="E33" s="5">
        <v>-30.847000000000001</v>
      </c>
      <c r="F33" s="5">
        <v>-32.03</v>
      </c>
      <c r="G33" s="7">
        <f t="shared" si="9"/>
        <v>-29.518000000000001</v>
      </c>
      <c r="H33" s="5">
        <v>-0.38400000000000001</v>
      </c>
      <c r="I33" s="7">
        <f t="shared" si="10"/>
        <v>-29.134</v>
      </c>
      <c r="J33" s="7">
        <v>64.959999999999994</v>
      </c>
      <c r="K33" s="7">
        <v>2</v>
      </c>
      <c r="L33" s="8">
        <v>40</v>
      </c>
      <c r="M33" s="7">
        <f t="shared" si="11"/>
        <v>1.25</v>
      </c>
      <c r="O33" s="7">
        <f t="shared" si="12"/>
        <v>-757.01785599999994</v>
      </c>
      <c r="P33">
        <f>AVERAGE(O33:O37)</f>
        <v>-578.23754239999994</v>
      </c>
      <c r="Q33">
        <f t="shared" si="13"/>
        <v>757.01785599999994</v>
      </c>
    </row>
    <row r="34" spans="1:17" x14ac:dyDescent="0.2">
      <c r="A34" t="s">
        <v>58</v>
      </c>
      <c r="B34" t="s">
        <v>15</v>
      </c>
      <c r="C34" s="7">
        <v>800</v>
      </c>
      <c r="D34" s="5">
        <v>-18.559999999999999</v>
      </c>
      <c r="E34" s="5">
        <v>-18.082999999999998</v>
      </c>
      <c r="F34" s="5">
        <v>-18.210999999999999</v>
      </c>
      <c r="G34" s="7">
        <f>AVERAGE(D34:F34)</f>
        <v>-18.284666666666666</v>
      </c>
      <c r="H34" s="5">
        <v>-0.42899999999999999</v>
      </c>
      <c r="I34" s="7">
        <f t="shared" si="10"/>
        <v>-17.855666666666668</v>
      </c>
      <c r="J34" s="7">
        <v>64.959999999999994</v>
      </c>
      <c r="K34" s="7">
        <v>2</v>
      </c>
      <c r="L34" s="8">
        <v>40</v>
      </c>
      <c r="M34" s="7">
        <f t="shared" si="11"/>
        <v>1.25</v>
      </c>
      <c r="O34" s="7">
        <f t="shared" si="12"/>
        <v>-463.96164266666665</v>
      </c>
      <c r="Q34">
        <f t="shared" si="13"/>
        <v>463.96164266666665</v>
      </c>
    </row>
    <row r="35" spans="1:17" x14ac:dyDescent="0.2">
      <c r="A35" t="s">
        <v>58</v>
      </c>
      <c r="B35" t="s">
        <v>16</v>
      </c>
      <c r="C35" s="7">
        <v>800</v>
      </c>
      <c r="D35" s="5">
        <v>-26.196000000000002</v>
      </c>
      <c r="E35" s="5">
        <v>-27.605</v>
      </c>
      <c r="F35" s="5">
        <v>-30.305</v>
      </c>
      <c r="G35">
        <f t="shared" ref="G35" si="14">AVERAGE(D35:F35)</f>
        <v>-28.03533333333333</v>
      </c>
      <c r="H35" s="5">
        <v>-0.36099999999999999</v>
      </c>
      <c r="I35" s="7">
        <f t="shared" si="10"/>
        <v>-27.67433333333333</v>
      </c>
      <c r="J35" s="7">
        <v>64.959999999999994</v>
      </c>
      <c r="K35" s="7">
        <v>2</v>
      </c>
      <c r="L35" s="8">
        <v>40</v>
      </c>
      <c r="M35" s="7">
        <f t="shared" si="11"/>
        <v>1.25</v>
      </c>
      <c r="O35" s="7">
        <f t="shared" si="12"/>
        <v>-719.08987733333311</v>
      </c>
      <c r="Q35">
        <f t="shared" si="13"/>
        <v>719.08987733333311</v>
      </c>
    </row>
    <row r="36" spans="1:17" x14ac:dyDescent="0.2">
      <c r="A36" t="s">
        <v>58</v>
      </c>
      <c r="B36" s="2" t="s">
        <v>17</v>
      </c>
      <c r="C36" s="7">
        <v>800</v>
      </c>
      <c r="D36" s="5">
        <v>-16.785</v>
      </c>
      <c r="E36" s="5">
        <v>-16.718</v>
      </c>
      <c r="F36" s="5">
        <v>-16.465</v>
      </c>
      <c r="G36" s="7">
        <f t="shared" si="9"/>
        <v>-16.656000000000002</v>
      </c>
      <c r="H36" s="5">
        <v>-0.38</v>
      </c>
      <c r="I36" s="7">
        <f t="shared" si="10"/>
        <v>-16.276000000000003</v>
      </c>
      <c r="J36" s="7">
        <v>64.959999999999994</v>
      </c>
      <c r="K36" s="7">
        <v>2</v>
      </c>
      <c r="L36" s="8">
        <v>40</v>
      </c>
      <c r="M36" s="7">
        <f t="shared" si="11"/>
        <v>1.25</v>
      </c>
      <c r="O36" s="7">
        <f t="shared" si="12"/>
        <v>-422.91558400000002</v>
      </c>
      <c r="Q36">
        <f t="shared" si="13"/>
        <v>422.91558400000002</v>
      </c>
    </row>
    <row r="37" spans="1:17" x14ac:dyDescent="0.2">
      <c r="A37" t="s">
        <v>58</v>
      </c>
      <c r="B37" t="s">
        <v>18</v>
      </c>
      <c r="C37" s="7">
        <v>800</v>
      </c>
      <c r="D37" s="5">
        <v>-20.138999999999999</v>
      </c>
      <c r="E37" s="5">
        <v>-20.646000000000001</v>
      </c>
      <c r="F37" s="5">
        <v>-20.937000000000001</v>
      </c>
      <c r="G37" s="7">
        <f t="shared" si="9"/>
        <v>-20.573999999999998</v>
      </c>
      <c r="H37" s="5">
        <v>-0.246</v>
      </c>
      <c r="I37" s="7">
        <f t="shared" si="10"/>
        <v>-20.327999999999999</v>
      </c>
      <c r="J37" s="7">
        <v>64.959999999999994</v>
      </c>
      <c r="K37" s="7">
        <v>2</v>
      </c>
      <c r="L37" s="8">
        <v>40</v>
      </c>
      <c r="M37" s="7">
        <f t="shared" si="11"/>
        <v>1.25</v>
      </c>
      <c r="O37" s="7">
        <f t="shared" si="12"/>
        <v>-528.20275199999992</v>
      </c>
      <c r="Q37">
        <f t="shared" si="13"/>
        <v>528.20275199999992</v>
      </c>
    </row>
    <row r="38" spans="1:17" x14ac:dyDescent="0.2">
      <c r="A38" t="s">
        <v>58</v>
      </c>
      <c r="B38" t="s">
        <v>19</v>
      </c>
      <c r="C38" s="7">
        <v>800</v>
      </c>
      <c r="D38" s="5">
        <v>-15.272</v>
      </c>
      <c r="E38" s="5">
        <v>-16.181000000000001</v>
      </c>
      <c r="F38" s="5">
        <v>-17.463000000000001</v>
      </c>
      <c r="G38">
        <f>AVERAGE(D38:F38)</f>
        <v>-16.305333333333333</v>
      </c>
      <c r="H38" s="5">
        <v>-0.64100000000000001</v>
      </c>
      <c r="I38" s="7">
        <f t="shared" si="10"/>
        <v>-15.664333333333333</v>
      </c>
      <c r="J38" s="7">
        <v>64.959999999999994</v>
      </c>
      <c r="K38" s="7">
        <v>2</v>
      </c>
      <c r="L38" s="8">
        <v>40</v>
      </c>
      <c r="M38" s="7">
        <f t="shared" si="11"/>
        <v>1.25</v>
      </c>
      <c r="O38" s="7">
        <f t="shared" si="12"/>
        <v>-407.02203733333329</v>
      </c>
      <c r="P38">
        <f>AVERAGE(O38:O42)</f>
        <v>-442.56468479999995</v>
      </c>
      <c r="Q38">
        <f t="shared" si="13"/>
        <v>407.02203733333329</v>
      </c>
    </row>
    <row r="39" spans="1:17" x14ac:dyDescent="0.2">
      <c r="A39" t="s">
        <v>58</v>
      </c>
      <c r="B39" t="s">
        <v>20</v>
      </c>
      <c r="C39" s="7">
        <v>800</v>
      </c>
      <c r="D39" s="5">
        <v>-13.699</v>
      </c>
      <c r="E39" s="5">
        <v>-15.183</v>
      </c>
      <c r="F39" s="5">
        <v>-15.510999999999999</v>
      </c>
      <c r="G39">
        <f t="shared" si="9"/>
        <v>-14.797666666666666</v>
      </c>
      <c r="H39" s="5">
        <v>-0.499</v>
      </c>
      <c r="I39" s="7">
        <f t="shared" si="10"/>
        <v>-14.298666666666666</v>
      </c>
      <c r="J39" s="7">
        <v>64.959999999999994</v>
      </c>
      <c r="K39" s="7">
        <v>2</v>
      </c>
      <c r="L39" s="8">
        <v>40</v>
      </c>
      <c r="M39" s="7">
        <f t="shared" si="11"/>
        <v>1.25</v>
      </c>
      <c r="O39" s="7">
        <f t="shared" si="12"/>
        <v>-371.53655466666658</v>
      </c>
      <c r="Q39">
        <f t="shared" si="13"/>
        <v>371.53655466666658</v>
      </c>
    </row>
    <row r="40" spans="1:17" x14ac:dyDescent="0.2">
      <c r="A40" t="s">
        <v>58</v>
      </c>
      <c r="B40" t="s">
        <v>21</v>
      </c>
      <c r="C40" s="7">
        <v>800</v>
      </c>
      <c r="D40" s="5">
        <v>-16.725000000000001</v>
      </c>
      <c r="E40" s="5">
        <v>-14.579000000000001</v>
      </c>
      <c r="F40" s="5">
        <v>-16.442</v>
      </c>
      <c r="G40">
        <f t="shared" si="9"/>
        <v>-15.915333333333335</v>
      </c>
      <c r="H40" s="5">
        <v>-0.40200000000000002</v>
      </c>
      <c r="I40">
        <f t="shared" si="10"/>
        <v>-15.513333333333335</v>
      </c>
      <c r="J40" s="7">
        <v>64.959999999999994</v>
      </c>
      <c r="K40">
        <v>2</v>
      </c>
      <c r="L40" s="8">
        <v>40</v>
      </c>
      <c r="M40">
        <f t="shared" si="11"/>
        <v>1.25</v>
      </c>
      <c r="O40">
        <f>(I40*J40)/(K40*M40)</f>
        <v>-403.09845333333334</v>
      </c>
      <c r="Q40">
        <f t="shared" si="13"/>
        <v>403.09845333333334</v>
      </c>
    </row>
    <row r="41" spans="1:17" x14ac:dyDescent="0.2">
      <c r="A41" t="s">
        <v>58</v>
      </c>
      <c r="B41" t="s">
        <v>22</v>
      </c>
      <c r="C41" s="7">
        <v>800</v>
      </c>
      <c r="D41" s="5">
        <v>-18.576000000000001</v>
      </c>
      <c r="E41" s="5">
        <v>-16.263999999999999</v>
      </c>
      <c r="F41" s="5">
        <v>-15.553000000000001</v>
      </c>
      <c r="G41">
        <f t="shared" si="9"/>
        <v>-16.797666666666668</v>
      </c>
      <c r="H41" s="5">
        <v>-0.55700000000000005</v>
      </c>
      <c r="I41" s="7">
        <f t="shared" si="10"/>
        <v>-16.240666666666669</v>
      </c>
      <c r="J41" s="7">
        <v>64.959999999999994</v>
      </c>
      <c r="K41" s="7">
        <v>2</v>
      </c>
      <c r="L41" s="8">
        <v>40</v>
      </c>
      <c r="M41" s="7">
        <f t="shared" si="11"/>
        <v>1.25</v>
      </c>
      <c r="O41" s="7">
        <f t="shared" si="12"/>
        <v>-421.99748266666666</v>
      </c>
      <c r="Q41">
        <f t="shared" si="13"/>
        <v>421.99748266666666</v>
      </c>
    </row>
    <row r="42" spans="1:17" x14ac:dyDescent="0.2">
      <c r="A42" t="s">
        <v>58</v>
      </c>
      <c r="B42" t="s">
        <v>23</v>
      </c>
      <c r="C42" s="7">
        <v>800</v>
      </c>
      <c r="D42" s="5">
        <v>-23.765000000000001</v>
      </c>
      <c r="E42" s="5">
        <v>-25.382999999999999</v>
      </c>
      <c r="F42" s="5">
        <v>-22.513000000000002</v>
      </c>
      <c r="G42" s="7">
        <f t="shared" si="9"/>
        <v>-23.887</v>
      </c>
      <c r="H42" s="5">
        <v>-0.443</v>
      </c>
      <c r="I42" s="7">
        <f t="shared" si="10"/>
        <v>-23.443999999999999</v>
      </c>
      <c r="J42" s="7">
        <v>64.959999999999994</v>
      </c>
      <c r="K42" s="7">
        <v>2</v>
      </c>
      <c r="L42" s="8">
        <v>40</v>
      </c>
      <c r="M42" s="7">
        <f t="shared" si="11"/>
        <v>1.25</v>
      </c>
      <c r="O42" s="7">
        <f t="shared" si="12"/>
        <v>-609.1688959999999</v>
      </c>
      <c r="Q42">
        <f t="shared" si="13"/>
        <v>609.1688959999999</v>
      </c>
    </row>
  </sheetData>
  <mergeCells count="5">
    <mergeCell ref="C1:E1"/>
    <mergeCell ref="R17:T17"/>
    <mergeCell ref="V17:X17"/>
    <mergeCell ref="R22:T22"/>
    <mergeCell ref="V22:X2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14AC-9C7A-4A38-B80C-57B8D19222EB}">
  <dimension ref="A1:AB44"/>
  <sheetViews>
    <sheetView topLeftCell="C14" zoomScaleNormal="100" workbookViewId="0">
      <selection activeCell="N45" sqref="N45"/>
    </sheetView>
  </sheetViews>
  <sheetFormatPr defaultRowHeight="15" x14ac:dyDescent="0.2"/>
  <cols>
    <col min="1" max="1" width="11.43359375" bestFit="1" customWidth="1"/>
    <col min="2" max="2" width="14.796875" bestFit="1" customWidth="1"/>
  </cols>
  <sheetData>
    <row r="1" spans="1:20" x14ac:dyDescent="0.2">
      <c r="A1" t="s">
        <v>62</v>
      </c>
      <c r="C1" s="65" t="s">
        <v>72</v>
      </c>
      <c r="D1" s="65"/>
      <c r="E1" s="65"/>
      <c r="I1" s="7"/>
    </row>
    <row r="2" spans="1:20" x14ac:dyDescent="0.2">
      <c r="A2" t="s">
        <v>172</v>
      </c>
      <c r="B2" s="3" t="s">
        <v>70</v>
      </c>
      <c r="C2" s="4">
        <v>1</v>
      </c>
      <c r="D2" s="4">
        <v>2</v>
      </c>
      <c r="E2" s="4">
        <v>3</v>
      </c>
      <c r="F2" s="3" t="s">
        <v>63</v>
      </c>
      <c r="G2" s="4" t="s">
        <v>64</v>
      </c>
      <c r="H2" s="3" t="s">
        <v>61</v>
      </c>
      <c r="I2" s="9" t="s">
        <v>65</v>
      </c>
      <c r="J2" s="3" t="s">
        <v>66</v>
      </c>
      <c r="K2" s="3" t="s">
        <v>67</v>
      </c>
      <c r="L2" s="3" t="s">
        <v>68</v>
      </c>
      <c r="N2" s="3" t="s">
        <v>107</v>
      </c>
    </row>
    <row r="3" spans="1:20" x14ac:dyDescent="0.2">
      <c r="B3" s="7">
        <v>20</v>
      </c>
      <c r="C3" s="5">
        <v>35.4</v>
      </c>
      <c r="D3" s="5">
        <v>31.353000000000002</v>
      </c>
      <c r="E3" s="5">
        <v>30.484000000000002</v>
      </c>
      <c r="F3">
        <f>AVERAGE(C3:E3)</f>
        <v>32.412333333333329</v>
      </c>
      <c r="G3" s="5">
        <v>-0.505</v>
      </c>
      <c r="H3">
        <f t="shared" ref="H3:H7" si="0">F3-G3</f>
        <v>32.917333333333332</v>
      </c>
      <c r="I3">
        <v>29.71</v>
      </c>
      <c r="J3">
        <v>2</v>
      </c>
      <c r="K3" s="5">
        <v>1</v>
      </c>
      <c r="L3">
        <f>50/K3</f>
        <v>50</v>
      </c>
      <c r="N3">
        <f>(H3*I3)/(J3*L3)</f>
        <v>9.7797397333333329</v>
      </c>
    </row>
    <row r="4" spans="1:20" x14ac:dyDescent="0.2">
      <c r="B4" s="22">
        <v>100</v>
      </c>
      <c r="C4" s="5">
        <v>10.763</v>
      </c>
      <c r="D4" s="5">
        <v>13.010999999999999</v>
      </c>
      <c r="E4" s="5">
        <v>16.641999999999999</v>
      </c>
      <c r="F4">
        <f t="shared" ref="F4:F7" si="1">AVERAGE(C4:E4)</f>
        <v>13.472</v>
      </c>
      <c r="G4" s="5">
        <v>-0.158</v>
      </c>
      <c r="H4">
        <f t="shared" si="0"/>
        <v>13.629999999999999</v>
      </c>
      <c r="I4">
        <v>29.71</v>
      </c>
      <c r="J4">
        <v>2</v>
      </c>
      <c r="K4" s="6">
        <v>5</v>
      </c>
      <c r="L4">
        <f t="shared" ref="L4:L7" si="2">50/K4</f>
        <v>10</v>
      </c>
      <c r="N4">
        <f>(H4*I4)/(J4*L4)</f>
        <v>20.247364999999999</v>
      </c>
    </row>
    <row r="5" spans="1:20" x14ac:dyDescent="0.2">
      <c r="B5" s="7">
        <v>200</v>
      </c>
      <c r="C5" s="5">
        <v>4.5449999999999999</v>
      </c>
      <c r="D5" s="5">
        <v>7.9059999999999997</v>
      </c>
      <c r="E5" s="5">
        <v>7.1280000000000001</v>
      </c>
      <c r="F5" s="7">
        <f t="shared" si="1"/>
        <v>6.5263333333333335</v>
      </c>
      <c r="G5" s="5">
        <v>0.14699999999999999</v>
      </c>
      <c r="H5" s="7">
        <f t="shared" si="0"/>
        <v>6.3793333333333333</v>
      </c>
      <c r="I5">
        <v>29.71</v>
      </c>
      <c r="J5" s="7">
        <v>2</v>
      </c>
      <c r="K5" s="8">
        <v>10</v>
      </c>
      <c r="L5" s="7">
        <f t="shared" si="2"/>
        <v>5</v>
      </c>
      <c r="M5" s="7"/>
      <c r="N5" s="7">
        <f t="shared" ref="N5:N7" si="3">(H5*I5)/(J5*L5)</f>
        <v>18.952999333333334</v>
      </c>
      <c r="Q5" t="s">
        <v>136</v>
      </c>
      <c r="R5" t="s">
        <v>137</v>
      </c>
      <c r="S5" t="s">
        <v>138</v>
      </c>
      <c r="T5" t="s">
        <v>139</v>
      </c>
    </row>
    <row r="6" spans="1:20" x14ac:dyDescent="0.2">
      <c r="B6" s="7">
        <v>400</v>
      </c>
      <c r="C6" s="5">
        <v>0</v>
      </c>
      <c r="D6" s="5">
        <v>0</v>
      </c>
      <c r="E6" s="5">
        <v>0</v>
      </c>
      <c r="F6">
        <f t="shared" si="1"/>
        <v>0</v>
      </c>
      <c r="G6" s="5">
        <v>0</v>
      </c>
      <c r="H6">
        <f t="shared" si="0"/>
        <v>0</v>
      </c>
      <c r="I6">
        <v>29.71</v>
      </c>
      <c r="J6">
        <v>2</v>
      </c>
      <c r="K6" s="6">
        <v>20</v>
      </c>
      <c r="L6">
        <f t="shared" si="2"/>
        <v>2.5</v>
      </c>
      <c r="N6" s="7">
        <f t="shared" si="3"/>
        <v>0</v>
      </c>
      <c r="Q6">
        <v>10</v>
      </c>
    </row>
    <row r="7" spans="1:20" x14ac:dyDescent="0.2">
      <c r="B7" s="7"/>
      <c r="C7" s="5">
        <v>0</v>
      </c>
      <c r="D7" s="5">
        <v>0</v>
      </c>
      <c r="E7" s="5">
        <v>0</v>
      </c>
      <c r="F7">
        <f t="shared" si="1"/>
        <v>0</v>
      </c>
      <c r="G7" s="5">
        <v>0</v>
      </c>
      <c r="H7">
        <f t="shared" si="0"/>
        <v>0</v>
      </c>
      <c r="I7">
        <v>29.71</v>
      </c>
      <c r="J7">
        <v>2</v>
      </c>
      <c r="K7" s="6">
        <v>5</v>
      </c>
      <c r="L7">
        <f t="shared" si="2"/>
        <v>10</v>
      </c>
      <c r="N7">
        <f t="shared" si="3"/>
        <v>0</v>
      </c>
    </row>
    <row r="8" spans="1:20" x14ac:dyDescent="0.2">
      <c r="B8" s="7"/>
    </row>
    <row r="9" spans="1:20" x14ac:dyDescent="0.2">
      <c r="A9" t="s">
        <v>124</v>
      </c>
      <c r="B9" s="11" t="s">
        <v>70</v>
      </c>
      <c r="C9" s="4">
        <v>1</v>
      </c>
      <c r="D9" s="4">
        <v>2</v>
      </c>
      <c r="E9" s="4">
        <v>3</v>
      </c>
      <c r="F9" s="3" t="s">
        <v>63</v>
      </c>
      <c r="G9" s="4" t="s">
        <v>64</v>
      </c>
      <c r="H9" s="3" t="s">
        <v>61</v>
      </c>
      <c r="I9" s="9" t="s">
        <v>65</v>
      </c>
      <c r="J9" s="3" t="s">
        <v>66</v>
      </c>
      <c r="K9" s="3" t="s">
        <v>67</v>
      </c>
      <c r="L9" s="3" t="s">
        <v>68</v>
      </c>
      <c r="N9" s="3" t="s">
        <v>107</v>
      </c>
    </row>
    <row r="10" spans="1:20" x14ac:dyDescent="0.2">
      <c r="B10" s="7">
        <v>20</v>
      </c>
      <c r="C10" s="5">
        <v>36.213999999999999</v>
      </c>
      <c r="D10" s="5">
        <v>32.695</v>
      </c>
      <c r="E10" s="5">
        <v>28.026</v>
      </c>
      <c r="F10">
        <f t="shared" ref="F10:F14" si="4">AVERAGE(C10:E10)</f>
        <v>32.31166666666666</v>
      </c>
      <c r="G10" s="5">
        <v>0.53</v>
      </c>
      <c r="H10">
        <f t="shared" ref="H10:H14" si="5">F10-G10</f>
        <v>31.781666666666659</v>
      </c>
      <c r="I10">
        <v>29.71</v>
      </c>
      <c r="J10">
        <v>2</v>
      </c>
      <c r="K10" s="5">
        <v>1</v>
      </c>
      <c r="L10">
        <f>50/K10</f>
        <v>50</v>
      </c>
      <c r="N10">
        <f>(H10*I10)/(J10*L10)</f>
        <v>9.4423331666666641</v>
      </c>
    </row>
    <row r="11" spans="1:20" x14ac:dyDescent="0.2">
      <c r="B11" s="22">
        <v>100</v>
      </c>
      <c r="C11" s="5">
        <v>8.5299999999999994</v>
      </c>
      <c r="D11" s="5">
        <v>9.593</v>
      </c>
      <c r="E11" s="5">
        <v>6.9089999999999998</v>
      </c>
      <c r="F11">
        <f t="shared" si="4"/>
        <v>8.3439999999999994</v>
      </c>
      <c r="G11" s="5">
        <v>-0.09</v>
      </c>
      <c r="H11">
        <f t="shared" si="5"/>
        <v>8.4339999999999993</v>
      </c>
      <c r="I11">
        <v>29.71</v>
      </c>
      <c r="J11">
        <v>2</v>
      </c>
      <c r="K11" s="6">
        <v>5</v>
      </c>
      <c r="L11">
        <f t="shared" ref="L11:L14" si="6">50/K11</f>
        <v>10</v>
      </c>
      <c r="N11">
        <f>(H11*I11)/(J11*L11)</f>
        <v>12.528707000000001</v>
      </c>
    </row>
    <row r="12" spans="1:20" x14ac:dyDescent="0.2">
      <c r="B12" s="7">
        <v>200</v>
      </c>
      <c r="C12" s="5">
        <v>5.5339999999999998</v>
      </c>
      <c r="D12" s="5">
        <v>5.2969999999999997</v>
      </c>
      <c r="E12" s="5">
        <v>5.2450000000000001</v>
      </c>
      <c r="F12" s="7">
        <f t="shared" si="4"/>
        <v>5.3586666666666671</v>
      </c>
      <c r="G12" s="5">
        <v>0.14899999999999999</v>
      </c>
      <c r="H12" s="7">
        <f t="shared" si="5"/>
        <v>5.2096666666666671</v>
      </c>
      <c r="I12">
        <v>29.71</v>
      </c>
      <c r="J12" s="7">
        <v>2</v>
      </c>
      <c r="K12" s="8">
        <v>10</v>
      </c>
      <c r="L12" s="7">
        <f t="shared" si="6"/>
        <v>5</v>
      </c>
      <c r="M12" s="7"/>
      <c r="N12" s="7">
        <f t="shared" ref="N12:N14" si="7">(H12*I12)/(J12*L12)</f>
        <v>15.477919666666669</v>
      </c>
    </row>
    <row r="13" spans="1:20" x14ac:dyDescent="0.2">
      <c r="B13" s="7">
        <v>400</v>
      </c>
      <c r="C13" s="5">
        <v>1.5880000000000001</v>
      </c>
      <c r="D13" s="5">
        <v>3.1840000000000002</v>
      </c>
      <c r="E13" s="5">
        <v>2.0099999999999998</v>
      </c>
      <c r="F13">
        <f t="shared" si="4"/>
        <v>2.2606666666666668</v>
      </c>
      <c r="G13" s="5">
        <v>5.1999999999999998E-2</v>
      </c>
      <c r="H13">
        <f t="shared" si="5"/>
        <v>2.2086666666666668</v>
      </c>
      <c r="I13">
        <v>29.71</v>
      </c>
      <c r="J13">
        <v>2</v>
      </c>
      <c r="K13" s="6">
        <v>20</v>
      </c>
      <c r="L13">
        <f t="shared" si="6"/>
        <v>2.5</v>
      </c>
      <c r="N13" s="7">
        <f t="shared" si="7"/>
        <v>13.123897333333336</v>
      </c>
    </row>
    <row r="14" spans="1:20" x14ac:dyDescent="0.2">
      <c r="B14" s="7"/>
      <c r="C14" s="5">
        <v>0</v>
      </c>
      <c r="D14" s="5">
        <v>0</v>
      </c>
      <c r="E14" s="5">
        <v>0</v>
      </c>
      <c r="F14">
        <f t="shared" si="4"/>
        <v>0</v>
      </c>
      <c r="G14" s="5">
        <v>0</v>
      </c>
      <c r="H14">
        <f t="shared" si="5"/>
        <v>0</v>
      </c>
      <c r="I14">
        <v>29.71</v>
      </c>
      <c r="J14">
        <v>2</v>
      </c>
      <c r="K14" s="6">
        <v>5</v>
      </c>
      <c r="L14">
        <f t="shared" si="6"/>
        <v>10</v>
      </c>
      <c r="N14">
        <f t="shared" si="7"/>
        <v>0</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6" t="s">
        <v>77</v>
      </c>
      <c r="S20" s="66"/>
      <c r="T20" s="66"/>
      <c r="V20" s="66" t="s">
        <v>74</v>
      </c>
      <c r="W20" s="66"/>
      <c r="X20" s="66"/>
      <c r="Z20" s="66" t="s">
        <v>79</v>
      </c>
      <c r="AA20" s="66"/>
      <c r="AB20" s="66"/>
    </row>
    <row r="21" spans="1:28" x14ac:dyDescent="0.2">
      <c r="A21" t="s">
        <v>57</v>
      </c>
      <c r="B21" t="s">
        <v>0</v>
      </c>
      <c r="C21" s="7">
        <v>100</v>
      </c>
      <c r="D21" s="5">
        <v>20.863</v>
      </c>
      <c r="E21" s="5">
        <v>23.628</v>
      </c>
      <c r="F21" s="5">
        <v>20.289000000000001</v>
      </c>
      <c r="G21">
        <f t="shared" ref="G21:G44" si="8">AVERAGE(D21:F21)</f>
        <v>21.593333333333334</v>
      </c>
      <c r="H21" s="5">
        <v>0.18</v>
      </c>
      <c r="I21" s="7">
        <f t="shared" ref="I21:I44" si="9">G21-H21</f>
        <v>21.413333333333334</v>
      </c>
      <c r="J21" s="7">
        <v>29.71</v>
      </c>
      <c r="K21">
        <v>2</v>
      </c>
      <c r="L21" s="5">
        <v>5</v>
      </c>
      <c r="M21">
        <f>50/L21</f>
        <v>10</v>
      </c>
      <c r="N21" s="7"/>
      <c r="O21" s="7">
        <f t="shared" ref="O21:O44" si="10">(I21*J21)/(K21*M21)</f>
        <v>31.809506666666671</v>
      </c>
      <c r="P21">
        <f>AVERAGE(O21:O27)</f>
        <v>30.657218464285712</v>
      </c>
      <c r="S21" s="3" t="s">
        <v>58</v>
      </c>
      <c r="T21" t="s">
        <v>57</v>
      </c>
      <c r="W21" s="3" t="s">
        <v>58</v>
      </c>
      <c r="X21" t="s">
        <v>57</v>
      </c>
      <c r="AA21" s="3" t="s">
        <v>58</v>
      </c>
      <c r="AB21" t="s">
        <v>57</v>
      </c>
    </row>
    <row r="22" spans="1:28" x14ac:dyDescent="0.2">
      <c r="A22" t="s">
        <v>57</v>
      </c>
      <c r="B22" t="s">
        <v>1</v>
      </c>
      <c r="C22" s="7">
        <v>100</v>
      </c>
      <c r="D22" s="5">
        <v>32.222000000000001</v>
      </c>
      <c r="E22" s="5">
        <v>27.172999999999998</v>
      </c>
      <c r="F22" s="5">
        <v>19.878</v>
      </c>
      <c r="G22" s="7">
        <f t="shared" si="8"/>
        <v>26.424333333333333</v>
      </c>
      <c r="H22" s="5">
        <v>0.19700000000000001</v>
      </c>
      <c r="I22" s="7">
        <f t="shared" si="9"/>
        <v>26.227333333333334</v>
      </c>
      <c r="J22" s="7">
        <v>29.71</v>
      </c>
      <c r="K22">
        <v>2</v>
      </c>
      <c r="L22" s="5">
        <v>5</v>
      </c>
      <c r="M22">
        <f t="shared" ref="M22:M44" si="11">50/L22</f>
        <v>10</v>
      </c>
      <c r="O22" s="7">
        <f t="shared" si="10"/>
        <v>38.960703666666674</v>
      </c>
      <c r="R22" t="s">
        <v>75</v>
      </c>
      <c r="S22">
        <f>AVERAGE(O40:O44)</f>
        <v>33.229347566666668</v>
      </c>
      <c r="T22">
        <f>AVERAGE(O28:O34)</f>
        <v>26.588469333333332</v>
      </c>
      <c r="V22" t="s">
        <v>75</v>
      </c>
      <c r="W22">
        <f>STDEVA(O40:O44)</f>
        <v>9.7120168489589265</v>
      </c>
      <c r="X22">
        <f>STDEVA(O28:O34)</f>
        <v>9.6795934348571375</v>
      </c>
      <c r="Z22" t="s">
        <v>75</v>
      </c>
      <c r="AA22">
        <f>W22/SQRT(W27)</f>
        <v>4.3433459745790932</v>
      </c>
      <c r="AB22">
        <f>X22/SQRT(X27)</f>
        <v>3.6585424315493533</v>
      </c>
    </row>
    <row r="23" spans="1:28" x14ac:dyDescent="0.2">
      <c r="A23" t="s">
        <v>57</v>
      </c>
      <c r="B23" t="s">
        <v>2</v>
      </c>
      <c r="C23" s="7">
        <v>100</v>
      </c>
      <c r="D23" s="5">
        <v>11.638999999999999</v>
      </c>
      <c r="E23" s="5">
        <v>9.1020000000000003</v>
      </c>
      <c r="F23" s="5">
        <v>15.474</v>
      </c>
      <c r="G23" s="7">
        <f t="shared" si="8"/>
        <v>12.071666666666667</v>
      </c>
      <c r="H23" s="5">
        <v>-2.3E-2</v>
      </c>
      <c r="I23" s="7">
        <f t="shared" si="9"/>
        <v>12.094666666666667</v>
      </c>
      <c r="J23" s="7">
        <v>29.71</v>
      </c>
      <c r="K23">
        <v>2</v>
      </c>
      <c r="L23" s="5">
        <v>5</v>
      </c>
      <c r="M23">
        <f t="shared" si="11"/>
        <v>10</v>
      </c>
      <c r="O23" s="7">
        <f t="shared" si="10"/>
        <v>17.966627333333335</v>
      </c>
      <c r="R23" t="s">
        <v>76</v>
      </c>
      <c r="S23">
        <f>AVERAGE(O35:O39)</f>
        <v>30.780352266666664</v>
      </c>
      <c r="T23">
        <f>AVERAGE(O21:O27)</f>
        <v>30.657218464285712</v>
      </c>
      <c r="V23" t="s">
        <v>76</v>
      </c>
      <c r="W23">
        <f>STDEVA(O35:O39)</f>
        <v>13.000758235217397</v>
      </c>
      <c r="X23">
        <f>STDEVA(O21:O27)</f>
        <v>8.8532183248139518</v>
      </c>
      <c r="Z23" t="s">
        <v>76</v>
      </c>
      <c r="AA23">
        <f>W23/SQRT(W28)</f>
        <v>5.8141158345972599</v>
      </c>
      <c r="AB23">
        <f>X23/SQRT(X28)</f>
        <v>3.3462019985739384</v>
      </c>
    </row>
    <row r="24" spans="1:28" x14ac:dyDescent="0.2">
      <c r="A24" t="s">
        <v>57</v>
      </c>
      <c r="B24" t="s">
        <v>3</v>
      </c>
      <c r="C24" s="7">
        <v>100</v>
      </c>
      <c r="D24" s="5">
        <v>19.547000000000001</v>
      </c>
      <c r="E24" s="5">
        <v>20.084</v>
      </c>
      <c r="F24" s="5"/>
      <c r="G24">
        <f t="shared" si="8"/>
        <v>19.8155</v>
      </c>
      <c r="H24" s="5">
        <v>0.56799999999999995</v>
      </c>
      <c r="I24" s="7">
        <f t="shared" si="9"/>
        <v>19.247499999999999</v>
      </c>
      <c r="J24" s="7">
        <v>29.71</v>
      </c>
      <c r="K24">
        <v>2</v>
      </c>
      <c r="L24" s="5">
        <v>5</v>
      </c>
      <c r="M24">
        <f t="shared" si="11"/>
        <v>10</v>
      </c>
      <c r="O24" s="7">
        <f t="shared" si="10"/>
        <v>28.592161249999997</v>
      </c>
    </row>
    <row r="25" spans="1:28" x14ac:dyDescent="0.2">
      <c r="A25" t="s">
        <v>57</v>
      </c>
      <c r="B25" t="s">
        <v>4</v>
      </c>
      <c r="C25" s="7">
        <v>100</v>
      </c>
      <c r="D25" s="5">
        <v>23.335000000000001</v>
      </c>
      <c r="E25" s="5">
        <v>31.195</v>
      </c>
      <c r="F25" s="5">
        <v>34.737000000000002</v>
      </c>
      <c r="G25" s="7">
        <f t="shared" si="8"/>
        <v>29.755666666666666</v>
      </c>
      <c r="H25" s="5">
        <v>0.33800000000000002</v>
      </c>
      <c r="I25" s="7">
        <f t="shared" si="9"/>
        <v>29.417666666666666</v>
      </c>
      <c r="J25" s="7">
        <v>29.71</v>
      </c>
      <c r="K25">
        <v>2</v>
      </c>
      <c r="L25" s="5">
        <v>5</v>
      </c>
      <c r="M25">
        <f t="shared" si="11"/>
        <v>10</v>
      </c>
      <c r="O25" s="7">
        <f t="shared" si="10"/>
        <v>43.699943833333336</v>
      </c>
      <c r="R25" s="67" t="s">
        <v>78</v>
      </c>
      <c r="S25" s="67"/>
      <c r="T25" s="67"/>
      <c r="V25" s="66" t="s">
        <v>80</v>
      </c>
      <c r="W25" s="66"/>
      <c r="X25" s="66"/>
    </row>
    <row r="26" spans="1:28" x14ac:dyDescent="0.2">
      <c r="A26" t="s">
        <v>57</v>
      </c>
      <c r="B26" t="s">
        <v>5</v>
      </c>
      <c r="C26" s="7">
        <v>100</v>
      </c>
      <c r="D26" s="5">
        <v>20.716000000000001</v>
      </c>
      <c r="E26" s="5">
        <v>20.588999999999999</v>
      </c>
      <c r="F26" s="5">
        <v>20.210999999999999</v>
      </c>
      <c r="G26" s="7">
        <f t="shared" si="8"/>
        <v>20.505333333333333</v>
      </c>
      <c r="H26" s="5">
        <v>-0.32600000000000001</v>
      </c>
      <c r="I26" s="7">
        <f t="shared" si="9"/>
        <v>20.831333333333333</v>
      </c>
      <c r="J26" s="7">
        <v>29.71</v>
      </c>
      <c r="K26">
        <v>2</v>
      </c>
      <c r="L26" s="5">
        <v>5</v>
      </c>
      <c r="M26">
        <f t="shared" si="11"/>
        <v>10</v>
      </c>
      <c r="O26" s="7">
        <f t="shared" si="10"/>
        <v>30.944945666666666</v>
      </c>
      <c r="S26" t="s">
        <v>58</v>
      </c>
      <c r="T26" t="s">
        <v>57</v>
      </c>
      <c r="W26" t="s">
        <v>58</v>
      </c>
      <c r="X26" t="s">
        <v>57</v>
      </c>
    </row>
    <row r="27" spans="1:28" x14ac:dyDescent="0.2">
      <c r="A27" t="s">
        <v>57</v>
      </c>
      <c r="B27" t="s">
        <v>6</v>
      </c>
      <c r="C27" s="7">
        <v>100</v>
      </c>
      <c r="D27" s="5">
        <v>11.526</v>
      </c>
      <c r="E27" s="5">
        <v>16.579000000000001</v>
      </c>
      <c r="F27" s="5">
        <v>16.641999999999999</v>
      </c>
      <c r="G27" s="7">
        <f t="shared" si="8"/>
        <v>14.915666666666667</v>
      </c>
      <c r="H27" s="5">
        <v>-0.316</v>
      </c>
      <c r="I27" s="7">
        <f t="shared" si="9"/>
        <v>15.231666666666667</v>
      </c>
      <c r="J27" s="7">
        <v>29.71</v>
      </c>
      <c r="K27">
        <v>2</v>
      </c>
      <c r="L27" s="5">
        <v>5</v>
      </c>
      <c r="M27">
        <f t="shared" si="11"/>
        <v>10</v>
      </c>
      <c r="O27" s="7">
        <f t="shared" si="10"/>
        <v>22.626640833333333</v>
      </c>
      <c r="R27" t="s">
        <v>75</v>
      </c>
      <c r="S27">
        <f>ABS(S22)</f>
        <v>33.229347566666668</v>
      </c>
      <c r="T27">
        <f>ABS(T22)</f>
        <v>26.588469333333332</v>
      </c>
      <c r="V27" t="s">
        <v>75</v>
      </c>
      <c r="W27">
        <f>COUNT(O40:O44)</f>
        <v>5</v>
      </c>
      <c r="X27">
        <f>COUNT(O28:O34)</f>
        <v>7</v>
      </c>
    </row>
    <row r="28" spans="1:28" x14ac:dyDescent="0.2">
      <c r="A28" t="s">
        <v>57</v>
      </c>
      <c r="B28" t="s">
        <v>7</v>
      </c>
      <c r="C28" s="7">
        <v>100</v>
      </c>
      <c r="D28" s="5">
        <v>15.292999999999999</v>
      </c>
      <c r="E28" s="5">
        <v>17.661999999999999</v>
      </c>
      <c r="F28" s="5">
        <v>21.744</v>
      </c>
      <c r="G28" s="7">
        <f t="shared" si="8"/>
        <v>18.233000000000001</v>
      </c>
      <c r="H28" s="5">
        <v>0.73299999999999998</v>
      </c>
      <c r="I28" s="7">
        <f t="shared" si="9"/>
        <v>17.5</v>
      </c>
      <c r="J28" s="7">
        <v>29.71</v>
      </c>
      <c r="K28">
        <v>2</v>
      </c>
      <c r="L28" s="5">
        <v>5</v>
      </c>
      <c r="M28">
        <f t="shared" si="11"/>
        <v>10</v>
      </c>
      <c r="O28" s="7">
        <f t="shared" si="10"/>
        <v>25.996250000000003</v>
      </c>
      <c r="P28">
        <f>AVERAGE(O28:O34)</f>
        <v>26.588469333333332</v>
      </c>
      <c r="R28" t="s">
        <v>76</v>
      </c>
      <c r="S28">
        <f>ABS(S23)</f>
        <v>30.780352266666664</v>
      </c>
      <c r="T28">
        <f>ABS(T23)</f>
        <v>30.657218464285712</v>
      </c>
      <c r="V28" t="s">
        <v>76</v>
      </c>
      <c r="W28">
        <f>COUNT(O35:O39)</f>
        <v>5</v>
      </c>
      <c r="X28">
        <f>COUNT(O21:O27)</f>
        <v>7</v>
      </c>
    </row>
    <row r="29" spans="1:28" x14ac:dyDescent="0.2">
      <c r="A29" t="s">
        <v>57</v>
      </c>
      <c r="B29" t="s">
        <v>8</v>
      </c>
      <c r="C29" s="7">
        <v>100</v>
      </c>
      <c r="D29" s="5">
        <v>8.5299999999999994</v>
      </c>
      <c r="E29" s="5">
        <v>9.593</v>
      </c>
      <c r="F29" s="5">
        <v>6.9089999999999998</v>
      </c>
      <c r="G29">
        <f t="shared" si="8"/>
        <v>8.3439999999999994</v>
      </c>
      <c r="H29" s="5">
        <v>-0.09</v>
      </c>
      <c r="I29" s="7">
        <f t="shared" si="9"/>
        <v>8.4339999999999993</v>
      </c>
      <c r="J29" s="7">
        <v>29.71</v>
      </c>
      <c r="K29">
        <v>2</v>
      </c>
      <c r="L29" s="5">
        <v>5</v>
      </c>
      <c r="M29">
        <f t="shared" si="11"/>
        <v>10</v>
      </c>
      <c r="O29" s="7">
        <f t="shared" si="10"/>
        <v>12.528707000000001</v>
      </c>
    </row>
    <row r="30" spans="1:28" x14ac:dyDescent="0.2">
      <c r="A30" t="s">
        <v>57</v>
      </c>
      <c r="B30" t="s">
        <v>9</v>
      </c>
      <c r="C30" s="7">
        <v>100</v>
      </c>
      <c r="D30" s="5">
        <v>28.59</v>
      </c>
      <c r="E30" s="5">
        <v>25.556000000000001</v>
      </c>
      <c r="F30" s="5">
        <v>28.725999999999999</v>
      </c>
      <c r="G30" s="7">
        <f t="shared" si="8"/>
        <v>27.623999999999999</v>
      </c>
      <c r="H30" s="5">
        <v>-0.38300000000000001</v>
      </c>
      <c r="I30" s="7">
        <f t="shared" si="9"/>
        <v>28.006999999999998</v>
      </c>
      <c r="J30" s="7">
        <v>29.71</v>
      </c>
      <c r="K30">
        <v>2</v>
      </c>
      <c r="L30" s="5">
        <v>5</v>
      </c>
      <c r="M30">
        <f t="shared" si="11"/>
        <v>10</v>
      </c>
      <c r="O30" s="7">
        <f t="shared" si="10"/>
        <v>41.604398499999995</v>
      </c>
    </row>
    <row r="31" spans="1:28" x14ac:dyDescent="0.2">
      <c r="A31" t="s">
        <v>57</v>
      </c>
      <c r="B31" t="s">
        <v>10</v>
      </c>
      <c r="C31" s="7">
        <v>100</v>
      </c>
      <c r="D31" s="5">
        <v>26.56</v>
      </c>
      <c r="E31" s="5">
        <v>21.146999999999998</v>
      </c>
      <c r="F31" s="5">
        <v>19.815999999999999</v>
      </c>
      <c r="G31" s="7">
        <f t="shared" si="8"/>
        <v>22.507666666666665</v>
      </c>
      <c r="H31" s="5">
        <v>0.18</v>
      </c>
      <c r="I31" s="7">
        <f t="shared" si="9"/>
        <v>22.327666666666666</v>
      </c>
      <c r="J31" s="7">
        <v>29.71</v>
      </c>
      <c r="K31">
        <v>2</v>
      </c>
      <c r="L31" s="5">
        <v>5</v>
      </c>
      <c r="M31">
        <f t="shared" si="11"/>
        <v>10</v>
      </c>
      <c r="O31" s="7">
        <f t="shared" si="10"/>
        <v>33.167748833333334</v>
      </c>
    </row>
    <row r="32" spans="1:28" x14ac:dyDescent="0.2">
      <c r="A32" t="s">
        <v>57</v>
      </c>
      <c r="B32" t="s">
        <v>11</v>
      </c>
      <c r="C32" s="7">
        <v>100</v>
      </c>
      <c r="D32" s="5">
        <v>18.757999999999999</v>
      </c>
      <c r="E32" s="5">
        <v>18.821000000000002</v>
      </c>
      <c r="F32" s="5">
        <v>21.632000000000001</v>
      </c>
      <c r="G32" s="7">
        <f t="shared" si="8"/>
        <v>19.736999999999998</v>
      </c>
      <c r="H32" s="5">
        <v>-0.379</v>
      </c>
      <c r="I32" s="7">
        <f t="shared" si="9"/>
        <v>20.116</v>
      </c>
      <c r="J32" s="7">
        <v>29.71</v>
      </c>
      <c r="K32">
        <v>2</v>
      </c>
      <c r="L32" s="5">
        <v>5</v>
      </c>
      <c r="M32">
        <f t="shared" si="11"/>
        <v>10</v>
      </c>
      <c r="O32" s="7">
        <f t="shared" si="10"/>
        <v>29.882317999999998</v>
      </c>
    </row>
    <row r="33" spans="1:16" x14ac:dyDescent="0.2">
      <c r="A33" t="s">
        <v>57</v>
      </c>
      <c r="B33" t="s">
        <v>12</v>
      </c>
      <c r="C33" s="7">
        <v>100</v>
      </c>
      <c r="D33" s="5">
        <v>18.18</v>
      </c>
      <c r="E33" s="5">
        <v>17.797000000000001</v>
      </c>
      <c r="F33" s="5">
        <v>16.138999999999999</v>
      </c>
      <c r="G33" s="7">
        <f t="shared" si="8"/>
        <v>17.372</v>
      </c>
      <c r="H33" s="5">
        <v>0.221</v>
      </c>
      <c r="I33" s="7">
        <f t="shared" si="9"/>
        <v>17.151</v>
      </c>
      <c r="J33" s="7">
        <v>29.71</v>
      </c>
      <c r="K33">
        <v>2</v>
      </c>
      <c r="L33" s="5">
        <v>5</v>
      </c>
      <c r="M33">
        <f t="shared" si="11"/>
        <v>10</v>
      </c>
      <c r="O33" s="7">
        <f t="shared" si="10"/>
        <v>25.4778105</v>
      </c>
    </row>
    <row r="34" spans="1:16" x14ac:dyDescent="0.2">
      <c r="A34" t="s">
        <v>57</v>
      </c>
      <c r="B34" t="s">
        <v>13</v>
      </c>
      <c r="C34" s="7">
        <v>100</v>
      </c>
      <c r="D34" s="5">
        <v>13.347</v>
      </c>
      <c r="E34" s="5">
        <v>12.163</v>
      </c>
      <c r="F34" s="5">
        <v>11.407999999999999</v>
      </c>
      <c r="G34" s="7">
        <f t="shared" si="8"/>
        <v>12.305999999999999</v>
      </c>
      <c r="H34" s="5">
        <v>0.55100000000000005</v>
      </c>
      <c r="I34" s="7">
        <f t="shared" si="9"/>
        <v>11.754999999999999</v>
      </c>
      <c r="J34" s="7">
        <v>29.71</v>
      </c>
      <c r="K34">
        <v>2</v>
      </c>
      <c r="L34" s="5">
        <v>5</v>
      </c>
      <c r="M34">
        <f t="shared" si="11"/>
        <v>10</v>
      </c>
      <c r="O34" s="7">
        <f t="shared" si="10"/>
        <v>17.462052499999999</v>
      </c>
    </row>
    <row r="35" spans="1:16" x14ac:dyDescent="0.2">
      <c r="A35" t="s">
        <v>58</v>
      </c>
      <c r="B35" t="s">
        <v>14</v>
      </c>
      <c r="C35" s="7">
        <v>100</v>
      </c>
      <c r="D35" s="5">
        <v>27.573</v>
      </c>
      <c r="E35" s="5">
        <v>32.548999999999999</v>
      </c>
      <c r="F35" s="5">
        <v>31.274999999999999</v>
      </c>
      <c r="G35" s="7">
        <f t="shared" si="8"/>
        <v>30.465666666666664</v>
      </c>
      <c r="H35" s="5">
        <v>-1.9890000000000001</v>
      </c>
      <c r="I35" s="7">
        <f t="shared" si="9"/>
        <v>32.454666666666661</v>
      </c>
      <c r="J35" s="7">
        <v>29.71</v>
      </c>
      <c r="K35">
        <v>2</v>
      </c>
      <c r="L35" s="5">
        <v>5</v>
      </c>
      <c r="M35">
        <f t="shared" si="11"/>
        <v>10</v>
      </c>
      <c r="O35" s="7">
        <f t="shared" si="10"/>
        <v>48.211407333333327</v>
      </c>
      <c r="P35">
        <f>AVERAGE(O35:O39)</f>
        <v>30.780352266666664</v>
      </c>
    </row>
    <row r="36" spans="1:16" x14ac:dyDescent="0.2">
      <c r="A36" t="s">
        <v>58</v>
      </c>
      <c r="B36" t="s">
        <v>15</v>
      </c>
      <c r="C36" s="7">
        <v>100</v>
      </c>
      <c r="D36" s="5">
        <v>23.459</v>
      </c>
      <c r="E36" s="5">
        <v>23.041</v>
      </c>
      <c r="F36" s="5">
        <v>21.867999999999999</v>
      </c>
      <c r="G36" s="7">
        <f t="shared" si="8"/>
        <v>22.789333333333332</v>
      </c>
      <c r="H36" s="5">
        <v>-0.10199999999999999</v>
      </c>
      <c r="I36" s="7">
        <f t="shared" si="9"/>
        <v>22.891333333333332</v>
      </c>
      <c r="J36" s="7">
        <v>29.71</v>
      </c>
      <c r="K36">
        <v>2</v>
      </c>
      <c r="L36" s="5">
        <v>5</v>
      </c>
      <c r="M36">
        <f t="shared" si="11"/>
        <v>10</v>
      </c>
      <c r="O36" s="7">
        <f t="shared" si="10"/>
        <v>34.005075666666663</v>
      </c>
    </row>
    <row r="37" spans="1:16" x14ac:dyDescent="0.2">
      <c r="A37" t="s">
        <v>58</v>
      </c>
      <c r="B37" t="s">
        <v>16</v>
      </c>
      <c r="C37" s="7">
        <v>100</v>
      </c>
      <c r="D37" s="5">
        <v>10.763</v>
      </c>
      <c r="E37" s="5">
        <v>13.010999999999999</v>
      </c>
      <c r="F37" s="5">
        <v>16.641999999999999</v>
      </c>
      <c r="G37">
        <f t="shared" si="8"/>
        <v>13.472</v>
      </c>
      <c r="H37" s="5">
        <v>-0.158</v>
      </c>
      <c r="I37" s="7">
        <f t="shared" si="9"/>
        <v>13.629999999999999</v>
      </c>
      <c r="J37" s="7">
        <v>29.71</v>
      </c>
      <c r="K37">
        <v>2</v>
      </c>
      <c r="L37" s="5">
        <v>5</v>
      </c>
      <c r="M37">
        <f t="shared" si="11"/>
        <v>10</v>
      </c>
      <c r="O37" s="7">
        <f t="shared" si="10"/>
        <v>20.247364999999999</v>
      </c>
    </row>
    <row r="38" spans="1:16" x14ac:dyDescent="0.2">
      <c r="A38" t="s">
        <v>58</v>
      </c>
      <c r="B38" s="2" t="s">
        <v>17</v>
      </c>
      <c r="C38" s="7">
        <v>100</v>
      </c>
      <c r="D38" s="5">
        <v>6.9020000000000001</v>
      </c>
      <c r="E38" s="5">
        <v>10.647</v>
      </c>
      <c r="F38" s="5">
        <v>10.792999999999999</v>
      </c>
      <c r="G38" s="7">
        <f t="shared" si="8"/>
        <v>9.4473333333333329</v>
      </c>
      <c r="H38" s="5">
        <v>-1.1399999999999999</v>
      </c>
      <c r="I38" s="7">
        <f t="shared" si="9"/>
        <v>10.587333333333333</v>
      </c>
      <c r="J38" s="7">
        <v>29.71</v>
      </c>
      <c r="K38">
        <v>2</v>
      </c>
      <c r="L38" s="5">
        <v>5</v>
      </c>
      <c r="M38">
        <f t="shared" si="11"/>
        <v>10</v>
      </c>
      <c r="O38" s="7">
        <f t="shared" si="10"/>
        <v>15.727483666666668</v>
      </c>
    </row>
    <row r="39" spans="1:16" x14ac:dyDescent="0.2">
      <c r="A39" t="s">
        <v>58</v>
      </c>
      <c r="B39" t="s">
        <v>18</v>
      </c>
      <c r="C39" s="7">
        <v>100</v>
      </c>
      <c r="D39" s="5">
        <v>21.462</v>
      </c>
      <c r="E39" s="5">
        <v>23.143000000000001</v>
      </c>
      <c r="F39" s="5">
        <v>26.696999999999999</v>
      </c>
      <c r="G39" s="7">
        <f t="shared" si="8"/>
        <v>23.767333333333337</v>
      </c>
      <c r="H39" s="5">
        <v>-0.27200000000000002</v>
      </c>
      <c r="I39" s="7">
        <f t="shared" si="9"/>
        <v>24.039333333333335</v>
      </c>
      <c r="J39" s="7">
        <v>29.71</v>
      </c>
      <c r="K39">
        <v>2</v>
      </c>
      <c r="L39" s="5">
        <v>5</v>
      </c>
      <c r="M39">
        <f t="shared" si="11"/>
        <v>10</v>
      </c>
      <c r="O39" s="7">
        <f t="shared" si="10"/>
        <v>35.71042966666667</v>
      </c>
    </row>
    <row r="40" spans="1:16" x14ac:dyDescent="0.2">
      <c r="A40" t="s">
        <v>58</v>
      </c>
      <c r="B40" t="s">
        <v>19</v>
      </c>
      <c r="C40" s="7">
        <v>100</v>
      </c>
      <c r="D40" s="5">
        <v>24.395</v>
      </c>
      <c r="E40" s="5">
        <v>25.138999999999999</v>
      </c>
      <c r="F40" s="5">
        <v>26.323</v>
      </c>
      <c r="G40">
        <f t="shared" si="8"/>
        <v>25.285666666666668</v>
      </c>
      <c r="H40" s="5">
        <v>9.6000000000000002E-2</v>
      </c>
      <c r="I40" s="7">
        <f t="shared" si="9"/>
        <v>25.189666666666668</v>
      </c>
      <c r="J40" s="7">
        <v>29.71</v>
      </c>
      <c r="K40">
        <v>2</v>
      </c>
      <c r="L40" s="5">
        <v>5</v>
      </c>
      <c r="M40">
        <f t="shared" si="11"/>
        <v>10</v>
      </c>
      <c r="O40" s="7">
        <f t="shared" si="10"/>
        <v>37.419249833333332</v>
      </c>
      <c r="P40">
        <f>AVERAGE(O40:O44)</f>
        <v>33.229347566666668</v>
      </c>
    </row>
    <row r="41" spans="1:16" x14ac:dyDescent="0.2">
      <c r="A41" t="s">
        <v>58</v>
      </c>
      <c r="B41" t="s">
        <v>20</v>
      </c>
      <c r="C41" s="7">
        <v>100</v>
      </c>
      <c r="D41" s="5">
        <v>12</v>
      </c>
      <c r="E41" s="5">
        <v>12.946999999999999</v>
      </c>
      <c r="F41" s="5">
        <v>9.1920000000000002</v>
      </c>
      <c r="G41">
        <f t="shared" si="8"/>
        <v>11.379666666666665</v>
      </c>
      <c r="H41" s="5">
        <v>-0.30499999999999999</v>
      </c>
      <c r="I41" s="7">
        <f t="shared" si="9"/>
        <v>11.684666666666665</v>
      </c>
      <c r="J41" s="7">
        <v>29.71</v>
      </c>
      <c r="K41">
        <v>2</v>
      </c>
      <c r="L41" s="5">
        <v>5</v>
      </c>
      <c r="M41">
        <f t="shared" si="11"/>
        <v>10</v>
      </c>
      <c r="O41" s="7">
        <f t="shared" si="10"/>
        <v>17.35757233333333</v>
      </c>
    </row>
    <row r="42" spans="1:16" x14ac:dyDescent="0.2">
      <c r="A42" t="s">
        <v>58</v>
      </c>
      <c r="B42" t="s">
        <v>21</v>
      </c>
      <c r="C42" s="7">
        <v>100</v>
      </c>
      <c r="D42" s="5">
        <v>26.266999999999999</v>
      </c>
      <c r="E42" s="5">
        <v>26.786000000000001</v>
      </c>
      <c r="F42" s="5">
        <v>30.338000000000001</v>
      </c>
      <c r="G42" s="7">
        <f t="shared" si="8"/>
        <v>27.796999999999997</v>
      </c>
      <c r="H42" s="5">
        <v>1.635</v>
      </c>
      <c r="I42" s="7">
        <f t="shared" si="9"/>
        <v>26.161999999999995</v>
      </c>
      <c r="J42" s="7">
        <v>29.71</v>
      </c>
      <c r="K42">
        <v>2</v>
      </c>
      <c r="L42" s="5">
        <v>5</v>
      </c>
      <c r="M42">
        <f t="shared" si="11"/>
        <v>10</v>
      </c>
      <c r="O42" s="7">
        <f t="shared" si="10"/>
        <v>38.86365099999999</v>
      </c>
    </row>
    <row r="43" spans="1:16" x14ac:dyDescent="0.2">
      <c r="A43" t="s">
        <v>58</v>
      </c>
      <c r="B43" t="s">
        <v>22</v>
      </c>
      <c r="C43" s="7">
        <v>100</v>
      </c>
      <c r="D43" s="5">
        <v>20.210999999999999</v>
      </c>
      <c r="E43" s="5">
        <v>21.914000000000001</v>
      </c>
      <c r="F43" s="5">
        <v>20.605</v>
      </c>
      <c r="G43" s="7">
        <f t="shared" si="8"/>
        <v>20.91</v>
      </c>
      <c r="H43" s="5">
        <v>0.124</v>
      </c>
      <c r="I43" s="7">
        <f t="shared" si="9"/>
        <v>20.786000000000001</v>
      </c>
      <c r="J43" s="7">
        <v>29.71</v>
      </c>
      <c r="K43">
        <v>2</v>
      </c>
      <c r="L43" s="5">
        <v>5</v>
      </c>
      <c r="M43">
        <f t="shared" si="11"/>
        <v>10</v>
      </c>
      <c r="O43" s="7">
        <f t="shared" si="10"/>
        <v>30.877603000000004</v>
      </c>
    </row>
    <row r="44" spans="1:16" x14ac:dyDescent="0.2">
      <c r="A44" t="s">
        <v>58</v>
      </c>
      <c r="B44" t="s">
        <v>23</v>
      </c>
      <c r="C44" s="7">
        <v>100</v>
      </c>
      <c r="D44" s="5">
        <v>29.47</v>
      </c>
      <c r="E44" s="5">
        <v>28.759</v>
      </c>
      <c r="F44" s="5">
        <v>27.056000000000001</v>
      </c>
      <c r="G44" s="7">
        <f t="shared" si="8"/>
        <v>28.428333333333331</v>
      </c>
      <c r="H44" s="5">
        <v>0.40500000000000003</v>
      </c>
      <c r="I44" s="7">
        <f t="shared" si="9"/>
        <v>28.02333333333333</v>
      </c>
      <c r="J44" s="7">
        <v>29.71</v>
      </c>
      <c r="K44">
        <v>2</v>
      </c>
      <c r="L44" s="5">
        <v>5</v>
      </c>
      <c r="M44">
        <f t="shared" si="11"/>
        <v>10</v>
      </c>
      <c r="O44" s="7">
        <f t="shared" si="10"/>
        <v>41.628661666666666</v>
      </c>
    </row>
  </sheetData>
  <mergeCells count="6">
    <mergeCell ref="C1:E1"/>
    <mergeCell ref="R20:T20"/>
    <mergeCell ref="V20:X20"/>
    <mergeCell ref="Z20:AB20"/>
    <mergeCell ref="R25:T25"/>
    <mergeCell ref="V25:X25"/>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0FCB-54C9-43C9-BC14-49DE77CD56C8}">
  <dimension ref="A1:AC40"/>
  <sheetViews>
    <sheetView topLeftCell="D14" workbookViewId="0">
      <selection activeCell="X40" sqref="X40"/>
    </sheetView>
  </sheetViews>
  <sheetFormatPr defaultRowHeight="15" x14ac:dyDescent="0.2"/>
  <cols>
    <col min="1" max="1" width="11.43359375" bestFit="1" customWidth="1"/>
    <col min="2" max="2" width="14.796875" bestFit="1" customWidth="1"/>
  </cols>
  <sheetData>
    <row r="1" spans="1:27" x14ac:dyDescent="0.2">
      <c r="A1" t="s">
        <v>62</v>
      </c>
      <c r="C1" s="65" t="s">
        <v>72</v>
      </c>
      <c r="D1" s="65"/>
      <c r="E1" s="65"/>
      <c r="I1" s="7"/>
    </row>
    <row r="2" spans="1:27" x14ac:dyDescent="0.2">
      <c r="A2" t="s">
        <v>158</v>
      </c>
      <c r="B2" s="11" t="s">
        <v>70</v>
      </c>
      <c r="C2" s="4">
        <v>1</v>
      </c>
      <c r="D2" s="4">
        <v>2</v>
      </c>
      <c r="E2" s="4">
        <v>3</v>
      </c>
      <c r="F2" s="3" t="s">
        <v>63</v>
      </c>
      <c r="G2" s="4" t="s">
        <v>64</v>
      </c>
      <c r="H2" s="3" t="s">
        <v>61</v>
      </c>
      <c r="I2" s="9" t="s">
        <v>65</v>
      </c>
      <c r="J2" s="3" t="s">
        <v>66</v>
      </c>
      <c r="K2" s="3" t="s">
        <v>67</v>
      </c>
      <c r="L2" s="3" t="s">
        <v>68</v>
      </c>
      <c r="N2" s="3" t="s">
        <v>107</v>
      </c>
      <c r="Q2">
        <f>3*6*30*5</f>
        <v>2700</v>
      </c>
    </row>
    <row r="3" spans="1:27" x14ac:dyDescent="0.2">
      <c r="B3" s="7">
        <v>20</v>
      </c>
      <c r="C3" s="5">
        <v>-73.695999999999998</v>
      </c>
      <c r="D3" s="5">
        <v>-74.087000000000003</v>
      </c>
      <c r="E3" s="5">
        <v>-58.173999999999999</v>
      </c>
      <c r="F3">
        <f>AVERAGE(C3:E3)</f>
        <v>-68.652333333333345</v>
      </c>
      <c r="G3" s="5">
        <v>-1.52</v>
      </c>
      <c r="H3">
        <f t="shared" ref="H3:H7" si="0">F3-G3</f>
        <v>-67.132333333333349</v>
      </c>
      <c r="I3">
        <v>14.18</v>
      </c>
      <c r="J3">
        <v>2</v>
      </c>
      <c r="K3" s="5">
        <v>1</v>
      </c>
      <c r="L3">
        <f>50/K3</f>
        <v>50</v>
      </c>
      <c r="N3">
        <f>(H3*I3)/(J3*L3)</f>
        <v>-9.5193648666666686</v>
      </c>
    </row>
    <row r="4" spans="1:27" x14ac:dyDescent="0.2">
      <c r="B4" s="7">
        <v>100</v>
      </c>
      <c r="C4" s="5">
        <v>-17.331</v>
      </c>
      <c r="D4" s="5">
        <v>-16.12</v>
      </c>
      <c r="E4" s="5">
        <v>-18.576000000000001</v>
      </c>
      <c r="F4">
        <f t="shared" ref="F4:F7" si="1">AVERAGE(C4:E4)</f>
        <v>-17.342333333333332</v>
      </c>
      <c r="G4" s="5">
        <v>-0.44400000000000001</v>
      </c>
      <c r="H4">
        <f t="shared" si="0"/>
        <v>-16.898333333333333</v>
      </c>
      <c r="I4">
        <v>14.18</v>
      </c>
      <c r="J4">
        <v>2</v>
      </c>
      <c r="K4" s="6">
        <v>5</v>
      </c>
      <c r="L4">
        <f t="shared" ref="L4:L7" si="2">50/K4</f>
        <v>10</v>
      </c>
      <c r="N4">
        <f>(H4*I4)/(J4*L4)</f>
        <v>-11.980918333333333</v>
      </c>
    </row>
    <row r="5" spans="1:27" x14ac:dyDescent="0.2">
      <c r="B5" s="22">
        <v>200</v>
      </c>
      <c r="C5" s="5">
        <v>-13.643000000000001</v>
      </c>
      <c r="D5" s="5">
        <v>-11.113</v>
      </c>
      <c r="E5" s="5">
        <v>-12.287000000000001</v>
      </c>
      <c r="F5" s="7">
        <f t="shared" si="1"/>
        <v>-12.347666666666667</v>
      </c>
      <c r="G5" s="5">
        <v>-1.2390000000000001</v>
      </c>
      <c r="H5" s="7">
        <f>F5-G5</f>
        <v>-11.108666666666666</v>
      </c>
      <c r="I5">
        <v>14.18</v>
      </c>
      <c r="J5" s="7">
        <v>2</v>
      </c>
      <c r="K5" s="8">
        <v>10</v>
      </c>
      <c r="L5" s="7">
        <f t="shared" si="2"/>
        <v>5</v>
      </c>
      <c r="M5" s="7"/>
      <c r="N5" s="7">
        <f t="shared" ref="N5:N7" si="3">(H5*I5)/(J5*L5)</f>
        <v>-15.752089333333334</v>
      </c>
    </row>
    <row r="6" spans="1:27" x14ac:dyDescent="0.2">
      <c r="B6" s="7">
        <v>400</v>
      </c>
      <c r="C6" s="5">
        <v>-7.4249999999999998</v>
      </c>
      <c r="D6" s="5">
        <v>-5.0590000000000002</v>
      </c>
      <c r="E6" s="5">
        <v>-4.3879999999999999</v>
      </c>
      <c r="F6">
        <f t="shared" si="1"/>
        <v>-5.6239999999999997</v>
      </c>
      <c r="G6" s="5">
        <v>-1.5469999999999999</v>
      </c>
      <c r="H6">
        <f t="shared" si="0"/>
        <v>-4.077</v>
      </c>
      <c r="I6">
        <v>14.18</v>
      </c>
      <c r="J6">
        <v>2</v>
      </c>
      <c r="K6" s="6">
        <v>20</v>
      </c>
      <c r="L6">
        <f t="shared" si="2"/>
        <v>2.5</v>
      </c>
      <c r="N6">
        <f t="shared" si="3"/>
        <v>-11.562372</v>
      </c>
    </row>
    <row r="7" spans="1:27" x14ac:dyDescent="0.2">
      <c r="B7" s="7">
        <v>800</v>
      </c>
      <c r="C7" s="5">
        <v>0</v>
      </c>
      <c r="D7" s="5">
        <v>0</v>
      </c>
      <c r="E7" s="5">
        <v>0</v>
      </c>
      <c r="F7">
        <f t="shared" si="1"/>
        <v>0</v>
      </c>
      <c r="G7" s="5">
        <v>0</v>
      </c>
      <c r="H7">
        <f t="shared" si="0"/>
        <v>0</v>
      </c>
      <c r="I7">
        <v>14.18</v>
      </c>
      <c r="J7">
        <v>2</v>
      </c>
      <c r="K7" s="6">
        <v>40</v>
      </c>
      <c r="L7">
        <f t="shared" si="2"/>
        <v>1.25</v>
      </c>
      <c r="N7">
        <f t="shared" si="3"/>
        <v>0</v>
      </c>
    </row>
    <row r="8" spans="1:27" x14ac:dyDescent="0.2">
      <c r="B8" s="7"/>
    </row>
    <row r="9" spans="1:27" x14ac:dyDescent="0.2">
      <c r="A9" t="s">
        <v>116</v>
      </c>
      <c r="B9" s="11" t="s">
        <v>70</v>
      </c>
      <c r="C9" s="4">
        <v>1</v>
      </c>
      <c r="D9" s="4">
        <v>2</v>
      </c>
      <c r="E9" s="4">
        <v>3</v>
      </c>
      <c r="F9" s="3" t="s">
        <v>63</v>
      </c>
      <c r="G9" s="4" t="s">
        <v>64</v>
      </c>
      <c r="H9" s="3" t="s">
        <v>61</v>
      </c>
      <c r="I9" s="9" t="s">
        <v>65</v>
      </c>
      <c r="J9" s="3" t="s">
        <v>66</v>
      </c>
      <c r="K9" s="3" t="s">
        <v>67</v>
      </c>
      <c r="L9" s="3" t="s">
        <v>68</v>
      </c>
      <c r="N9" s="3" t="s">
        <v>107</v>
      </c>
    </row>
    <row r="10" spans="1:27" x14ac:dyDescent="0.2">
      <c r="B10" s="7">
        <v>20</v>
      </c>
      <c r="C10" s="5">
        <v>-55.826000000000001</v>
      </c>
      <c r="D10" s="5">
        <v>-35.243000000000002</v>
      </c>
      <c r="E10" s="5">
        <v>-53.295999999999999</v>
      </c>
      <c r="F10">
        <f>AVERAGE(C10:E10)</f>
        <v>-48.12166666666667</v>
      </c>
      <c r="G10" s="5">
        <v>1.5649999999999999</v>
      </c>
      <c r="H10">
        <f t="shared" ref="H10:H11" si="4">F10-G10</f>
        <v>-49.686666666666667</v>
      </c>
      <c r="I10">
        <v>14.18</v>
      </c>
      <c r="J10">
        <v>2</v>
      </c>
      <c r="K10" s="5">
        <v>1</v>
      </c>
      <c r="L10">
        <f>50/K10</f>
        <v>50</v>
      </c>
      <c r="N10">
        <f>(H10*I10)/(J10*L10)</f>
        <v>-7.0455693333333329</v>
      </c>
    </row>
    <row r="11" spans="1:27" x14ac:dyDescent="0.2">
      <c r="B11" s="7">
        <v>100</v>
      </c>
      <c r="C11" s="5">
        <v>-16.042999999999999</v>
      </c>
      <c r="D11" s="5">
        <v>-16.539000000000001</v>
      </c>
      <c r="E11" s="5">
        <v>-14.009</v>
      </c>
      <c r="F11">
        <f t="shared" ref="F11:F14" si="5">AVERAGE(C11:E11)</f>
        <v>-15.530333333333333</v>
      </c>
      <c r="G11" s="5">
        <v>-1.5649999999999999</v>
      </c>
      <c r="H11">
        <f t="shared" si="4"/>
        <v>-13.965333333333334</v>
      </c>
      <c r="I11">
        <v>14.18</v>
      </c>
      <c r="J11">
        <v>2</v>
      </c>
      <c r="K11" s="6">
        <v>5</v>
      </c>
      <c r="L11">
        <f t="shared" ref="L11:L14" si="6">50/K11</f>
        <v>10</v>
      </c>
      <c r="N11">
        <f>(H11*I11)/(J11*L11)</f>
        <v>-9.9014213333333334</v>
      </c>
    </row>
    <row r="12" spans="1:27" x14ac:dyDescent="0.2">
      <c r="B12" s="22">
        <v>200</v>
      </c>
      <c r="C12" s="5">
        <v>-10.154999999999999</v>
      </c>
      <c r="D12" s="5">
        <v>-10.786</v>
      </c>
      <c r="E12" s="5">
        <v>-7.9569999999999999</v>
      </c>
      <c r="F12" s="7">
        <f t="shared" si="5"/>
        <v>-9.6326666666666672</v>
      </c>
      <c r="G12" s="5">
        <v>1.1739999999999999</v>
      </c>
      <c r="H12" s="7">
        <f>F12-G12</f>
        <v>-10.806666666666667</v>
      </c>
      <c r="I12">
        <v>14.18</v>
      </c>
      <c r="J12" s="7">
        <v>2</v>
      </c>
      <c r="K12" s="8">
        <v>10</v>
      </c>
      <c r="L12" s="7">
        <f t="shared" si="6"/>
        <v>5</v>
      </c>
      <c r="M12" s="7"/>
      <c r="N12" s="7">
        <f t="shared" ref="N12:N14" si="7">(H12*I12)/(J12*L12)</f>
        <v>-15.323853333333332</v>
      </c>
    </row>
    <row r="13" spans="1:27" x14ac:dyDescent="0.2">
      <c r="B13" s="7">
        <v>400</v>
      </c>
      <c r="C13" s="5">
        <v>0</v>
      </c>
      <c r="D13" s="5">
        <v>0</v>
      </c>
      <c r="E13" s="5">
        <v>0</v>
      </c>
      <c r="F13">
        <f t="shared" si="5"/>
        <v>0</v>
      </c>
      <c r="G13" s="5">
        <v>0</v>
      </c>
      <c r="H13">
        <f t="shared" ref="H13:H14" si="8">F13-G13</f>
        <v>0</v>
      </c>
      <c r="I13">
        <v>14.18</v>
      </c>
      <c r="J13">
        <v>2</v>
      </c>
      <c r="K13" s="6">
        <v>20</v>
      </c>
      <c r="L13">
        <f t="shared" si="6"/>
        <v>2.5</v>
      </c>
      <c r="N13">
        <f t="shared" si="7"/>
        <v>0</v>
      </c>
    </row>
    <row r="14" spans="1:27" x14ac:dyDescent="0.2">
      <c r="B14" s="7">
        <v>800</v>
      </c>
      <c r="C14" s="5">
        <v>0</v>
      </c>
      <c r="D14" s="5">
        <v>0</v>
      </c>
      <c r="E14" s="5">
        <v>0</v>
      </c>
      <c r="F14">
        <f t="shared" si="5"/>
        <v>0</v>
      </c>
      <c r="G14" s="5">
        <v>0</v>
      </c>
      <c r="H14">
        <f t="shared" si="8"/>
        <v>0</v>
      </c>
      <c r="I14">
        <v>14.18</v>
      </c>
      <c r="J14">
        <v>2</v>
      </c>
      <c r="K14" s="6">
        <v>40</v>
      </c>
      <c r="L14">
        <f t="shared" si="6"/>
        <v>1.25</v>
      </c>
      <c r="N14">
        <f t="shared" si="7"/>
        <v>0</v>
      </c>
    </row>
    <row r="16" spans="1:27" x14ac:dyDescent="0.2">
      <c r="A16" t="s">
        <v>56</v>
      </c>
      <c r="B16" t="s">
        <v>143</v>
      </c>
      <c r="C16" s="3" t="s">
        <v>70</v>
      </c>
      <c r="D16" s="4">
        <v>1</v>
      </c>
      <c r="E16" s="4">
        <v>2</v>
      </c>
      <c r="F16" s="4">
        <v>3</v>
      </c>
      <c r="G16" s="3" t="s">
        <v>63</v>
      </c>
      <c r="H16" s="4" t="s">
        <v>64</v>
      </c>
      <c r="I16" s="3" t="s">
        <v>61</v>
      </c>
      <c r="J16" s="9" t="s">
        <v>65</v>
      </c>
      <c r="K16" s="3" t="s">
        <v>66</v>
      </c>
      <c r="L16" s="3" t="s">
        <v>67</v>
      </c>
      <c r="M16" s="3" t="s">
        <v>68</v>
      </c>
      <c r="O16" s="3" t="s">
        <v>107</v>
      </c>
      <c r="P16" s="3" t="s">
        <v>81</v>
      </c>
      <c r="Q16" s="66" t="s">
        <v>77</v>
      </c>
      <c r="R16" s="66"/>
      <c r="S16" s="66"/>
      <c r="U16" s="66" t="s">
        <v>74</v>
      </c>
      <c r="V16" s="66"/>
      <c r="W16" s="66"/>
      <c r="Y16" s="66" t="s">
        <v>79</v>
      </c>
      <c r="Z16" s="66"/>
      <c r="AA16" s="66"/>
    </row>
    <row r="17" spans="1:29" x14ac:dyDescent="0.2">
      <c r="A17" t="s">
        <v>57</v>
      </c>
      <c r="B17" t="s">
        <v>0</v>
      </c>
      <c r="C17" s="7">
        <v>200</v>
      </c>
      <c r="D17" s="5">
        <v>-28.303999999999998</v>
      </c>
      <c r="E17" s="5">
        <v>-20.739000000000001</v>
      </c>
      <c r="F17" s="5">
        <v>-16.303999999999998</v>
      </c>
      <c r="G17" s="7">
        <f t="shared" ref="G17:G40" si="9">AVERAGE(D17:F17)</f>
        <v>-21.78233333333333</v>
      </c>
      <c r="H17" s="5">
        <v>-0.95399999999999996</v>
      </c>
      <c r="I17" s="7">
        <f t="shared" ref="I17:I40" si="10">G17-H17</f>
        <v>-20.82833333333333</v>
      </c>
      <c r="J17">
        <v>14.18</v>
      </c>
      <c r="K17">
        <v>2</v>
      </c>
      <c r="L17" s="8">
        <v>10</v>
      </c>
      <c r="M17" s="7">
        <f t="shared" ref="M17:M40" si="11">50/L17</f>
        <v>5</v>
      </c>
      <c r="N17" s="7"/>
      <c r="O17" s="7">
        <f t="shared" ref="O17:O40" si="12">(I17*J17)/(K17*M17)</f>
        <v>-29.534576666666663</v>
      </c>
      <c r="P17">
        <f>AVERAGE(O17:O23)</f>
        <v>-23.840428857142854</v>
      </c>
      <c r="R17" s="3" t="s">
        <v>58</v>
      </c>
      <c r="S17" t="s">
        <v>57</v>
      </c>
      <c r="V17" s="3" t="s">
        <v>58</v>
      </c>
      <c r="W17" t="s">
        <v>57</v>
      </c>
      <c r="Z17" s="3" t="s">
        <v>58</v>
      </c>
      <c r="AA17" t="s">
        <v>57</v>
      </c>
      <c r="AC17">
        <f>ABS(O17)</f>
        <v>29.534576666666663</v>
      </c>
    </row>
    <row r="18" spans="1:29" x14ac:dyDescent="0.2">
      <c r="A18" t="s">
        <v>57</v>
      </c>
      <c r="B18" t="s">
        <v>1</v>
      </c>
      <c r="C18" s="7">
        <v>200</v>
      </c>
      <c r="D18" s="5">
        <v>-21.077999999999999</v>
      </c>
      <c r="E18" s="5">
        <v>-19.852</v>
      </c>
      <c r="F18" s="5">
        <v>-24.052</v>
      </c>
      <c r="G18" s="7">
        <f t="shared" si="9"/>
        <v>-21.660666666666668</v>
      </c>
      <c r="H18" s="5">
        <v>-0.98799999999999999</v>
      </c>
      <c r="I18" s="7">
        <f t="shared" si="10"/>
        <v>-20.672666666666668</v>
      </c>
      <c r="J18">
        <v>14.18</v>
      </c>
      <c r="K18" s="7">
        <v>2</v>
      </c>
      <c r="L18" s="8">
        <v>10</v>
      </c>
      <c r="M18">
        <f t="shared" si="11"/>
        <v>5</v>
      </c>
      <c r="O18" s="7">
        <f t="shared" si="12"/>
        <v>-29.313841333333336</v>
      </c>
      <c r="Q18" t="s">
        <v>75</v>
      </c>
      <c r="R18">
        <f>AVERAGE(O36:O40)</f>
        <v>-29.291909599999997</v>
      </c>
      <c r="S18">
        <f>AVERAGE(O24:O30)</f>
        <v>-23.508009142857141</v>
      </c>
      <c r="U18" t="s">
        <v>75</v>
      </c>
      <c r="V18">
        <f>STDEVA(O36:O40)</f>
        <v>12.459613810750348</v>
      </c>
      <c r="W18">
        <f>STDEVA(O24:O30)</f>
        <v>7.6108237609141485</v>
      </c>
      <c r="Y18" t="s">
        <v>75</v>
      </c>
      <c r="Z18">
        <f>V18/SQRT(V23)</f>
        <v>5.5721086908465951</v>
      </c>
      <c r="AA18">
        <f>W18/SQRT(W23)</f>
        <v>2.8766209919600207</v>
      </c>
      <c r="AC18">
        <f t="shared" ref="AC18:AC40" si="13">ABS(O18)</f>
        <v>29.313841333333336</v>
      </c>
    </row>
    <row r="19" spans="1:29" x14ac:dyDescent="0.2">
      <c r="A19" t="s">
        <v>57</v>
      </c>
      <c r="B19" t="s">
        <v>2</v>
      </c>
      <c r="C19" s="7">
        <v>200</v>
      </c>
      <c r="D19" s="5">
        <v>-25.466000000000001</v>
      </c>
      <c r="E19" s="5">
        <v>-17.952999999999999</v>
      </c>
      <c r="F19" s="5">
        <v>-23.113</v>
      </c>
      <c r="G19">
        <f t="shared" si="9"/>
        <v>-22.177333333333333</v>
      </c>
      <c r="H19" s="5">
        <v>-0.86099999999999999</v>
      </c>
      <c r="I19" s="7">
        <f t="shared" si="10"/>
        <v>-21.316333333333333</v>
      </c>
      <c r="J19">
        <v>14.18</v>
      </c>
      <c r="K19" s="7">
        <v>2</v>
      </c>
      <c r="L19" s="8">
        <v>10</v>
      </c>
      <c r="M19">
        <f t="shared" si="11"/>
        <v>5</v>
      </c>
      <c r="O19" s="7">
        <f t="shared" si="12"/>
        <v>-30.226560666666664</v>
      </c>
      <c r="Q19" t="s">
        <v>76</v>
      </c>
      <c r="R19">
        <f>AVERAGE(O31:O35)</f>
        <v>-17.327487333333334</v>
      </c>
      <c r="S19">
        <f>AVERAGE(O17:O23)</f>
        <v>-23.840428857142854</v>
      </c>
      <c r="U19" t="s">
        <v>76</v>
      </c>
      <c r="V19">
        <f>STDEVA(O31:O35)</f>
        <v>4.4465050924335223</v>
      </c>
      <c r="W19">
        <f>STDEVA(O17:O23)</f>
        <v>9.3136925635358008</v>
      </c>
      <c r="Y19" t="s">
        <v>76</v>
      </c>
      <c r="Z19">
        <f>V19/SQRT(V24)</f>
        <v>1.9885375297960683</v>
      </c>
      <c r="AA19">
        <f>W19/SQRT(W24)</f>
        <v>3.5202449015467674</v>
      </c>
      <c r="AC19">
        <f t="shared" si="13"/>
        <v>30.226560666666664</v>
      </c>
    </row>
    <row r="20" spans="1:29" x14ac:dyDescent="0.2">
      <c r="A20" t="s">
        <v>57</v>
      </c>
      <c r="B20" t="s">
        <v>3</v>
      </c>
      <c r="C20" s="7">
        <v>200</v>
      </c>
      <c r="D20" s="5">
        <v>-24.068000000000001</v>
      </c>
      <c r="E20" s="5">
        <v>-15.366</v>
      </c>
      <c r="F20" s="5">
        <v>-20.893999999999998</v>
      </c>
      <c r="G20" s="7">
        <f t="shared" si="9"/>
        <v>-20.109333333333332</v>
      </c>
      <c r="H20" s="5">
        <v>-0.26100000000000001</v>
      </c>
      <c r="I20" s="7">
        <f t="shared" si="10"/>
        <v>-19.848333333333333</v>
      </c>
      <c r="J20">
        <v>14.18</v>
      </c>
      <c r="K20" s="7">
        <v>2</v>
      </c>
      <c r="L20" s="8">
        <v>10</v>
      </c>
      <c r="M20">
        <f t="shared" si="11"/>
        <v>5</v>
      </c>
      <c r="O20" s="7">
        <f t="shared" si="12"/>
        <v>-28.144936666666666</v>
      </c>
      <c r="AC20">
        <f t="shared" si="13"/>
        <v>28.144936666666666</v>
      </c>
    </row>
    <row r="21" spans="1:29" x14ac:dyDescent="0.2">
      <c r="A21" t="s">
        <v>57</v>
      </c>
      <c r="B21" t="s">
        <v>4</v>
      </c>
      <c r="C21" s="7">
        <v>200</v>
      </c>
      <c r="D21" s="5">
        <v>-24.913</v>
      </c>
      <c r="E21" s="5">
        <v>-19.925999999999998</v>
      </c>
      <c r="F21" s="5">
        <v>-17.478000000000002</v>
      </c>
      <c r="G21" s="7">
        <f t="shared" si="9"/>
        <v>-20.772333333333332</v>
      </c>
      <c r="H21" s="5">
        <v>-0.188</v>
      </c>
      <c r="I21" s="7">
        <f t="shared" si="10"/>
        <v>-20.584333333333333</v>
      </c>
      <c r="J21">
        <v>14.18</v>
      </c>
      <c r="K21" s="7">
        <v>2</v>
      </c>
      <c r="L21" s="8">
        <v>10</v>
      </c>
      <c r="M21">
        <f t="shared" si="11"/>
        <v>5</v>
      </c>
      <c r="O21" s="7">
        <f t="shared" si="12"/>
        <v>-29.188584666666667</v>
      </c>
      <c r="Q21" s="67" t="s">
        <v>78</v>
      </c>
      <c r="R21" s="67"/>
      <c r="S21" s="67"/>
      <c r="U21" s="66" t="s">
        <v>80</v>
      </c>
      <c r="V21" s="66"/>
      <c r="W21" s="66"/>
      <c r="AC21">
        <f t="shared" si="13"/>
        <v>29.188584666666667</v>
      </c>
    </row>
    <row r="22" spans="1:29" x14ac:dyDescent="0.2">
      <c r="A22" t="s">
        <v>57</v>
      </c>
      <c r="B22" t="s">
        <v>5</v>
      </c>
      <c r="C22" s="7">
        <v>200</v>
      </c>
      <c r="D22" s="5">
        <v>-6.9969999999999999</v>
      </c>
      <c r="E22" s="5">
        <v>-8.1950000000000003</v>
      </c>
      <c r="F22" s="5">
        <v>-7.665</v>
      </c>
      <c r="G22">
        <f t="shared" si="9"/>
        <v>-7.6189999999999998</v>
      </c>
      <c r="H22" s="5">
        <v>-0.54100000000000004</v>
      </c>
      <c r="I22" s="7">
        <f t="shared" si="10"/>
        <v>-7.0779999999999994</v>
      </c>
      <c r="J22">
        <v>14.18</v>
      </c>
      <c r="K22" s="7">
        <v>2</v>
      </c>
      <c r="L22" s="8">
        <v>10</v>
      </c>
      <c r="M22">
        <f t="shared" si="11"/>
        <v>5</v>
      </c>
      <c r="O22" s="7">
        <f t="shared" si="12"/>
        <v>-10.036603999999999</v>
      </c>
      <c r="R22" t="s">
        <v>58</v>
      </c>
      <c r="S22" t="s">
        <v>57</v>
      </c>
      <c r="V22" t="s">
        <v>58</v>
      </c>
      <c r="W22" t="s">
        <v>57</v>
      </c>
      <c r="AC22">
        <f t="shared" si="13"/>
        <v>10.036603999999999</v>
      </c>
    </row>
    <row r="23" spans="1:29" x14ac:dyDescent="0.2">
      <c r="A23" t="s">
        <v>57</v>
      </c>
      <c r="B23" t="s">
        <v>6</v>
      </c>
      <c r="C23" s="7">
        <v>200</v>
      </c>
      <c r="D23" s="5">
        <v>-7.0529999999999999</v>
      </c>
      <c r="E23" s="5">
        <v>-8.5570000000000004</v>
      </c>
      <c r="F23" s="5">
        <v>-5.2430000000000003</v>
      </c>
      <c r="G23" s="7">
        <f t="shared" si="9"/>
        <v>-6.9510000000000005</v>
      </c>
      <c r="H23" s="5">
        <v>0.41</v>
      </c>
      <c r="I23" s="7">
        <f t="shared" si="10"/>
        <v>-7.3610000000000007</v>
      </c>
      <c r="J23">
        <v>14.18</v>
      </c>
      <c r="K23" s="7">
        <v>2</v>
      </c>
      <c r="L23" s="8">
        <v>10</v>
      </c>
      <c r="M23">
        <f t="shared" si="11"/>
        <v>5</v>
      </c>
      <c r="O23" s="7">
        <f t="shared" si="12"/>
        <v>-10.437898000000001</v>
      </c>
      <c r="Q23" t="s">
        <v>75</v>
      </c>
      <c r="R23">
        <f>ABS(R18)</f>
        <v>29.291909599999997</v>
      </c>
      <c r="S23">
        <f>ABS(S18)</f>
        <v>23.508009142857141</v>
      </c>
      <c r="U23" t="s">
        <v>75</v>
      </c>
      <c r="V23">
        <f>COUNT(O36:O40)</f>
        <v>5</v>
      </c>
      <c r="W23">
        <f>COUNT(O25:O31)</f>
        <v>7</v>
      </c>
      <c r="AC23">
        <f t="shared" si="13"/>
        <v>10.437898000000001</v>
      </c>
    </row>
    <row r="24" spans="1:29" x14ac:dyDescent="0.2">
      <c r="A24" t="s">
        <v>57</v>
      </c>
      <c r="B24" t="s">
        <v>7</v>
      </c>
      <c r="C24" s="7">
        <v>200</v>
      </c>
      <c r="D24" s="5">
        <v>-16.643000000000001</v>
      </c>
      <c r="E24" s="5">
        <v>-17.556999999999999</v>
      </c>
      <c r="F24" s="5">
        <v>-13.565</v>
      </c>
      <c r="G24" s="7">
        <f t="shared" si="9"/>
        <v>-15.921666666666667</v>
      </c>
      <c r="H24" s="5">
        <v>0.89400000000000002</v>
      </c>
      <c r="I24" s="7">
        <f t="shared" si="10"/>
        <v>-16.815666666666665</v>
      </c>
      <c r="J24">
        <v>14.18</v>
      </c>
      <c r="K24" s="7">
        <v>2</v>
      </c>
      <c r="L24" s="8">
        <v>10</v>
      </c>
      <c r="M24">
        <f t="shared" si="11"/>
        <v>5</v>
      </c>
      <c r="O24" s="7">
        <f t="shared" si="12"/>
        <v>-23.84461533333333</v>
      </c>
      <c r="P24">
        <f>AVERAGE(O24:O30)</f>
        <v>-23.508009142857141</v>
      </c>
      <c r="Q24" t="s">
        <v>76</v>
      </c>
      <c r="R24">
        <f>ABS(R19)</f>
        <v>17.327487333333334</v>
      </c>
      <c r="S24">
        <f>ABS(S19)</f>
        <v>23.840428857142854</v>
      </c>
      <c r="U24" t="s">
        <v>76</v>
      </c>
      <c r="V24">
        <f>COUNT(O32:O36)</f>
        <v>5</v>
      </c>
      <c r="W24">
        <f>COUNT(O18:O24)</f>
        <v>7</v>
      </c>
      <c r="AC24">
        <f t="shared" si="13"/>
        <v>23.84461533333333</v>
      </c>
    </row>
    <row r="25" spans="1:29" x14ac:dyDescent="0.2">
      <c r="A25" t="s">
        <v>57</v>
      </c>
      <c r="B25" t="s">
        <v>8</v>
      </c>
      <c r="C25" s="7">
        <v>200</v>
      </c>
      <c r="D25" s="5">
        <v>-12.677</v>
      </c>
      <c r="E25" s="5">
        <v>-15.170999999999999</v>
      </c>
      <c r="F25" s="5">
        <v>-10.670999999999999</v>
      </c>
      <c r="G25" s="7">
        <f t="shared" si="9"/>
        <v>-12.839666666666666</v>
      </c>
      <c r="H25" s="5">
        <v>-0.94299999999999995</v>
      </c>
      <c r="I25" s="7">
        <f t="shared" si="10"/>
        <v>-11.896666666666667</v>
      </c>
      <c r="J25">
        <v>14.18</v>
      </c>
      <c r="K25" s="7">
        <v>2</v>
      </c>
      <c r="L25" s="8">
        <v>10</v>
      </c>
      <c r="M25">
        <f t="shared" si="11"/>
        <v>5</v>
      </c>
      <c r="O25" s="7">
        <f t="shared" si="12"/>
        <v>-16.869473333333332</v>
      </c>
      <c r="AC25">
        <f t="shared" si="13"/>
        <v>16.869473333333332</v>
      </c>
    </row>
    <row r="26" spans="1:29" x14ac:dyDescent="0.2">
      <c r="A26" t="s">
        <v>57</v>
      </c>
      <c r="B26" t="s">
        <v>9</v>
      </c>
      <c r="C26" s="7">
        <v>200</v>
      </c>
      <c r="D26" s="5">
        <v>-7.226</v>
      </c>
      <c r="E26" s="5">
        <v>-7.4249999999999998</v>
      </c>
      <c r="F26" s="5">
        <v>-10.929</v>
      </c>
      <c r="G26" s="7">
        <f t="shared" si="9"/>
        <v>-8.5266666666666655</v>
      </c>
      <c r="H26" s="5">
        <v>-0.38900000000000001</v>
      </c>
      <c r="I26" s="7">
        <f t="shared" si="10"/>
        <v>-8.1376666666666662</v>
      </c>
      <c r="J26">
        <v>14.18</v>
      </c>
      <c r="K26" s="7">
        <v>2</v>
      </c>
      <c r="L26" s="8">
        <v>10</v>
      </c>
      <c r="M26">
        <f t="shared" si="11"/>
        <v>5</v>
      </c>
      <c r="O26" s="7">
        <f t="shared" si="12"/>
        <v>-11.539211333333332</v>
      </c>
      <c r="AC26">
        <f t="shared" si="13"/>
        <v>11.539211333333332</v>
      </c>
    </row>
    <row r="27" spans="1:29" x14ac:dyDescent="0.2">
      <c r="A27" t="s">
        <v>57</v>
      </c>
      <c r="B27" t="s">
        <v>10</v>
      </c>
      <c r="C27" s="7">
        <v>200</v>
      </c>
      <c r="D27" s="5">
        <v>-23.577999999999999</v>
      </c>
      <c r="E27" s="5">
        <v>-28.239000000000001</v>
      </c>
      <c r="F27" s="5">
        <v>-17.913</v>
      </c>
      <c r="G27" s="7">
        <f t="shared" si="9"/>
        <v>-23.243333333333336</v>
      </c>
      <c r="H27" s="5">
        <v>0.74299999999999999</v>
      </c>
      <c r="I27" s="7">
        <f t="shared" si="10"/>
        <v>-23.986333333333334</v>
      </c>
      <c r="J27">
        <v>14.18</v>
      </c>
      <c r="K27" s="7">
        <v>2</v>
      </c>
      <c r="L27" s="8">
        <v>10</v>
      </c>
      <c r="M27">
        <f t="shared" si="11"/>
        <v>5</v>
      </c>
      <c r="O27" s="7">
        <f t="shared" si="12"/>
        <v>-34.01262066666667</v>
      </c>
      <c r="AC27">
        <f t="shared" si="13"/>
        <v>34.01262066666667</v>
      </c>
    </row>
    <row r="28" spans="1:29" x14ac:dyDescent="0.2">
      <c r="A28" t="s">
        <v>57</v>
      </c>
      <c r="B28" t="s">
        <v>11</v>
      </c>
      <c r="C28" s="7">
        <v>200</v>
      </c>
      <c r="D28" s="5">
        <v>-21.260999999999999</v>
      </c>
      <c r="E28" s="5">
        <v>-19.303999999999998</v>
      </c>
      <c r="F28" s="5">
        <v>-16.826000000000001</v>
      </c>
      <c r="G28" s="7">
        <f t="shared" si="9"/>
        <v>-19.130333333333333</v>
      </c>
      <c r="H28" s="5">
        <v>0.438</v>
      </c>
      <c r="I28" s="7">
        <f t="shared" si="10"/>
        <v>-19.568333333333332</v>
      </c>
      <c r="J28">
        <v>14.18</v>
      </c>
      <c r="K28" s="7">
        <v>2</v>
      </c>
      <c r="L28" s="8">
        <v>10</v>
      </c>
      <c r="M28">
        <f t="shared" si="11"/>
        <v>5</v>
      </c>
      <c r="O28" s="7">
        <f t="shared" si="12"/>
        <v>-27.747896666666662</v>
      </c>
      <c r="AC28">
        <f t="shared" si="13"/>
        <v>27.747896666666662</v>
      </c>
    </row>
    <row r="29" spans="1:29" x14ac:dyDescent="0.2">
      <c r="A29" t="s">
        <v>57</v>
      </c>
      <c r="B29" t="s">
        <v>12</v>
      </c>
      <c r="C29" s="7">
        <v>200</v>
      </c>
      <c r="D29" s="5">
        <v>-17.366</v>
      </c>
      <c r="E29" s="5">
        <v>-12.096</v>
      </c>
      <c r="F29" s="5">
        <v>-15.835000000000001</v>
      </c>
      <c r="G29" s="7">
        <f t="shared" si="9"/>
        <v>-15.098999999999998</v>
      </c>
      <c r="H29" s="5">
        <v>0.20100000000000001</v>
      </c>
      <c r="I29" s="7">
        <f>G29-H29</f>
        <v>-15.299999999999999</v>
      </c>
      <c r="J29">
        <v>14.18</v>
      </c>
      <c r="K29" s="7">
        <v>2</v>
      </c>
      <c r="L29" s="8">
        <v>10</v>
      </c>
      <c r="M29">
        <f t="shared" si="11"/>
        <v>5</v>
      </c>
      <c r="O29" s="7">
        <f t="shared" si="12"/>
        <v>-21.695399999999999</v>
      </c>
      <c r="AC29">
        <f t="shared" si="13"/>
        <v>21.695399999999999</v>
      </c>
    </row>
    <row r="30" spans="1:29" x14ac:dyDescent="0.2">
      <c r="A30" t="s">
        <v>57</v>
      </c>
      <c r="B30" t="s">
        <v>13</v>
      </c>
      <c r="C30" s="7">
        <v>200</v>
      </c>
      <c r="D30" s="5">
        <v>-21.364999999999998</v>
      </c>
      <c r="E30" s="5">
        <v>-24.015000000000001</v>
      </c>
      <c r="F30" s="5">
        <v>-16.963999999999999</v>
      </c>
      <c r="G30" s="7">
        <f t="shared" si="9"/>
        <v>-20.781333333333333</v>
      </c>
      <c r="H30" s="5">
        <v>-0.438</v>
      </c>
      <c r="I30" s="7">
        <f t="shared" si="10"/>
        <v>-20.343333333333334</v>
      </c>
      <c r="J30">
        <v>14.18</v>
      </c>
      <c r="K30" s="7">
        <v>2</v>
      </c>
      <c r="L30" s="8">
        <v>10</v>
      </c>
      <c r="M30">
        <f t="shared" si="11"/>
        <v>5</v>
      </c>
      <c r="O30" s="7">
        <f t="shared" si="12"/>
        <v>-28.846846666666664</v>
      </c>
      <c r="AC30">
        <f t="shared" si="13"/>
        <v>28.846846666666664</v>
      </c>
    </row>
    <row r="31" spans="1:29" x14ac:dyDescent="0.2">
      <c r="A31" t="s">
        <v>58</v>
      </c>
      <c r="B31" t="s">
        <v>14</v>
      </c>
      <c r="C31" s="7">
        <v>200</v>
      </c>
      <c r="D31" s="5">
        <v>-11.609</v>
      </c>
      <c r="E31" s="5">
        <v>-9.7609999999999992</v>
      </c>
      <c r="F31" s="5">
        <v>-11.87</v>
      </c>
      <c r="G31" s="7">
        <f t="shared" si="9"/>
        <v>-11.079999999999998</v>
      </c>
      <c r="H31" s="5">
        <v>5.5E-2</v>
      </c>
      <c r="I31" s="7">
        <f>G31-H31</f>
        <v>-11.134999999999998</v>
      </c>
      <c r="J31">
        <v>14.18</v>
      </c>
      <c r="K31" s="7">
        <v>2</v>
      </c>
      <c r="L31" s="8">
        <v>10</v>
      </c>
      <c r="M31">
        <f t="shared" si="11"/>
        <v>5</v>
      </c>
      <c r="O31" s="7">
        <f t="shared" si="12"/>
        <v>-15.789429999999996</v>
      </c>
      <c r="P31">
        <f>AVERAGE(O31:O35)</f>
        <v>-17.327487333333334</v>
      </c>
      <c r="AC31">
        <f t="shared" si="13"/>
        <v>15.789429999999996</v>
      </c>
    </row>
    <row r="32" spans="1:29" x14ac:dyDescent="0.2">
      <c r="A32" t="s">
        <v>58</v>
      </c>
      <c r="B32" t="s">
        <v>15</v>
      </c>
      <c r="C32" s="7">
        <v>200</v>
      </c>
      <c r="D32" s="5">
        <v>-14.308999999999999</v>
      </c>
      <c r="E32" s="5">
        <v>-15</v>
      </c>
      <c r="F32" s="5">
        <v>-21.783000000000001</v>
      </c>
      <c r="G32" s="7">
        <f t="shared" si="9"/>
        <v>-17.030666666666665</v>
      </c>
      <c r="H32" s="5">
        <v>-0.80700000000000005</v>
      </c>
      <c r="I32" s="7">
        <f t="shared" si="10"/>
        <v>-16.223666666666666</v>
      </c>
      <c r="J32">
        <v>14.18</v>
      </c>
      <c r="K32" s="7">
        <v>2</v>
      </c>
      <c r="L32" s="8">
        <v>10</v>
      </c>
      <c r="M32">
        <f t="shared" si="11"/>
        <v>5</v>
      </c>
      <c r="O32" s="7">
        <f t="shared" si="12"/>
        <v>-23.005159333333332</v>
      </c>
      <c r="AC32">
        <f t="shared" si="13"/>
        <v>23.005159333333332</v>
      </c>
    </row>
    <row r="33" spans="1:29" x14ac:dyDescent="0.2">
      <c r="A33" t="s">
        <v>58</v>
      </c>
      <c r="B33" t="s">
        <v>16</v>
      </c>
      <c r="C33" s="7">
        <v>200</v>
      </c>
      <c r="D33" s="5">
        <v>-10.122</v>
      </c>
      <c r="E33" s="5">
        <v>-7.67</v>
      </c>
      <c r="F33" s="5">
        <v>-6.8609999999999998</v>
      </c>
      <c r="G33" s="7">
        <f t="shared" si="9"/>
        <v>-8.217666666666668</v>
      </c>
      <c r="H33" s="5">
        <v>0.6</v>
      </c>
      <c r="I33" s="7">
        <f t="shared" si="10"/>
        <v>-8.8176666666666677</v>
      </c>
      <c r="J33">
        <v>14.18</v>
      </c>
      <c r="K33" s="7">
        <v>2</v>
      </c>
      <c r="L33" s="8">
        <v>10</v>
      </c>
      <c r="M33">
        <f t="shared" si="11"/>
        <v>5</v>
      </c>
      <c r="O33" s="7">
        <f t="shared" si="12"/>
        <v>-12.503451333333334</v>
      </c>
      <c r="AC33">
        <f t="shared" si="13"/>
        <v>12.503451333333334</v>
      </c>
    </row>
    <row r="34" spans="1:29" x14ac:dyDescent="0.2">
      <c r="A34" t="s">
        <v>58</v>
      </c>
      <c r="B34" s="2" t="s">
        <v>17</v>
      </c>
      <c r="C34" s="7">
        <v>200</v>
      </c>
      <c r="D34" s="5">
        <v>-14.426</v>
      </c>
      <c r="E34" s="5">
        <v>-9.6519999999999992</v>
      </c>
      <c r="F34" s="5">
        <v>-8.1389999999999993</v>
      </c>
      <c r="G34" s="7">
        <f t="shared" si="9"/>
        <v>-10.738999999999999</v>
      </c>
      <c r="H34" s="5">
        <v>-0.56200000000000006</v>
      </c>
      <c r="I34" s="7">
        <f t="shared" si="10"/>
        <v>-10.177</v>
      </c>
      <c r="J34">
        <v>14.18</v>
      </c>
      <c r="K34" s="7">
        <v>2</v>
      </c>
      <c r="L34" s="8">
        <v>10</v>
      </c>
      <c r="M34">
        <f t="shared" si="11"/>
        <v>5</v>
      </c>
      <c r="O34" s="7">
        <f t="shared" si="12"/>
        <v>-14.430985999999999</v>
      </c>
      <c r="AC34">
        <f t="shared" si="13"/>
        <v>14.430985999999999</v>
      </c>
    </row>
    <row r="35" spans="1:29" x14ac:dyDescent="0.2">
      <c r="A35" t="s">
        <v>58</v>
      </c>
      <c r="B35" t="s">
        <v>18</v>
      </c>
      <c r="C35" s="7">
        <v>200</v>
      </c>
      <c r="D35" s="5">
        <v>-10.134</v>
      </c>
      <c r="E35" s="5">
        <v>-19.620999999999999</v>
      </c>
      <c r="F35" s="5">
        <v>-17.609000000000002</v>
      </c>
      <c r="G35" s="7">
        <f t="shared" si="9"/>
        <v>-15.788000000000002</v>
      </c>
      <c r="H35" s="5">
        <v>-1.0429999999999999</v>
      </c>
      <c r="I35" s="7">
        <f t="shared" si="10"/>
        <v>-14.745000000000003</v>
      </c>
      <c r="J35">
        <v>14.18</v>
      </c>
      <c r="K35" s="7">
        <v>2</v>
      </c>
      <c r="L35" s="8">
        <v>10</v>
      </c>
      <c r="M35">
        <f t="shared" si="11"/>
        <v>5</v>
      </c>
      <c r="O35" s="7">
        <f t="shared" si="12"/>
        <v>-20.908410000000003</v>
      </c>
      <c r="AC35">
        <f t="shared" si="13"/>
        <v>20.908410000000003</v>
      </c>
    </row>
    <row r="36" spans="1:29" x14ac:dyDescent="0.2">
      <c r="A36" t="s">
        <v>58</v>
      </c>
      <c r="B36" t="s">
        <v>19</v>
      </c>
      <c r="C36" s="7">
        <v>200</v>
      </c>
      <c r="D36" s="5">
        <v>-22.722000000000001</v>
      </c>
      <c r="E36" s="5">
        <v>-16.513000000000002</v>
      </c>
      <c r="F36" s="5">
        <v>-25.07</v>
      </c>
      <c r="G36" s="7">
        <f t="shared" si="9"/>
        <v>-21.435000000000002</v>
      </c>
      <c r="H36" s="5">
        <v>0.20799999999999999</v>
      </c>
      <c r="I36" s="7">
        <f t="shared" si="10"/>
        <v>-21.643000000000001</v>
      </c>
      <c r="J36">
        <v>14.18</v>
      </c>
      <c r="K36" s="7">
        <v>2</v>
      </c>
      <c r="L36" s="8">
        <v>10</v>
      </c>
      <c r="M36">
        <f t="shared" si="11"/>
        <v>5</v>
      </c>
      <c r="O36" s="7">
        <f t="shared" si="12"/>
        <v>-30.689774</v>
      </c>
      <c r="P36">
        <f>AVERAGE(O36:O40)</f>
        <v>-29.291909599999997</v>
      </c>
      <c r="AC36">
        <f t="shared" si="13"/>
        <v>30.689774</v>
      </c>
    </row>
    <row r="37" spans="1:29" x14ac:dyDescent="0.2">
      <c r="A37" t="s">
        <v>58</v>
      </c>
      <c r="B37" t="s">
        <v>20</v>
      </c>
      <c r="C37" s="7">
        <v>200</v>
      </c>
      <c r="D37" s="5">
        <v>-28.225999999999999</v>
      </c>
      <c r="E37" s="5">
        <v>-20.425999999999998</v>
      </c>
      <c r="F37" s="5">
        <v>-25.33</v>
      </c>
      <c r="G37" s="7">
        <f t="shared" si="9"/>
        <v>-24.660666666666668</v>
      </c>
      <c r="H37" s="5">
        <v>0.443</v>
      </c>
      <c r="I37" s="7">
        <f t="shared" si="10"/>
        <v>-25.103666666666669</v>
      </c>
      <c r="J37">
        <v>14.18</v>
      </c>
      <c r="K37" s="7">
        <v>2</v>
      </c>
      <c r="L37" s="8">
        <v>10</v>
      </c>
      <c r="M37">
        <f t="shared" si="11"/>
        <v>5</v>
      </c>
      <c r="O37" s="7">
        <f t="shared" si="12"/>
        <v>-35.596999333333336</v>
      </c>
      <c r="AC37">
        <f t="shared" si="13"/>
        <v>35.596999333333336</v>
      </c>
    </row>
    <row r="38" spans="1:29" x14ac:dyDescent="0.2">
      <c r="A38" t="s">
        <v>58</v>
      </c>
      <c r="B38" t="s">
        <v>21</v>
      </c>
      <c r="C38" s="7">
        <v>200</v>
      </c>
      <c r="D38" s="5">
        <v>-32.037999999999997</v>
      </c>
      <c r="E38" s="5">
        <v>-32.024999999999999</v>
      </c>
      <c r="F38" s="5">
        <v>-32.658999999999999</v>
      </c>
      <c r="G38" s="7">
        <f t="shared" si="9"/>
        <v>-32.240666666666662</v>
      </c>
      <c r="H38" s="5">
        <v>-0.33900000000000002</v>
      </c>
      <c r="I38" s="7">
        <f t="shared" si="10"/>
        <v>-31.901666666666664</v>
      </c>
      <c r="J38">
        <v>14.18</v>
      </c>
      <c r="K38" s="7">
        <v>2</v>
      </c>
      <c r="L38" s="8">
        <v>10</v>
      </c>
      <c r="M38">
        <f t="shared" si="11"/>
        <v>5</v>
      </c>
      <c r="O38" s="7">
        <f t="shared" si="12"/>
        <v>-45.236563333333329</v>
      </c>
      <c r="AC38">
        <f t="shared" si="13"/>
        <v>45.236563333333329</v>
      </c>
    </row>
    <row r="39" spans="1:29" x14ac:dyDescent="0.2">
      <c r="A39" t="s">
        <v>58</v>
      </c>
      <c r="B39" t="s">
        <v>22</v>
      </c>
      <c r="C39" s="7">
        <v>200</v>
      </c>
      <c r="D39" s="5">
        <v>-12.801</v>
      </c>
      <c r="E39" s="5">
        <v>-19.587</v>
      </c>
      <c r="F39" s="5">
        <v>-14.18</v>
      </c>
      <c r="G39">
        <f t="shared" si="9"/>
        <v>-15.522666666666666</v>
      </c>
      <c r="H39" s="5">
        <v>0.157</v>
      </c>
      <c r="I39" s="7">
        <f t="shared" si="10"/>
        <v>-15.679666666666666</v>
      </c>
      <c r="J39">
        <v>14.18</v>
      </c>
      <c r="K39" s="7">
        <v>2</v>
      </c>
      <c r="L39" s="8">
        <v>10</v>
      </c>
      <c r="M39">
        <f t="shared" si="11"/>
        <v>5</v>
      </c>
      <c r="O39" s="7">
        <f t="shared" si="12"/>
        <v>-22.233767333333333</v>
      </c>
      <c r="AC39">
        <f t="shared" si="13"/>
        <v>22.233767333333333</v>
      </c>
    </row>
    <row r="40" spans="1:29" x14ac:dyDescent="0.2">
      <c r="A40" t="s">
        <v>58</v>
      </c>
      <c r="B40" t="s">
        <v>23</v>
      </c>
      <c r="C40" s="7">
        <v>200</v>
      </c>
      <c r="D40" s="5">
        <v>-8.5879999999999992</v>
      </c>
      <c r="E40" s="5">
        <v>-8.7720000000000002</v>
      </c>
      <c r="F40" s="5">
        <v>-8.0350000000000001</v>
      </c>
      <c r="G40" s="7">
        <f t="shared" si="9"/>
        <v>-8.4649999999999999</v>
      </c>
      <c r="H40" s="5">
        <v>0.49299999999999999</v>
      </c>
      <c r="I40" s="7">
        <f t="shared" si="10"/>
        <v>-8.9580000000000002</v>
      </c>
      <c r="J40">
        <v>14.18</v>
      </c>
      <c r="K40" s="7">
        <v>2</v>
      </c>
      <c r="L40" s="8">
        <v>10</v>
      </c>
      <c r="M40">
        <f t="shared" si="11"/>
        <v>5</v>
      </c>
      <c r="O40" s="7">
        <f t="shared" si="12"/>
        <v>-12.702444</v>
      </c>
      <c r="AC40">
        <f t="shared" si="13"/>
        <v>12.702444</v>
      </c>
    </row>
  </sheetData>
  <mergeCells count="6">
    <mergeCell ref="C1:E1"/>
    <mergeCell ref="Q16:S16"/>
    <mergeCell ref="U16:W16"/>
    <mergeCell ref="Y16:AA16"/>
    <mergeCell ref="Q21:S21"/>
    <mergeCell ref="U21:W21"/>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D1E1F-B56C-44A7-B82E-DED0E2850339}">
  <dimension ref="A1:AB41"/>
  <sheetViews>
    <sheetView workbookViewId="0">
      <selection activeCell="P38" sqref="P38"/>
    </sheetView>
  </sheetViews>
  <sheetFormatPr defaultRowHeight="15" x14ac:dyDescent="0.2"/>
  <cols>
    <col min="1" max="1" width="11.43359375" bestFit="1" customWidth="1"/>
    <col min="2" max="2" width="14.796875" bestFit="1" customWidth="1"/>
  </cols>
  <sheetData>
    <row r="1" spans="1:26" x14ac:dyDescent="0.2">
      <c r="A1" t="s">
        <v>158</v>
      </c>
      <c r="B1" s="3" t="s">
        <v>70</v>
      </c>
      <c r="C1" s="4">
        <v>1</v>
      </c>
      <c r="D1" s="4">
        <v>2</v>
      </c>
      <c r="E1" s="4">
        <v>3</v>
      </c>
      <c r="F1" s="3" t="s">
        <v>63</v>
      </c>
      <c r="G1" s="4" t="s">
        <v>64</v>
      </c>
      <c r="H1" s="3" t="s">
        <v>61</v>
      </c>
      <c r="I1" s="9" t="s">
        <v>65</v>
      </c>
      <c r="J1" s="3" t="s">
        <v>66</v>
      </c>
      <c r="K1" s="3" t="s">
        <v>67</v>
      </c>
      <c r="L1" s="3" t="s">
        <v>68</v>
      </c>
      <c r="N1" s="3" t="s">
        <v>107</v>
      </c>
    </row>
    <row r="2" spans="1:26" x14ac:dyDescent="0.2">
      <c r="B2" s="7">
        <v>20</v>
      </c>
      <c r="C2" s="5">
        <v>-55.826000000000001</v>
      </c>
      <c r="D2" s="5">
        <v>-62.087000000000003</v>
      </c>
      <c r="E2" s="5">
        <v>-61.826000000000001</v>
      </c>
      <c r="F2">
        <f t="shared" ref="F2" si="0">AVERAGE(C2:E2)</f>
        <v>-59.913000000000004</v>
      </c>
      <c r="G2" s="5">
        <v>-1.1339999999999999</v>
      </c>
      <c r="H2">
        <f t="shared" ref="H2:H6" si="1">F2-G2</f>
        <v>-58.779000000000003</v>
      </c>
      <c r="I2" s="7">
        <v>64.959999999999994</v>
      </c>
      <c r="J2">
        <v>2</v>
      </c>
      <c r="K2" s="5">
        <v>1</v>
      </c>
      <c r="L2">
        <f>50/K2</f>
        <v>50</v>
      </c>
      <c r="N2">
        <f>(H2*I2)/(J2*L2)</f>
        <v>-38.182838400000001</v>
      </c>
    </row>
    <row r="3" spans="1:26" x14ac:dyDescent="0.2">
      <c r="B3" s="22">
        <v>100</v>
      </c>
      <c r="C3" s="5">
        <v>-10.233000000000001</v>
      </c>
      <c r="D3" s="5">
        <v>-12.686999999999999</v>
      </c>
      <c r="E3" s="5">
        <v>-13.919</v>
      </c>
      <c r="F3">
        <f t="shared" ref="F3:F6" si="2">AVERAGE(C3:E3)</f>
        <v>-12.279666666666666</v>
      </c>
      <c r="G3" s="5">
        <v>-0.61799999999999999</v>
      </c>
      <c r="H3">
        <f t="shared" si="1"/>
        <v>-11.661666666666665</v>
      </c>
      <c r="I3" s="7">
        <v>64.959999999999994</v>
      </c>
      <c r="J3">
        <v>2</v>
      </c>
      <c r="K3" s="6">
        <v>5</v>
      </c>
      <c r="L3">
        <f t="shared" ref="L3:L6" si="3">50/K3</f>
        <v>10</v>
      </c>
      <c r="N3">
        <f>(H3*I3)/(J3*L3)</f>
        <v>-37.87709333333332</v>
      </c>
    </row>
    <row r="4" spans="1:26" x14ac:dyDescent="0.2">
      <c r="B4" s="7">
        <v>200</v>
      </c>
      <c r="C4" s="5">
        <v>-6.4960000000000004</v>
      </c>
      <c r="D4" s="5">
        <v>-7.0960000000000001</v>
      </c>
      <c r="E4" s="5"/>
      <c r="F4" s="7">
        <f>AVERAGE(C4:E4)</f>
        <v>-6.7960000000000003</v>
      </c>
      <c r="G4" s="5">
        <v>-0.86099999999999999</v>
      </c>
      <c r="H4" s="7">
        <f t="shared" si="1"/>
        <v>-5.9350000000000005</v>
      </c>
      <c r="I4" s="7">
        <v>64.959999999999994</v>
      </c>
      <c r="J4" s="7">
        <v>2</v>
      </c>
      <c r="K4" s="8">
        <v>10</v>
      </c>
      <c r="L4" s="7">
        <f t="shared" si="3"/>
        <v>5</v>
      </c>
      <c r="M4" s="7"/>
      <c r="N4" s="7">
        <f t="shared" ref="N4:N6" si="4">(H4*I4)/(J4*L4)</f>
        <v>-38.553759999999997</v>
      </c>
    </row>
    <row r="5" spans="1:26" x14ac:dyDescent="0.2">
      <c r="B5" s="7">
        <v>400</v>
      </c>
      <c r="C5" s="5">
        <v>-2.0870000000000002</v>
      </c>
      <c r="D5" s="5">
        <v>-2.7389999999999999</v>
      </c>
      <c r="E5" s="5">
        <v>-2.4780000000000002</v>
      </c>
      <c r="F5">
        <f t="shared" si="2"/>
        <v>-2.4346666666666668</v>
      </c>
      <c r="G5" s="5">
        <v>-1.0429999999999999</v>
      </c>
      <c r="H5">
        <f t="shared" si="1"/>
        <v>-1.3916666666666668</v>
      </c>
      <c r="I5" s="7">
        <v>64.959999999999994</v>
      </c>
      <c r="J5">
        <v>2</v>
      </c>
      <c r="K5" s="6">
        <v>20</v>
      </c>
      <c r="L5">
        <f t="shared" si="3"/>
        <v>2.5</v>
      </c>
      <c r="N5" s="7">
        <f>(H5*I5)/(J5*L5)</f>
        <v>-18.080533333333335</v>
      </c>
    </row>
    <row r="6" spans="1:26" x14ac:dyDescent="0.2">
      <c r="B6" s="7">
        <v>800</v>
      </c>
      <c r="C6" s="5">
        <v>-1.3979999999999999</v>
      </c>
      <c r="D6" s="5">
        <v>-1.1180000000000001</v>
      </c>
      <c r="E6" s="5">
        <v>-1.4630000000000001</v>
      </c>
      <c r="F6">
        <f t="shared" si="2"/>
        <v>-1.3263333333333334</v>
      </c>
      <c r="G6" s="5">
        <v>-0.52200000000000002</v>
      </c>
      <c r="H6">
        <f t="shared" si="1"/>
        <v>-0.80433333333333334</v>
      </c>
      <c r="I6" s="7">
        <v>64.959999999999994</v>
      </c>
      <c r="J6">
        <v>2</v>
      </c>
      <c r="K6" s="6">
        <v>40</v>
      </c>
      <c r="L6">
        <f t="shared" si="3"/>
        <v>1.25</v>
      </c>
      <c r="N6" s="7">
        <f t="shared" si="4"/>
        <v>-20.899797333333332</v>
      </c>
    </row>
    <row r="7" spans="1:26" x14ac:dyDescent="0.2">
      <c r="B7" s="7"/>
    </row>
    <row r="8" spans="1:26" x14ac:dyDescent="0.2">
      <c r="A8" t="s">
        <v>116</v>
      </c>
      <c r="B8" s="11" t="s">
        <v>70</v>
      </c>
      <c r="C8" s="4">
        <v>1</v>
      </c>
      <c r="D8" s="4">
        <v>2</v>
      </c>
      <c r="E8" s="4">
        <v>3</v>
      </c>
      <c r="F8" s="3" t="s">
        <v>63</v>
      </c>
      <c r="G8" s="4" t="s">
        <v>64</v>
      </c>
      <c r="H8" s="3" t="s">
        <v>61</v>
      </c>
      <c r="I8" s="9" t="s">
        <v>65</v>
      </c>
      <c r="J8" s="3" t="s">
        <v>66</v>
      </c>
      <c r="K8" s="3" t="s">
        <v>67</v>
      </c>
      <c r="L8" s="3" t="s">
        <v>68</v>
      </c>
      <c r="N8" s="3" t="s">
        <v>107</v>
      </c>
    </row>
    <row r="9" spans="1:26" x14ac:dyDescent="0.2">
      <c r="B9" s="7">
        <v>20</v>
      </c>
      <c r="C9" s="5">
        <v>-62.216999999999999</v>
      </c>
      <c r="D9" s="5">
        <v>-60</v>
      </c>
      <c r="E9" s="5">
        <v>-85.304000000000002</v>
      </c>
      <c r="F9">
        <f>AVERAGE(C9:E9)</f>
        <v>-69.173666666666676</v>
      </c>
      <c r="G9" s="5">
        <v>-0.38800000000000001</v>
      </c>
      <c r="H9">
        <f>F9-G9</f>
        <v>-68.785666666666671</v>
      </c>
      <c r="I9" s="7">
        <v>64.959999999999994</v>
      </c>
      <c r="J9">
        <v>2</v>
      </c>
      <c r="K9" s="5">
        <v>1</v>
      </c>
      <c r="L9">
        <f>50/K9</f>
        <v>50</v>
      </c>
      <c r="N9">
        <f>(H9*I9)/(J9*L9)</f>
        <v>-44.683169066666672</v>
      </c>
    </row>
    <row r="10" spans="1:26" x14ac:dyDescent="0.2">
      <c r="B10" s="22">
        <v>100</v>
      </c>
      <c r="C10" s="5">
        <v>-14.771000000000001</v>
      </c>
      <c r="D10" s="5">
        <v>-15.569000000000001</v>
      </c>
      <c r="E10" s="5">
        <v>-15.141999999999999</v>
      </c>
      <c r="F10">
        <f>AVERAGE(C10:E10)</f>
        <v>-15.160666666666666</v>
      </c>
      <c r="G10" s="5">
        <v>-0.53800000000000003</v>
      </c>
      <c r="H10">
        <f>F10-G10</f>
        <v>-14.622666666666666</v>
      </c>
      <c r="I10" s="7">
        <v>64.959999999999994</v>
      </c>
      <c r="J10">
        <v>2</v>
      </c>
      <c r="K10" s="6">
        <v>5</v>
      </c>
      <c r="L10">
        <f t="shared" ref="L10:L13" si="5">50/K10</f>
        <v>10</v>
      </c>
      <c r="N10">
        <f>(H10*I10)/(J10*L10)</f>
        <v>-47.494421333333328</v>
      </c>
    </row>
    <row r="11" spans="1:26" x14ac:dyDescent="0.2">
      <c r="B11" s="7">
        <v>200</v>
      </c>
      <c r="C11" s="5">
        <v>-7.33</v>
      </c>
      <c r="D11" s="5">
        <v>-7.0170000000000003</v>
      </c>
      <c r="E11" s="5">
        <v>-7.4089999999999998</v>
      </c>
      <c r="F11" s="7">
        <f t="shared" ref="F11:F12" si="6">AVERAGE(C11:E11)</f>
        <v>-7.2519999999999998</v>
      </c>
      <c r="G11" s="5">
        <v>-0.496</v>
      </c>
      <c r="H11" s="7">
        <f t="shared" ref="H11:H13" si="7">F11-G11</f>
        <v>-6.7560000000000002</v>
      </c>
      <c r="I11" s="7">
        <v>64.959999999999994</v>
      </c>
      <c r="J11" s="7">
        <v>2</v>
      </c>
      <c r="K11" s="8">
        <v>10</v>
      </c>
      <c r="L11" s="7">
        <f t="shared" si="5"/>
        <v>5</v>
      </c>
      <c r="M11" s="7"/>
      <c r="N11" s="7">
        <f t="shared" ref="N11" si="8">(H11*I11)/(J11*L11)</f>
        <v>-43.886975999999997</v>
      </c>
    </row>
    <row r="12" spans="1:26" x14ac:dyDescent="0.2">
      <c r="B12" s="7">
        <v>400</v>
      </c>
      <c r="C12" s="5">
        <v>-4.8259999999999996</v>
      </c>
      <c r="D12" s="5">
        <v>-3.887</v>
      </c>
      <c r="E12" s="5">
        <v>-3.7829999999999999</v>
      </c>
      <c r="F12">
        <f t="shared" si="6"/>
        <v>-4.1653333333333329</v>
      </c>
      <c r="G12" s="5">
        <v>-0.65200000000000002</v>
      </c>
      <c r="H12">
        <f t="shared" si="7"/>
        <v>-3.5133333333333328</v>
      </c>
      <c r="I12" s="7">
        <v>64.959999999999994</v>
      </c>
      <c r="J12">
        <v>2</v>
      </c>
      <c r="K12" s="6">
        <v>20</v>
      </c>
      <c r="L12">
        <f t="shared" si="5"/>
        <v>2.5</v>
      </c>
      <c r="N12" s="7">
        <f>(H12*I12)/(J12*L12)</f>
        <v>-45.645226666666659</v>
      </c>
    </row>
    <row r="13" spans="1:26" x14ac:dyDescent="0.2">
      <c r="B13" s="7">
        <v>800</v>
      </c>
      <c r="C13" s="5">
        <v>-2.5830000000000002</v>
      </c>
      <c r="D13" s="5">
        <v>-2.4260000000000002</v>
      </c>
      <c r="E13" s="5">
        <v>-2.113</v>
      </c>
      <c r="F13">
        <f>AVERAGE(C13:E13)</f>
        <v>-2.3740000000000001</v>
      </c>
      <c r="G13" s="5">
        <v>-0.67800000000000005</v>
      </c>
      <c r="H13">
        <f t="shared" si="7"/>
        <v>-1.6960000000000002</v>
      </c>
      <c r="I13" s="7">
        <v>64.959999999999994</v>
      </c>
      <c r="J13">
        <v>2</v>
      </c>
      <c r="K13" s="6">
        <v>40</v>
      </c>
      <c r="L13">
        <f t="shared" si="5"/>
        <v>1.25</v>
      </c>
      <c r="N13" s="7">
        <f t="shared" ref="N13" si="9">(H13*I13)/(J13*L13)</f>
        <v>-44.068864000000005</v>
      </c>
    </row>
    <row r="14" spans="1:26" x14ac:dyDescent="0.2">
      <c r="B14" s="7"/>
    </row>
    <row r="16" spans="1:26" x14ac:dyDescent="0.2">
      <c r="R16" s="66" t="s">
        <v>77</v>
      </c>
      <c r="S16" s="66"/>
      <c r="T16" s="66"/>
      <c r="V16" s="66" t="s">
        <v>74</v>
      </c>
      <c r="W16" s="66"/>
      <c r="X16" s="66"/>
      <c r="Z16" t="s">
        <v>79</v>
      </c>
    </row>
    <row r="17" spans="1:28"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c r="Q17" s="3"/>
      <c r="S17" s="3" t="s">
        <v>58</v>
      </c>
      <c r="T17" t="s">
        <v>57</v>
      </c>
      <c r="W17" s="3" t="s">
        <v>58</v>
      </c>
      <c r="X17" t="s">
        <v>57</v>
      </c>
      <c r="AA17" s="3" t="s">
        <v>58</v>
      </c>
      <c r="AB17" t="s">
        <v>57</v>
      </c>
    </row>
    <row r="18" spans="1:28" x14ac:dyDescent="0.2">
      <c r="A18" t="s">
        <v>57</v>
      </c>
      <c r="B18" t="s">
        <v>0</v>
      </c>
      <c r="C18" s="7">
        <v>100</v>
      </c>
      <c r="D18" s="5">
        <v>-14.87</v>
      </c>
      <c r="E18" s="5">
        <v>-14.348000000000001</v>
      </c>
      <c r="F18" s="5">
        <v>-13.093999999999999</v>
      </c>
      <c r="G18">
        <f t="shared" ref="G18:G41" si="10">AVERAGE(D18:F18)</f>
        <v>-14.103999999999999</v>
      </c>
      <c r="H18" s="5">
        <v>0.75700000000000001</v>
      </c>
      <c r="I18" s="7">
        <f t="shared" ref="I18:I41" si="11">G18-H18</f>
        <v>-14.860999999999999</v>
      </c>
      <c r="J18" s="7">
        <v>64.959999999999994</v>
      </c>
      <c r="K18" s="7">
        <v>2</v>
      </c>
      <c r="L18" s="8">
        <v>5</v>
      </c>
      <c r="M18" s="7">
        <f t="shared" ref="M18:M41" si="12">50/L18</f>
        <v>10</v>
      </c>
      <c r="N18" s="7"/>
      <c r="O18" s="7">
        <f t="shared" ref="O18:O41" si="13">(I18*J18)/(K18*M18)</f>
        <v>-48.268527999999989</v>
      </c>
      <c r="P18">
        <f>AVERAGE(O18:O24)</f>
        <v>-46.09252266666666</v>
      </c>
      <c r="Q18">
        <f>ABS(O18)</f>
        <v>48.268527999999989</v>
      </c>
      <c r="R18" t="s">
        <v>75</v>
      </c>
      <c r="S18">
        <f>AVERAGE(O37:O41)</f>
        <v>-48.228036266666663</v>
      </c>
      <c r="T18">
        <f>AVERAGE(O25:O31)</f>
        <v>-54.779994666666667</v>
      </c>
      <c r="V18" t="s">
        <v>75</v>
      </c>
      <c r="W18">
        <f>STDEVA(O37:O41)</f>
        <v>6.1350375710677731</v>
      </c>
      <c r="X18">
        <f>STDEVA(O25:O31)</f>
        <v>6.5262749949394028</v>
      </c>
      <c r="Z18" t="s">
        <v>75</v>
      </c>
      <c r="AA18">
        <f>W18/SQRT(W23)</f>
        <v>2.7436722106845473</v>
      </c>
      <c r="AB18">
        <f>X18/SQRT(X23)</f>
        <v>2.4667000891755682</v>
      </c>
    </row>
    <row r="19" spans="1:28" x14ac:dyDescent="0.2">
      <c r="A19" t="s">
        <v>57</v>
      </c>
      <c r="B19" t="s">
        <v>1</v>
      </c>
      <c r="C19" s="7">
        <v>100</v>
      </c>
      <c r="D19" s="5">
        <v>-14.087</v>
      </c>
      <c r="E19" s="5">
        <v>-19.716000000000001</v>
      </c>
      <c r="F19" s="5">
        <v>-19.872</v>
      </c>
      <c r="G19" s="7">
        <f t="shared" si="10"/>
        <v>-17.891666666666666</v>
      </c>
      <c r="H19" s="5">
        <v>-0.64100000000000001</v>
      </c>
      <c r="I19" s="7">
        <f t="shared" si="11"/>
        <v>-17.250666666666667</v>
      </c>
      <c r="J19" s="7">
        <v>64.959999999999994</v>
      </c>
      <c r="K19" s="7">
        <v>2</v>
      </c>
      <c r="L19" s="8">
        <v>5</v>
      </c>
      <c r="M19" s="7">
        <f t="shared" si="12"/>
        <v>10</v>
      </c>
      <c r="O19" s="7">
        <f t="shared" si="13"/>
        <v>-56.030165333333329</v>
      </c>
      <c r="Q19">
        <f t="shared" ref="Q19:Q41" si="14">ABS(O19)</f>
        <v>56.030165333333329</v>
      </c>
      <c r="R19" t="s">
        <v>76</v>
      </c>
      <c r="S19">
        <f>AVERAGE(O32:O36)</f>
        <v>-51.186964266666664</v>
      </c>
      <c r="T19">
        <f>AVERAGE(O18:O24)</f>
        <v>-46.09252266666666</v>
      </c>
      <c r="V19" t="s">
        <v>76</v>
      </c>
      <c r="W19">
        <f>STDEVA(O32:O36)</f>
        <v>19.586667441603755</v>
      </c>
      <c r="X19">
        <f>STDEVA(O18:O24)</f>
        <v>9.8020595248264932</v>
      </c>
      <c r="Z19" t="s">
        <v>76</v>
      </c>
      <c r="AA19">
        <f>W19/SQRT(W24)</f>
        <v>8.7594239704215777</v>
      </c>
      <c r="AB19">
        <f>X19/SQRT(X24)</f>
        <v>3.7048302627061216</v>
      </c>
    </row>
    <row r="20" spans="1:28" x14ac:dyDescent="0.2">
      <c r="A20" t="s">
        <v>57</v>
      </c>
      <c r="B20" t="s">
        <v>2</v>
      </c>
      <c r="C20" s="7">
        <v>100</v>
      </c>
      <c r="D20" s="5">
        <v>-19.728999999999999</v>
      </c>
      <c r="E20" s="5">
        <v>-18.021999999999998</v>
      </c>
      <c r="F20" s="5">
        <v>-19.692</v>
      </c>
      <c r="G20">
        <f>AVERAGE(D20:F20)</f>
        <v>-19.147666666666666</v>
      </c>
      <c r="H20" s="5">
        <v>-0.64800000000000002</v>
      </c>
      <c r="I20" s="7">
        <f t="shared" si="11"/>
        <v>-18.499666666666666</v>
      </c>
      <c r="J20" s="7">
        <v>64.959999999999994</v>
      </c>
      <c r="K20" s="7">
        <v>2</v>
      </c>
      <c r="L20" s="8">
        <v>5</v>
      </c>
      <c r="M20" s="7">
        <f t="shared" si="12"/>
        <v>10</v>
      </c>
      <c r="O20" s="7">
        <f t="shared" si="13"/>
        <v>-60.086917333333325</v>
      </c>
      <c r="Q20">
        <f t="shared" si="14"/>
        <v>60.086917333333325</v>
      </c>
    </row>
    <row r="21" spans="1:28" x14ac:dyDescent="0.2">
      <c r="A21" t="s">
        <v>57</v>
      </c>
      <c r="B21" t="s">
        <v>3</v>
      </c>
      <c r="C21" s="7">
        <v>100</v>
      </c>
      <c r="D21" s="5">
        <v>-12.782999999999999</v>
      </c>
      <c r="E21" s="5">
        <v>-12</v>
      </c>
      <c r="F21" s="5">
        <v>-11.609</v>
      </c>
      <c r="G21">
        <f t="shared" si="10"/>
        <v>-12.130666666666668</v>
      </c>
      <c r="H21" s="5">
        <v>-0.443</v>
      </c>
      <c r="I21">
        <f t="shared" si="11"/>
        <v>-11.687666666666669</v>
      </c>
      <c r="J21" s="7">
        <v>64.959999999999994</v>
      </c>
      <c r="K21">
        <v>2</v>
      </c>
      <c r="L21" s="6">
        <v>5</v>
      </c>
      <c r="M21">
        <f t="shared" si="12"/>
        <v>10</v>
      </c>
      <c r="O21" s="7">
        <f t="shared" si="13"/>
        <v>-37.961541333333336</v>
      </c>
      <c r="Q21">
        <f t="shared" si="14"/>
        <v>37.961541333333336</v>
      </c>
      <c r="R21" s="67" t="s">
        <v>78</v>
      </c>
      <c r="S21" s="67"/>
      <c r="T21" s="67"/>
      <c r="V21" s="66" t="s">
        <v>80</v>
      </c>
      <c r="W21" s="66"/>
      <c r="X21" s="66"/>
    </row>
    <row r="22" spans="1:28" x14ac:dyDescent="0.2">
      <c r="A22" t="s">
        <v>57</v>
      </c>
      <c r="B22" t="s">
        <v>4</v>
      </c>
      <c r="C22" s="7">
        <v>100</v>
      </c>
      <c r="D22" s="5">
        <v>-15.651999999999999</v>
      </c>
      <c r="E22" s="5">
        <v>-15.782999999999999</v>
      </c>
      <c r="F22" s="5">
        <v>-16.303999999999998</v>
      </c>
      <c r="G22" s="7">
        <f>AVERAGE(D22:F22)</f>
        <v>-15.912999999999998</v>
      </c>
      <c r="H22" s="5">
        <v>-1.0429999999999999</v>
      </c>
      <c r="I22" s="7">
        <f t="shared" si="11"/>
        <v>-14.87</v>
      </c>
      <c r="J22" s="7">
        <v>64.959999999999994</v>
      </c>
      <c r="K22" s="7">
        <v>2</v>
      </c>
      <c r="L22" s="8">
        <v>5</v>
      </c>
      <c r="M22" s="7">
        <f t="shared" si="12"/>
        <v>10</v>
      </c>
      <c r="O22" s="7">
        <f t="shared" si="13"/>
        <v>-48.297759999999997</v>
      </c>
      <c r="Q22">
        <f t="shared" si="14"/>
        <v>48.297759999999997</v>
      </c>
      <c r="S22" t="s">
        <v>58</v>
      </c>
      <c r="T22" t="s">
        <v>57</v>
      </c>
      <c r="W22" t="s">
        <v>58</v>
      </c>
      <c r="X22" t="s">
        <v>57</v>
      </c>
    </row>
    <row r="23" spans="1:28" x14ac:dyDescent="0.2">
      <c r="A23" t="s">
        <v>57</v>
      </c>
      <c r="B23" t="s">
        <v>5</v>
      </c>
      <c r="C23" s="7">
        <v>100</v>
      </c>
      <c r="D23" s="5">
        <v>-12.651999999999999</v>
      </c>
      <c r="E23" s="5">
        <v>-8.4779999999999998</v>
      </c>
      <c r="F23" s="5">
        <v>-9.5220000000000002</v>
      </c>
      <c r="G23">
        <f t="shared" si="10"/>
        <v>-10.217333333333334</v>
      </c>
      <c r="H23" s="5">
        <v>0.52200000000000002</v>
      </c>
      <c r="I23" s="7">
        <f t="shared" si="11"/>
        <v>-10.739333333333335</v>
      </c>
      <c r="J23" s="7">
        <v>64.959999999999994</v>
      </c>
      <c r="K23" s="7">
        <v>2</v>
      </c>
      <c r="L23" s="8">
        <v>5</v>
      </c>
      <c r="M23" s="7">
        <f t="shared" si="12"/>
        <v>10</v>
      </c>
      <c r="O23" s="7">
        <f t="shared" si="13"/>
        <v>-34.881354666666667</v>
      </c>
      <c r="Q23">
        <f t="shared" si="14"/>
        <v>34.881354666666667</v>
      </c>
      <c r="R23" t="s">
        <v>75</v>
      </c>
      <c r="S23">
        <f>ABS(S18)</f>
        <v>48.228036266666663</v>
      </c>
      <c r="T23">
        <f>ABS(T18)</f>
        <v>54.779994666666667</v>
      </c>
      <c r="V23" t="s">
        <v>75</v>
      </c>
      <c r="W23">
        <f>COUNT(O37:O41)</f>
        <v>5</v>
      </c>
      <c r="X23">
        <f>COUNT(O25:O31)</f>
        <v>7</v>
      </c>
    </row>
    <row r="24" spans="1:28" x14ac:dyDescent="0.2">
      <c r="A24" t="s">
        <v>57</v>
      </c>
      <c r="B24" t="s">
        <v>6</v>
      </c>
      <c r="C24" s="7">
        <v>100</v>
      </c>
      <c r="D24" s="5">
        <v>-12.391</v>
      </c>
      <c r="E24" s="5">
        <v>-13.696</v>
      </c>
      <c r="F24" s="5">
        <v>-9.6519999999999992</v>
      </c>
      <c r="G24" s="7">
        <f t="shared" si="10"/>
        <v>-11.912999999999998</v>
      </c>
      <c r="H24" s="5">
        <v>-0.48399999999999999</v>
      </c>
      <c r="I24" s="7">
        <f t="shared" si="11"/>
        <v>-11.428999999999998</v>
      </c>
      <c r="J24" s="7">
        <v>64.959999999999994</v>
      </c>
      <c r="K24" s="7">
        <v>2</v>
      </c>
      <c r="L24" s="8">
        <v>5</v>
      </c>
      <c r="M24" s="7">
        <f t="shared" si="12"/>
        <v>10</v>
      </c>
      <c r="O24" s="7">
        <f t="shared" si="13"/>
        <v>-37.121391999999993</v>
      </c>
      <c r="Q24">
        <f t="shared" si="14"/>
        <v>37.121391999999993</v>
      </c>
      <c r="R24" t="s">
        <v>76</v>
      </c>
      <c r="S24">
        <f>ABS(S19)</f>
        <v>51.186964266666664</v>
      </c>
      <c r="T24">
        <f>ABS(T19)</f>
        <v>46.09252266666666</v>
      </c>
      <c r="V24" t="s">
        <v>76</v>
      </c>
      <c r="W24">
        <f>COUNT(O32:O36)</f>
        <v>5</v>
      </c>
      <c r="X24">
        <f>COUNT(O18:O24)</f>
        <v>7</v>
      </c>
    </row>
    <row r="25" spans="1:28" x14ac:dyDescent="0.2">
      <c r="A25" t="s">
        <v>57</v>
      </c>
      <c r="B25" t="s">
        <v>7</v>
      </c>
      <c r="C25" s="7">
        <v>100</v>
      </c>
      <c r="D25" s="5">
        <v>-15.913</v>
      </c>
      <c r="E25" s="5">
        <v>-18</v>
      </c>
      <c r="F25" s="5">
        <v>-16.826000000000001</v>
      </c>
      <c r="G25" s="7">
        <f t="shared" si="10"/>
        <v>-16.913</v>
      </c>
      <c r="H25" s="5">
        <v>0.65200000000000002</v>
      </c>
      <c r="I25" s="7">
        <f t="shared" si="11"/>
        <v>-17.565000000000001</v>
      </c>
      <c r="J25" s="7">
        <v>64.959999999999994</v>
      </c>
      <c r="K25" s="7">
        <v>2</v>
      </c>
      <c r="L25" s="8">
        <v>5</v>
      </c>
      <c r="M25" s="7">
        <f t="shared" si="12"/>
        <v>10</v>
      </c>
      <c r="O25" s="7">
        <f t="shared" si="13"/>
        <v>-57.051120000000004</v>
      </c>
      <c r="P25">
        <f>AVERAGE(O25:O31)</f>
        <v>-54.779994666666667</v>
      </c>
      <c r="Q25">
        <f t="shared" si="14"/>
        <v>57.051120000000004</v>
      </c>
    </row>
    <row r="26" spans="1:28" x14ac:dyDescent="0.2">
      <c r="A26" t="s">
        <v>57</v>
      </c>
      <c r="B26" t="s">
        <v>8</v>
      </c>
      <c r="C26" s="7">
        <v>100</v>
      </c>
      <c r="D26" s="5">
        <v>-18.378</v>
      </c>
      <c r="E26" s="5">
        <v>-18.416</v>
      </c>
      <c r="F26" s="5">
        <v>-14.907999999999999</v>
      </c>
      <c r="G26">
        <f>AVERAGE(D26:F26)</f>
        <v>-17.233999999999998</v>
      </c>
      <c r="H26" s="5">
        <v>-0.80800000000000005</v>
      </c>
      <c r="I26" s="7">
        <f t="shared" si="11"/>
        <v>-16.425999999999998</v>
      </c>
      <c r="J26" s="7">
        <v>64.959999999999994</v>
      </c>
      <c r="K26" s="7">
        <v>2</v>
      </c>
      <c r="L26" s="8">
        <v>5</v>
      </c>
      <c r="M26" s="7">
        <f t="shared" si="12"/>
        <v>10</v>
      </c>
      <c r="O26" s="7">
        <f t="shared" si="13"/>
        <v>-53.35164799999999</v>
      </c>
      <c r="Q26">
        <f t="shared" si="14"/>
        <v>53.35164799999999</v>
      </c>
    </row>
    <row r="27" spans="1:28" x14ac:dyDescent="0.2">
      <c r="A27" t="s">
        <v>57</v>
      </c>
      <c r="B27" t="s">
        <v>9</v>
      </c>
      <c r="C27" s="7">
        <v>100</v>
      </c>
      <c r="D27" s="5">
        <v>-11.087</v>
      </c>
      <c r="E27" s="5">
        <v>-14.739000000000001</v>
      </c>
      <c r="F27" s="5">
        <v>-14.87</v>
      </c>
      <c r="G27" s="7">
        <f t="shared" si="10"/>
        <v>-13.565333333333333</v>
      </c>
      <c r="H27" s="5">
        <v>-0.26100000000000001</v>
      </c>
      <c r="I27" s="7">
        <f t="shared" si="11"/>
        <v>-13.304333333333334</v>
      </c>
      <c r="J27" s="7">
        <v>64.959999999999994</v>
      </c>
      <c r="K27" s="7">
        <v>2</v>
      </c>
      <c r="L27" s="8">
        <v>5</v>
      </c>
      <c r="M27" s="7">
        <f t="shared" si="12"/>
        <v>10</v>
      </c>
      <c r="O27" s="7">
        <f t="shared" si="13"/>
        <v>-43.212474666666665</v>
      </c>
      <c r="Q27">
        <f t="shared" si="14"/>
        <v>43.212474666666665</v>
      </c>
    </row>
    <row r="28" spans="1:28" x14ac:dyDescent="0.2">
      <c r="A28" t="s">
        <v>57</v>
      </c>
      <c r="B28" t="s">
        <v>10</v>
      </c>
      <c r="C28" s="7">
        <v>100</v>
      </c>
      <c r="D28" s="5">
        <v>-15.943</v>
      </c>
      <c r="E28" s="5">
        <v>-20.616</v>
      </c>
      <c r="F28" s="5">
        <v>-20.431000000000001</v>
      </c>
      <c r="G28" s="7">
        <f t="shared" si="10"/>
        <v>-18.996666666666666</v>
      </c>
      <c r="H28" s="5">
        <v>-0.23499999999999999</v>
      </c>
      <c r="I28" s="7">
        <f t="shared" si="11"/>
        <v>-18.761666666666667</v>
      </c>
      <c r="J28" s="7">
        <v>64.959999999999994</v>
      </c>
      <c r="K28" s="7">
        <v>2</v>
      </c>
      <c r="L28" s="8">
        <v>5</v>
      </c>
      <c r="M28" s="7">
        <f t="shared" si="12"/>
        <v>10</v>
      </c>
      <c r="O28" s="7">
        <f t="shared" si="13"/>
        <v>-60.937893333333328</v>
      </c>
      <c r="Q28">
        <f t="shared" si="14"/>
        <v>60.937893333333328</v>
      </c>
    </row>
    <row r="29" spans="1:28" x14ac:dyDescent="0.2">
      <c r="A29" t="s">
        <v>57</v>
      </c>
      <c r="B29" t="s">
        <v>11</v>
      </c>
      <c r="C29" s="7">
        <v>100</v>
      </c>
      <c r="D29" s="5">
        <v>-16.042999999999999</v>
      </c>
      <c r="E29" s="5">
        <v>-20.087</v>
      </c>
      <c r="F29" s="5">
        <v>-19.434999999999999</v>
      </c>
      <c r="G29" s="7">
        <f t="shared" si="10"/>
        <v>-18.521666666666665</v>
      </c>
      <c r="H29" s="5">
        <v>-0.52200000000000002</v>
      </c>
      <c r="I29" s="7">
        <f t="shared" si="11"/>
        <v>-17.999666666666666</v>
      </c>
      <c r="J29" s="7">
        <v>64.959999999999994</v>
      </c>
      <c r="K29" s="7">
        <v>2</v>
      </c>
      <c r="L29" s="8">
        <v>5</v>
      </c>
      <c r="M29" s="7">
        <f t="shared" si="12"/>
        <v>10</v>
      </c>
      <c r="O29" s="7">
        <f t="shared" si="13"/>
        <v>-58.462917333333323</v>
      </c>
      <c r="Q29">
        <f t="shared" si="14"/>
        <v>58.462917333333323</v>
      </c>
    </row>
    <row r="30" spans="1:28" x14ac:dyDescent="0.2">
      <c r="A30" t="s">
        <v>57</v>
      </c>
      <c r="B30" t="s">
        <v>12</v>
      </c>
      <c r="C30" s="7">
        <v>100</v>
      </c>
      <c r="D30" s="5">
        <v>-19.329999999999998</v>
      </c>
      <c r="E30" s="5">
        <v>-13.617000000000001</v>
      </c>
      <c r="F30" s="5">
        <v>-16.016999999999999</v>
      </c>
      <c r="G30" s="7">
        <f t="shared" si="10"/>
        <v>-16.321333333333332</v>
      </c>
      <c r="H30" s="5">
        <v>-1.0429999999999999</v>
      </c>
      <c r="I30" s="7">
        <f t="shared" si="11"/>
        <v>-15.278333333333332</v>
      </c>
      <c r="J30" s="7">
        <v>64.959999999999994</v>
      </c>
      <c r="K30" s="7">
        <v>2</v>
      </c>
      <c r="L30" s="8">
        <v>5</v>
      </c>
      <c r="M30" s="7">
        <f t="shared" si="12"/>
        <v>10</v>
      </c>
      <c r="O30" s="7">
        <f t="shared" si="13"/>
        <v>-49.624026666666659</v>
      </c>
      <c r="Q30">
        <f t="shared" si="14"/>
        <v>49.624026666666659</v>
      </c>
    </row>
    <row r="31" spans="1:28" x14ac:dyDescent="0.2">
      <c r="A31" t="s">
        <v>57</v>
      </c>
      <c r="B31" t="s">
        <v>13</v>
      </c>
      <c r="C31" s="7">
        <v>100</v>
      </c>
      <c r="D31" s="5">
        <v>-13.696</v>
      </c>
      <c r="E31" s="5">
        <v>-20.087</v>
      </c>
      <c r="F31" s="5">
        <v>-25.173999999999999</v>
      </c>
      <c r="G31" s="7">
        <f t="shared" si="10"/>
        <v>-19.652333333333335</v>
      </c>
      <c r="H31" s="5">
        <v>-0.92700000000000005</v>
      </c>
      <c r="I31" s="7">
        <f t="shared" si="11"/>
        <v>-18.725333333333335</v>
      </c>
      <c r="J31" s="7">
        <v>64.959999999999994</v>
      </c>
      <c r="K31" s="7">
        <v>2</v>
      </c>
      <c r="L31" s="8">
        <v>5</v>
      </c>
      <c r="M31" s="7">
        <f t="shared" si="12"/>
        <v>10</v>
      </c>
      <c r="O31" s="7">
        <f t="shared" si="13"/>
        <v>-60.819882666666672</v>
      </c>
      <c r="Q31">
        <f t="shared" si="14"/>
        <v>60.819882666666672</v>
      </c>
    </row>
    <row r="32" spans="1:28" x14ac:dyDescent="0.2">
      <c r="A32" t="s">
        <v>58</v>
      </c>
      <c r="B32" t="s">
        <v>14</v>
      </c>
      <c r="C32" s="7">
        <v>100</v>
      </c>
      <c r="D32" s="5">
        <v>-14.348000000000001</v>
      </c>
      <c r="E32" s="5">
        <v>-14.478</v>
      </c>
      <c r="F32" s="5">
        <v>-13.435</v>
      </c>
      <c r="G32" s="7">
        <f t="shared" si="10"/>
        <v>-14.087000000000002</v>
      </c>
      <c r="H32" s="5">
        <v>-0.53600000000000003</v>
      </c>
      <c r="I32" s="7">
        <f t="shared" si="11"/>
        <v>-13.551000000000002</v>
      </c>
      <c r="J32" s="7">
        <v>64.959999999999994</v>
      </c>
      <c r="K32" s="7">
        <v>2</v>
      </c>
      <c r="L32" s="8">
        <v>5</v>
      </c>
      <c r="M32" s="7">
        <f t="shared" si="12"/>
        <v>10</v>
      </c>
      <c r="O32" s="7">
        <f t="shared" si="13"/>
        <v>-44.013648000000003</v>
      </c>
      <c r="P32">
        <f>AVERAGE(O32:O36)</f>
        <v>-51.186964266666664</v>
      </c>
      <c r="Q32">
        <f t="shared" si="14"/>
        <v>44.013648000000003</v>
      </c>
    </row>
    <row r="33" spans="1:17" x14ac:dyDescent="0.2">
      <c r="A33" t="s">
        <v>58</v>
      </c>
      <c r="B33" t="s">
        <v>15</v>
      </c>
      <c r="C33" s="7">
        <v>100</v>
      </c>
      <c r="D33" s="5">
        <v>-16.173999999999999</v>
      </c>
      <c r="E33" s="5">
        <v>-16.042999999999999</v>
      </c>
      <c r="F33" s="5">
        <v>-18.521999999999998</v>
      </c>
      <c r="G33" s="7">
        <f>AVERAGE(D33:F33)</f>
        <v>-16.913</v>
      </c>
      <c r="H33" s="5">
        <v>8.2000000000000003E-2</v>
      </c>
      <c r="I33" s="7">
        <f t="shared" si="11"/>
        <v>-16.995000000000001</v>
      </c>
      <c r="J33" s="7">
        <v>64.959999999999994</v>
      </c>
      <c r="K33" s="7">
        <v>2</v>
      </c>
      <c r="L33" s="8">
        <v>5</v>
      </c>
      <c r="M33" s="7">
        <f t="shared" si="12"/>
        <v>10</v>
      </c>
      <c r="O33" s="7">
        <f t="shared" si="13"/>
        <v>-55.199760000000005</v>
      </c>
      <c r="Q33">
        <f t="shared" si="14"/>
        <v>55.199760000000005</v>
      </c>
    </row>
    <row r="34" spans="1:17" x14ac:dyDescent="0.2">
      <c r="A34" t="s">
        <v>58</v>
      </c>
      <c r="B34" t="s">
        <v>16</v>
      </c>
      <c r="C34" s="7">
        <v>100</v>
      </c>
      <c r="D34" s="5">
        <v>-9.391</v>
      </c>
      <c r="E34" s="5">
        <v>-10.435</v>
      </c>
      <c r="F34" s="5">
        <v>-10.173999999999999</v>
      </c>
      <c r="G34">
        <f t="shared" ref="G34" si="15">AVERAGE(D34:F34)</f>
        <v>-10</v>
      </c>
      <c r="H34" s="5">
        <v>0.39100000000000001</v>
      </c>
      <c r="I34" s="7">
        <f t="shared" si="11"/>
        <v>-10.391</v>
      </c>
      <c r="J34" s="7">
        <v>64.959999999999994</v>
      </c>
      <c r="K34" s="7">
        <v>2</v>
      </c>
      <c r="L34" s="8">
        <v>5</v>
      </c>
      <c r="M34" s="7">
        <f t="shared" si="12"/>
        <v>10</v>
      </c>
      <c r="O34" s="7">
        <f t="shared" si="13"/>
        <v>-33.749967999999996</v>
      </c>
      <c r="Q34">
        <f t="shared" si="14"/>
        <v>33.749967999999996</v>
      </c>
    </row>
    <row r="35" spans="1:17" x14ac:dyDescent="0.2">
      <c r="A35" t="s">
        <v>58</v>
      </c>
      <c r="B35" s="2" t="s">
        <v>17</v>
      </c>
      <c r="C35" s="7">
        <v>100</v>
      </c>
      <c r="D35" s="5">
        <v>-10.304</v>
      </c>
      <c r="E35" s="5">
        <v>-11.739000000000001</v>
      </c>
      <c r="F35" s="5">
        <v>-11.87</v>
      </c>
      <c r="G35" s="7">
        <f t="shared" si="10"/>
        <v>-11.304333333333332</v>
      </c>
      <c r="H35" s="5">
        <v>0.91300000000000003</v>
      </c>
      <c r="I35" s="7">
        <f t="shared" si="11"/>
        <v>-12.217333333333332</v>
      </c>
      <c r="J35" s="7">
        <v>64.959999999999994</v>
      </c>
      <c r="K35" s="7">
        <v>2</v>
      </c>
      <c r="L35" s="8">
        <v>5</v>
      </c>
      <c r="M35" s="7">
        <f t="shared" si="12"/>
        <v>10</v>
      </c>
      <c r="O35" s="7">
        <f t="shared" si="13"/>
        <v>-39.681898666666662</v>
      </c>
      <c r="Q35">
        <f t="shared" si="14"/>
        <v>39.681898666666662</v>
      </c>
    </row>
    <row r="36" spans="1:17" x14ac:dyDescent="0.2">
      <c r="A36" t="s">
        <v>58</v>
      </c>
      <c r="B36" t="s">
        <v>18</v>
      </c>
      <c r="C36" s="7">
        <v>100</v>
      </c>
      <c r="D36" s="5">
        <v>-33.130000000000003</v>
      </c>
      <c r="E36" s="5">
        <v>-23.27</v>
      </c>
      <c r="F36" s="5">
        <v>-25.527999999999999</v>
      </c>
      <c r="G36" s="7">
        <f t="shared" si="10"/>
        <v>-27.309333333333331</v>
      </c>
      <c r="H36" s="5">
        <f>-1.666</f>
        <v>-1.6659999999999999</v>
      </c>
      <c r="I36" s="7">
        <f t="shared" si="11"/>
        <v>-25.643333333333331</v>
      </c>
      <c r="J36" s="7">
        <v>64.959999999999994</v>
      </c>
      <c r="K36" s="7">
        <v>2</v>
      </c>
      <c r="L36" s="8">
        <v>5</v>
      </c>
      <c r="M36" s="7">
        <f t="shared" si="12"/>
        <v>10</v>
      </c>
      <c r="O36" s="7">
        <f t="shared" si="13"/>
        <v>-83.289546666666652</v>
      </c>
      <c r="Q36">
        <f t="shared" si="14"/>
        <v>83.289546666666652</v>
      </c>
    </row>
    <row r="37" spans="1:17" x14ac:dyDescent="0.2">
      <c r="A37" t="s">
        <v>58</v>
      </c>
      <c r="B37" t="s">
        <v>19</v>
      </c>
      <c r="C37" s="7">
        <v>100</v>
      </c>
      <c r="D37" s="5">
        <v>-16.826000000000001</v>
      </c>
      <c r="E37" s="5">
        <v>-16.696000000000002</v>
      </c>
      <c r="F37" s="5">
        <v>-14.87</v>
      </c>
      <c r="G37">
        <f>AVERAGE(D37:F37)</f>
        <v>-16.130666666666666</v>
      </c>
      <c r="H37" s="5">
        <v>-0.52200000000000002</v>
      </c>
      <c r="I37" s="7">
        <f t="shared" si="11"/>
        <v>-15.608666666666666</v>
      </c>
      <c r="J37" s="7">
        <v>64.959999999999994</v>
      </c>
      <c r="K37" s="7">
        <v>2</v>
      </c>
      <c r="L37" s="8">
        <v>5</v>
      </c>
      <c r="M37" s="7">
        <f t="shared" si="12"/>
        <v>10</v>
      </c>
      <c r="O37" s="7">
        <f t="shared" si="13"/>
        <v>-50.696949333333329</v>
      </c>
      <c r="P37">
        <f>AVERAGE(O37:O41)</f>
        <v>-48.228036266666663</v>
      </c>
      <c r="Q37">
        <f t="shared" si="14"/>
        <v>50.696949333333329</v>
      </c>
    </row>
    <row r="38" spans="1:17" x14ac:dyDescent="0.2">
      <c r="A38" t="s">
        <v>58</v>
      </c>
      <c r="B38" t="s">
        <v>20</v>
      </c>
      <c r="C38" s="7">
        <v>100</v>
      </c>
      <c r="D38" s="5">
        <v>-16.234000000000002</v>
      </c>
      <c r="E38" s="5">
        <v>-18.931999999999999</v>
      </c>
      <c r="F38" s="5">
        <v>-13.975</v>
      </c>
      <c r="G38">
        <f t="shared" si="10"/>
        <v>-16.380333333333333</v>
      </c>
      <c r="H38" s="5">
        <v>-0.86499999999999999</v>
      </c>
      <c r="I38" s="7">
        <f t="shared" si="11"/>
        <v>-15.515333333333333</v>
      </c>
      <c r="J38" s="7">
        <v>64.959999999999994</v>
      </c>
      <c r="K38" s="7">
        <v>2</v>
      </c>
      <c r="L38" s="8">
        <v>5</v>
      </c>
      <c r="M38" s="7">
        <f t="shared" si="12"/>
        <v>10</v>
      </c>
      <c r="O38" s="7">
        <f t="shared" si="13"/>
        <v>-50.393802666666659</v>
      </c>
      <c r="Q38">
        <f t="shared" si="14"/>
        <v>50.393802666666659</v>
      </c>
    </row>
    <row r="39" spans="1:17" x14ac:dyDescent="0.2">
      <c r="A39" t="s">
        <v>58</v>
      </c>
      <c r="B39" t="s">
        <v>21</v>
      </c>
      <c r="C39" s="7">
        <v>100</v>
      </c>
      <c r="D39" s="5">
        <v>-13.435</v>
      </c>
      <c r="E39" s="5">
        <v>-19.826000000000001</v>
      </c>
      <c r="F39" s="5">
        <v>-18.913</v>
      </c>
      <c r="G39">
        <f t="shared" si="10"/>
        <v>-17.391333333333336</v>
      </c>
      <c r="H39" s="5">
        <v>-0.29799999999999999</v>
      </c>
      <c r="I39">
        <f t="shared" si="11"/>
        <v>-17.093333333333337</v>
      </c>
      <c r="J39" s="7">
        <v>64.959999999999994</v>
      </c>
      <c r="K39">
        <v>2</v>
      </c>
      <c r="L39" s="6">
        <v>5</v>
      </c>
      <c r="M39">
        <f t="shared" si="12"/>
        <v>10</v>
      </c>
      <c r="O39">
        <f>(I39*J39)/(K39*M39)</f>
        <v>-55.519146666666678</v>
      </c>
      <c r="Q39">
        <f t="shared" si="14"/>
        <v>55.519146666666678</v>
      </c>
    </row>
    <row r="40" spans="1:17" x14ac:dyDescent="0.2">
      <c r="A40" t="s">
        <v>58</v>
      </c>
      <c r="B40" t="s">
        <v>22</v>
      </c>
      <c r="C40" s="7">
        <v>100</v>
      </c>
      <c r="D40" s="5">
        <v>-12.522</v>
      </c>
      <c r="E40" s="5">
        <v>-15.260999999999999</v>
      </c>
      <c r="F40" s="5">
        <v>-14.609</v>
      </c>
      <c r="G40">
        <f t="shared" si="10"/>
        <v>-14.130666666666668</v>
      </c>
      <c r="H40" s="5">
        <v>-0.26100000000000001</v>
      </c>
      <c r="I40" s="7">
        <f t="shared" si="11"/>
        <v>-13.869666666666669</v>
      </c>
      <c r="J40" s="7">
        <v>64.959999999999994</v>
      </c>
      <c r="K40" s="7">
        <v>2</v>
      </c>
      <c r="L40" s="8">
        <v>5</v>
      </c>
      <c r="M40" s="7">
        <f t="shared" si="12"/>
        <v>10</v>
      </c>
      <c r="O40" s="7">
        <f t="shared" si="13"/>
        <v>-45.048677333333337</v>
      </c>
      <c r="Q40">
        <f t="shared" si="14"/>
        <v>45.048677333333337</v>
      </c>
    </row>
    <row r="41" spans="1:17" x14ac:dyDescent="0.2">
      <c r="A41" t="s">
        <v>58</v>
      </c>
      <c r="B41" t="s">
        <v>23</v>
      </c>
      <c r="C41" s="7">
        <v>100</v>
      </c>
      <c r="D41" s="5">
        <v>-12.522</v>
      </c>
      <c r="E41" s="5">
        <v>-12.651999999999999</v>
      </c>
      <c r="F41" s="5">
        <v>-12.651999999999999</v>
      </c>
      <c r="G41" s="7">
        <f t="shared" si="10"/>
        <v>-12.608666666666666</v>
      </c>
      <c r="H41" s="5">
        <v>-0.45300000000000001</v>
      </c>
      <c r="I41" s="7">
        <f t="shared" si="11"/>
        <v>-12.155666666666667</v>
      </c>
      <c r="J41" s="7">
        <v>64.959999999999994</v>
      </c>
      <c r="K41" s="7">
        <v>2</v>
      </c>
      <c r="L41" s="8">
        <v>5</v>
      </c>
      <c r="M41" s="7">
        <f t="shared" si="12"/>
        <v>10</v>
      </c>
      <c r="O41" s="7">
        <f t="shared" si="13"/>
        <v>-39.481605333333327</v>
      </c>
      <c r="Q41">
        <f t="shared" si="14"/>
        <v>39.481605333333327</v>
      </c>
    </row>
  </sheetData>
  <mergeCells count="4">
    <mergeCell ref="R16:T16"/>
    <mergeCell ref="V16:X16"/>
    <mergeCell ref="R21:T21"/>
    <mergeCell ref="V21:X21"/>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10E0-460B-4381-936F-A12B0BE512A2}">
  <dimension ref="A1:AC41"/>
  <sheetViews>
    <sheetView topLeftCell="A11" workbookViewId="0">
      <selection activeCell="V39" sqref="V39"/>
    </sheetView>
  </sheetViews>
  <sheetFormatPr defaultRowHeight="15" x14ac:dyDescent="0.2"/>
  <cols>
    <col min="1" max="1" width="11.43359375" bestFit="1" customWidth="1"/>
    <col min="2" max="2" width="14.796875" bestFit="1" customWidth="1"/>
  </cols>
  <sheetData>
    <row r="1" spans="1:14" x14ac:dyDescent="0.2">
      <c r="A1" t="s">
        <v>62</v>
      </c>
      <c r="C1" s="65" t="s">
        <v>72</v>
      </c>
      <c r="D1" s="65"/>
      <c r="E1" s="65"/>
      <c r="I1" s="7"/>
    </row>
    <row r="2" spans="1:14" x14ac:dyDescent="0.2">
      <c r="A2" t="s">
        <v>158</v>
      </c>
      <c r="B2" s="11" t="s">
        <v>70</v>
      </c>
      <c r="C2" s="4">
        <v>1</v>
      </c>
      <c r="D2" s="4">
        <v>2</v>
      </c>
      <c r="E2" s="4">
        <v>3</v>
      </c>
      <c r="F2" s="3" t="s">
        <v>63</v>
      </c>
      <c r="G2" s="4" t="s">
        <v>64</v>
      </c>
      <c r="H2" s="3" t="s">
        <v>61</v>
      </c>
      <c r="I2" s="9" t="s">
        <v>65</v>
      </c>
      <c r="J2" s="3" t="s">
        <v>66</v>
      </c>
      <c r="K2" s="3" t="s">
        <v>67</v>
      </c>
      <c r="L2" s="3" t="s">
        <v>106</v>
      </c>
      <c r="N2" s="3" t="s">
        <v>107</v>
      </c>
    </row>
    <row r="3" spans="1:14" x14ac:dyDescent="0.2">
      <c r="B3" s="40">
        <v>20</v>
      </c>
      <c r="C3" s="5">
        <v>10.949</v>
      </c>
      <c r="D3" s="5">
        <v>12.455</v>
      </c>
      <c r="E3" s="5">
        <v>9.8610000000000007</v>
      </c>
      <c r="F3">
        <f t="shared" ref="F3:F7" si="0">AVERAGE(C3:E3)</f>
        <v>11.088333333333333</v>
      </c>
      <c r="G3" s="5">
        <v>1.07</v>
      </c>
      <c r="H3">
        <f t="shared" ref="H3:H7" si="1">F3-G3</f>
        <v>10.018333333333333</v>
      </c>
      <c r="I3" s="7">
        <v>64.959999999999994</v>
      </c>
      <c r="J3">
        <v>4</v>
      </c>
      <c r="K3" s="5">
        <v>1</v>
      </c>
      <c r="L3">
        <f>50/K3</f>
        <v>50</v>
      </c>
      <c r="N3">
        <f>(H3*I3)/(J3*L3)</f>
        <v>3.2539546666666661</v>
      </c>
    </row>
    <row r="4" spans="1:14" x14ac:dyDescent="0.2">
      <c r="B4" s="19">
        <v>100</v>
      </c>
      <c r="C4" s="5">
        <v>4.181</v>
      </c>
      <c r="D4" s="5">
        <v>2.46</v>
      </c>
      <c r="E4" s="5">
        <v>3.63</v>
      </c>
      <c r="F4">
        <f t="shared" si="0"/>
        <v>3.4236666666666671</v>
      </c>
      <c r="G4" s="5">
        <v>-0.313</v>
      </c>
      <c r="H4">
        <f t="shared" si="1"/>
        <v>3.7366666666666672</v>
      </c>
      <c r="I4" s="7">
        <v>64.959999999999994</v>
      </c>
      <c r="J4">
        <v>4</v>
      </c>
      <c r="K4" s="6">
        <v>5</v>
      </c>
      <c r="L4">
        <f t="shared" ref="L4:L7" si="2">50/K4</f>
        <v>10</v>
      </c>
      <c r="N4">
        <f>(H4*I4)/(J4*L4)</f>
        <v>6.0683466666666668</v>
      </c>
    </row>
    <row r="5" spans="1:14" x14ac:dyDescent="0.2">
      <c r="B5" s="19">
        <v>200</v>
      </c>
      <c r="C5" s="5">
        <v>1.409</v>
      </c>
      <c r="D5" s="5">
        <v>0.73799999999999999</v>
      </c>
      <c r="E5" s="5">
        <v>1.41</v>
      </c>
      <c r="F5" s="7">
        <f t="shared" si="0"/>
        <v>1.1856666666666669</v>
      </c>
      <c r="G5" s="5">
        <v>5.0999999999999997E-2</v>
      </c>
      <c r="H5" s="7">
        <f t="shared" si="1"/>
        <v>1.1346666666666669</v>
      </c>
      <c r="I5" s="7">
        <v>64.959999999999994</v>
      </c>
      <c r="J5">
        <v>4</v>
      </c>
      <c r="K5" s="8">
        <v>10</v>
      </c>
      <c r="L5" s="7">
        <f t="shared" si="2"/>
        <v>5</v>
      </c>
      <c r="M5" s="7"/>
      <c r="N5" s="7">
        <f t="shared" ref="N5:N7" si="3">(H5*I5)/(J5*L5)</f>
        <v>3.6853973333333334</v>
      </c>
    </row>
    <row r="6" spans="1:14" x14ac:dyDescent="0.2">
      <c r="B6" s="19">
        <v>400</v>
      </c>
      <c r="C6" s="5">
        <v>0.878</v>
      </c>
      <c r="D6" s="5">
        <v>0.65100000000000002</v>
      </c>
      <c r="E6" s="5">
        <v>1</v>
      </c>
      <c r="F6">
        <f t="shared" si="0"/>
        <v>0.84299999999999997</v>
      </c>
      <c r="G6" s="5">
        <v>-2.1999999999999999E-2</v>
      </c>
      <c r="H6">
        <f t="shared" si="1"/>
        <v>0.86499999999999999</v>
      </c>
      <c r="I6" s="7">
        <v>64.959999999999994</v>
      </c>
      <c r="J6">
        <v>4</v>
      </c>
      <c r="K6" s="6">
        <v>20</v>
      </c>
      <c r="L6">
        <f t="shared" si="2"/>
        <v>2.5</v>
      </c>
      <c r="N6" s="7">
        <f t="shared" si="3"/>
        <v>5.61904</v>
      </c>
    </row>
    <row r="7" spans="1:14" x14ac:dyDescent="0.2">
      <c r="B7" s="19">
        <v>800</v>
      </c>
      <c r="C7" s="5">
        <v>0</v>
      </c>
      <c r="D7" s="5">
        <v>0</v>
      </c>
      <c r="E7" s="5">
        <v>0</v>
      </c>
      <c r="F7">
        <f t="shared" si="0"/>
        <v>0</v>
      </c>
      <c r="G7" s="5">
        <v>0</v>
      </c>
      <c r="H7">
        <f t="shared" si="1"/>
        <v>0</v>
      </c>
      <c r="I7" s="7">
        <v>64.959999999999994</v>
      </c>
      <c r="J7">
        <v>4</v>
      </c>
      <c r="K7" s="6">
        <v>40</v>
      </c>
      <c r="L7">
        <f t="shared" si="2"/>
        <v>1.25</v>
      </c>
      <c r="N7">
        <f t="shared" si="3"/>
        <v>0</v>
      </c>
    </row>
    <row r="8" spans="1:14" x14ac:dyDescent="0.2">
      <c r="B8" s="19"/>
    </row>
    <row r="9" spans="1:14" x14ac:dyDescent="0.2">
      <c r="A9" t="s">
        <v>116</v>
      </c>
      <c r="B9" s="51" t="s">
        <v>70</v>
      </c>
      <c r="C9" s="4">
        <v>1</v>
      </c>
      <c r="D9" s="4">
        <v>2</v>
      </c>
      <c r="E9" s="4">
        <v>3</v>
      </c>
      <c r="F9" s="3" t="s">
        <v>63</v>
      </c>
      <c r="G9" s="4" t="s">
        <v>64</v>
      </c>
      <c r="H9" s="3" t="s">
        <v>61</v>
      </c>
      <c r="I9" s="9" t="s">
        <v>65</v>
      </c>
      <c r="J9" s="3" t="s">
        <v>66</v>
      </c>
      <c r="K9" s="3" t="s">
        <v>67</v>
      </c>
      <c r="L9" s="3" t="s">
        <v>106</v>
      </c>
      <c r="N9" s="3" t="s">
        <v>107</v>
      </c>
    </row>
    <row r="10" spans="1:14" x14ac:dyDescent="0.2">
      <c r="B10" s="40">
        <v>20</v>
      </c>
      <c r="C10" s="5">
        <v>17.452000000000002</v>
      </c>
      <c r="D10" s="5">
        <v>17.178999999999998</v>
      </c>
      <c r="E10" s="5">
        <v>16.843</v>
      </c>
      <c r="F10">
        <f>AVERAGE(C10:E10)</f>
        <v>17.158000000000001</v>
      </c>
      <c r="G10" s="5">
        <v>0.63</v>
      </c>
      <c r="H10">
        <f t="shared" ref="H10:H14" si="4">F10-G10</f>
        <v>16.528000000000002</v>
      </c>
      <c r="I10" s="7">
        <v>64.959999999999994</v>
      </c>
      <c r="J10">
        <v>4</v>
      </c>
      <c r="K10" s="5">
        <v>1</v>
      </c>
      <c r="L10">
        <f>50/K10</f>
        <v>50</v>
      </c>
      <c r="N10">
        <f>(H10*I10)/(J10*L10)</f>
        <v>5.3682943999999999</v>
      </c>
    </row>
    <row r="11" spans="1:14" x14ac:dyDescent="0.2">
      <c r="B11" s="19">
        <v>100</v>
      </c>
      <c r="C11" s="5">
        <v>4.548</v>
      </c>
      <c r="D11" s="5">
        <v>4.5250000000000004</v>
      </c>
      <c r="E11" s="5">
        <v>4.181</v>
      </c>
      <c r="F11">
        <f t="shared" ref="F11:F14" si="5">AVERAGE(C11:E11)</f>
        <v>4.4180000000000001</v>
      </c>
      <c r="G11" s="5">
        <v>1.0129999999999999</v>
      </c>
      <c r="H11">
        <f t="shared" si="4"/>
        <v>3.4050000000000002</v>
      </c>
      <c r="I11" s="7">
        <v>64.959999999999994</v>
      </c>
      <c r="J11">
        <v>4</v>
      </c>
      <c r="K11" s="6">
        <v>5</v>
      </c>
      <c r="L11">
        <f t="shared" ref="L11:L14" si="6">50/K11</f>
        <v>10</v>
      </c>
      <c r="N11">
        <f>(H11*I11)/(J11*L11)</f>
        <v>5.5297199999999993</v>
      </c>
    </row>
    <row r="12" spans="1:14" x14ac:dyDescent="0.2">
      <c r="B12" s="19">
        <v>200</v>
      </c>
      <c r="C12" s="5">
        <v>2.3929999999999998</v>
      </c>
      <c r="D12" s="5">
        <v>2.8319999999999999</v>
      </c>
      <c r="E12" s="5">
        <v>2.7650000000000001</v>
      </c>
      <c r="F12" s="7">
        <f t="shared" si="5"/>
        <v>2.6633333333333336</v>
      </c>
      <c r="G12" s="5">
        <v>-0.23100000000000001</v>
      </c>
      <c r="H12" s="7">
        <f t="shared" si="4"/>
        <v>2.8943333333333334</v>
      </c>
      <c r="I12" s="7">
        <v>64.959999999999994</v>
      </c>
      <c r="J12">
        <v>4</v>
      </c>
      <c r="K12" s="8">
        <v>10</v>
      </c>
      <c r="L12" s="7">
        <f t="shared" si="6"/>
        <v>5</v>
      </c>
      <c r="M12" s="7"/>
      <c r="N12" s="7">
        <f t="shared" ref="N12:N14" si="7">(H12*I12)/(J12*L12)</f>
        <v>9.4007946666666662</v>
      </c>
    </row>
    <row r="13" spans="1:14" x14ac:dyDescent="0.2">
      <c r="B13" s="19">
        <v>400</v>
      </c>
      <c r="C13" s="5">
        <v>1.76</v>
      </c>
      <c r="D13" s="5">
        <v>1.653</v>
      </c>
      <c r="E13" s="5">
        <v>1.0049999999999999</v>
      </c>
      <c r="F13">
        <f t="shared" si="5"/>
        <v>1.4726666666666668</v>
      </c>
      <c r="G13" s="5">
        <v>5.6000000000000001E-2</v>
      </c>
      <c r="H13">
        <f t="shared" si="4"/>
        <v>1.4166666666666667</v>
      </c>
      <c r="I13" s="7">
        <v>64.959999999999994</v>
      </c>
      <c r="J13">
        <v>4</v>
      </c>
      <c r="K13" s="6">
        <v>20</v>
      </c>
      <c r="L13">
        <f t="shared" si="6"/>
        <v>2.5</v>
      </c>
      <c r="N13" s="7">
        <f t="shared" si="7"/>
        <v>9.2026666666666657</v>
      </c>
    </row>
    <row r="14" spans="1:14" x14ac:dyDescent="0.2">
      <c r="B14" s="19">
        <v>800</v>
      </c>
      <c r="C14" s="5">
        <v>0</v>
      </c>
      <c r="D14" s="5">
        <v>0</v>
      </c>
      <c r="E14" s="5">
        <v>0</v>
      </c>
      <c r="F14">
        <f t="shared" si="5"/>
        <v>0</v>
      </c>
      <c r="G14" s="5">
        <v>0</v>
      </c>
      <c r="H14">
        <f t="shared" si="4"/>
        <v>0</v>
      </c>
      <c r="I14" s="7">
        <v>64.959999999999994</v>
      </c>
      <c r="J14">
        <v>4</v>
      </c>
      <c r="K14" s="6">
        <v>40</v>
      </c>
      <c r="L14">
        <f t="shared" si="6"/>
        <v>1.25</v>
      </c>
      <c r="N14">
        <f t="shared" si="7"/>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row>
    <row r="18" spans="1:29" x14ac:dyDescent="0.2">
      <c r="A18" t="s">
        <v>57</v>
      </c>
      <c r="B18" t="s">
        <v>0</v>
      </c>
      <c r="C18" s="7">
        <v>20</v>
      </c>
      <c r="D18" s="5">
        <v>13.683999999999999</v>
      </c>
      <c r="E18" s="5">
        <v>12.909000000000001</v>
      </c>
      <c r="F18" s="5">
        <v>13.491</v>
      </c>
      <c r="G18">
        <f t="shared" ref="G18:G41" si="8">AVERAGE(D18:F18)</f>
        <v>13.361333333333334</v>
      </c>
      <c r="H18" s="5">
        <v>0.432</v>
      </c>
      <c r="I18" s="7">
        <f t="shared" ref="I18:I41" si="9">G18-H18</f>
        <v>12.929333333333334</v>
      </c>
      <c r="J18" s="7">
        <v>64.959999999999994</v>
      </c>
      <c r="K18">
        <v>4</v>
      </c>
      <c r="L18" s="5">
        <v>1</v>
      </c>
      <c r="M18">
        <f>50/L18</f>
        <v>50</v>
      </c>
      <c r="N18" s="7"/>
      <c r="O18" s="7">
        <f>(I18*J18)/(K18*M18)</f>
        <v>4.1994474666666664</v>
      </c>
      <c r="Q18">
        <f>AVERAGE(O18:O24)</f>
        <v>5.0982463999999998</v>
      </c>
    </row>
    <row r="19" spans="1:29" x14ac:dyDescent="0.2">
      <c r="A19" t="s">
        <v>57</v>
      </c>
      <c r="B19" t="s">
        <v>1</v>
      </c>
      <c r="C19" s="7">
        <v>20</v>
      </c>
      <c r="D19" s="5">
        <v>20.527000000000001</v>
      </c>
      <c r="E19" s="5">
        <v>20.571000000000002</v>
      </c>
      <c r="F19" s="5">
        <v>20.81</v>
      </c>
      <c r="G19" s="7">
        <f t="shared" si="8"/>
        <v>20.635999999999999</v>
      </c>
      <c r="H19" s="5">
        <v>-0.77500000000000002</v>
      </c>
      <c r="I19" s="7">
        <f t="shared" si="9"/>
        <v>21.410999999999998</v>
      </c>
      <c r="J19" s="7">
        <v>64.959999999999994</v>
      </c>
      <c r="K19">
        <v>4</v>
      </c>
      <c r="L19" s="5">
        <v>1</v>
      </c>
      <c r="M19">
        <f t="shared" ref="M19:M41" si="10">50/L19</f>
        <v>50</v>
      </c>
      <c r="O19" s="7">
        <f t="shared" ref="O19:O41" si="11">(I19*J19)/(K19*M19)</f>
        <v>6.9542927999999984</v>
      </c>
      <c r="S19" s="34" t="s">
        <v>77</v>
      </c>
      <c r="T19" s="34"/>
      <c r="U19" s="34"/>
      <c r="W19" s="34" t="s">
        <v>74</v>
      </c>
      <c r="X19" s="34"/>
      <c r="Y19" s="34"/>
      <c r="AA19" s="34" t="s">
        <v>79</v>
      </c>
      <c r="AB19" s="34"/>
      <c r="AC19" s="34"/>
    </row>
    <row r="20" spans="1:29" x14ac:dyDescent="0.2">
      <c r="A20" t="s">
        <v>57</v>
      </c>
      <c r="B20" t="s">
        <v>2</v>
      </c>
      <c r="C20" s="7">
        <v>20</v>
      </c>
      <c r="D20" s="5">
        <v>14.72</v>
      </c>
      <c r="E20" s="5">
        <v>14.08</v>
      </c>
      <c r="F20" s="5">
        <v>14.43</v>
      </c>
      <c r="G20">
        <f>AVERAGE(D20:F20)</f>
        <v>14.410000000000002</v>
      </c>
      <c r="H20" s="5">
        <v>0.66300000000000003</v>
      </c>
      <c r="I20" s="7">
        <f t="shared" si="9"/>
        <v>13.747000000000002</v>
      </c>
      <c r="J20" s="7">
        <v>64.959999999999994</v>
      </c>
      <c r="K20">
        <v>4</v>
      </c>
      <c r="L20" s="5">
        <v>1</v>
      </c>
      <c r="M20">
        <f t="shared" si="10"/>
        <v>50</v>
      </c>
      <c r="O20" s="7">
        <f t="shared" si="11"/>
        <v>4.4650256000000006</v>
      </c>
      <c r="T20" s="3" t="s">
        <v>58</v>
      </c>
      <c r="U20" t="s">
        <v>57</v>
      </c>
      <c r="X20" s="3" t="s">
        <v>58</v>
      </c>
      <c r="Y20" t="s">
        <v>57</v>
      </c>
      <c r="AB20" s="3" t="s">
        <v>58</v>
      </c>
      <c r="AC20" t="s">
        <v>57</v>
      </c>
    </row>
    <row r="21" spans="1:29" x14ac:dyDescent="0.2">
      <c r="A21" t="s">
        <v>57</v>
      </c>
      <c r="B21" t="s">
        <v>3</v>
      </c>
      <c r="C21" s="7">
        <v>20</v>
      </c>
      <c r="D21" s="5">
        <v>18.052</v>
      </c>
      <c r="E21" s="5">
        <v>16.553999999999998</v>
      </c>
      <c r="F21" s="5">
        <v>17.216999999999999</v>
      </c>
      <c r="G21">
        <f t="shared" ref="G21" si="12">AVERAGE(D21:F21)</f>
        <v>17.274333333333331</v>
      </c>
      <c r="H21" s="5">
        <v>0.19</v>
      </c>
      <c r="I21" s="7">
        <f t="shared" si="9"/>
        <v>17.08433333333333</v>
      </c>
      <c r="J21" s="7">
        <v>64.959999999999994</v>
      </c>
      <c r="K21">
        <v>4</v>
      </c>
      <c r="L21" s="5">
        <v>1</v>
      </c>
      <c r="M21">
        <f t="shared" si="10"/>
        <v>50</v>
      </c>
      <c r="O21" s="7">
        <f t="shared" si="11"/>
        <v>5.5489914666666653</v>
      </c>
      <c r="S21" t="s">
        <v>75</v>
      </c>
      <c r="T21">
        <f>AVERAGE(O37:O41)</f>
        <v>5.8810886399999998</v>
      </c>
      <c r="U21">
        <f>AVERAGE(O25:O31)</f>
        <v>6.4082266666666658</v>
      </c>
      <c r="W21" t="s">
        <v>75</v>
      </c>
      <c r="X21">
        <f>STDEVA(O37:O41)</f>
        <v>0.96821139279592572</v>
      </c>
      <c r="Y21">
        <f>STDEVA(O25:O31)</f>
        <v>1.5297665670885294</v>
      </c>
      <c r="AA21" t="s">
        <v>75</v>
      </c>
      <c r="AB21">
        <f>X21/SQRT(X26)</f>
        <v>0.43299729817628801</v>
      </c>
      <c r="AC21">
        <f>Y21/SQRT(Y26)</f>
        <v>0.57819741435675065</v>
      </c>
    </row>
    <row r="22" spans="1:29" x14ac:dyDescent="0.2">
      <c r="A22" t="s">
        <v>57</v>
      </c>
      <c r="B22" t="s">
        <v>4</v>
      </c>
      <c r="C22" s="7">
        <v>20</v>
      </c>
      <c r="D22" s="5">
        <v>15.302</v>
      </c>
      <c r="E22" s="5">
        <v>15.384</v>
      </c>
      <c r="F22" s="5">
        <v>15.928000000000001</v>
      </c>
      <c r="G22" s="7">
        <f t="shared" si="8"/>
        <v>15.538000000000002</v>
      </c>
      <c r="H22" s="5">
        <v>-9.7000000000000003E-2</v>
      </c>
      <c r="I22" s="7">
        <f t="shared" si="9"/>
        <v>15.635000000000002</v>
      </c>
      <c r="J22" s="7">
        <v>64.959999999999994</v>
      </c>
      <c r="K22">
        <v>4</v>
      </c>
      <c r="L22" s="5">
        <v>1</v>
      </c>
      <c r="M22">
        <f t="shared" si="10"/>
        <v>50</v>
      </c>
      <c r="O22" s="7">
        <f t="shared" si="11"/>
        <v>5.0782479999999994</v>
      </c>
      <c r="S22" t="s">
        <v>76</v>
      </c>
      <c r="T22">
        <f>AVERAGE(O32:O36)</f>
        <v>4.4645708799999992</v>
      </c>
      <c r="U22">
        <f>AVERAGE(O18:O24)</f>
        <v>5.0982463999999998</v>
      </c>
      <c r="W22" t="s">
        <v>76</v>
      </c>
      <c r="X22">
        <f>STDEVA(O32:O36)</f>
        <v>0.55071142579568166</v>
      </c>
      <c r="Y22">
        <f>STDEVA(O18:O24)</f>
        <v>0.9260560156796902</v>
      </c>
      <c r="AA22" t="s">
        <v>76</v>
      </c>
      <c r="AB22">
        <f>X22/SQRT(X27)</f>
        <v>0.24628563681299506</v>
      </c>
      <c r="AC22">
        <f>Y22/SQRT(Y27)</f>
        <v>0.35001627394339874</v>
      </c>
    </row>
    <row r="23" spans="1:29" x14ac:dyDescent="0.2">
      <c r="A23" t="s">
        <v>57</v>
      </c>
      <c r="B23" t="s">
        <v>5</v>
      </c>
      <c r="C23" s="7">
        <v>20</v>
      </c>
      <c r="D23" s="5">
        <v>14.348000000000001</v>
      </c>
      <c r="E23" s="5">
        <v>13.226000000000001</v>
      </c>
      <c r="F23" s="5">
        <v>14.452</v>
      </c>
      <c r="G23">
        <f>AVERAGE(D23:F23)</f>
        <v>14.008666666666668</v>
      </c>
      <c r="H23" s="5">
        <v>-0.65200000000000002</v>
      </c>
      <c r="I23" s="7">
        <f t="shared" si="9"/>
        <v>14.660666666666668</v>
      </c>
      <c r="J23" s="7">
        <v>64.959999999999994</v>
      </c>
      <c r="K23">
        <v>4</v>
      </c>
      <c r="L23" s="5">
        <v>1</v>
      </c>
      <c r="M23">
        <f t="shared" si="10"/>
        <v>50</v>
      </c>
      <c r="O23" s="7">
        <f t="shared" si="11"/>
        <v>4.7617845333333335</v>
      </c>
    </row>
    <row r="24" spans="1:29" x14ac:dyDescent="0.2">
      <c r="A24" t="s">
        <v>57</v>
      </c>
      <c r="B24" t="s">
        <v>6</v>
      </c>
      <c r="C24" s="7">
        <v>20</v>
      </c>
      <c r="D24" s="5">
        <v>18.626000000000001</v>
      </c>
      <c r="E24" s="5">
        <v>12.313000000000001</v>
      </c>
      <c r="F24" s="5">
        <v>13.304</v>
      </c>
      <c r="G24" s="7">
        <f t="shared" si="8"/>
        <v>14.747666666666667</v>
      </c>
      <c r="H24" s="5">
        <v>0.33900000000000002</v>
      </c>
      <c r="I24" s="7">
        <f t="shared" si="9"/>
        <v>14.408666666666667</v>
      </c>
      <c r="J24" s="7">
        <v>64.959999999999994</v>
      </c>
      <c r="K24">
        <v>4</v>
      </c>
      <c r="L24" s="5">
        <v>1</v>
      </c>
      <c r="M24">
        <f t="shared" si="10"/>
        <v>50</v>
      </c>
      <c r="O24" s="7">
        <f t="shared" si="11"/>
        <v>4.6799349333333327</v>
      </c>
      <c r="S24" s="53" t="s">
        <v>78</v>
      </c>
      <c r="T24" s="53"/>
      <c r="U24" s="53"/>
      <c r="W24" s="52" t="s">
        <v>80</v>
      </c>
      <c r="X24" s="52"/>
      <c r="Y24" s="52"/>
    </row>
    <row r="25" spans="1:29" x14ac:dyDescent="0.2">
      <c r="A25" t="s">
        <v>57</v>
      </c>
      <c r="B25" t="s">
        <v>7</v>
      </c>
      <c r="C25" s="7">
        <v>20</v>
      </c>
      <c r="D25" s="5">
        <v>24.446999999999999</v>
      </c>
      <c r="E25" s="5">
        <v>24.015000000000001</v>
      </c>
      <c r="F25" s="5">
        <v>26.102</v>
      </c>
      <c r="G25" s="7">
        <f t="shared" si="8"/>
        <v>24.85466666666667</v>
      </c>
      <c r="H25" s="5">
        <v>0.16400000000000001</v>
      </c>
      <c r="I25" s="7">
        <f t="shared" si="9"/>
        <v>24.690666666666669</v>
      </c>
      <c r="J25" s="7">
        <v>64.959999999999994</v>
      </c>
      <c r="K25">
        <v>4</v>
      </c>
      <c r="L25" s="5">
        <v>1</v>
      </c>
      <c r="M25">
        <f t="shared" si="10"/>
        <v>50</v>
      </c>
      <c r="O25" s="7">
        <f t="shared" si="11"/>
        <v>8.0195285333333342</v>
      </c>
      <c r="Q25">
        <f>AVERAGE(O25:O31)</f>
        <v>6.4082266666666658</v>
      </c>
      <c r="T25" t="s">
        <v>58</v>
      </c>
      <c r="U25" t="s">
        <v>57</v>
      </c>
      <c r="X25" t="s">
        <v>58</v>
      </c>
      <c r="Y25" t="s">
        <v>57</v>
      </c>
    </row>
    <row r="26" spans="1:29" x14ac:dyDescent="0.2">
      <c r="A26" t="s">
        <v>57</v>
      </c>
      <c r="B26" t="s">
        <v>8</v>
      </c>
      <c r="C26" s="7">
        <v>20</v>
      </c>
      <c r="D26" s="5">
        <v>12.835000000000001</v>
      </c>
      <c r="E26" s="5">
        <v>15.548</v>
      </c>
      <c r="F26" s="5">
        <v>15.66</v>
      </c>
      <c r="G26">
        <f>AVERAGE(D26:F26)</f>
        <v>14.681000000000003</v>
      </c>
      <c r="H26" s="5">
        <v>0.872</v>
      </c>
      <c r="I26" s="7">
        <f t="shared" si="9"/>
        <v>13.809000000000003</v>
      </c>
      <c r="J26" s="7">
        <v>64.959999999999994</v>
      </c>
      <c r="K26">
        <v>4</v>
      </c>
      <c r="L26" s="5">
        <v>1</v>
      </c>
      <c r="M26">
        <f t="shared" si="10"/>
        <v>50</v>
      </c>
      <c r="O26" s="7">
        <f t="shared" si="11"/>
        <v>4.4851632000000006</v>
      </c>
      <c r="S26" t="s">
        <v>75</v>
      </c>
      <c r="T26">
        <f>ABS(T21)</f>
        <v>5.8810886399999998</v>
      </c>
      <c r="U26">
        <f>ABS(U21)</f>
        <v>6.4082266666666658</v>
      </c>
      <c r="W26" t="s">
        <v>75</v>
      </c>
      <c r="X26">
        <f>COUNT(O37:O41)</f>
        <v>5</v>
      </c>
      <c r="Y26">
        <f>COUNT(O25:O31)</f>
        <v>7</v>
      </c>
    </row>
    <row r="27" spans="1:29" x14ac:dyDescent="0.2">
      <c r="A27" t="s">
        <v>57</v>
      </c>
      <c r="B27" t="s">
        <v>9</v>
      </c>
      <c r="C27" s="7">
        <v>20</v>
      </c>
      <c r="D27" s="5">
        <v>14.75</v>
      </c>
      <c r="E27" s="5">
        <v>15.16</v>
      </c>
      <c r="F27" s="5">
        <v>15.712</v>
      </c>
      <c r="G27" s="7">
        <f t="shared" si="8"/>
        <v>15.207333333333333</v>
      </c>
      <c r="H27" s="5">
        <v>-0.104</v>
      </c>
      <c r="I27" s="7">
        <f t="shared" si="9"/>
        <v>15.311333333333332</v>
      </c>
      <c r="J27" s="7">
        <v>64.959999999999994</v>
      </c>
      <c r="K27">
        <v>4</v>
      </c>
      <c r="L27" s="5">
        <v>1</v>
      </c>
      <c r="M27">
        <f t="shared" si="10"/>
        <v>50</v>
      </c>
      <c r="O27" s="7">
        <f t="shared" si="11"/>
        <v>4.9731210666666659</v>
      </c>
      <c r="S27" t="s">
        <v>76</v>
      </c>
      <c r="T27">
        <f>ABS(T22)</f>
        <v>4.4645708799999992</v>
      </c>
      <c r="U27">
        <f>ABS(U22)</f>
        <v>5.0982463999999998</v>
      </c>
      <c r="W27" t="s">
        <v>76</v>
      </c>
      <c r="X27">
        <f>COUNT(O32:O36)</f>
        <v>5</v>
      </c>
      <c r="Y27">
        <f>COUNT(O18:O24)</f>
        <v>7</v>
      </c>
    </row>
    <row r="28" spans="1:29" x14ac:dyDescent="0.2">
      <c r="A28" t="s">
        <v>57</v>
      </c>
      <c r="B28" t="s">
        <v>10</v>
      </c>
      <c r="C28" s="7">
        <v>20</v>
      </c>
      <c r="D28" s="5">
        <v>17.693999999999999</v>
      </c>
      <c r="E28" s="5">
        <v>16.949000000000002</v>
      </c>
      <c r="F28" s="5">
        <v>18.312999999999999</v>
      </c>
      <c r="G28" s="7">
        <f t="shared" si="8"/>
        <v>17.652000000000001</v>
      </c>
      <c r="H28" s="5">
        <v>0.81299999999999994</v>
      </c>
      <c r="I28" s="7">
        <f t="shared" si="9"/>
        <v>16.839000000000002</v>
      </c>
      <c r="J28" s="7">
        <v>64.959999999999994</v>
      </c>
      <c r="K28">
        <v>4</v>
      </c>
      <c r="L28" s="5">
        <v>1</v>
      </c>
      <c r="M28">
        <f t="shared" si="10"/>
        <v>50</v>
      </c>
      <c r="O28" s="7">
        <f t="shared" si="11"/>
        <v>5.4693072000000003</v>
      </c>
    </row>
    <row r="29" spans="1:29" x14ac:dyDescent="0.2">
      <c r="A29" t="s">
        <v>57</v>
      </c>
      <c r="B29" t="s">
        <v>11</v>
      </c>
      <c r="C29" s="7">
        <v>20</v>
      </c>
      <c r="D29" s="5">
        <v>25.277999999999999</v>
      </c>
      <c r="E29" s="5">
        <v>24.887</v>
      </c>
      <c r="F29" s="5">
        <v>25.122</v>
      </c>
      <c r="G29" s="7">
        <f t="shared" si="8"/>
        <v>25.09566666666667</v>
      </c>
      <c r="H29" s="5">
        <v>-0.189</v>
      </c>
      <c r="I29" s="7">
        <f t="shared" si="9"/>
        <v>25.28466666666667</v>
      </c>
      <c r="J29" s="7">
        <v>64.959999999999994</v>
      </c>
      <c r="K29">
        <v>4</v>
      </c>
      <c r="L29" s="5">
        <v>1</v>
      </c>
      <c r="M29">
        <f t="shared" si="10"/>
        <v>50</v>
      </c>
      <c r="O29" s="7">
        <f t="shared" si="11"/>
        <v>8.2124597333333345</v>
      </c>
    </row>
    <row r="30" spans="1:29" x14ac:dyDescent="0.2">
      <c r="A30" t="s">
        <v>57</v>
      </c>
      <c r="B30" t="s">
        <v>12</v>
      </c>
      <c r="C30" s="7">
        <v>20</v>
      </c>
      <c r="D30" s="5">
        <v>24.768000000000001</v>
      </c>
      <c r="E30" s="5">
        <v>26.564</v>
      </c>
      <c r="F30" s="5">
        <v>18.611000000000001</v>
      </c>
      <c r="G30" s="7">
        <f t="shared" si="8"/>
        <v>23.314333333333334</v>
      </c>
      <c r="H30" s="5">
        <v>-0.11899999999999999</v>
      </c>
      <c r="I30" s="7">
        <f t="shared" si="9"/>
        <v>23.433333333333334</v>
      </c>
      <c r="J30" s="7">
        <v>64.959999999999994</v>
      </c>
      <c r="K30">
        <v>4</v>
      </c>
      <c r="L30" s="5">
        <v>1</v>
      </c>
      <c r="M30">
        <f t="shared" si="10"/>
        <v>50</v>
      </c>
      <c r="O30" s="7">
        <f t="shared" si="11"/>
        <v>7.6111466666666665</v>
      </c>
    </row>
    <row r="31" spans="1:29" x14ac:dyDescent="0.2">
      <c r="A31" t="s">
        <v>57</v>
      </c>
      <c r="B31" t="s">
        <v>13</v>
      </c>
      <c r="C31" s="7">
        <v>20</v>
      </c>
      <c r="D31" s="5">
        <v>18.760000000000002</v>
      </c>
      <c r="E31" s="5">
        <v>18.305</v>
      </c>
      <c r="F31" s="5">
        <v>18.864999999999998</v>
      </c>
      <c r="G31" s="7">
        <f t="shared" si="8"/>
        <v>18.643333333333331</v>
      </c>
      <c r="H31" s="5">
        <v>-9.7000000000000003E-2</v>
      </c>
      <c r="I31" s="7">
        <f t="shared" si="9"/>
        <v>18.740333333333332</v>
      </c>
      <c r="J31" s="7">
        <v>64.959999999999994</v>
      </c>
      <c r="K31">
        <v>4</v>
      </c>
      <c r="L31" s="5">
        <v>1</v>
      </c>
      <c r="M31">
        <f t="shared" si="10"/>
        <v>50</v>
      </c>
      <c r="O31" s="7">
        <f t="shared" si="11"/>
        <v>6.0868602666666654</v>
      </c>
    </row>
    <row r="32" spans="1:29" x14ac:dyDescent="0.2">
      <c r="A32" t="s">
        <v>58</v>
      </c>
      <c r="B32" t="s">
        <v>14</v>
      </c>
      <c r="C32" s="7">
        <v>20</v>
      </c>
      <c r="D32" s="5">
        <v>10.516999999999999</v>
      </c>
      <c r="E32" s="5">
        <v>11.143000000000001</v>
      </c>
      <c r="F32" s="5">
        <v>12.872</v>
      </c>
      <c r="G32" s="7">
        <f t="shared" si="8"/>
        <v>11.510666666666665</v>
      </c>
      <c r="H32" s="5">
        <v>8.8999999999999996E-2</v>
      </c>
      <c r="I32" s="7">
        <f t="shared" si="9"/>
        <v>11.421666666666665</v>
      </c>
      <c r="J32" s="7">
        <v>64.959999999999994</v>
      </c>
      <c r="K32">
        <v>4</v>
      </c>
      <c r="L32" s="5">
        <v>1</v>
      </c>
      <c r="M32">
        <f t="shared" si="10"/>
        <v>50</v>
      </c>
      <c r="O32" s="7">
        <f t="shared" si="11"/>
        <v>3.7097573333333327</v>
      </c>
      <c r="Q32">
        <f>AVERAGE(O32:O36)</f>
        <v>4.4645708799999992</v>
      </c>
    </row>
    <row r="33" spans="1:17" x14ac:dyDescent="0.2">
      <c r="A33" t="s">
        <v>58</v>
      </c>
      <c r="B33" t="s">
        <v>15</v>
      </c>
      <c r="C33" s="7">
        <v>20</v>
      </c>
      <c r="D33" s="5">
        <v>14.548999999999999</v>
      </c>
      <c r="E33" s="5">
        <v>13.795999999999999</v>
      </c>
      <c r="F33" s="5">
        <v>15.339</v>
      </c>
      <c r="G33" s="7">
        <f t="shared" si="8"/>
        <v>14.561333333333332</v>
      </c>
      <c r="H33" s="5">
        <v>0.61099999999999999</v>
      </c>
      <c r="I33" s="7">
        <f t="shared" si="9"/>
        <v>13.950333333333331</v>
      </c>
      <c r="J33" s="7">
        <v>64.959999999999994</v>
      </c>
      <c r="K33">
        <v>4</v>
      </c>
      <c r="L33" s="5">
        <v>1</v>
      </c>
      <c r="M33">
        <f t="shared" si="10"/>
        <v>50</v>
      </c>
      <c r="O33" s="7">
        <f t="shared" si="11"/>
        <v>4.531068266666666</v>
      </c>
    </row>
    <row r="34" spans="1:17" x14ac:dyDescent="0.2">
      <c r="A34" t="s">
        <v>58</v>
      </c>
      <c r="B34" t="s">
        <v>16</v>
      </c>
      <c r="C34" s="7">
        <v>20</v>
      </c>
      <c r="D34" s="5">
        <v>14.295999999999999</v>
      </c>
      <c r="E34" s="5">
        <v>16.878</v>
      </c>
      <c r="F34" s="5">
        <v>13.409000000000001</v>
      </c>
      <c r="G34">
        <f t="shared" si="8"/>
        <v>14.860999999999999</v>
      </c>
      <c r="H34" s="5">
        <v>0.80900000000000005</v>
      </c>
      <c r="I34" s="7">
        <f t="shared" si="9"/>
        <v>14.052</v>
      </c>
      <c r="J34" s="7">
        <v>64.959999999999994</v>
      </c>
      <c r="K34">
        <v>4</v>
      </c>
      <c r="L34" s="5">
        <v>1</v>
      </c>
      <c r="M34">
        <f t="shared" si="10"/>
        <v>50</v>
      </c>
      <c r="O34" s="7">
        <f t="shared" si="11"/>
        <v>4.5640895999999991</v>
      </c>
    </row>
    <row r="35" spans="1:17" x14ac:dyDescent="0.2">
      <c r="A35" t="s">
        <v>58</v>
      </c>
      <c r="B35" s="2" t="s">
        <v>17</v>
      </c>
      <c r="C35" s="7">
        <v>20</v>
      </c>
      <c r="D35" s="5">
        <v>14.4</v>
      </c>
      <c r="E35" s="5">
        <v>12.704000000000001</v>
      </c>
      <c r="F35" s="5">
        <v>14.87</v>
      </c>
      <c r="G35" s="7">
        <f t="shared" si="8"/>
        <v>13.991333333333332</v>
      </c>
      <c r="H35" s="5">
        <v>0.80900000000000005</v>
      </c>
      <c r="I35" s="7">
        <f t="shared" si="9"/>
        <v>13.182333333333332</v>
      </c>
      <c r="J35" s="7">
        <v>64.959999999999994</v>
      </c>
      <c r="K35">
        <v>4</v>
      </c>
      <c r="L35" s="5">
        <v>1</v>
      </c>
      <c r="M35">
        <f t="shared" si="10"/>
        <v>50</v>
      </c>
      <c r="O35" s="7">
        <f t="shared" si="11"/>
        <v>4.2816218666666659</v>
      </c>
    </row>
    <row r="36" spans="1:17" x14ac:dyDescent="0.2">
      <c r="A36" t="s">
        <v>58</v>
      </c>
      <c r="B36" t="s">
        <v>18</v>
      </c>
      <c r="C36" s="7">
        <v>20</v>
      </c>
      <c r="D36" s="5">
        <v>17.59</v>
      </c>
      <c r="E36" s="5">
        <v>16.411999999999999</v>
      </c>
      <c r="F36" s="5">
        <v>14.519</v>
      </c>
      <c r="G36" s="7">
        <f t="shared" si="8"/>
        <v>16.173666666666666</v>
      </c>
      <c r="H36" s="5">
        <v>5.1999999999999998E-2</v>
      </c>
      <c r="I36" s="7">
        <f t="shared" si="9"/>
        <v>16.121666666666666</v>
      </c>
      <c r="J36" s="7">
        <v>64.959999999999994</v>
      </c>
      <c r="K36">
        <v>4</v>
      </c>
      <c r="L36" s="5">
        <v>1</v>
      </c>
      <c r="M36">
        <f t="shared" si="10"/>
        <v>50</v>
      </c>
      <c r="O36" s="7">
        <f t="shared" si="11"/>
        <v>5.236317333333333</v>
      </c>
    </row>
    <row r="37" spans="1:17" x14ac:dyDescent="0.2">
      <c r="A37" t="s">
        <v>58</v>
      </c>
      <c r="B37" t="s">
        <v>19</v>
      </c>
      <c r="C37" s="7">
        <v>20</v>
      </c>
      <c r="D37" s="5">
        <v>17.687000000000001</v>
      </c>
      <c r="E37" s="5">
        <v>19.042999999999999</v>
      </c>
      <c r="F37" s="5">
        <v>18.417000000000002</v>
      </c>
      <c r="G37">
        <f>AVERAGE(D37:F37)</f>
        <v>18.382333333333335</v>
      </c>
      <c r="H37" s="5">
        <v>-0.73</v>
      </c>
      <c r="I37" s="7">
        <f t="shared" si="9"/>
        <v>19.112333333333336</v>
      </c>
      <c r="J37" s="7">
        <v>64.959999999999994</v>
      </c>
      <c r="K37">
        <v>4</v>
      </c>
      <c r="L37" s="5">
        <v>1</v>
      </c>
      <c r="M37">
        <f t="shared" si="10"/>
        <v>50</v>
      </c>
      <c r="O37" s="7">
        <f t="shared" si="11"/>
        <v>6.207685866666667</v>
      </c>
      <c r="Q37">
        <f>AVERAGE(O37:O41)</f>
        <v>5.8810886399999998</v>
      </c>
    </row>
    <row r="38" spans="1:17" x14ac:dyDescent="0.2">
      <c r="A38" t="s">
        <v>58</v>
      </c>
      <c r="B38" t="s">
        <v>20</v>
      </c>
      <c r="C38" s="7">
        <v>20</v>
      </c>
      <c r="D38" s="5">
        <v>13.98</v>
      </c>
      <c r="E38" s="5">
        <v>18.474</v>
      </c>
      <c r="F38" s="5">
        <v>21.091999999999999</v>
      </c>
      <c r="G38">
        <f>AVERAGE(D38:F38)</f>
        <v>17.848666666666666</v>
      </c>
      <c r="H38" s="5">
        <v>-2.4E-2</v>
      </c>
      <c r="I38" s="7">
        <f t="shared" si="9"/>
        <v>17.872666666666667</v>
      </c>
      <c r="J38" s="7">
        <v>64.959999999999994</v>
      </c>
      <c r="K38">
        <v>4</v>
      </c>
      <c r="L38" s="5">
        <v>1</v>
      </c>
      <c r="M38">
        <f t="shared" si="10"/>
        <v>50</v>
      </c>
      <c r="O38" s="7">
        <f t="shared" si="11"/>
        <v>5.8050421333333331</v>
      </c>
    </row>
    <row r="39" spans="1:17" x14ac:dyDescent="0.2">
      <c r="A39" t="s">
        <v>58</v>
      </c>
      <c r="B39" t="s">
        <v>21</v>
      </c>
      <c r="C39" s="7">
        <v>20</v>
      </c>
      <c r="D39" s="5">
        <v>25.289000000000001</v>
      </c>
      <c r="E39" s="5">
        <v>21.681999999999999</v>
      </c>
      <c r="F39" s="5">
        <v>22.643000000000001</v>
      </c>
      <c r="G39">
        <f t="shared" si="8"/>
        <v>23.204666666666668</v>
      </c>
      <c r="H39" s="5">
        <v>0.72499999999999998</v>
      </c>
      <c r="I39" s="7">
        <f t="shared" si="9"/>
        <v>22.479666666666667</v>
      </c>
      <c r="J39" s="7">
        <v>64.959999999999994</v>
      </c>
      <c r="K39">
        <v>4</v>
      </c>
      <c r="L39" s="5">
        <v>1</v>
      </c>
      <c r="M39">
        <f t="shared" si="10"/>
        <v>50</v>
      </c>
      <c r="O39" s="7">
        <f t="shared" si="11"/>
        <v>7.301395733333333</v>
      </c>
    </row>
    <row r="40" spans="1:17" x14ac:dyDescent="0.2">
      <c r="A40" t="s">
        <v>58</v>
      </c>
      <c r="B40" t="s">
        <v>22</v>
      </c>
      <c r="C40" s="7">
        <v>20</v>
      </c>
      <c r="D40" s="5">
        <v>14.805</v>
      </c>
      <c r="E40" s="5">
        <v>18.251000000000001</v>
      </c>
      <c r="F40" s="5">
        <v>16.091000000000001</v>
      </c>
      <c r="G40">
        <f t="shared" si="8"/>
        <v>16.382333333333332</v>
      </c>
      <c r="H40" s="5">
        <v>-0.183</v>
      </c>
      <c r="I40" s="7">
        <f t="shared" si="9"/>
        <v>16.565333333333331</v>
      </c>
      <c r="J40" s="7">
        <v>64.959999999999994</v>
      </c>
      <c r="K40">
        <v>4</v>
      </c>
      <c r="L40" s="5">
        <v>1</v>
      </c>
      <c r="M40">
        <f t="shared" si="10"/>
        <v>50</v>
      </c>
      <c r="O40" s="7">
        <f t="shared" si="11"/>
        <v>5.3804202666666647</v>
      </c>
    </row>
    <row r="41" spans="1:17" x14ac:dyDescent="0.2">
      <c r="A41" t="s">
        <v>58</v>
      </c>
      <c r="B41" t="s">
        <v>23</v>
      </c>
      <c r="C41" s="7">
        <v>20</v>
      </c>
      <c r="D41" s="5">
        <v>15.052</v>
      </c>
      <c r="E41" s="5">
        <v>13.016999999999999</v>
      </c>
      <c r="F41" s="5">
        <v>14.504</v>
      </c>
      <c r="G41" s="7">
        <f t="shared" si="8"/>
        <v>14.191000000000001</v>
      </c>
      <c r="H41" s="5">
        <v>-0.313</v>
      </c>
      <c r="I41" s="7">
        <f t="shared" si="9"/>
        <v>14.504000000000001</v>
      </c>
      <c r="J41" s="7">
        <v>64.959999999999994</v>
      </c>
      <c r="K41">
        <v>4</v>
      </c>
      <c r="L41" s="5">
        <v>1</v>
      </c>
      <c r="M41">
        <f t="shared" si="10"/>
        <v>50</v>
      </c>
      <c r="O41" s="7">
        <f t="shared" si="11"/>
        <v>4.7108992000000001</v>
      </c>
    </row>
  </sheetData>
  <mergeCells count="1">
    <mergeCell ref="C1:E1"/>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89031-147D-4E7B-9A5B-E1F9112FD7EE}">
  <dimension ref="A1:AB42"/>
  <sheetViews>
    <sheetView workbookViewId="0">
      <selection activeCell="E19" sqref="E19"/>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c r="I1" s="7"/>
    </row>
    <row r="2" spans="1:14" x14ac:dyDescent="0.2">
      <c r="A2" t="s">
        <v>158</v>
      </c>
      <c r="B2" s="3"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AVERAGE(C3:E3)</f>
        <v>0</v>
      </c>
      <c r="G3" s="5">
        <v>0</v>
      </c>
      <c r="H3">
        <f t="shared" ref="H3:H7" si="0">F3-G3</f>
        <v>0</v>
      </c>
      <c r="I3" s="7">
        <v>64.959999999999994</v>
      </c>
      <c r="J3">
        <v>2</v>
      </c>
      <c r="K3" s="5">
        <v>1</v>
      </c>
      <c r="L3">
        <f>50/K3</f>
        <v>50</v>
      </c>
      <c r="N3">
        <f>(H3*I3)/(J3*L3)</f>
        <v>0</v>
      </c>
    </row>
    <row r="4" spans="1:14" x14ac:dyDescent="0.2">
      <c r="B4" s="7">
        <v>100</v>
      </c>
      <c r="C4" s="5">
        <v>-81.548000000000002</v>
      </c>
      <c r="D4" s="5">
        <v>-77.712999999999994</v>
      </c>
      <c r="E4" s="5">
        <v>-90.052000000000007</v>
      </c>
      <c r="F4">
        <f t="shared" ref="F4:F7" si="1">AVERAGE(C4:E4)</f>
        <v>-83.104333333333329</v>
      </c>
      <c r="G4" s="5">
        <v>-1.383</v>
      </c>
      <c r="H4">
        <f t="shared" si="0"/>
        <v>-81.721333333333334</v>
      </c>
      <c r="I4" s="7">
        <v>64.959999999999994</v>
      </c>
      <c r="J4">
        <v>2</v>
      </c>
      <c r="K4" s="6">
        <v>5</v>
      </c>
      <c r="L4">
        <f t="shared" ref="L4:L7" si="2">50/K4</f>
        <v>10</v>
      </c>
      <c r="N4">
        <f>(H4*I4)/(J4*L4)</f>
        <v>-265.43089066666664</v>
      </c>
    </row>
    <row r="5" spans="1:14" x14ac:dyDescent="0.2">
      <c r="B5" s="7">
        <v>200</v>
      </c>
      <c r="C5" s="5">
        <v>-62.843000000000004</v>
      </c>
      <c r="D5" s="5">
        <v>-35.451999999999998</v>
      </c>
      <c r="E5" s="5">
        <v>-53.4</v>
      </c>
      <c r="F5" s="7">
        <f t="shared" si="1"/>
        <v>-50.564999999999998</v>
      </c>
      <c r="G5" s="5">
        <v>-0.313</v>
      </c>
      <c r="H5" s="7">
        <f t="shared" si="0"/>
        <v>-50.251999999999995</v>
      </c>
      <c r="I5" s="7">
        <v>64.959999999999994</v>
      </c>
      <c r="J5" s="7">
        <v>2</v>
      </c>
      <c r="K5" s="8">
        <v>10</v>
      </c>
      <c r="L5" s="7">
        <f t="shared" si="2"/>
        <v>5</v>
      </c>
      <c r="M5" s="7"/>
      <c r="N5" s="7">
        <f t="shared" ref="N5:N7" si="3">(H5*I5)/(J5*L5)</f>
        <v>-326.43699199999992</v>
      </c>
    </row>
    <row r="6" spans="1:14" x14ac:dyDescent="0.2">
      <c r="B6" s="7">
        <v>400</v>
      </c>
      <c r="C6" s="5">
        <v>-47.322000000000003</v>
      </c>
      <c r="D6" s="5">
        <v>-38.738999999999997</v>
      </c>
      <c r="E6" s="5">
        <v>-38.738999999999997</v>
      </c>
      <c r="F6">
        <f t="shared" si="1"/>
        <v>-41.6</v>
      </c>
      <c r="G6" s="5">
        <v>2.5999999999999999E-2</v>
      </c>
      <c r="H6">
        <f t="shared" si="0"/>
        <v>-41.626000000000005</v>
      </c>
      <c r="I6" s="7">
        <v>64.959999999999994</v>
      </c>
      <c r="J6">
        <v>2</v>
      </c>
      <c r="K6" s="6">
        <v>20</v>
      </c>
      <c r="L6">
        <f t="shared" si="2"/>
        <v>2.5</v>
      </c>
      <c r="N6" s="7">
        <f>(H6*I6)/(J6*L6)</f>
        <v>-540.80499200000008</v>
      </c>
    </row>
    <row r="7" spans="1:14" x14ac:dyDescent="0.2">
      <c r="B7" s="22">
        <v>800</v>
      </c>
      <c r="C7" s="5">
        <v>-29.527999999999999</v>
      </c>
      <c r="D7" s="5">
        <v>-29.061</v>
      </c>
      <c r="E7" s="5">
        <v>-28.67</v>
      </c>
      <c r="F7">
        <f t="shared" si="1"/>
        <v>-29.086333333333332</v>
      </c>
      <c r="G7" s="5">
        <v>-0.70899999999999996</v>
      </c>
      <c r="H7">
        <f t="shared" si="0"/>
        <v>-28.377333333333333</v>
      </c>
      <c r="I7" s="7">
        <v>64.959999999999994</v>
      </c>
      <c r="J7">
        <v>2</v>
      </c>
      <c r="K7" s="6">
        <v>40</v>
      </c>
      <c r="L7">
        <f t="shared" si="2"/>
        <v>1.25</v>
      </c>
      <c r="N7" s="7">
        <f t="shared" si="3"/>
        <v>-737.35662933333322</v>
      </c>
    </row>
    <row r="8" spans="1:14" x14ac:dyDescent="0.2">
      <c r="B8" s="7"/>
    </row>
    <row r="9" spans="1:14" x14ac:dyDescent="0.2">
      <c r="A9" t="s">
        <v>116</v>
      </c>
      <c r="B9" s="11" t="s">
        <v>70</v>
      </c>
      <c r="C9" s="4">
        <v>1</v>
      </c>
      <c r="D9" s="4">
        <v>2</v>
      </c>
      <c r="E9" s="4">
        <v>3</v>
      </c>
      <c r="F9" s="3" t="s">
        <v>63</v>
      </c>
      <c r="G9" s="4" t="s">
        <v>64</v>
      </c>
      <c r="H9" s="3" t="s">
        <v>61</v>
      </c>
      <c r="I9" s="9" t="s">
        <v>65</v>
      </c>
      <c r="J9" s="3" t="s">
        <v>66</v>
      </c>
      <c r="K9" s="3" t="s">
        <v>67</v>
      </c>
      <c r="L9" s="3" t="s">
        <v>68</v>
      </c>
      <c r="N9" s="3" t="s">
        <v>107</v>
      </c>
    </row>
    <row r="10" spans="1:14" x14ac:dyDescent="0.2">
      <c r="B10" s="19">
        <v>20</v>
      </c>
      <c r="C10" s="5">
        <v>0</v>
      </c>
      <c r="D10" s="5">
        <v>0</v>
      </c>
      <c r="E10" s="5">
        <v>0</v>
      </c>
      <c r="F10">
        <f>AVERAGE(C10:E10)</f>
        <v>0</v>
      </c>
      <c r="G10" s="5">
        <v>0</v>
      </c>
      <c r="H10">
        <f>F10-G10</f>
        <v>0</v>
      </c>
      <c r="I10" s="7">
        <v>64.959999999999994</v>
      </c>
      <c r="J10">
        <v>2</v>
      </c>
      <c r="K10" s="5">
        <v>1</v>
      </c>
      <c r="L10">
        <f>50/K10</f>
        <v>50</v>
      </c>
      <c r="N10">
        <f>(H10*I10)/(J10*L10)</f>
        <v>0</v>
      </c>
    </row>
    <row r="11" spans="1:14" x14ac:dyDescent="0.2">
      <c r="B11" s="7">
        <v>100</v>
      </c>
      <c r="C11" s="5">
        <v>-95.477999999999994</v>
      </c>
      <c r="D11" s="5">
        <v>-127.565</v>
      </c>
      <c r="E11" s="5">
        <v>-93.391000000000005</v>
      </c>
      <c r="F11">
        <f>AVERAGE(C11:E11)</f>
        <v>-105.47800000000001</v>
      </c>
      <c r="G11" s="5">
        <v>-0.52200000000000002</v>
      </c>
      <c r="H11">
        <f>F11-G11</f>
        <v>-104.956</v>
      </c>
      <c r="I11" s="7">
        <v>64.959999999999994</v>
      </c>
      <c r="J11">
        <v>2</v>
      </c>
      <c r="K11" s="6">
        <v>5</v>
      </c>
      <c r="L11">
        <f t="shared" ref="L11:L14" si="4">50/K11</f>
        <v>10</v>
      </c>
      <c r="N11">
        <f>(H11*I11)/(J11*L11)</f>
        <v>-340.897088</v>
      </c>
    </row>
    <row r="12" spans="1:14" x14ac:dyDescent="0.2">
      <c r="B12" s="7">
        <v>200</v>
      </c>
      <c r="C12" s="5">
        <v>-68.608999999999995</v>
      </c>
      <c r="D12" s="5">
        <v>-59.713000000000001</v>
      </c>
      <c r="E12" s="5">
        <v>-58.408999999999999</v>
      </c>
      <c r="F12" s="7">
        <f t="shared" ref="F12:F13" si="5">AVERAGE(C12:E12)</f>
        <v>-62.243666666666662</v>
      </c>
      <c r="G12" s="5">
        <v>-0.26100000000000001</v>
      </c>
      <c r="H12" s="7">
        <f t="shared" ref="H12:H14" si="6">F12-G12</f>
        <v>-61.98266666666666</v>
      </c>
      <c r="I12" s="7">
        <v>64.959999999999994</v>
      </c>
      <c r="J12" s="7">
        <v>2</v>
      </c>
      <c r="K12" s="8">
        <v>10</v>
      </c>
      <c r="L12" s="7">
        <f t="shared" si="4"/>
        <v>5</v>
      </c>
      <c r="M12" s="7"/>
      <c r="N12" s="7">
        <f t="shared" ref="N12" si="7">(H12*I12)/(J12*L12)</f>
        <v>-402.63940266666657</v>
      </c>
    </row>
    <row r="13" spans="1:14" x14ac:dyDescent="0.2">
      <c r="B13" s="7">
        <v>400</v>
      </c>
      <c r="C13" s="5">
        <v>-35.139000000000003</v>
      </c>
      <c r="D13" s="5">
        <v>-29.425999999999998</v>
      </c>
      <c r="E13" s="5">
        <v>-27.077999999999999</v>
      </c>
      <c r="F13">
        <f t="shared" si="5"/>
        <v>-30.547666666666668</v>
      </c>
      <c r="G13" s="5">
        <v>-0.41699999999999998</v>
      </c>
      <c r="H13">
        <f t="shared" si="6"/>
        <v>-30.130666666666666</v>
      </c>
      <c r="I13" s="7">
        <v>64.959999999999994</v>
      </c>
      <c r="J13">
        <v>2</v>
      </c>
      <c r="K13" s="6">
        <v>20</v>
      </c>
      <c r="L13">
        <f t="shared" si="4"/>
        <v>2.5</v>
      </c>
      <c r="N13" s="7">
        <f>(H13*I13)/(J13*L13)</f>
        <v>-391.45762133333329</v>
      </c>
    </row>
    <row r="14" spans="1:14" x14ac:dyDescent="0.2">
      <c r="B14" s="22">
        <v>800</v>
      </c>
      <c r="C14" s="5">
        <v>-28.983000000000001</v>
      </c>
      <c r="D14" s="5">
        <v>-27.47</v>
      </c>
      <c r="E14" s="5">
        <v>-29.739000000000001</v>
      </c>
      <c r="F14">
        <f>AVERAGE(C14:E14)</f>
        <v>-28.730666666666668</v>
      </c>
      <c r="G14" s="5">
        <v>-0.47</v>
      </c>
      <c r="H14">
        <f t="shared" si="6"/>
        <v>-28.260666666666669</v>
      </c>
      <c r="I14" s="7">
        <v>64.959999999999994</v>
      </c>
      <c r="J14">
        <v>2</v>
      </c>
      <c r="K14" s="6">
        <v>40</v>
      </c>
      <c r="L14">
        <f t="shared" si="4"/>
        <v>1.25</v>
      </c>
      <c r="N14" s="7">
        <f t="shared" ref="N14" si="8">(H14*I14)/(J14*L14)</f>
        <v>-734.32516266666664</v>
      </c>
    </row>
    <row r="15" spans="1:14" x14ac:dyDescent="0.2">
      <c r="B15" s="7"/>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800</v>
      </c>
      <c r="D19" s="5">
        <v>-22.763000000000002</v>
      </c>
      <c r="E19" s="5">
        <v>-26.884</v>
      </c>
      <c r="F19" s="5">
        <v>-27.712</v>
      </c>
      <c r="G19">
        <f t="shared" ref="G19:G42" si="9">AVERAGE(D19:F19)</f>
        <v>-25.786333333333335</v>
      </c>
      <c r="H19" s="5">
        <v>-0.85699999999999998</v>
      </c>
      <c r="I19" s="7">
        <f t="shared" ref="I19:I42" si="10">G19-H19</f>
        <v>-24.929333333333336</v>
      </c>
      <c r="J19" s="7">
        <v>64.959999999999994</v>
      </c>
      <c r="K19" s="7">
        <v>2</v>
      </c>
      <c r="L19" s="8">
        <v>40</v>
      </c>
      <c r="M19" s="7">
        <f t="shared" ref="M19:M42" si="11">50/L19</f>
        <v>1.25</v>
      </c>
      <c r="N19" s="7"/>
      <c r="O19" s="7">
        <f t="shared" ref="O19:O42" si="12">(I19*J19)/(K19*M19)</f>
        <v>-647.76379733333329</v>
      </c>
      <c r="P19">
        <f>AVERAGE(O19:O25)</f>
        <v>-686.35251199999982</v>
      </c>
      <c r="Q19">
        <f>ABS(O19)</f>
        <v>647.76379733333329</v>
      </c>
      <c r="R19" t="s">
        <v>75</v>
      </c>
      <c r="S19">
        <f>AVERAGE(O38:O42)</f>
        <v>-656.28135253333323</v>
      </c>
      <c r="T19">
        <f>AVERAGE(O26:O32)</f>
        <v>-611.076864</v>
      </c>
      <c r="V19" t="s">
        <v>75</v>
      </c>
      <c r="W19">
        <f>STDEVA(O38:O42)</f>
        <v>88.62851623105999</v>
      </c>
      <c r="X19">
        <f>STDEVA(O26:O32)</f>
        <v>69.653752785551362</v>
      </c>
      <c r="Z19" t="s">
        <v>75</v>
      </c>
      <c r="AA19">
        <f>W19/SQRT(W24)</f>
        <v>39.63587740751872</v>
      </c>
      <c r="AB19">
        <f>X19/SQRT(X24)</f>
        <v>26.326643964705912</v>
      </c>
    </row>
    <row r="20" spans="1:28" x14ac:dyDescent="0.2">
      <c r="A20" t="s">
        <v>57</v>
      </c>
      <c r="B20" t="s">
        <v>1</v>
      </c>
      <c r="C20" s="7">
        <v>800</v>
      </c>
      <c r="D20" s="5">
        <v>-30.692</v>
      </c>
      <c r="E20" s="5">
        <v>-30.109000000000002</v>
      </c>
      <c r="F20" s="5">
        <v>-30.390999999999998</v>
      </c>
      <c r="G20" s="7">
        <f t="shared" si="9"/>
        <v>-30.397333333333336</v>
      </c>
      <c r="H20" s="5">
        <v>-0.84699999999999998</v>
      </c>
      <c r="I20" s="7">
        <f t="shared" si="10"/>
        <v>-29.550333333333334</v>
      </c>
      <c r="J20" s="7">
        <v>64.959999999999994</v>
      </c>
      <c r="K20" s="7">
        <v>2</v>
      </c>
      <c r="L20" s="8">
        <v>40</v>
      </c>
      <c r="M20" s="7">
        <f t="shared" si="11"/>
        <v>1.25</v>
      </c>
      <c r="O20" s="7">
        <f t="shared" si="12"/>
        <v>-767.83586133333324</v>
      </c>
      <c r="Q20">
        <f t="shared" ref="Q20:Q42" si="13">ABS(O20)</f>
        <v>767.83586133333324</v>
      </c>
      <c r="R20" t="s">
        <v>76</v>
      </c>
      <c r="S20">
        <f>AVERAGE(O33:O37)</f>
        <v>-724.6643114666665</v>
      </c>
      <c r="T20">
        <f>AVERAGE(O19:O25)</f>
        <v>-686.35251199999982</v>
      </c>
      <c r="V20" t="s">
        <v>76</v>
      </c>
      <c r="W20">
        <f>STDEVA(O33:O37)</f>
        <v>83.546322870060678</v>
      </c>
      <c r="X20">
        <f>STDEVA(O19:O25)</f>
        <v>55.025157936154017</v>
      </c>
      <c r="Z20" t="s">
        <v>76</v>
      </c>
      <c r="AA20">
        <f>W20/SQRT(W25)</f>
        <v>37.363051441520199</v>
      </c>
      <c r="AB20">
        <f>X20/SQRT(X25)</f>
        <v>20.797554821587948</v>
      </c>
    </row>
    <row r="21" spans="1:28" x14ac:dyDescent="0.2">
      <c r="A21" t="s">
        <v>57</v>
      </c>
      <c r="B21" t="s">
        <v>2</v>
      </c>
      <c r="C21" s="7">
        <v>800</v>
      </c>
      <c r="D21" s="5">
        <v>-28.785</v>
      </c>
      <c r="E21" s="5">
        <v>-26.466999999999999</v>
      </c>
      <c r="F21" s="5">
        <v>-25.297000000000001</v>
      </c>
      <c r="G21">
        <f>AVERAGE(D21:F21)</f>
        <v>-26.849666666666664</v>
      </c>
      <c r="H21" s="5">
        <v>-0.64100000000000001</v>
      </c>
      <c r="I21" s="7">
        <f t="shared" si="10"/>
        <v>-26.208666666666666</v>
      </c>
      <c r="J21" s="7">
        <v>64.959999999999994</v>
      </c>
      <c r="K21" s="7">
        <v>2</v>
      </c>
      <c r="L21" s="8">
        <v>40</v>
      </c>
      <c r="M21" s="7">
        <f t="shared" si="11"/>
        <v>1.25</v>
      </c>
      <c r="O21" s="7">
        <f t="shared" si="12"/>
        <v>-681.00599466666654</v>
      </c>
      <c r="Q21">
        <f t="shared" si="13"/>
        <v>681.00599466666654</v>
      </c>
    </row>
    <row r="22" spans="1:28" x14ac:dyDescent="0.2">
      <c r="A22" t="s">
        <v>57</v>
      </c>
      <c r="B22" t="s">
        <v>3</v>
      </c>
      <c r="C22" s="7">
        <v>800</v>
      </c>
      <c r="D22" s="5">
        <v>-29.527999999999999</v>
      </c>
      <c r="E22" s="5">
        <v>-29.061</v>
      </c>
      <c r="F22" s="5">
        <v>-28.67</v>
      </c>
      <c r="G22">
        <f t="shared" ref="G22" si="14">AVERAGE(D22:F22)</f>
        <v>-29.086333333333332</v>
      </c>
      <c r="H22" s="5">
        <v>-0.70899999999999996</v>
      </c>
      <c r="I22">
        <f t="shared" si="10"/>
        <v>-28.377333333333333</v>
      </c>
      <c r="J22" s="7">
        <v>64.959999999999994</v>
      </c>
      <c r="K22">
        <v>2</v>
      </c>
      <c r="L22" s="8">
        <v>40</v>
      </c>
      <c r="M22">
        <f t="shared" si="11"/>
        <v>1.25</v>
      </c>
      <c r="O22" s="7">
        <f t="shared" si="12"/>
        <v>-737.35662933333322</v>
      </c>
      <c r="Q22">
        <f t="shared" si="13"/>
        <v>737.35662933333322</v>
      </c>
      <c r="R22" s="67" t="s">
        <v>78</v>
      </c>
      <c r="S22" s="67"/>
      <c r="T22" s="67"/>
      <c r="V22" s="66" t="s">
        <v>80</v>
      </c>
      <c r="W22" s="66"/>
      <c r="X22" s="66"/>
    </row>
    <row r="23" spans="1:28" x14ac:dyDescent="0.2">
      <c r="A23" t="s">
        <v>57</v>
      </c>
      <c r="B23" t="s">
        <v>4</v>
      </c>
      <c r="C23" s="7">
        <v>800</v>
      </c>
      <c r="D23" s="5">
        <v>-24.856999999999999</v>
      </c>
      <c r="E23" s="5">
        <v>-22.777999999999999</v>
      </c>
      <c r="F23" s="5">
        <v>-28.620999999999999</v>
      </c>
      <c r="G23" s="7">
        <f>AVERAGE(D23:F23)</f>
        <v>-25.418666666666667</v>
      </c>
      <c r="H23" s="5">
        <v>-0.97599999999999998</v>
      </c>
      <c r="I23" s="7">
        <f t="shared" si="10"/>
        <v>-24.442666666666668</v>
      </c>
      <c r="J23" s="7">
        <v>64.959999999999994</v>
      </c>
      <c r="K23" s="7">
        <v>2</v>
      </c>
      <c r="L23" s="8">
        <v>40</v>
      </c>
      <c r="M23" s="7">
        <f t="shared" si="11"/>
        <v>1.25</v>
      </c>
      <c r="O23" s="7">
        <f t="shared" si="12"/>
        <v>-635.11825066666665</v>
      </c>
      <c r="Q23">
        <f t="shared" si="13"/>
        <v>635.11825066666665</v>
      </c>
      <c r="S23" t="s">
        <v>58</v>
      </c>
      <c r="T23" t="s">
        <v>57</v>
      </c>
      <c r="W23" t="s">
        <v>58</v>
      </c>
      <c r="X23" t="s">
        <v>57</v>
      </c>
    </row>
    <row r="24" spans="1:28" x14ac:dyDescent="0.2">
      <c r="A24" t="s">
        <v>57</v>
      </c>
      <c r="B24" t="s">
        <v>5</v>
      </c>
      <c r="C24" s="7">
        <v>800</v>
      </c>
      <c r="D24" s="5">
        <v>-23.356999999999999</v>
      </c>
      <c r="E24" s="5">
        <v>-24.917999999999999</v>
      </c>
      <c r="F24" s="5">
        <v>-26.114999999999998</v>
      </c>
      <c r="G24">
        <f t="shared" si="9"/>
        <v>-24.796666666666667</v>
      </c>
      <c r="H24" s="5">
        <v>-0.84</v>
      </c>
      <c r="I24" s="7">
        <f t="shared" si="10"/>
        <v>-23.956666666666667</v>
      </c>
      <c r="J24" s="7">
        <v>64.959999999999994</v>
      </c>
      <c r="K24" s="7">
        <v>2</v>
      </c>
      <c r="L24" s="8">
        <v>40</v>
      </c>
      <c r="M24" s="7">
        <f t="shared" si="11"/>
        <v>1.25</v>
      </c>
      <c r="O24" s="7">
        <f t="shared" si="12"/>
        <v>-622.49002666666661</v>
      </c>
      <c r="Q24">
        <f t="shared" si="13"/>
        <v>622.49002666666661</v>
      </c>
      <c r="R24" t="s">
        <v>75</v>
      </c>
      <c r="S24">
        <f>ABS(S19)</f>
        <v>656.28135253333323</v>
      </c>
      <c r="T24">
        <f>ABS(T19)</f>
        <v>611.076864</v>
      </c>
      <c r="V24" t="s">
        <v>75</v>
      </c>
      <c r="W24">
        <f>COUNT(O38:O42)</f>
        <v>5</v>
      </c>
      <c r="X24">
        <f>COUNT(O26:O32)</f>
        <v>7</v>
      </c>
    </row>
    <row r="25" spans="1:28" x14ac:dyDescent="0.2">
      <c r="A25" t="s">
        <v>57</v>
      </c>
      <c r="B25" t="s">
        <v>6</v>
      </c>
      <c r="C25" s="7">
        <v>800</v>
      </c>
      <c r="D25" s="5">
        <v>-27.082999999999998</v>
      </c>
      <c r="E25" s="5">
        <v>-31.968</v>
      </c>
      <c r="F25" s="5">
        <v>-26.308</v>
      </c>
      <c r="G25" s="7">
        <f t="shared" si="9"/>
        <v>-28.453000000000003</v>
      </c>
      <c r="H25" s="5">
        <v>-1.0169999999999999</v>
      </c>
      <c r="I25" s="7">
        <f t="shared" si="10"/>
        <v>-27.436000000000003</v>
      </c>
      <c r="J25" s="7">
        <v>64.959999999999994</v>
      </c>
      <c r="K25" s="7">
        <v>2</v>
      </c>
      <c r="L25" s="8">
        <v>40</v>
      </c>
      <c r="M25" s="7">
        <f t="shared" si="11"/>
        <v>1.25</v>
      </c>
      <c r="O25" s="7">
        <f t="shared" si="12"/>
        <v>-712.8970240000001</v>
      </c>
      <c r="Q25">
        <f t="shared" si="13"/>
        <v>712.8970240000001</v>
      </c>
      <c r="R25" t="s">
        <v>76</v>
      </c>
      <c r="S25">
        <f>ABS(S20)</f>
        <v>724.6643114666665</v>
      </c>
      <c r="T25">
        <f>ABS(T20)</f>
        <v>686.35251199999982</v>
      </c>
      <c r="V25" t="s">
        <v>76</v>
      </c>
      <c r="W25">
        <f>COUNT(O33:O37)</f>
        <v>5</v>
      </c>
      <c r="X25">
        <f>COUNT(O19:O25)</f>
        <v>7</v>
      </c>
    </row>
    <row r="26" spans="1:28" x14ac:dyDescent="0.2">
      <c r="A26" t="s">
        <v>57</v>
      </c>
      <c r="B26" t="s">
        <v>7</v>
      </c>
      <c r="C26" s="7">
        <v>800</v>
      </c>
      <c r="D26" s="5">
        <v>-29.053999999999998</v>
      </c>
      <c r="E26" s="5">
        <v>-22.954000000000001</v>
      </c>
      <c r="F26" s="5">
        <v>-28.058</v>
      </c>
      <c r="G26" s="7">
        <f t="shared" si="9"/>
        <v>-26.688666666666666</v>
      </c>
      <c r="H26" s="5">
        <v>-0.76100000000000001</v>
      </c>
      <c r="I26" s="7">
        <f t="shared" si="10"/>
        <v>-25.927666666666667</v>
      </c>
      <c r="J26" s="7">
        <v>64.959999999999994</v>
      </c>
      <c r="K26" s="7">
        <v>2</v>
      </c>
      <c r="L26" s="8">
        <v>40</v>
      </c>
      <c r="M26" s="7">
        <f t="shared" si="11"/>
        <v>1.25</v>
      </c>
      <c r="O26" s="7">
        <f t="shared" si="12"/>
        <v>-673.70449066666663</v>
      </c>
      <c r="P26">
        <f>AVERAGE(O26:O32)</f>
        <v>-611.076864</v>
      </c>
      <c r="Q26">
        <f t="shared" si="13"/>
        <v>673.70449066666663</v>
      </c>
    </row>
    <row r="27" spans="1:28" x14ac:dyDescent="0.2">
      <c r="A27" t="s">
        <v>57</v>
      </c>
      <c r="B27" t="s">
        <v>8</v>
      </c>
      <c r="C27" s="7">
        <v>800</v>
      </c>
      <c r="D27" s="5">
        <v>-26.751000000000001</v>
      </c>
      <c r="E27" s="5">
        <f>-24.7</f>
        <v>-24.7</v>
      </c>
      <c r="F27" s="5">
        <v>-23.803000000000001</v>
      </c>
      <c r="G27">
        <f>AVERAGE(D27:F27)</f>
        <v>-25.084666666666667</v>
      </c>
      <c r="H27" s="5">
        <v>-0.59299999999999997</v>
      </c>
      <c r="I27" s="7">
        <f t="shared" si="10"/>
        <v>-24.491666666666667</v>
      </c>
      <c r="J27" s="7">
        <v>64.959999999999994</v>
      </c>
      <c r="K27" s="7">
        <v>2</v>
      </c>
      <c r="L27" s="8">
        <v>40</v>
      </c>
      <c r="M27" s="7">
        <f t="shared" si="11"/>
        <v>1.25</v>
      </c>
      <c r="O27" s="7">
        <f t="shared" si="12"/>
        <v>-636.3914666666667</v>
      </c>
      <c r="Q27">
        <f t="shared" si="13"/>
        <v>636.3914666666667</v>
      </c>
    </row>
    <row r="28" spans="1:28" x14ac:dyDescent="0.2">
      <c r="A28" t="s">
        <v>57</v>
      </c>
      <c r="B28" t="s">
        <v>9</v>
      </c>
      <c r="C28" s="7">
        <v>800</v>
      </c>
      <c r="D28" s="5">
        <v>-23.030999999999999</v>
      </c>
      <c r="E28" s="5">
        <v>-22.844999999999999</v>
      </c>
      <c r="F28" s="5">
        <v>-25.109000000000002</v>
      </c>
      <c r="G28" s="7">
        <f t="shared" si="9"/>
        <v>-23.661666666666665</v>
      </c>
      <c r="H28" s="5">
        <v>-0.69899999999999995</v>
      </c>
      <c r="I28" s="7">
        <f t="shared" si="10"/>
        <v>-22.962666666666664</v>
      </c>
      <c r="J28" s="7">
        <v>64.959999999999994</v>
      </c>
      <c r="K28" s="7">
        <v>2</v>
      </c>
      <c r="L28" s="8">
        <v>40</v>
      </c>
      <c r="M28" s="7">
        <f t="shared" si="11"/>
        <v>1.25</v>
      </c>
      <c r="O28" s="7">
        <f t="shared" si="12"/>
        <v>-596.66193066666654</v>
      </c>
      <c r="Q28">
        <f t="shared" si="13"/>
        <v>596.66193066666654</v>
      </c>
    </row>
    <row r="29" spans="1:28" x14ac:dyDescent="0.2">
      <c r="A29" t="s">
        <v>57</v>
      </c>
      <c r="B29" t="s">
        <v>10</v>
      </c>
      <c r="C29" s="7">
        <v>800</v>
      </c>
      <c r="D29" s="5">
        <v>-22.93</v>
      </c>
      <c r="E29" s="5">
        <v>-24.835000000000001</v>
      </c>
      <c r="F29" s="5">
        <v>-22.776</v>
      </c>
      <c r="G29" s="7">
        <f t="shared" si="9"/>
        <v>-23.513666666666666</v>
      </c>
      <c r="H29" s="5">
        <v>-0.82099999999999995</v>
      </c>
      <c r="I29" s="7">
        <f t="shared" si="10"/>
        <v>-22.692666666666664</v>
      </c>
      <c r="J29" s="7">
        <v>64.959999999999994</v>
      </c>
      <c r="K29" s="7">
        <v>2</v>
      </c>
      <c r="L29" s="8">
        <v>40</v>
      </c>
      <c r="M29" s="7">
        <f t="shared" si="11"/>
        <v>1.25</v>
      </c>
      <c r="O29" s="7">
        <f t="shared" si="12"/>
        <v>-589.64625066666656</v>
      </c>
      <c r="Q29">
        <f t="shared" si="13"/>
        <v>589.64625066666656</v>
      </c>
    </row>
    <row r="30" spans="1:28" x14ac:dyDescent="0.2">
      <c r="A30" t="s">
        <v>57</v>
      </c>
      <c r="B30" t="s">
        <v>11</v>
      </c>
      <c r="C30" s="7">
        <v>800</v>
      </c>
      <c r="D30" s="5">
        <v>-21.773</v>
      </c>
      <c r="E30" s="5">
        <v>-26.013000000000002</v>
      </c>
      <c r="F30" s="5">
        <v>-26.515000000000001</v>
      </c>
      <c r="G30" s="7">
        <f>AVERAGE(D30:F30)</f>
        <v>-24.766999999999999</v>
      </c>
      <c r="H30" s="5">
        <v>-0.77500000000000002</v>
      </c>
      <c r="I30" s="7">
        <f t="shared" si="10"/>
        <v>-23.992000000000001</v>
      </c>
      <c r="J30" s="7">
        <v>64.959999999999994</v>
      </c>
      <c r="K30" s="7">
        <v>2</v>
      </c>
      <c r="L30" s="8">
        <v>40</v>
      </c>
      <c r="M30" s="7">
        <f t="shared" si="11"/>
        <v>1.25</v>
      </c>
      <c r="O30" s="7">
        <f t="shared" si="12"/>
        <v>-623.40812799999992</v>
      </c>
      <c r="Q30">
        <f t="shared" si="13"/>
        <v>623.40812799999992</v>
      </c>
    </row>
    <row r="31" spans="1:28" x14ac:dyDescent="0.2">
      <c r="A31" t="s">
        <v>57</v>
      </c>
      <c r="B31" t="s">
        <v>12</v>
      </c>
      <c r="C31" s="7">
        <v>800</v>
      </c>
      <c r="D31" s="5">
        <v>-27.891999999999999</v>
      </c>
      <c r="E31" s="5">
        <v>-27.277000000000001</v>
      </c>
      <c r="F31" s="5">
        <v>-25.725999999999999</v>
      </c>
      <c r="G31" s="7">
        <f t="shared" si="9"/>
        <v>-26.965</v>
      </c>
      <c r="H31" s="5">
        <v>-0.68300000000000005</v>
      </c>
      <c r="I31" s="7">
        <f t="shared" si="10"/>
        <v>-26.282</v>
      </c>
      <c r="J31" s="7">
        <v>64.959999999999994</v>
      </c>
      <c r="K31" s="7">
        <v>2</v>
      </c>
      <c r="L31" s="8">
        <v>40</v>
      </c>
      <c r="M31" s="7">
        <f t="shared" si="11"/>
        <v>1.25</v>
      </c>
      <c r="O31" s="7">
        <f t="shared" si="12"/>
        <v>-682.91148799999996</v>
      </c>
      <c r="Q31">
        <f t="shared" si="13"/>
        <v>682.91148799999996</v>
      </c>
    </row>
    <row r="32" spans="1:28" x14ac:dyDescent="0.2">
      <c r="A32" t="s">
        <v>57</v>
      </c>
      <c r="B32" t="s">
        <v>13</v>
      </c>
      <c r="C32" s="7">
        <v>800</v>
      </c>
      <c r="D32" s="5">
        <v>-18.536999999999999</v>
      </c>
      <c r="E32" s="5">
        <v>-19.699000000000002</v>
      </c>
      <c r="F32" s="5">
        <v>-16.986000000000001</v>
      </c>
      <c r="G32" s="7">
        <f t="shared" si="9"/>
        <v>-18.407333333333337</v>
      </c>
      <c r="H32" s="5">
        <v>-0.13400000000000001</v>
      </c>
      <c r="I32" s="7">
        <f t="shared" si="10"/>
        <v>-18.273333333333337</v>
      </c>
      <c r="J32" s="7">
        <v>64.959999999999994</v>
      </c>
      <c r="K32" s="7">
        <v>2</v>
      </c>
      <c r="L32" s="8">
        <v>40</v>
      </c>
      <c r="M32" s="7">
        <f t="shared" si="11"/>
        <v>1.25</v>
      </c>
      <c r="O32" s="7">
        <f>(I32*J32)/(K32*M32)</f>
        <v>-474.81429333333335</v>
      </c>
      <c r="Q32">
        <f t="shared" si="13"/>
        <v>474.81429333333335</v>
      </c>
    </row>
    <row r="33" spans="1:17" x14ac:dyDescent="0.2">
      <c r="A33" t="s">
        <v>58</v>
      </c>
      <c r="B33" t="s">
        <v>14</v>
      </c>
      <c r="C33" s="7">
        <v>800</v>
      </c>
      <c r="D33" s="5">
        <v>-29.459</v>
      </c>
      <c r="E33" s="5">
        <v>-28.032</v>
      </c>
      <c r="F33" s="5">
        <v>-29.283999999999999</v>
      </c>
      <c r="G33" s="7">
        <f t="shared" si="9"/>
        <v>-28.925000000000001</v>
      </c>
      <c r="H33" s="5">
        <v>-0.73199999999999998</v>
      </c>
      <c r="I33" s="7">
        <f t="shared" si="10"/>
        <v>-28.193000000000001</v>
      </c>
      <c r="J33" s="7">
        <v>64.959999999999994</v>
      </c>
      <c r="K33" s="7">
        <v>2</v>
      </c>
      <c r="L33" s="8">
        <v>40</v>
      </c>
      <c r="M33" s="7">
        <f t="shared" si="11"/>
        <v>1.25</v>
      </c>
      <c r="O33" s="7">
        <f t="shared" si="12"/>
        <v>-732.566912</v>
      </c>
      <c r="P33">
        <f>AVERAGE(O33:O37)</f>
        <v>-724.6643114666665</v>
      </c>
      <c r="Q33">
        <f t="shared" si="13"/>
        <v>732.566912</v>
      </c>
    </row>
    <row r="34" spans="1:17" x14ac:dyDescent="0.2">
      <c r="A34" t="s">
        <v>58</v>
      </c>
      <c r="B34" t="s">
        <v>15</v>
      </c>
      <c r="C34" s="7">
        <v>800</v>
      </c>
      <c r="D34" s="5">
        <v>-24.384</v>
      </c>
      <c r="E34" s="5">
        <v>-22.684000000000001</v>
      </c>
      <c r="F34" s="5">
        <v>-28.01</v>
      </c>
      <c r="G34" s="7">
        <f>AVERAGE(D34:F34)</f>
        <v>-25.026</v>
      </c>
      <c r="H34" s="5">
        <v>-0.79900000000000004</v>
      </c>
      <c r="I34" s="7">
        <f t="shared" si="10"/>
        <v>-24.227</v>
      </c>
      <c r="J34" s="7">
        <v>64.959999999999994</v>
      </c>
      <c r="K34" s="7">
        <v>2</v>
      </c>
      <c r="L34" s="8">
        <v>40</v>
      </c>
      <c r="M34" s="7">
        <f t="shared" si="11"/>
        <v>1.25</v>
      </c>
      <c r="O34" s="7">
        <f t="shared" si="12"/>
        <v>-629.51436799999988</v>
      </c>
      <c r="Q34">
        <f t="shared" si="13"/>
        <v>629.51436799999988</v>
      </c>
    </row>
    <row r="35" spans="1:17" x14ac:dyDescent="0.2">
      <c r="A35" t="s">
        <v>58</v>
      </c>
      <c r="B35" t="s">
        <v>16</v>
      </c>
      <c r="C35" s="7">
        <v>800</v>
      </c>
      <c r="D35" s="5">
        <v>-23.661000000000001</v>
      </c>
      <c r="E35" s="5">
        <v>-25.303999999999998</v>
      </c>
      <c r="F35" s="5">
        <v>-27.312999999999999</v>
      </c>
      <c r="G35">
        <f t="shared" ref="G35" si="15">AVERAGE(D35:F35)</f>
        <v>-25.426000000000002</v>
      </c>
      <c r="H35" s="5">
        <v>-0.41699999999999998</v>
      </c>
      <c r="I35" s="7">
        <f t="shared" si="10"/>
        <v>-25.009</v>
      </c>
      <c r="J35" s="7">
        <v>64.959999999999994</v>
      </c>
      <c r="K35" s="7">
        <v>2</v>
      </c>
      <c r="L35" s="8">
        <v>40</v>
      </c>
      <c r="M35" s="7">
        <f t="shared" si="11"/>
        <v>1.25</v>
      </c>
      <c r="O35" s="7">
        <f t="shared" si="12"/>
        <v>-649.83385599999997</v>
      </c>
      <c r="Q35">
        <f t="shared" si="13"/>
        <v>649.83385599999997</v>
      </c>
    </row>
    <row r="36" spans="1:17" x14ac:dyDescent="0.2">
      <c r="A36" t="s">
        <v>58</v>
      </c>
      <c r="B36" s="2" t="s">
        <v>17</v>
      </c>
      <c r="C36" s="7">
        <v>800</v>
      </c>
      <c r="D36" s="5">
        <v>-30.809000000000001</v>
      </c>
      <c r="E36" s="5">
        <v>-30.234999999999999</v>
      </c>
      <c r="F36" s="5">
        <v>-33.338999999999999</v>
      </c>
      <c r="G36" s="7">
        <f t="shared" si="9"/>
        <v>-31.460999999999999</v>
      </c>
      <c r="H36" s="5">
        <v>-0.22600000000000001</v>
      </c>
      <c r="I36" s="7">
        <f t="shared" si="10"/>
        <v>-31.234999999999999</v>
      </c>
      <c r="J36" s="7">
        <v>64.959999999999994</v>
      </c>
      <c r="K36" s="7">
        <v>2</v>
      </c>
      <c r="L36" s="8">
        <v>40</v>
      </c>
      <c r="M36" s="7">
        <f t="shared" si="11"/>
        <v>1.25</v>
      </c>
      <c r="O36" s="7">
        <f t="shared" si="12"/>
        <v>-811.61023999999986</v>
      </c>
      <c r="Q36">
        <f t="shared" si="13"/>
        <v>811.61023999999986</v>
      </c>
    </row>
    <row r="37" spans="1:17" x14ac:dyDescent="0.2">
      <c r="A37" t="s">
        <v>58</v>
      </c>
      <c r="B37" t="s">
        <v>18</v>
      </c>
      <c r="C37" s="7">
        <v>800</v>
      </c>
      <c r="D37" s="5">
        <v>-38.426000000000002</v>
      </c>
      <c r="E37" s="5">
        <v>-28.173999999999999</v>
      </c>
      <c r="F37" s="5">
        <v>-27.16</v>
      </c>
      <c r="G37" s="7">
        <f t="shared" si="9"/>
        <v>-31.25333333333333</v>
      </c>
      <c r="H37" s="5">
        <v>-0.47299999999999998</v>
      </c>
      <c r="I37" s="7">
        <f t="shared" si="10"/>
        <v>-30.780333333333331</v>
      </c>
      <c r="J37" s="7">
        <v>64.959999999999994</v>
      </c>
      <c r="K37" s="7">
        <v>2</v>
      </c>
      <c r="L37" s="8">
        <v>40</v>
      </c>
      <c r="M37" s="7">
        <f t="shared" si="11"/>
        <v>1.25</v>
      </c>
      <c r="O37" s="7">
        <f t="shared" si="12"/>
        <v>-799.79618133333327</v>
      </c>
      <c r="Q37">
        <f t="shared" si="13"/>
        <v>799.79618133333327</v>
      </c>
    </row>
    <row r="38" spans="1:17" x14ac:dyDescent="0.2">
      <c r="A38" t="s">
        <v>58</v>
      </c>
      <c r="B38" t="s">
        <v>19</v>
      </c>
      <c r="C38" s="7">
        <v>800</v>
      </c>
      <c r="D38" s="5">
        <v>-26.123999999999999</v>
      </c>
      <c r="E38" s="5">
        <v>-28.398</v>
      </c>
      <c r="F38" s="5">
        <v>-26.042000000000002</v>
      </c>
      <c r="G38">
        <f>AVERAGE(D38:F38)</f>
        <v>-26.854666666666663</v>
      </c>
      <c r="H38" s="5">
        <v>-0.58899999999999997</v>
      </c>
      <c r="I38" s="7">
        <f t="shared" si="10"/>
        <v>-26.265666666666664</v>
      </c>
      <c r="J38" s="7">
        <v>64.959999999999994</v>
      </c>
      <c r="K38" s="7">
        <v>2</v>
      </c>
      <c r="L38" s="8">
        <v>40</v>
      </c>
      <c r="M38" s="7">
        <f t="shared" si="11"/>
        <v>1.25</v>
      </c>
      <c r="O38" s="7">
        <f t="shared" si="12"/>
        <v>-682.48708266666654</v>
      </c>
      <c r="P38">
        <f>AVERAGE(O38:O42)</f>
        <v>-656.28135253333323</v>
      </c>
      <c r="Q38">
        <f t="shared" si="13"/>
        <v>682.48708266666654</v>
      </c>
    </row>
    <row r="39" spans="1:17" x14ac:dyDescent="0.2">
      <c r="A39" t="s">
        <v>58</v>
      </c>
      <c r="B39" t="s">
        <v>20</v>
      </c>
      <c r="C39" s="7">
        <v>800</v>
      </c>
      <c r="D39" s="5">
        <v>-25.684000000000001</v>
      </c>
      <c r="E39" s="5">
        <v>-24.446999999999999</v>
      </c>
      <c r="F39" s="5">
        <v>-25.52</v>
      </c>
      <c r="G39">
        <f t="shared" si="9"/>
        <v>-25.216999999999999</v>
      </c>
      <c r="H39" s="5">
        <v>-0.40200000000000002</v>
      </c>
      <c r="I39" s="7">
        <f t="shared" si="10"/>
        <v>-24.814999999999998</v>
      </c>
      <c r="J39" s="7">
        <v>64.959999999999994</v>
      </c>
      <c r="K39" s="7">
        <v>2</v>
      </c>
      <c r="L39" s="8">
        <v>40</v>
      </c>
      <c r="M39" s="7">
        <f t="shared" si="11"/>
        <v>1.25</v>
      </c>
      <c r="O39" s="7">
        <f t="shared" si="12"/>
        <v>-644.79295999999988</v>
      </c>
      <c r="Q39">
        <f t="shared" si="13"/>
        <v>644.79295999999988</v>
      </c>
    </row>
    <row r="40" spans="1:17" x14ac:dyDescent="0.2">
      <c r="A40" t="s">
        <v>58</v>
      </c>
      <c r="B40" t="s">
        <v>21</v>
      </c>
      <c r="C40" s="7">
        <v>800</v>
      </c>
      <c r="D40" s="5">
        <v>-20.355</v>
      </c>
      <c r="E40" s="5">
        <v>-21.303999999999998</v>
      </c>
      <c r="F40" s="5">
        <v>-20.047000000000001</v>
      </c>
      <c r="G40">
        <f t="shared" si="9"/>
        <v>-20.568666666666669</v>
      </c>
      <c r="H40" s="5">
        <v>-0.96499999999999997</v>
      </c>
      <c r="I40">
        <f t="shared" si="10"/>
        <v>-19.603666666666669</v>
      </c>
      <c r="J40" s="7">
        <v>64.959999999999994</v>
      </c>
      <c r="K40">
        <v>2</v>
      </c>
      <c r="L40" s="8">
        <v>40</v>
      </c>
      <c r="M40">
        <f t="shared" si="11"/>
        <v>1.25</v>
      </c>
      <c r="O40">
        <f>(I40*J40)/(K40*M40)</f>
        <v>-509.38167466666664</v>
      </c>
      <c r="Q40">
        <f t="shared" si="13"/>
        <v>509.38167466666664</v>
      </c>
    </row>
    <row r="41" spans="1:17" x14ac:dyDescent="0.2">
      <c r="A41" t="s">
        <v>58</v>
      </c>
      <c r="B41" t="s">
        <v>22</v>
      </c>
      <c r="C41" s="7">
        <v>800</v>
      </c>
      <c r="D41" s="5">
        <v>-28.983000000000001</v>
      </c>
      <c r="E41" s="5">
        <v>-27.47</v>
      </c>
      <c r="F41" s="5">
        <v>-29.739000000000001</v>
      </c>
      <c r="G41">
        <f>AVERAGE(D41:F41)</f>
        <v>-28.730666666666668</v>
      </c>
      <c r="H41" s="5">
        <v>-0.47</v>
      </c>
      <c r="I41" s="7">
        <f t="shared" si="10"/>
        <v>-28.260666666666669</v>
      </c>
      <c r="J41" s="7">
        <v>64.959999999999994</v>
      </c>
      <c r="K41" s="7">
        <v>2</v>
      </c>
      <c r="L41" s="8">
        <v>40</v>
      </c>
      <c r="M41" s="7">
        <f t="shared" si="11"/>
        <v>1.25</v>
      </c>
      <c r="O41" s="7">
        <f t="shared" si="12"/>
        <v>-734.32516266666664</v>
      </c>
      <c r="Q41">
        <f t="shared" si="13"/>
        <v>734.32516266666664</v>
      </c>
    </row>
    <row r="42" spans="1:17" x14ac:dyDescent="0.2">
      <c r="A42" t="s">
        <v>58</v>
      </c>
      <c r="B42" t="s">
        <v>23</v>
      </c>
      <c r="C42" s="7">
        <v>800</v>
      </c>
      <c r="D42" s="5">
        <v>-31.209</v>
      </c>
      <c r="E42" s="5">
        <v>-27.602</v>
      </c>
      <c r="F42" s="5">
        <v>-25.187999999999999</v>
      </c>
      <c r="G42" s="7">
        <f t="shared" si="9"/>
        <v>-27.999666666666666</v>
      </c>
      <c r="H42" s="5">
        <v>-0.65900000000000003</v>
      </c>
      <c r="I42" s="7">
        <f t="shared" si="10"/>
        <v>-27.340666666666667</v>
      </c>
      <c r="J42" s="7">
        <v>64.959999999999994</v>
      </c>
      <c r="K42" s="7">
        <v>2</v>
      </c>
      <c r="L42" s="8">
        <v>40</v>
      </c>
      <c r="M42" s="7">
        <f t="shared" si="11"/>
        <v>1.25</v>
      </c>
      <c r="O42" s="7">
        <f t="shared" si="12"/>
        <v>-710.41988266666658</v>
      </c>
      <c r="Q42">
        <f t="shared" si="13"/>
        <v>710.41988266666658</v>
      </c>
    </row>
  </sheetData>
  <mergeCells count="5">
    <mergeCell ref="C1:E1"/>
    <mergeCell ref="R17:T17"/>
    <mergeCell ref="V17:X17"/>
    <mergeCell ref="R22:T22"/>
    <mergeCell ref="V22:X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4E08D-0A12-44A3-84C5-A718D83F0F15}">
  <dimension ref="A1:B25"/>
  <sheetViews>
    <sheetView workbookViewId="0">
      <selection activeCell="B25" sqref="B1:B25"/>
    </sheetView>
  </sheetViews>
  <sheetFormatPr defaultRowHeight="15" x14ac:dyDescent="0.2"/>
  <cols>
    <col min="1" max="1" width="18.16015625" customWidth="1"/>
    <col min="2" max="7" width="13.31640625" customWidth="1"/>
  </cols>
  <sheetData>
    <row r="1" spans="1:2" x14ac:dyDescent="0.2">
      <c r="A1" t="s">
        <v>24</v>
      </c>
      <c r="B1" t="s">
        <v>56</v>
      </c>
    </row>
    <row r="2" spans="1:2" x14ac:dyDescent="0.2">
      <c r="A2" t="s">
        <v>0</v>
      </c>
      <c r="B2" t="s">
        <v>57</v>
      </c>
    </row>
    <row r="3" spans="1:2" x14ac:dyDescent="0.2">
      <c r="A3" t="s">
        <v>1</v>
      </c>
      <c r="B3" t="s">
        <v>57</v>
      </c>
    </row>
    <row r="4" spans="1:2" x14ac:dyDescent="0.2">
      <c r="A4" t="s">
        <v>2</v>
      </c>
      <c r="B4" t="s">
        <v>57</v>
      </c>
    </row>
    <row r="5" spans="1:2" x14ac:dyDescent="0.2">
      <c r="A5" t="s">
        <v>3</v>
      </c>
      <c r="B5" t="s">
        <v>57</v>
      </c>
    </row>
    <row r="6" spans="1:2" x14ac:dyDescent="0.2">
      <c r="A6" t="s">
        <v>4</v>
      </c>
      <c r="B6" t="s">
        <v>57</v>
      </c>
    </row>
    <row r="7" spans="1:2" x14ac:dyDescent="0.2">
      <c r="A7" t="s">
        <v>5</v>
      </c>
      <c r="B7" t="s">
        <v>57</v>
      </c>
    </row>
    <row r="8" spans="1:2" x14ac:dyDescent="0.2">
      <c r="A8" t="s">
        <v>6</v>
      </c>
      <c r="B8" t="s">
        <v>57</v>
      </c>
    </row>
    <row r="9" spans="1:2" x14ac:dyDescent="0.2">
      <c r="A9" t="s">
        <v>7</v>
      </c>
      <c r="B9" t="s">
        <v>57</v>
      </c>
    </row>
    <row r="10" spans="1:2" x14ac:dyDescent="0.2">
      <c r="A10" t="s">
        <v>8</v>
      </c>
      <c r="B10" t="s">
        <v>57</v>
      </c>
    </row>
    <row r="11" spans="1:2" x14ac:dyDescent="0.2">
      <c r="A11" t="s">
        <v>9</v>
      </c>
      <c r="B11" t="s">
        <v>57</v>
      </c>
    </row>
    <row r="12" spans="1:2" x14ac:dyDescent="0.2">
      <c r="A12" t="s">
        <v>10</v>
      </c>
      <c r="B12" t="s">
        <v>57</v>
      </c>
    </row>
    <row r="13" spans="1:2" x14ac:dyDescent="0.2">
      <c r="A13" t="s">
        <v>11</v>
      </c>
      <c r="B13" t="s">
        <v>57</v>
      </c>
    </row>
    <row r="14" spans="1:2" x14ac:dyDescent="0.2">
      <c r="A14" t="s">
        <v>12</v>
      </c>
      <c r="B14" t="s">
        <v>57</v>
      </c>
    </row>
    <row r="15" spans="1:2" x14ac:dyDescent="0.2">
      <c r="A15" t="s">
        <v>13</v>
      </c>
      <c r="B15" t="s">
        <v>57</v>
      </c>
    </row>
    <row r="16" spans="1:2" x14ac:dyDescent="0.2">
      <c r="A16" t="s">
        <v>14</v>
      </c>
      <c r="B16" t="s">
        <v>58</v>
      </c>
    </row>
    <row r="17" spans="1:2" x14ac:dyDescent="0.2">
      <c r="A17" t="s">
        <v>15</v>
      </c>
      <c r="B17" t="s">
        <v>58</v>
      </c>
    </row>
    <row r="18" spans="1:2" x14ac:dyDescent="0.2">
      <c r="A18" t="s">
        <v>16</v>
      </c>
      <c r="B18" t="s">
        <v>58</v>
      </c>
    </row>
    <row r="19" spans="1:2" x14ac:dyDescent="0.2">
      <c r="A19" s="2" t="s">
        <v>17</v>
      </c>
      <c r="B19" t="s">
        <v>58</v>
      </c>
    </row>
    <row r="20" spans="1:2" x14ac:dyDescent="0.2">
      <c r="A20" t="s">
        <v>18</v>
      </c>
      <c r="B20" t="s">
        <v>58</v>
      </c>
    </row>
    <row r="21" spans="1:2" x14ac:dyDescent="0.2">
      <c r="A21" t="s">
        <v>19</v>
      </c>
      <c r="B21" t="s">
        <v>58</v>
      </c>
    </row>
    <row r="22" spans="1:2" x14ac:dyDescent="0.2">
      <c r="A22" t="s">
        <v>20</v>
      </c>
      <c r="B22" t="s">
        <v>58</v>
      </c>
    </row>
    <row r="23" spans="1:2" x14ac:dyDescent="0.2">
      <c r="A23" t="s">
        <v>21</v>
      </c>
      <c r="B23" t="s">
        <v>58</v>
      </c>
    </row>
    <row r="24" spans="1:2" x14ac:dyDescent="0.2">
      <c r="A24" t="s">
        <v>22</v>
      </c>
      <c r="B24" t="s">
        <v>58</v>
      </c>
    </row>
    <row r="25" spans="1:2" x14ac:dyDescent="0.2">
      <c r="A25" t="s">
        <v>23</v>
      </c>
      <c r="B25" t="s">
        <v>58</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4413-9B5B-449F-949B-0BF1F8D35D6C}">
  <dimension ref="A1:AB44"/>
  <sheetViews>
    <sheetView topLeftCell="C16" zoomScale="130" zoomScaleNormal="130" workbookViewId="0">
      <selection activeCell="B32" sqref="B32"/>
    </sheetView>
  </sheetViews>
  <sheetFormatPr defaultRowHeight="15" x14ac:dyDescent="0.2"/>
  <cols>
    <col min="1" max="1" width="11.43359375" bestFit="1" customWidth="1"/>
    <col min="2" max="2" width="14.796875" bestFit="1" customWidth="1"/>
  </cols>
  <sheetData>
    <row r="1" spans="1:20" x14ac:dyDescent="0.2">
      <c r="A1" t="s">
        <v>62</v>
      </c>
      <c r="C1" s="65" t="s">
        <v>72</v>
      </c>
      <c r="D1" s="65"/>
      <c r="E1" s="65"/>
      <c r="I1" s="7"/>
    </row>
    <row r="2" spans="1:20" x14ac:dyDescent="0.2">
      <c r="A2" t="s">
        <v>158</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2">
      <c r="B3" s="7">
        <v>20</v>
      </c>
      <c r="C3" s="5">
        <v>68.852999999999994</v>
      </c>
      <c r="D3" s="5">
        <v>68.537999999999997</v>
      </c>
      <c r="E3" s="5">
        <v>67.647000000000006</v>
      </c>
      <c r="F3">
        <f>AVERAGE(C3:E3)</f>
        <v>68.346000000000004</v>
      </c>
      <c r="G3" s="5">
        <v>0.28999999999999998</v>
      </c>
      <c r="H3">
        <f t="shared" ref="H3:H7" si="0">F3-G3</f>
        <v>68.055999999999997</v>
      </c>
      <c r="I3">
        <v>29.71</v>
      </c>
      <c r="J3">
        <v>2</v>
      </c>
      <c r="K3" s="5">
        <v>1</v>
      </c>
      <c r="L3">
        <f>50/K3</f>
        <v>50</v>
      </c>
      <c r="N3">
        <f>(H3*I3)/(J3*L3)</f>
        <v>20.219437599999999</v>
      </c>
      <c r="Q3">
        <v>10</v>
      </c>
      <c r="R3">
        <f>(S3*T3)/Q3</f>
        <v>12.5</v>
      </c>
      <c r="S3">
        <v>1.25</v>
      </c>
      <c r="T3">
        <v>100</v>
      </c>
    </row>
    <row r="4" spans="1:20" x14ac:dyDescent="0.2">
      <c r="B4" s="22">
        <v>100</v>
      </c>
      <c r="C4" s="5">
        <v>8.6210000000000004</v>
      </c>
      <c r="D4" s="5">
        <v>7.1369999999999996</v>
      </c>
      <c r="E4" s="5">
        <v>4.5579999999999998</v>
      </c>
      <c r="F4">
        <f t="shared" ref="F4:F7" si="1">AVERAGE(C4:E4)</f>
        <v>6.7719999999999994</v>
      </c>
      <c r="G4" s="5">
        <v>-8.4000000000000005E-2</v>
      </c>
      <c r="H4">
        <f t="shared" si="0"/>
        <v>6.855999999999999</v>
      </c>
      <c r="I4">
        <v>29.71</v>
      </c>
      <c r="J4">
        <v>2</v>
      </c>
      <c r="K4" s="6">
        <v>5</v>
      </c>
      <c r="L4">
        <f t="shared" ref="L4:L7" si="2">50/K4</f>
        <v>10</v>
      </c>
      <c r="N4">
        <f>(H4*I4)/(J4*L4)</f>
        <v>10.184588</v>
      </c>
      <c r="T4">
        <f>100-R3</f>
        <v>87.5</v>
      </c>
    </row>
    <row r="5" spans="1:20" x14ac:dyDescent="0.2">
      <c r="B5" s="7">
        <v>200</v>
      </c>
      <c r="C5" s="5">
        <v>3.7890000000000001</v>
      </c>
      <c r="D5" s="5">
        <v>5.2110000000000003</v>
      </c>
      <c r="E5" s="5">
        <v>4.3470000000000004</v>
      </c>
      <c r="F5" s="7">
        <f t="shared" si="1"/>
        <v>4.4490000000000007</v>
      </c>
      <c r="G5" s="5">
        <v>0.94699999999999995</v>
      </c>
      <c r="H5" s="7">
        <f t="shared" si="0"/>
        <v>3.5020000000000007</v>
      </c>
      <c r="I5">
        <v>29.71</v>
      </c>
      <c r="J5" s="7">
        <v>2</v>
      </c>
      <c r="K5" s="8">
        <v>10</v>
      </c>
      <c r="L5" s="7">
        <f t="shared" si="2"/>
        <v>5</v>
      </c>
      <c r="M5" s="7"/>
      <c r="N5" s="7">
        <f t="shared" ref="N5:N7" si="3">(H5*I5)/(J5*L5)</f>
        <v>10.404442000000001</v>
      </c>
    </row>
    <row r="6" spans="1:20" x14ac:dyDescent="0.2">
      <c r="B6" s="7">
        <v>400</v>
      </c>
      <c r="C6" s="5">
        <v>1.1247</v>
      </c>
      <c r="D6" s="5">
        <v>1.9</v>
      </c>
      <c r="E6" s="5">
        <v>3.2210000000000001</v>
      </c>
      <c r="F6">
        <f t="shared" si="1"/>
        <v>2.0819000000000001</v>
      </c>
      <c r="G6" s="5">
        <v>0.153</v>
      </c>
      <c r="H6">
        <f t="shared" si="0"/>
        <v>1.9289000000000001</v>
      </c>
      <c r="I6">
        <v>29.71</v>
      </c>
      <c r="J6">
        <v>2</v>
      </c>
      <c r="K6" s="6">
        <v>20</v>
      </c>
      <c r="L6">
        <f t="shared" si="2"/>
        <v>2.5</v>
      </c>
      <c r="N6" s="7">
        <f t="shared" si="3"/>
        <v>11.4615238</v>
      </c>
    </row>
    <row r="7" spans="1:20" x14ac:dyDescent="0.2">
      <c r="B7" s="7">
        <v>100</v>
      </c>
      <c r="C7" s="5">
        <v>13.263</v>
      </c>
      <c r="D7" s="5">
        <v>15.632</v>
      </c>
      <c r="E7" s="5">
        <v>16.736999999999998</v>
      </c>
      <c r="F7">
        <f t="shared" si="1"/>
        <v>15.210666666666667</v>
      </c>
      <c r="G7" s="5">
        <v>0.376</v>
      </c>
      <c r="H7">
        <f t="shared" si="0"/>
        <v>14.834666666666667</v>
      </c>
      <c r="I7">
        <v>29.71</v>
      </c>
      <c r="J7">
        <v>2</v>
      </c>
      <c r="K7" s="6">
        <v>5</v>
      </c>
      <c r="L7">
        <f t="shared" si="2"/>
        <v>10</v>
      </c>
      <c r="N7">
        <f t="shared" si="3"/>
        <v>22.036897333333336</v>
      </c>
      <c r="Q7">
        <f>0.1/100</f>
        <v>1E-3</v>
      </c>
      <c r="R7">
        <f>Q7*500</f>
        <v>0.5</v>
      </c>
      <c r="S7" t="s">
        <v>182</v>
      </c>
    </row>
    <row r="8" spans="1:20" x14ac:dyDescent="0.2">
      <c r="B8" s="7"/>
    </row>
    <row r="9" spans="1:20" x14ac:dyDescent="0.2">
      <c r="A9" t="s">
        <v>116</v>
      </c>
      <c r="B9" s="11" t="s">
        <v>70</v>
      </c>
      <c r="C9" s="4">
        <v>1</v>
      </c>
      <c r="D9" s="4">
        <v>2</v>
      </c>
      <c r="E9" s="4">
        <v>3</v>
      </c>
      <c r="F9" s="3" t="s">
        <v>63</v>
      </c>
      <c r="G9" s="4" t="s">
        <v>64</v>
      </c>
      <c r="H9" s="3" t="s">
        <v>61</v>
      </c>
      <c r="I9" s="9" t="s">
        <v>65</v>
      </c>
      <c r="J9" s="3" t="s">
        <v>66</v>
      </c>
      <c r="K9" s="3" t="s">
        <v>67</v>
      </c>
      <c r="L9" s="3" t="s">
        <v>68</v>
      </c>
      <c r="N9" s="3" t="s">
        <v>107</v>
      </c>
    </row>
    <row r="10" spans="1:20" x14ac:dyDescent="0.2">
      <c r="B10" s="7">
        <v>20</v>
      </c>
      <c r="C10" s="5">
        <v>64.093999999999994</v>
      </c>
      <c r="D10" s="5">
        <v>63.326999999999998</v>
      </c>
      <c r="E10" s="5">
        <v>57.575000000000003</v>
      </c>
      <c r="F10">
        <f>AVERAGE(C10:E10)</f>
        <v>61.665333333333329</v>
      </c>
      <c r="G10" s="5">
        <v>1.3759999999999999</v>
      </c>
      <c r="H10">
        <f>F10-G10</f>
        <v>60.289333333333332</v>
      </c>
      <c r="I10">
        <v>29.71</v>
      </c>
      <c r="J10">
        <v>2</v>
      </c>
      <c r="K10" s="5">
        <v>1</v>
      </c>
      <c r="L10">
        <f>50/K10</f>
        <v>50</v>
      </c>
      <c r="N10">
        <f>(H10*I10)/(J10*L10)</f>
        <v>17.911960933333333</v>
      </c>
    </row>
    <row r="11" spans="1:20" x14ac:dyDescent="0.2">
      <c r="B11" s="22">
        <v>100</v>
      </c>
      <c r="C11" s="5">
        <v>22.861000000000001</v>
      </c>
      <c r="D11" s="5">
        <v>24.382999999999999</v>
      </c>
      <c r="E11" s="5">
        <v>24.451000000000001</v>
      </c>
      <c r="F11">
        <f>AVERAGE(C11:E11)</f>
        <v>23.89833333333333</v>
      </c>
      <c r="G11" s="5">
        <v>0.29299999999999998</v>
      </c>
      <c r="H11">
        <f t="shared" ref="H11:H14" si="4">F11-G11</f>
        <v>23.605333333333331</v>
      </c>
      <c r="I11">
        <v>29.71</v>
      </c>
      <c r="J11">
        <v>2</v>
      </c>
      <c r="K11" s="6">
        <v>5</v>
      </c>
      <c r="L11">
        <f t="shared" ref="L11:L14" si="5">50/K11</f>
        <v>10</v>
      </c>
      <c r="N11">
        <f>(H11*I11)/(J11*L11)</f>
        <v>35.065722666666666</v>
      </c>
    </row>
    <row r="12" spans="1:20" x14ac:dyDescent="0.2">
      <c r="B12" s="7">
        <v>200</v>
      </c>
      <c r="C12" s="5">
        <v>5.0709999999999997</v>
      </c>
      <c r="D12" s="5">
        <v>2.0569999999999999</v>
      </c>
      <c r="E12" s="5">
        <v>3.5550000000000002</v>
      </c>
      <c r="F12" s="7">
        <f>AVERAGE(C12:E12)</f>
        <v>3.5609999999999999</v>
      </c>
      <c r="G12" s="5">
        <v>0.28000000000000003</v>
      </c>
      <c r="H12" s="7">
        <f t="shared" si="4"/>
        <v>3.2809999999999997</v>
      </c>
      <c r="I12">
        <v>29.71</v>
      </c>
      <c r="J12" s="7">
        <v>2</v>
      </c>
      <c r="K12" s="8">
        <v>10</v>
      </c>
      <c r="L12" s="7">
        <f t="shared" si="5"/>
        <v>5</v>
      </c>
      <c r="M12" s="7"/>
      <c r="N12" s="7">
        <f t="shared" ref="N12:N14" si="6">(H12*I12)/(J12*L12)</f>
        <v>9.7478510000000007</v>
      </c>
    </row>
    <row r="13" spans="1:20" x14ac:dyDescent="0.2">
      <c r="B13" s="7">
        <v>400</v>
      </c>
      <c r="C13" s="5">
        <v>3.5640000000000001</v>
      </c>
      <c r="D13" s="5">
        <v>4.6689999999999996</v>
      </c>
      <c r="E13" s="5">
        <v>4.3310000000000004</v>
      </c>
      <c r="F13">
        <f t="shared" ref="F13:F14" si="7">AVERAGE(C13:E13)</f>
        <v>4.1879999999999997</v>
      </c>
      <c r="G13" s="5">
        <v>0.214</v>
      </c>
      <c r="H13">
        <f t="shared" si="4"/>
        <v>3.9739999999999998</v>
      </c>
      <c r="I13">
        <v>29.71</v>
      </c>
      <c r="J13">
        <v>2</v>
      </c>
      <c r="K13" s="6">
        <v>20</v>
      </c>
      <c r="L13">
        <f t="shared" si="5"/>
        <v>2.5</v>
      </c>
      <c r="N13" s="7">
        <f t="shared" si="6"/>
        <v>23.613507999999999</v>
      </c>
    </row>
    <row r="14" spans="1:20" x14ac:dyDescent="0.2">
      <c r="B14" s="7">
        <v>100</v>
      </c>
      <c r="C14" s="5">
        <v>18.789000000000001</v>
      </c>
      <c r="D14" s="5">
        <v>21.158000000000001</v>
      </c>
      <c r="E14" s="5">
        <v>19.105</v>
      </c>
      <c r="F14">
        <f t="shared" si="7"/>
        <v>19.684000000000001</v>
      </c>
      <c r="G14" s="5">
        <v>-0.78900000000000003</v>
      </c>
      <c r="H14">
        <f t="shared" si="4"/>
        <v>20.473000000000003</v>
      </c>
      <c r="I14">
        <v>29.71</v>
      </c>
      <c r="J14">
        <v>2</v>
      </c>
      <c r="K14" s="6">
        <v>5</v>
      </c>
      <c r="L14">
        <f t="shared" si="5"/>
        <v>10</v>
      </c>
      <c r="N14">
        <f t="shared" si="6"/>
        <v>30.412641500000007</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6" t="s">
        <v>77</v>
      </c>
      <c r="S20" s="66"/>
      <c r="T20" s="66"/>
      <c r="V20" s="66" t="s">
        <v>74</v>
      </c>
      <c r="W20" s="66"/>
      <c r="X20" s="66"/>
      <c r="Z20" s="66" t="s">
        <v>79</v>
      </c>
      <c r="AA20" s="66"/>
      <c r="AB20" s="66"/>
    </row>
    <row r="21" spans="1:28" x14ac:dyDescent="0.2">
      <c r="A21" t="s">
        <v>57</v>
      </c>
      <c r="B21" t="s">
        <v>0</v>
      </c>
      <c r="C21" s="7">
        <v>100</v>
      </c>
      <c r="D21" s="5">
        <v>31.422000000000001</v>
      </c>
      <c r="E21" s="5">
        <v>27.108000000000001</v>
      </c>
      <c r="F21" s="5">
        <v>32.241</v>
      </c>
      <c r="G21">
        <f t="shared" ref="G21:G44" si="8">AVERAGE(D21:F21)</f>
        <v>30.257000000000001</v>
      </c>
      <c r="H21" s="5">
        <v>0.20300000000000001</v>
      </c>
      <c r="I21" s="7">
        <f t="shared" ref="I21:I44" si="9">G21-H21</f>
        <v>30.054000000000002</v>
      </c>
      <c r="J21" s="7">
        <v>29.71</v>
      </c>
      <c r="K21">
        <v>2</v>
      </c>
      <c r="L21" s="5">
        <v>5</v>
      </c>
      <c r="M21">
        <f>50/L21</f>
        <v>10</v>
      </c>
      <c r="N21" s="7"/>
      <c r="O21" s="7">
        <f t="shared" ref="O21:O44" si="10">(I21*J21)/(K21*M21)</f>
        <v>44.645217000000002</v>
      </c>
      <c r="P21">
        <f>AVERAGE(O21:O27)</f>
        <v>40.49529590476191</v>
      </c>
      <c r="S21" s="3" t="s">
        <v>58</v>
      </c>
      <c r="T21" t="s">
        <v>57</v>
      </c>
      <c r="W21" s="3" t="s">
        <v>58</v>
      </c>
      <c r="X21" t="s">
        <v>57</v>
      </c>
      <c r="AA21" s="3" t="s">
        <v>58</v>
      </c>
      <c r="AB21" t="s">
        <v>57</v>
      </c>
    </row>
    <row r="22" spans="1:28" x14ac:dyDescent="0.2">
      <c r="A22" t="s">
        <v>57</v>
      </c>
      <c r="B22" t="s">
        <v>1</v>
      </c>
      <c r="C22" s="7">
        <v>100</v>
      </c>
      <c r="D22" s="5">
        <v>52.207000000000001</v>
      </c>
      <c r="E22" s="5">
        <v>49.161999999999999</v>
      </c>
      <c r="F22" s="5">
        <v>43.59</v>
      </c>
      <c r="G22" s="7">
        <f t="shared" si="8"/>
        <v>48.31966666666667</v>
      </c>
      <c r="H22" s="5">
        <v>0.126</v>
      </c>
      <c r="I22" s="7">
        <f t="shared" si="9"/>
        <v>48.193666666666672</v>
      </c>
      <c r="J22" s="7">
        <v>29.71</v>
      </c>
      <c r="K22">
        <v>2</v>
      </c>
      <c r="L22" s="5">
        <v>5</v>
      </c>
      <c r="M22">
        <f t="shared" ref="M22:M44" si="11">50/L22</f>
        <v>10</v>
      </c>
      <c r="O22" s="7">
        <f t="shared" si="10"/>
        <v>71.591691833333343</v>
      </c>
      <c r="R22" t="s">
        <v>75</v>
      </c>
      <c r="S22">
        <f>AVERAGE(O40:O44)</f>
        <v>45.828368233333329</v>
      </c>
      <c r="T22">
        <f>AVERAGE(O28:O34)</f>
        <v>45.380751714285715</v>
      </c>
      <c r="V22" t="s">
        <v>75</v>
      </c>
      <c r="W22">
        <f>STDEVA(O40:O44)</f>
        <v>9.9413655931460791</v>
      </c>
      <c r="X22">
        <f>STDEVA(O28:O34)</f>
        <v>10.971114808159836</v>
      </c>
      <c r="Z22" t="s">
        <v>75</v>
      </c>
      <c r="AA22">
        <f>W22/SQRT(W27)</f>
        <v>4.4459138510904301</v>
      </c>
      <c r="AB22">
        <f>X22/SQRT(X27)</f>
        <v>4.1466916267898615</v>
      </c>
    </row>
    <row r="23" spans="1:28" x14ac:dyDescent="0.2">
      <c r="A23" t="s">
        <v>57</v>
      </c>
      <c r="B23" t="s">
        <v>2</v>
      </c>
      <c r="C23" s="7">
        <v>100</v>
      </c>
      <c r="D23" s="5">
        <v>22.137</v>
      </c>
      <c r="E23" s="5">
        <v>30.033999999999999</v>
      </c>
      <c r="F23" s="5">
        <v>15.301</v>
      </c>
      <c r="G23" s="7">
        <f t="shared" si="8"/>
        <v>22.490666666666666</v>
      </c>
      <c r="H23" s="5">
        <v>0.442</v>
      </c>
      <c r="I23" s="7">
        <f t="shared" si="9"/>
        <v>22.048666666666666</v>
      </c>
      <c r="J23" s="7">
        <v>29.71</v>
      </c>
      <c r="K23">
        <v>2</v>
      </c>
      <c r="L23" s="5">
        <v>5</v>
      </c>
      <c r="M23">
        <f t="shared" si="11"/>
        <v>10</v>
      </c>
      <c r="O23" s="7">
        <f t="shared" si="10"/>
        <v>32.753294333333329</v>
      </c>
      <c r="R23" t="s">
        <v>76</v>
      </c>
      <c r="S23">
        <f>AVERAGE(O35:O39)</f>
        <v>40.839465033333333</v>
      </c>
      <c r="T23">
        <f>AVERAGE(O21:O27)</f>
        <v>40.49529590476191</v>
      </c>
      <c r="V23" t="s">
        <v>76</v>
      </c>
      <c r="W23">
        <f>STDEVA(O35:O39)</f>
        <v>12.079170017558001</v>
      </c>
      <c r="X23">
        <f>STDEVA(O21:O27)</f>
        <v>17.949937371265555</v>
      </c>
      <c r="Z23" t="s">
        <v>76</v>
      </c>
      <c r="AA23">
        <f>W23/SQRT(W28)</f>
        <v>5.4019690542074033</v>
      </c>
      <c r="AB23">
        <f>X23/SQRT(X28)</f>
        <v>6.7844386190790189</v>
      </c>
    </row>
    <row r="24" spans="1:28" x14ac:dyDescent="0.2">
      <c r="A24" t="s">
        <v>57</v>
      </c>
      <c r="B24" t="s">
        <v>3</v>
      </c>
      <c r="C24" s="7">
        <v>100</v>
      </c>
      <c r="D24" s="5">
        <v>13.263</v>
      </c>
      <c r="E24" s="5">
        <v>15.632</v>
      </c>
      <c r="F24" s="5">
        <v>16.736999999999998</v>
      </c>
      <c r="G24">
        <f t="shared" si="8"/>
        <v>15.210666666666667</v>
      </c>
      <c r="H24" s="5">
        <v>0.376</v>
      </c>
      <c r="I24" s="7">
        <f t="shared" si="9"/>
        <v>14.834666666666667</v>
      </c>
      <c r="J24" s="7">
        <v>29.71</v>
      </c>
      <c r="K24">
        <v>2</v>
      </c>
      <c r="L24" s="5">
        <v>5</v>
      </c>
      <c r="M24">
        <f t="shared" si="11"/>
        <v>10</v>
      </c>
      <c r="O24" s="7">
        <f t="shared" si="10"/>
        <v>22.036897333333336</v>
      </c>
    </row>
    <row r="25" spans="1:28" x14ac:dyDescent="0.2">
      <c r="A25" t="s">
        <v>57</v>
      </c>
      <c r="B25" t="s">
        <v>4</v>
      </c>
      <c r="C25" s="7">
        <v>100</v>
      </c>
      <c r="D25" s="5">
        <v>44.232999999999997</v>
      </c>
      <c r="E25" s="5">
        <v>34.082999999999998</v>
      </c>
      <c r="F25" s="5">
        <v>34.860999999999997</v>
      </c>
      <c r="G25" s="7">
        <f t="shared" si="8"/>
        <v>37.725666666666662</v>
      </c>
      <c r="H25" s="5">
        <v>-4.4999999999999998E-2</v>
      </c>
      <c r="I25" s="7">
        <f t="shared" si="9"/>
        <v>37.770666666666664</v>
      </c>
      <c r="J25" s="7">
        <v>29.71</v>
      </c>
      <c r="K25">
        <v>2</v>
      </c>
      <c r="L25" s="5">
        <v>5</v>
      </c>
      <c r="M25">
        <f t="shared" si="11"/>
        <v>10</v>
      </c>
      <c r="O25" s="7">
        <f t="shared" si="10"/>
        <v>56.108325333333333</v>
      </c>
      <c r="R25" s="67" t="s">
        <v>78</v>
      </c>
      <c r="S25" s="67"/>
      <c r="T25" s="67"/>
      <c r="V25" s="66" t="s">
        <v>80</v>
      </c>
      <c r="W25" s="66"/>
      <c r="X25" s="66"/>
    </row>
    <row r="26" spans="1:28" x14ac:dyDescent="0.2">
      <c r="A26" t="s">
        <v>57</v>
      </c>
      <c r="B26" t="s">
        <v>5</v>
      </c>
      <c r="C26" s="7">
        <v>100</v>
      </c>
      <c r="D26" s="5">
        <v>16.966000000000001</v>
      </c>
      <c r="E26" s="5">
        <v>16.971</v>
      </c>
      <c r="F26" s="5">
        <v>24.154</v>
      </c>
      <c r="G26" s="7">
        <f t="shared" si="8"/>
        <v>19.363666666666663</v>
      </c>
      <c r="H26" s="5">
        <v>5.1999999999999998E-2</v>
      </c>
      <c r="I26" s="7">
        <f t="shared" si="9"/>
        <v>19.311666666666664</v>
      </c>
      <c r="J26" s="7">
        <v>29.71</v>
      </c>
      <c r="K26">
        <v>2</v>
      </c>
      <c r="L26" s="5">
        <v>5</v>
      </c>
      <c r="M26">
        <f t="shared" si="11"/>
        <v>10</v>
      </c>
      <c r="O26" s="7">
        <f t="shared" si="10"/>
        <v>28.687480833333332</v>
      </c>
      <c r="S26" t="s">
        <v>58</v>
      </c>
      <c r="T26" t="s">
        <v>57</v>
      </c>
      <c r="W26" t="s">
        <v>58</v>
      </c>
      <c r="X26" t="s">
        <v>57</v>
      </c>
    </row>
    <row r="27" spans="1:28" x14ac:dyDescent="0.2">
      <c r="A27" t="s">
        <v>57</v>
      </c>
      <c r="B27" t="s">
        <v>6</v>
      </c>
      <c r="C27" s="7">
        <v>100</v>
      </c>
      <c r="D27" s="5">
        <v>18.094999999999999</v>
      </c>
      <c r="E27" s="5">
        <v>17.399999999999999</v>
      </c>
      <c r="F27" s="5">
        <v>20.635999999999999</v>
      </c>
      <c r="G27" s="7">
        <f t="shared" si="8"/>
        <v>18.710333333333335</v>
      </c>
      <c r="H27" s="5">
        <v>0.10100000000000001</v>
      </c>
      <c r="I27" s="7">
        <f t="shared" si="9"/>
        <v>18.609333333333336</v>
      </c>
      <c r="J27" s="7">
        <v>29.71</v>
      </c>
      <c r="K27">
        <v>2</v>
      </c>
      <c r="L27" s="5">
        <v>5</v>
      </c>
      <c r="M27">
        <f t="shared" si="11"/>
        <v>10</v>
      </c>
      <c r="O27" s="7">
        <f t="shared" si="10"/>
        <v>27.644164666666672</v>
      </c>
      <c r="R27" t="s">
        <v>75</v>
      </c>
      <c r="S27">
        <f>ABS(S22)</f>
        <v>45.828368233333329</v>
      </c>
      <c r="T27">
        <f>ABS(T22)</f>
        <v>45.380751714285715</v>
      </c>
      <c r="V27" t="s">
        <v>75</v>
      </c>
      <c r="W27">
        <f>COUNT(O40:O44)</f>
        <v>5</v>
      </c>
      <c r="X27">
        <f>COUNT(O28:O34)</f>
        <v>7</v>
      </c>
    </row>
    <row r="28" spans="1:28" x14ac:dyDescent="0.2">
      <c r="A28" t="s">
        <v>57</v>
      </c>
      <c r="B28" t="s">
        <v>7</v>
      </c>
      <c r="C28" s="7">
        <v>100</v>
      </c>
      <c r="D28" s="5">
        <v>28.015000000000001</v>
      </c>
      <c r="E28" s="5">
        <v>26.199000000000002</v>
      </c>
      <c r="F28" s="5">
        <v>23.289000000000001</v>
      </c>
      <c r="G28" s="7">
        <f t="shared" si="8"/>
        <v>25.834333333333333</v>
      </c>
      <c r="H28" s="5">
        <v>0.20300000000000001</v>
      </c>
      <c r="I28" s="7">
        <f t="shared" si="9"/>
        <v>25.631333333333334</v>
      </c>
      <c r="J28" s="7">
        <v>29.71</v>
      </c>
      <c r="K28">
        <v>2</v>
      </c>
      <c r="L28" s="5">
        <v>5</v>
      </c>
      <c r="M28">
        <f t="shared" si="11"/>
        <v>10</v>
      </c>
      <c r="O28" s="7">
        <f t="shared" si="10"/>
        <v>38.075345666666671</v>
      </c>
      <c r="P28">
        <f>AVERAGE(O28:O34)</f>
        <v>45.380751714285715</v>
      </c>
      <c r="R28" t="s">
        <v>76</v>
      </c>
      <c r="S28">
        <f>ABS(S23)</f>
        <v>40.839465033333333</v>
      </c>
      <c r="T28">
        <f>ABS(T23)</f>
        <v>40.49529590476191</v>
      </c>
      <c r="V28" t="s">
        <v>76</v>
      </c>
      <c r="W28">
        <f>COUNT(O35:O39)</f>
        <v>5</v>
      </c>
      <c r="X28">
        <f>COUNT(O21:O27)</f>
        <v>7</v>
      </c>
    </row>
    <row r="29" spans="1:28" x14ac:dyDescent="0.2">
      <c r="A29" t="s">
        <v>57</v>
      </c>
      <c r="B29" t="s">
        <v>8</v>
      </c>
      <c r="C29" s="7">
        <v>100</v>
      </c>
      <c r="D29" s="5">
        <v>22.611000000000001</v>
      </c>
      <c r="E29" s="5">
        <v>23.242000000000001</v>
      </c>
      <c r="F29" s="5">
        <v>27.283999999999999</v>
      </c>
      <c r="G29">
        <f t="shared" si="8"/>
        <v>24.379000000000001</v>
      </c>
      <c r="H29" s="5">
        <v>0.34699999999999998</v>
      </c>
      <c r="I29" s="7">
        <f t="shared" si="9"/>
        <v>24.032</v>
      </c>
      <c r="J29" s="7">
        <v>29.71</v>
      </c>
      <c r="K29">
        <v>2</v>
      </c>
      <c r="L29" s="5">
        <v>5</v>
      </c>
      <c r="M29">
        <f t="shared" si="11"/>
        <v>10</v>
      </c>
      <c r="O29" s="7">
        <f t="shared" si="10"/>
        <v>35.699536000000002</v>
      </c>
    </row>
    <row r="30" spans="1:28" x14ac:dyDescent="0.2">
      <c r="A30" t="s">
        <v>57</v>
      </c>
      <c r="B30" t="s">
        <v>9</v>
      </c>
      <c r="C30" s="7">
        <v>100</v>
      </c>
      <c r="D30" s="5">
        <v>27.282</v>
      </c>
      <c r="E30" s="5">
        <v>26.672999999999998</v>
      </c>
      <c r="F30" s="5">
        <v>23.526</v>
      </c>
      <c r="G30" s="7">
        <f t="shared" si="8"/>
        <v>25.826999999999998</v>
      </c>
      <c r="H30" s="5">
        <v>0.16900000000000001</v>
      </c>
      <c r="I30" s="7">
        <f t="shared" si="9"/>
        <v>25.657999999999998</v>
      </c>
      <c r="J30" s="7">
        <v>29.71</v>
      </c>
      <c r="K30">
        <v>2</v>
      </c>
      <c r="L30" s="5">
        <v>5</v>
      </c>
      <c r="M30">
        <f t="shared" si="11"/>
        <v>10</v>
      </c>
      <c r="O30" s="7">
        <f t="shared" si="10"/>
        <v>38.114958999999999</v>
      </c>
    </row>
    <row r="31" spans="1:28" x14ac:dyDescent="0.2">
      <c r="A31" t="s">
        <v>57</v>
      </c>
      <c r="B31" t="s">
        <v>10</v>
      </c>
      <c r="C31" s="7">
        <v>100</v>
      </c>
      <c r="D31" s="5">
        <v>35.920999999999999</v>
      </c>
      <c r="E31" s="5">
        <v>42.88</v>
      </c>
      <c r="F31" s="5">
        <v>47.954999999999998</v>
      </c>
      <c r="G31" s="7">
        <f t="shared" si="8"/>
        <v>42.252000000000002</v>
      </c>
      <c r="H31" s="5">
        <v>0.36099999999999999</v>
      </c>
      <c r="I31" s="7">
        <f t="shared" si="9"/>
        <v>41.891000000000005</v>
      </c>
      <c r="J31" s="7">
        <v>29.71</v>
      </c>
      <c r="K31">
        <v>2</v>
      </c>
      <c r="L31" s="5">
        <v>5</v>
      </c>
      <c r="M31">
        <f t="shared" si="11"/>
        <v>10</v>
      </c>
      <c r="O31" s="7">
        <f t="shared" si="10"/>
        <v>62.229080500000009</v>
      </c>
    </row>
    <row r="32" spans="1:28" x14ac:dyDescent="0.2">
      <c r="A32" t="s">
        <v>57</v>
      </c>
      <c r="B32" t="s">
        <v>11</v>
      </c>
      <c r="C32" s="7">
        <v>100</v>
      </c>
      <c r="D32" s="5">
        <v>32.036999999999999</v>
      </c>
      <c r="E32" s="5">
        <v>36.262</v>
      </c>
      <c r="F32" s="5">
        <v>44.908000000000001</v>
      </c>
      <c r="G32" s="7">
        <f t="shared" si="8"/>
        <v>37.735666666666667</v>
      </c>
      <c r="H32" s="5">
        <v>0.158</v>
      </c>
      <c r="I32" s="7">
        <f t="shared" si="9"/>
        <v>37.577666666666666</v>
      </c>
      <c r="J32" s="7">
        <v>29.71</v>
      </c>
      <c r="K32">
        <v>2</v>
      </c>
      <c r="L32" s="5">
        <v>5</v>
      </c>
      <c r="M32">
        <f t="shared" si="11"/>
        <v>10</v>
      </c>
      <c r="O32" s="7">
        <f t="shared" si="10"/>
        <v>55.821623833333334</v>
      </c>
    </row>
    <row r="33" spans="1:16" x14ac:dyDescent="0.2">
      <c r="A33" t="s">
        <v>57</v>
      </c>
      <c r="B33" t="s">
        <v>12</v>
      </c>
      <c r="C33" s="7">
        <v>100</v>
      </c>
      <c r="D33" s="5">
        <v>38.433999999999997</v>
      </c>
      <c r="E33" s="5">
        <v>32.274999999999999</v>
      </c>
      <c r="F33" s="5">
        <v>34.299999999999997</v>
      </c>
      <c r="G33" s="7">
        <f t="shared" si="8"/>
        <v>35.003</v>
      </c>
      <c r="H33" s="5">
        <v>0.158</v>
      </c>
      <c r="I33" s="7">
        <f t="shared" si="9"/>
        <v>34.844999999999999</v>
      </c>
      <c r="J33" s="7">
        <v>29.71</v>
      </c>
      <c r="K33">
        <v>2</v>
      </c>
      <c r="L33" s="5">
        <v>5</v>
      </c>
      <c r="M33">
        <f t="shared" si="11"/>
        <v>10</v>
      </c>
      <c r="O33" s="7">
        <f t="shared" si="10"/>
        <v>51.762247500000001</v>
      </c>
    </row>
    <row r="34" spans="1:16" x14ac:dyDescent="0.2">
      <c r="A34" t="s">
        <v>57</v>
      </c>
      <c r="B34" t="s">
        <v>13</v>
      </c>
      <c r="C34" s="7">
        <v>100</v>
      </c>
      <c r="D34" s="5">
        <v>23.411999999999999</v>
      </c>
      <c r="E34" s="5">
        <v>25.507999999999999</v>
      </c>
      <c r="F34" s="5">
        <v>24.274000000000001</v>
      </c>
      <c r="G34" s="7">
        <f t="shared" si="8"/>
        <v>24.398</v>
      </c>
      <c r="H34" s="5">
        <v>0.189</v>
      </c>
      <c r="I34" s="7">
        <f t="shared" si="9"/>
        <v>24.209</v>
      </c>
      <c r="J34" s="7">
        <v>29.71</v>
      </c>
      <c r="K34">
        <v>2</v>
      </c>
      <c r="L34" s="5">
        <v>5</v>
      </c>
      <c r="M34">
        <f t="shared" si="11"/>
        <v>10</v>
      </c>
      <c r="O34" s="7">
        <f t="shared" si="10"/>
        <v>35.962469500000005</v>
      </c>
    </row>
    <row r="35" spans="1:16" x14ac:dyDescent="0.2">
      <c r="A35" t="s">
        <v>58</v>
      </c>
      <c r="B35" t="s">
        <v>14</v>
      </c>
      <c r="C35" s="7">
        <v>100</v>
      </c>
      <c r="D35" s="5">
        <v>33.732999999999997</v>
      </c>
      <c r="E35" s="5">
        <v>37.555999999999997</v>
      </c>
      <c r="F35" s="5">
        <v>32.741</v>
      </c>
      <c r="G35" s="7">
        <f t="shared" si="8"/>
        <v>34.676666666666662</v>
      </c>
      <c r="H35" s="5">
        <v>0.27100000000000002</v>
      </c>
      <c r="I35" s="7">
        <f t="shared" si="9"/>
        <v>34.405666666666662</v>
      </c>
      <c r="J35" s="7">
        <v>29.71</v>
      </c>
      <c r="K35">
        <v>2</v>
      </c>
      <c r="L35" s="5">
        <v>5</v>
      </c>
      <c r="M35">
        <f t="shared" si="11"/>
        <v>10</v>
      </c>
      <c r="O35" s="7">
        <f t="shared" si="10"/>
        <v>51.109617833333331</v>
      </c>
      <c r="P35">
        <f>AVERAGE(O35:O39)</f>
        <v>40.839465033333333</v>
      </c>
    </row>
    <row r="36" spans="1:16" x14ac:dyDescent="0.2">
      <c r="A36" t="s">
        <v>58</v>
      </c>
      <c r="B36" t="s">
        <v>15</v>
      </c>
      <c r="C36" s="7">
        <v>100</v>
      </c>
      <c r="D36" s="5">
        <v>37.207000000000001</v>
      </c>
      <c r="E36" s="5">
        <v>34.703000000000003</v>
      </c>
      <c r="F36" s="5">
        <v>43.195</v>
      </c>
      <c r="G36" s="7">
        <f t="shared" si="8"/>
        <v>38.368333333333332</v>
      </c>
      <c r="H36" s="5">
        <v>0.36099999999999999</v>
      </c>
      <c r="I36" s="7">
        <f t="shared" si="9"/>
        <v>38.007333333333335</v>
      </c>
      <c r="J36" s="7">
        <v>29.71</v>
      </c>
      <c r="K36">
        <v>2</v>
      </c>
      <c r="L36" s="5">
        <v>5</v>
      </c>
      <c r="M36">
        <f t="shared" si="11"/>
        <v>10</v>
      </c>
      <c r="O36" s="7">
        <f t="shared" si="10"/>
        <v>56.459893666666673</v>
      </c>
    </row>
    <row r="37" spans="1:16" x14ac:dyDescent="0.2">
      <c r="A37" t="s">
        <v>58</v>
      </c>
      <c r="B37" t="s">
        <v>16</v>
      </c>
      <c r="C37" s="7">
        <v>100</v>
      </c>
      <c r="D37" s="5">
        <v>23.274000000000001</v>
      </c>
      <c r="E37" s="5">
        <v>23.084</v>
      </c>
      <c r="F37" s="5">
        <v>23.305</v>
      </c>
      <c r="G37">
        <f t="shared" si="8"/>
        <v>23.221000000000004</v>
      </c>
      <c r="H37" s="5">
        <v>-0.158</v>
      </c>
      <c r="I37" s="7">
        <f t="shared" si="9"/>
        <v>23.379000000000005</v>
      </c>
      <c r="J37" s="7">
        <v>29.71</v>
      </c>
      <c r="K37">
        <v>2</v>
      </c>
      <c r="L37" s="5">
        <v>5</v>
      </c>
      <c r="M37">
        <f t="shared" si="11"/>
        <v>10</v>
      </c>
      <c r="O37" s="7">
        <f t="shared" si="10"/>
        <v>34.729504500000004</v>
      </c>
    </row>
    <row r="38" spans="1:16" x14ac:dyDescent="0.2">
      <c r="A38" t="s">
        <v>58</v>
      </c>
      <c r="B38" s="2" t="s">
        <v>17</v>
      </c>
      <c r="C38" s="7">
        <v>100</v>
      </c>
      <c r="D38" s="5">
        <v>20.779</v>
      </c>
      <c r="E38" s="5">
        <v>21.853000000000002</v>
      </c>
      <c r="F38" s="5">
        <v>20.495000000000001</v>
      </c>
      <c r="G38" s="7">
        <f t="shared" si="8"/>
        <v>21.042333333333335</v>
      </c>
      <c r="H38" s="5">
        <v>0.72599999999999998</v>
      </c>
      <c r="I38" s="7">
        <f t="shared" si="9"/>
        <v>20.316333333333336</v>
      </c>
      <c r="J38" s="7">
        <v>29.71</v>
      </c>
      <c r="K38">
        <v>2</v>
      </c>
      <c r="L38" s="5">
        <v>5</v>
      </c>
      <c r="M38">
        <f t="shared" si="11"/>
        <v>10</v>
      </c>
      <c r="O38" s="7">
        <f t="shared" si="10"/>
        <v>30.179913166666672</v>
      </c>
    </row>
    <row r="39" spans="1:16" x14ac:dyDescent="0.2">
      <c r="A39" t="s">
        <v>58</v>
      </c>
      <c r="B39" t="s">
        <v>18</v>
      </c>
      <c r="C39" s="7">
        <v>100</v>
      </c>
      <c r="D39" s="5">
        <v>20.795999999999999</v>
      </c>
      <c r="E39" s="5">
        <v>22.611999999999998</v>
      </c>
      <c r="F39" s="5">
        <v>21.074000000000002</v>
      </c>
      <c r="G39" s="7">
        <f t="shared" si="8"/>
        <v>21.494</v>
      </c>
      <c r="H39" s="5">
        <v>0.14199999999999999</v>
      </c>
      <c r="I39" s="7">
        <f t="shared" si="9"/>
        <v>21.352</v>
      </c>
      <c r="J39" s="7">
        <v>29.71</v>
      </c>
      <c r="K39">
        <v>2</v>
      </c>
      <c r="L39" s="5">
        <v>5</v>
      </c>
      <c r="M39">
        <f t="shared" si="11"/>
        <v>10</v>
      </c>
      <c r="O39" s="7">
        <f t="shared" si="10"/>
        <v>31.718396000000002</v>
      </c>
    </row>
    <row r="40" spans="1:16" x14ac:dyDescent="0.2">
      <c r="A40" t="s">
        <v>58</v>
      </c>
      <c r="B40" t="s">
        <v>19</v>
      </c>
      <c r="C40" s="7">
        <v>100</v>
      </c>
      <c r="D40" s="5">
        <v>42.567999999999998</v>
      </c>
      <c r="E40" s="5">
        <v>30.725999999999999</v>
      </c>
      <c r="F40" s="5">
        <v>37.610999999999997</v>
      </c>
      <c r="G40">
        <f t="shared" si="8"/>
        <v>36.968333333333334</v>
      </c>
      <c r="H40" s="5">
        <v>0.75800000000000001</v>
      </c>
      <c r="I40" s="7">
        <f t="shared" si="9"/>
        <v>36.210333333333331</v>
      </c>
      <c r="J40" s="7">
        <v>29.71</v>
      </c>
      <c r="K40">
        <v>2</v>
      </c>
      <c r="L40" s="5">
        <v>5</v>
      </c>
      <c r="M40">
        <f t="shared" si="11"/>
        <v>10</v>
      </c>
      <c r="O40" s="7">
        <f t="shared" si="10"/>
        <v>53.790450166666666</v>
      </c>
      <c r="P40">
        <f>AVERAGE(O40:O44)</f>
        <v>45.828368233333329</v>
      </c>
    </row>
    <row r="41" spans="1:16" x14ac:dyDescent="0.2">
      <c r="A41" t="s">
        <v>58</v>
      </c>
      <c r="B41" t="s">
        <v>20</v>
      </c>
      <c r="C41" s="7">
        <v>100</v>
      </c>
      <c r="D41" s="5">
        <v>34.555999999999997</v>
      </c>
      <c r="E41" s="5">
        <v>32.259</v>
      </c>
      <c r="F41" s="5">
        <v>36.51</v>
      </c>
      <c r="G41">
        <f t="shared" si="8"/>
        <v>34.441666666666663</v>
      </c>
      <c r="H41" s="5">
        <v>5.0000000000000001E-3</v>
      </c>
      <c r="I41" s="7">
        <f t="shared" si="9"/>
        <v>34.43666666666666</v>
      </c>
      <c r="J41" s="7">
        <v>29.71</v>
      </c>
      <c r="K41">
        <v>2</v>
      </c>
      <c r="L41" s="5">
        <v>5</v>
      </c>
      <c r="M41">
        <f t="shared" si="11"/>
        <v>10</v>
      </c>
      <c r="O41" s="7">
        <f t="shared" si="10"/>
        <v>51.155668333333324</v>
      </c>
    </row>
    <row r="42" spans="1:16" x14ac:dyDescent="0.2">
      <c r="A42" t="s">
        <v>58</v>
      </c>
      <c r="B42" t="s">
        <v>21</v>
      </c>
      <c r="C42" s="7">
        <v>100</v>
      </c>
      <c r="D42" s="5">
        <v>34.183999999999997</v>
      </c>
      <c r="E42" s="5">
        <v>32.326999999999998</v>
      </c>
      <c r="F42" s="5">
        <v>42.968000000000004</v>
      </c>
      <c r="G42" s="7">
        <f t="shared" si="8"/>
        <v>36.493000000000002</v>
      </c>
      <c r="H42" s="5">
        <v>2.7E-2</v>
      </c>
      <c r="I42" s="7">
        <f t="shared" si="9"/>
        <v>36.466000000000001</v>
      </c>
      <c r="J42" s="7">
        <v>29.71</v>
      </c>
      <c r="K42">
        <v>2</v>
      </c>
      <c r="L42" s="5">
        <v>5</v>
      </c>
      <c r="M42">
        <f t="shared" si="11"/>
        <v>10</v>
      </c>
      <c r="O42" s="7">
        <f t="shared" si="10"/>
        <v>54.170243000000006</v>
      </c>
    </row>
    <row r="43" spans="1:16" x14ac:dyDescent="0.2">
      <c r="A43" t="s">
        <v>58</v>
      </c>
      <c r="B43" t="s">
        <v>22</v>
      </c>
      <c r="C43" s="7">
        <v>100</v>
      </c>
      <c r="D43" s="5">
        <v>22.861000000000001</v>
      </c>
      <c r="E43" s="5">
        <v>24.382999999999999</v>
      </c>
      <c r="F43" s="5">
        <v>24.451000000000001</v>
      </c>
      <c r="G43">
        <f>AVERAGE(D43:F43)</f>
        <v>23.89833333333333</v>
      </c>
      <c r="H43" s="5">
        <v>0.29299999999999998</v>
      </c>
      <c r="I43" s="7">
        <f t="shared" si="9"/>
        <v>23.605333333333331</v>
      </c>
      <c r="J43" s="7">
        <v>29.71</v>
      </c>
      <c r="K43">
        <v>2</v>
      </c>
      <c r="L43" s="5">
        <v>5</v>
      </c>
      <c r="M43">
        <f t="shared" si="11"/>
        <v>10</v>
      </c>
      <c r="O43" s="7">
        <f t="shared" si="10"/>
        <v>35.065722666666666</v>
      </c>
    </row>
    <row r="44" spans="1:16" x14ac:dyDescent="0.2">
      <c r="A44" t="s">
        <v>58</v>
      </c>
      <c r="B44" t="s">
        <v>23</v>
      </c>
      <c r="C44" s="7">
        <v>100</v>
      </c>
      <c r="D44" s="5">
        <v>22.414999999999999</v>
      </c>
      <c r="E44" s="5">
        <v>25.266999999999999</v>
      </c>
      <c r="F44" s="5">
        <v>23.259</v>
      </c>
      <c r="G44" s="7">
        <f t="shared" si="8"/>
        <v>23.647000000000002</v>
      </c>
      <c r="H44" s="5">
        <v>0.113</v>
      </c>
      <c r="I44" s="7">
        <f t="shared" si="9"/>
        <v>23.534000000000002</v>
      </c>
      <c r="J44" s="7">
        <v>29.71</v>
      </c>
      <c r="K44">
        <v>2</v>
      </c>
      <c r="L44" s="5">
        <v>5</v>
      </c>
      <c r="M44">
        <f t="shared" si="11"/>
        <v>10</v>
      </c>
      <c r="O44" s="7">
        <f t="shared" si="10"/>
        <v>34.959757000000003</v>
      </c>
    </row>
  </sheetData>
  <mergeCells count="6">
    <mergeCell ref="C1:E1"/>
    <mergeCell ref="R20:T20"/>
    <mergeCell ref="V20:X20"/>
    <mergeCell ref="Z20:AB20"/>
    <mergeCell ref="R25:T25"/>
    <mergeCell ref="V25:X2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CA294-4ADD-487A-81A1-878904F294F7}">
  <dimension ref="A1:AB43"/>
  <sheetViews>
    <sheetView tabSelected="1" zoomScale="70" zoomScaleNormal="70" workbookViewId="0">
      <selection activeCell="B15" sqref="B15"/>
    </sheetView>
  </sheetViews>
  <sheetFormatPr defaultRowHeight="15" x14ac:dyDescent="0.2"/>
  <cols>
    <col min="1" max="1" width="11.43359375" bestFit="1" customWidth="1"/>
    <col min="2" max="2" width="16.41015625" bestFit="1" customWidth="1"/>
  </cols>
  <sheetData>
    <row r="1" spans="1:14" x14ac:dyDescent="0.2">
      <c r="A1" t="s">
        <v>178</v>
      </c>
      <c r="C1" s="65" t="s">
        <v>72</v>
      </c>
      <c r="D1" s="65"/>
      <c r="E1" s="65"/>
    </row>
    <row r="2" spans="1:14" x14ac:dyDescent="0.2">
      <c r="A2" t="s">
        <v>158</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-113.739</v>
      </c>
      <c r="D3" s="5">
        <v>-123.913</v>
      </c>
      <c r="E3" s="5">
        <v>-128.739</v>
      </c>
      <c r="F3">
        <f>AVERAGE(C3:E3)</f>
        <v>-122.13033333333333</v>
      </c>
      <c r="G3" s="5">
        <v>-6.7380000000000004</v>
      </c>
      <c r="H3">
        <f>F3-G3</f>
        <v>-115.39233333333333</v>
      </c>
      <c r="I3">
        <v>64.959999999999994</v>
      </c>
      <c r="J3">
        <v>2</v>
      </c>
      <c r="K3" s="5">
        <v>1</v>
      </c>
      <c r="L3">
        <f>50/K3</f>
        <v>50</v>
      </c>
      <c r="N3">
        <f>(H3*I3)/(J3*L3)</f>
        <v>-74.958859733333327</v>
      </c>
    </row>
    <row r="4" spans="1:14" x14ac:dyDescent="0.2">
      <c r="B4" s="7">
        <v>100</v>
      </c>
      <c r="C4" s="5">
        <v>-32.478000000000002</v>
      </c>
      <c r="D4" s="5">
        <v>-19.565000000000001</v>
      </c>
      <c r="E4" s="5">
        <v>-31.173999999999999</v>
      </c>
      <c r="F4">
        <f>AVERAGE(C4:E4)</f>
        <v>-27.739000000000004</v>
      </c>
      <c r="G4" s="5">
        <v>-5.2169999999999996</v>
      </c>
      <c r="H4">
        <f>F4-G4</f>
        <v>-22.522000000000006</v>
      </c>
      <c r="I4">
        <v>64.959999999999994</v>
      </c>
      <c r="J4">
        <v>2</v>
      </c>
      <c r="K4" s="6">
        <v>5</v>
      </c>
      <c r="L4">
        <f>50/K4</f>
        <v>10</v>
      </c>
      <c r="N4">
        <f>(H4*I4)/(J4*L4)</f>
        <v>-73.15145600000001</v>
      </c>
    </row>
    <row r="5" spans="1:14" x14ac:dyDescent="0.2">
      <c r="B5" s="7">
        <v>200</v>
      </c>
      <c r="C5" s="5">
        <v>-24.655000000000001</v>
      </c>
      <c r="D5" s="5">
        <v>-24.337</v>
      </c>
      <c r="E5" s="5">
        <v>-14.204000000000001</v>
      </c>
      <c r="F5">
        <f>AVERAGE(C5:E5)</f>
        <v>-21.065333333333335</v>
      </c>
      <c r="G5" s="5">
        <v>-2.907</v>
      </c>
      <c r="H5">
        <f>F5-G5</f>
        <v>-18.158333333333335</v>
      </c>
      <c r="I5">
        <v>64.959999999999994</v>
      </c>
      <c r="J5">
        <v>2</v>
      </c>
      <c r="K5" s="6">
        <v>10</v>
      </c>
      <c r="L5">
        <f>50/K5</f>
        <v>5</v>
      </c>
      <c r="N5">
        <f>(H5*I5)/(J5*L5)</f>
        <v>-117.95653333333333</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A9" t="s">
        <v>116</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-148.95699999999999</v>
      </c>
      <c r="D10" s="5">
        <v>-108.783</v>
      </c>
      <c r="E10" s="5">
        <v>-180.39099999999999</v>
      </c>
      <c r="F10">
        <f>AVERAGE(C10:E10)</f>
        <v>-146.04366666666667</v>
      </c>
      <c r="G10" s="5">
        <v>-21.260999999999999</v>
      </c>
      <c r="H10">
        <f>F10-G10</f>
        <v>-124.78266666666667</v>
      </c>
      <c r="I10">
        <v>64.959999999999994</v>
      </c>
      <c r="J10">
        <v>2</v>
      </c>
      <c r="K10" s="5">
        <v>1</v>
      </c>
      <c r="L10">
        <f>50/K10</f>
        <v>50</v>
      </c>
      <c r="N10">
        <f>(H10*I10)/(J10*L10)</f>
        <v>-81.058820266666658</v>
      </c>
    </row>
    <row r="11" spans="1:14" x14ac:dyDescent="0.2">
      <c r="B11" s="7">
        <v>100</v>
      </c>
      <c r="C11" s="5">
        <v>-47.609000000000002</v>
      </c>
      <c r="D11" s="5">
        <v>-33.130000000000003</v>
      </c>
      <c r="E11" s="5">
        <v>-49.826000000000001</v>
      </c>
      <c r="F11">
        <f>AVERAGE(C11:E11)</f>
        <v>-43.521666666666668</v>
      </c>
      <c r="G11" s="5">
        <v>-6.391</v>
      </c>
      <c r="H11">
        <f>F11-G11</f>
        <v>-37.13066666666667</v>
      </c>
      <c r="I11">
        <v>64.959999999999994</v>
      </c>
      <c r="J11">
        <v>2</v>
      </c>
      <c r="K11" s="6">
        <v>5</v>
      </c>
      <c r="L11">
        <f>50/K11</f>
        <v>10</v>
      </c>
      <c r="N11">
        <f>(H11*I11)/(J11*L11)</f>
        <v>-120.60040533333333</v>
      </c>
    </row>
    <row r="12" spans="1:14" x14ac:dyDescent="0.2">
      <c r="B12" s="7">
        <v>200</v>
      </c>
      <c r="C12" s="5">
        <v>-15.913</v>
      </c>
      <c r="D12" s="5">
        <v>-16.957000000000001</v>
      </c>
      <c r="E12" s="5">
        <v>-19.826000000000001</v>
      </c>
      <c r="F12">
        <f>AVERAGE(C12:E12)</f>
        <v>-17.565333333333335</v>
      </c>
      <c r="G12" s="5">
        <v>-2.4780000000000002</v>
      </c>
      <c r="H12">
        <f>F12-G12</f>
        <v>-15.087333333333335</v>
      </c>
      <c r="I12">
        <v>64.959999999999994</v>
      </c>
      <c r="J12">
        <v>2</v>
      </c>
      <c r="K12" s="6">
        <v>10</v>
      </c>
      <c r="L12">
        <f>50/K12</f>
        <v>5</v>
      </c>
      <c r="N12">
        <f>(H12*I12)/(J12*L12)</f>
        <v>-98.007317333333333</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-27.867000000000001</v>
      </c>
      <c r="E20" s="6">
        <v>-31.378</v>
      </c>
      <c r="F20" s="6">
        <v>-28.689</v>
      </c>
      <c r="G20">
        <f t="shared" ref="G20:G40" si="0">AVERAGE(D20:F20)</f>
        <v>-29.311333333333334</v>
      </c>
      <c r="H20" s="6">
        <v>-2.7330000000000001</v>
      </c>
      <c r="I20">
        <f t="shared" ref="I20:I43" si="1">G20-H20</f>
        <v>-26.578333333333333</v>
      </c>
      <c r="J20">
        <v>64.959999999999994</v>
      </c>
      <c r="K20">
        <v>2</v>
      </c>
      <c r="L20" s="6">
        <v>10</v>
      </c>
      <c r="M20">
        <f t="shared" ref="M20:M43" si="2">50/L20</f>
        <v>5</v>
      </c>
      <c r="O20">
        <f t="shared" ref="O20:O43" si="3">(I20*J20)/(K20*M20)</f>
        <v>-172.65285333333333</v>
      </c>
      <c r="P20">
        <f>AVERAGE(O20:O26)</f>
        <v>-158.82689066666666</v>
      </c>
      <c r="Q20">
        <f t="shared" ref="Q20:Q43" si="4">ABS(O20)</f>
        <v>172.65285333333333</v>
      </c>
      <c r="R20" t="s">
        <v>75</v>
      </c>
      <c r="S20">
        <f>AVERAGE(O39:O43)</f>
        <v>-144.79843839999998</v>
      </c>
      <c r="T20">
        <f>AVERAGE(O27:O33)</f>
        <v>-142.80713599999999</v>
      </c>
      <c r="V20" t="s">
        <v>75</v>
      </c>
      <c r="W20">
        <f>STDEVA(O39:O43)</f>
        <v>43.800524771989217</v>
      </c>
      <c r="X20">
        <f>STDEVA(O27:O33)</f>
        <v>25.427018284205911</v>
      </c>
      <c r="Z20" t="s">
        <v>75</v>
      </c>
      <c r="AA20">
        <f>W20/SQRT(W25)</f>
        <v>19.588190168066273</v>
      </c>
      <c r="AB20">
        <f>X20/SQRT(X25)</f>
        <v>9.6105095659858719</v>
      </c>
    </row>
    <row r="21" spans="1:28" x14ac:dyDescent="0.2">
      <c r="A21" t="s">
        <v>57</v>
      </c>
      <c r="B21" t="s">
        <v>1</v>
      </c>
      <c r="C21">
        <v>200</v>
      </c>
      <c r="D21" s="6">
        <v>-33.332999999999998</v>
      </c>
      <c r="E21" s="6">
        <v>-31.489000000000001</v>
      </c>
      <c r="F21" s="6">
        <v>-32.978000000000002</v>
      </c>
      <c r="G21">
        <f t="shared" si="0"/>
        <v>-32.6</v>
      </c>
      <c r="H21" s="6">
        <v>-2.9329999999999998</v>
      </c>
      <c r="I21">
        <f t="shared" si="1"/>
        <v>-29.667000000000002</v>
      </c>
      <c r="J21">
        <v>64.959999999999994</v>
      </c>
      <c r="K21">
        <v>2</v>
      </c>
      <c r="L21" s="6">
        <v>10</v>
      </c>
      <c r="M21">
        <f t="shared" si="2"/>
        <v>5</v>
      </c>
      <c r="O21">
        <f t="shared" si="3"/>
        <v>-192.71683200000001</v>
      </c>
      <c r="Q21">
        <f t="shared" si="4"/>
        <v>192.71683200000001</v>
      </c>
      <c r="R21" t="s">
        <v>76</v>
      </c>
      <c r="S21">
        <f>AVERAGE(O34:O38)</f>
        <v>-155.18337706666665</v>
      </c>
      <c r="T21">
        <f>AVERAGE(O20:O26)</f>
        <v>-158.82689066666666</v>
      </c>
      <c r="V21" t="s">
        <v>76</v>
      </c>
      <c r="W21">
        <f>STDEVA(O34:O38)</f>
        <v>41.225066166627926</v>
      </c>
      <c r="X21">
        <f>STDEVA(O20:O26)</f>
        <v>41.995342816138425</v>
      </c>
      <c r="Z21" t="s">
        <v>76</v>
      </c>
      <c r="AA21">
        <f>W21/SQRT(W26)</f>
        <v>18.436410065101342</v>
      </c>
      <c r="AB21">
        <f>X21/SQRT(X26)</f>
        <v>15.872747616343595</v>
      </c>
    </row>
    <row r="22" spans="1:28" x14ac:dyDescent="0.2">
      <c r="A22" t="s">
        <v>57</v>
      </c>
      <c r="B22" t="s">
        <v>2</v>
      </c>
      <c r="C22">
        <v>200</v>
      </c>
      <c r="D22" s="6">
        <v>-40.244</v>
      </c>
      <c r="E22" s="6">
        <v>-27.4</v>
      </c>
      <c r="F22" s="6">
        <v>-33.777999999999999</v>
      </c>
      <c r="G22">
        <f t="shared" si="0"/>
        <v>-33.807333333333332</v>
      </c>
      <c r="H22" s="6">
        <v>-3.044</v>
      </c>
      <c r="I22">
        <f t="shared" si="1"/>
        <v>-30.763333333333332</v>
      </c>
      <c r="J22">
        <v>64.959999999999994</v>
      </c>
      <c r="K22">
        <v>2</v>
      </c>
      <c r="L22" s="6">
        <v>10</v>
      </c>
      <c r="M22">
        <f t="shared" si="2"/>
        <v>5</v>
      </c>
      <c r="O22">
        <f t="shared" si="3"/>
        <v>-199.83861333333329</v>
      </c>
      <c r="Q22">
        <f t="shared" si="4"/>
        <v>199.83861333333329</v>
      </c>
    </row>
    <row r="23" spans="1:28" x14ac:dyDescent="0.2">
      <c r="A23" t="s">
        <v>57</v>
      </c>
      <c r="B23" t="s">
        <v>3</v>
      </c>
      <c r="C23">
        <v>200</v>
      </c>
      <c r="D23" s="5">
        <v>-24.655000000000001</v>
      </c>
      <c r="E23" s="5">
        <v>-24.337</v>
      </c>
      <c r="F23" s="5">
        <v>-14.204000000000001</v>
      </c>
      <c r="G23">
        <f>AVERAGE(D23:F23)</f>
        <v>-21.065333333333335</v>
      </c>
      <c r="H23" s="5">
        <v>-2.907</v>
      </c>
      <c r="I23">
        <f t="shared" si="1"/>
        <v>-18.158333333333335</v>
      </c>
      <c r="J23">
        <v>64.959999999999994</v>
      </c>
      <c r="K23">
        <v>2</v>
      </c>
      <c r="L23" s="6">
        <v>10</v>
      </c>
      <c r="M23">
        <f t="shared" si="2"/>
        <v>5</v>
      </c>
      <c r="O23">
        <f t="shared" si="3"/>
        <v>-117.95653333333333</v>
      </c>
      <c r="Q23">
        <f t="shared" si="4"/>
        <v>117.95653333333333</v>
      </c>
      <c r="R23" s="67" t="s">
        <v>78</v>
      </c>
      <c r="S23" s="67"/>
      <c r="T23" s="67"/>
      <c r="V23" s="66" t="s">
        <v>80</v>
      </c>
      <c r="W23" s="66"/>
      <c r="X23" s="66"/>
    </row>
    <row r="24" spans="1:28" x14ac:dyDescent="0.2">
      <c r="A24" t="s">
        <v>57</v>
      </c>
      <c r="B24" t="s">
        <v>4</v>
      </c>
      <c r="C24">
        <v>200</v>
      </c>
      <c r="D24" s="6">
        <v>-28.867000000000001</v>
      </c>
      <c r="E24" s="6">
        <v>-20.907</v>
      </c>
      <c r="F24" s="6">
        <v>-24.588999999999999</v>
      </c>
      <c r="G24">
        <f>AVERAGE(D24:F24)</f>
        <v>-24.787666666666667</v>
      </c>
      <c r="H24" s="6">
        <v>-2.415</v>
      </c>
      <c r="I24">
        <f t="shared" si="1"/>
        <v>-22.372666666666667</v>
      </c>
      <c r="J24">
        <v>64.959999999999994</v>
      </c>
      <c r="K24">
        <v>2</v>
      </c>
      <c r="L24" s="6">
        <v>10</v>
      </c>
      <c r="M24">
        <f t="shared" si="2"/>
        <v>5</v>
      </c>
      <c r="O24">
        <f t="shared" si="3"/>
        <v>-145.33284266666664</v>
      </c>
      <c r="Q24">
        <f t="shared" si="4"/>
        <v>145.33284266666664</v>
      </c>
      <c r="S24" t="s">
        <v>58</v>
      </c>
      <c r="T24" t="s">
        <v>57</v>
      </c>
      <c r="W24" t="s">
        <v>58</v>
      </c>
      <c r="X24" t="s">
        <v>57</v>
      </c>
    </row>
    <row r="25" spans="1:28" x14ac:dyDescent="0.2">
      <c r="A25" t="s">
        <v>57</v>
      </c>
      <c r="B25" t="s">
        <v>5</v>
      </c>
      <c r="C25">
        <v>200</v>
      </c>
      <c r="D25" s="6">
        <v>-37.365000000000002</v>
      </c>
      <c r="E25" s="6">
        <v>-28.227</v>
      </c>
      <c r="F25" s="6">
        <v>-32.957000000000001</v>
      </c>
      <c r="G25">
        <f t="shared" si="0"/>
        <v>-32.849666666666671</v>
      </c>
      <c r="H25" s="6">
        <v>-3.258</v>
      </c>
      <c r="I25">
        <f t="shared" si="1"/>
        <v>-29.591666666666672</v>
      </c>
      <c r="J25">
        <v>64.959999999999994</v>
      </c>
      <c r="K25">
        <v>2</v>
      </c>
      <c r="L25" s="6">
        <v>10</v>
      </c>
      <c r="M25">
        <f t="shared" si="2"/>
        <v>5</v>
      </c>
      <c r="O25">
        <f t="shared" si="3"/>
        <v>-192.22746666666669</v>
      </c>
      <c r="Q25">
        <f t="shared" si="4"/>
        <v>192.22746666666669</v>
      </c>
      <c r="R25" t="s">
        <v>75</v>
      </c>
      <c r="S25">
        <f>ABS(S20)</f>
        <v>144.79843839999998</v>
      </c>
      <c r="T25">
        <f>ABS(T20)</f>
        <v>142.80713599999999</v>
      </c>
      <c r="V25" t="s">
        <v>75</v>
      </c>
      <c r="W25">
        <f>COUNT(O39:O43)</f>
        <v>5</v>
      </c>
      <c r="X25">
        <f>COUNT(O27:O33)</f>
        <v>7</v>
      </c>
    </row>
    <row r="26" spans="1:28" x14ac:dyDescent="0.2">
      <c r="A26" t="s">
        <v>57</v>
      </c>
      <c r="B26" t="s">
        <v>6</v>
      </c>
      <c r="C26">
        <v>200</v>
      </c>
      <c r="D26" s="6">
        <v>-17.277999999999999</v>
      </c>
      <c r="E26" s="6">
        <v>-15.19</v>
      </c>
      <c r="F26" s="6">
        <v>-15.659000000000001</v>
      </c>
      <c r="G26">
        <f t="shared" si="0"/>
        <v>-16.042333333333332</v>
      </c>
      <c r="H26" s="6">
        <v>-2.024</v>
      </c>
      <c r="I26">
        <f t="shared" si="1"/>
        <v>-14.018333333333331</v>
      </c>
      <c r="J26">
        <v>64.959999999999994</v>
      </c>
      <c r="K26">
        <v>2</v>
      </c>
      <c r="L26" s="6">
        <v>10</v>
      </c>
      <c r="M26">
        <f t="shared" si="2"/>
        <v>5</v>
      </c>
      <c r="O26">
        <f t="shared" si="3"/>
        <v>-91.063093333333313</v>
      </c>
      <c r="Q26">
        <f t="shared" si="4"/>
        <v>91.063093333333313</v>
      </c>
      <c r="R26" t="s">
        <v>76</v>
      </c>
      <c r="S26">
        <f>ABS(S21)</f>
        <v>155.18337706666665</v>
      </c>
      <c r="T26">
        <f>ABS(T21)</f>
        <v>158.82689066666666</v>
      </c>
      <c r="V26" t="s">
        <v>76</v>
      </c>
      <c r="W26">
        <f>COUNT(O34:O38)</f>
        <v>5</v>
      </c>
      <c r="X26">
        <f>COUNT(O20:O26)</f>
        <v>7</v>
      </c>
    </row>
    <row r="27" spans="1:28" x14ac:dyDescent="0.2">
      <c r="A27" t="s">
        <v>57</v>
      </c>
      <c r="B27" t="s">
        <v>7</v>
      </c>
      <c r="C27">
        <v>200</v>
      </c>
      <c r="D27" s="6">
        <v>-20.478000000000002</v>
      </c>
      <c r="E27" s="6">
        <v>-16.8</v>
      </c>
      <c r="F27" s="6">
        <v>-24.809000000000001</v>
      </c>
      <c r="G27">
        <f t="shared" si="0"/>
        <v>-20.695666666666668</v>
      </c>
      <c r="H27" s="6">
        <v>-2.8959999999999999</v>
      </c>
      <c r="I27">
        <f t="shared" si="1"/>
        <v>-17.799666666666667</v>
      </c>
      <c r="J27">
        <v>64.959999999999994</v>
      </c>
      <c r="K27">
        <v>2</v>
      </c>
      <c r="L27" s="6">
        <v>10</v>
      </c>
      <c r="M27">
        <f t="shared" si="2"/>
        <v>5</v>
      </c>
      <c r="O27">
        <f t="shared" si="3"/>
        <v>-115.62663466666666</v>
      </c>
      <c r="P27">
        <f>AVERAGE(O27:O33)</f>
        <v>-142.80713599999999</v>
      </c>
      <c r="Q27">
        <f t="shared" si="4"/>
        <v>115.62663466666666</v>
      </c>
    </row>
    <row r="28" spans="1:28" x14ac:dyDescent="0.2">
      <c r="A28" t="s">
        <v>57</v>
      </c>
      <c r="B28" t="s">
        <v>8</v>
      </c>
      <c r="C28">
        <v>200</v>
      </c>
      <c r="D28" s="6">
        <v>-28.494</v>
      </c>
      <c r="E28" s="6">
        <v>-24.79</v>
      </c>
      <c r="F28" s="6">
        <v>-26.981000000000002</v>
      </c>
      <c r="G28">
        <f t="shared" si="0"/>
        <v>-26.754999999999999</v>
      </c>
      <c r="H28" s="6">
        <v>-2.706</v>
      </c>
      <c r="I28">
        <f t="shared" si="1"/>
        <v>-24.048999999999999</v>
      </c>
      <c r="J28">
        <v>64.959999999999994</v>
      </c>
      <c r="K28">
        <v>2</v>
      </c>
      <c r="L28" s="6">
        <v>10</v>
      </c>
      <c r="M28">
        <f t="shared" si="2"/>
        <v>5</v>
      </c>
      <c r="O28">
        <f t="shared" si="3"/>
        <v>-156.22230399999998</v>
      </c>
      <c r="Q28">
        <f t="shared" si="4"/>
        <v>156.22230399999998</v>
      </c>
    </row>
    <row r="29" spans="1:28" x14ac:dyDescent="0.2">
      <c r="A29" t="s">
        <v>57</v>
      </c>
      <c r="B29" t="s">
        <v>9</v>
      </c>
      <c r="C29">
        <v>200</v>
      </c>
      <c r="D29" s="6">
        <v>-25.722000000000001</v>
      </c>
      <c r="E29" s="6">
        <v>-24.47</v>
      </c>
      <c r="F29" s="6">
        <v>-22.748000000000001</v>
      </c>
      <c r="G29">
        <f t="shared" si="0"/>
        <v>-24.313333333333333</v>
      </c>
      <c r="H29" s="6">
        <v>-2.3479999999999999</v>
      </c>
      <c r="I29">
        <f t="shared" si="1"/>
        <v>-21.965333333333334</v>
      </c>
      <c r="J29">
        <v>64.959999999999994</v>
      </c>
      <c r="K29">
        <v>2</v>
      </c>
      <c r="L29" s="6">
        <v>10</v>
      </c>
      <c r="M29">
        <f t="shared" si="2"/>
        <v>5</v>
      </c>
      <c r="O29">
        <f t="shared" si="3"/>
        <v>-142.68680533333333</v>
      </c>
      <c r="Q29">
        <f t="shared" si="4"/>
        <v>142.68680533333333</v>
      </c>
    </row>
    <row r="30" spans="1:28" x14ac:dyDescent="0.2">
      <c r="A30" t="s">
        <v>57</v>
      </c>
      <c r="B30" t="s">
        <v>10</v>
      </c>
      <c r="C30">
        <v>200</v>
      </c>
      <c r="D30" s="6">
        <v>-24.364999999999998</v>
      </c>
      <c r="E30" s="6">
        <v>-21.913</v>
      </c>
      <c r="F30" s="6">
        <v>-25.602</v>
      </c>
      <c r="G30">
        <f t="shared" si="0"/>
        <v>-23.959999999999997</v>
      </c>
      <c r="H30" s="6">
        <v>-2.5790000000000002</v>
      </c>
      <c r="I30">
        <f t="shared" si="1"/>
        <v>-21.380999999999997</v>
      </c>
      <c r="J30">
        <v>64.959999999999994</v>
      </c>
      <c r="K30">
        <v>2</v>
      </c>
      <c r="L30" s="6">
        <v>10</v>
      </c>
      <c r="M30">
        <f t="shared" si="2"/>
        <v>5</v>
      </c>
      <c r="O30">
        <f t="shared" si="3"/>
        <v>-138.89097599999997</v>
      </c>
      <c r="Q30">
        <f t="shared" si="4"/>
        <v>138.89097599999997</v>
      </c>
    </row>
    <row r="31" spans="1:28" x14ac:dyDescent="0.2">
      <c r="A31" t="s">
        <v>57</v>
      </c>
      <c r="B31" t="s">
        <v>11</v>
      </c>
      <c r="C31">
        <v>200</v>
      </c>
      <c r="D31" s="6">
        <v>-32.802</v>
      </c>
      <c r="E31" s="6">
        <v>-30.507000000000001</v>
      </c>
      <c r="F31" s="6">
        <v>-24.670999999999999</v>
      </c>
      <c r="G31">
        <f t="shared" si="0"/>
        <v>-29.326666666666664</v>
      </c>
      <c r="H31" s="6">
        <v>-2.37</v>
      </c>
      <c r="I31">
        <f t="shared" si="1"/>
        <v>-26.956666666666663</v>
      </c>
      <c r="J31">
        <v>64.959999999999994</v>
      </c>
      <c r="K31">
        <v>2</v>
      </c>
      <c r="L31" s="6">
        <v>10</v>
      </c>
      <c r="M31">
        <f t="shared" si="2"/>
        <v>5</v>
      </c>
      <c r="O31">
        <f t="shared" si="3"/>
        <v>-175.11050666666662</v>
      </c>
      <c r="Q31">
        <f t="shared" si="4"/>
        <v>175.11050666666662</v>
      </c>
    </row>
    <row r="32" spans="1:28" x14ac:dyDescent="0.2">
      <c r="A32" t="s">
        <v>57</v>
      </c>
      <c r="B32" t="s">
        <v>12</v>
      </c>
      <c r="C32">
        <v>200</v>
      </c>
      <c r="D32" s="6">
        <v>-31.155999999999999</v>
      </c>
      <c r="E32" s="6">
        <v>-23.911000000000001</v>
      </c>
      <c r="F32" s="6">
        <v>-30.11</v>
      </c>
      <c r="G32">
        <f>AVERAGE(D32:F32)</f>
        <v>-28.39233333333333</v>
      </c>
      <c r="H32" s="6">
        <v>-2.911</v>
      </c>
      <c r="I32">
        <f t="shared" si="1"/>
        <v>-25.481333333333328</v>
      </c>
      <c r="J32">
        <v>64.959999999999994</v>
      </c>
      <c r="K32">
        <v>2</v>
      </c>
      <c r="L32" s="6">
        <v>10</v>
      </c>
      <c r="M32">
        <f t="shared" si="2"/>
        <v>5</v>
      </c>
      <c r="O32">
        <f t="shared" si="3"/>
        <v>-165.52674133333329</v>
      </c>
      <c r="Q32">
        <f t="shared" si="4"/>
        <v>165.52674133333329</v>
      </c>
    </row>
    <row r="33" spans="1:17" x14ac:dyDescent="0.2">
      <c r="A33" t="s">
        <v>57</v>
      </c>
      <c r="B33" t="s">
        <v>13</v>
      </c>
      <c r="C33">
        <v>200</v>
      </c>
      <c r="D33" s="6">
        <v>-17.675000000000001</v>
      </c>
      <c r="E33" s="6">
        <v>-18.341000000000001</v>
      </c>
      <c r="F33" s="6">
        <v>-19.841000000000001</v>
      </c>
      <c r="G33">
        <f t="shared" si="0"/>
        <v>-18.619000000000003</v>
      </c>
      <c r="H33" s="6">
        <v>-2.3650000000000002</v>
      </c>
      <c r="I33">
        <f t="shared" si="1"/>
        <v>-16.254000000000005</v>
      </c>
      <c r="J33">
        <v>64.959999999999994</v>
      </c>
      <c r="K33">
        <v>2</v>
      </c>
      <c r="L33" s="6">
        <v>10</v>
      </c>
      <c r="M33">
        <f t="shared" si="2"/>
        <v>5</v>
      </c>
      <c r="O33">
        <f t="shared" si="3"/>
        <v>-105.58598400000002</v>
      </c>
      <c r="Q33">
        <f t="shared" si="4"/>
        <v>105.58598400000002</v>
      </c>
    </row>
    <row r="34" spans="1:17" x14ac:dyDescent="0.2">
      <c r="A34" t="s">
        <v>58</v>
      </c>
      <c r="B34" t="s">
        <v>14</v>
      </c>
      <c r="C34">
        <v>200</v>
      </c>
      <c r="D34" s="6">
        <v>-20.646000000000001</v>
      </c>
      <c r="E34" s="6">
        <v>-22.748000000000001</v>
      </c>
      <c r="F34" s="6">
        <v>-22.806999999999999</v>
      </c>
      <c r="G34">
        <f t="shared" si="0"/>
        <v>-22.067000000000004</v>
      </c>
      <c r="H34" s="6">
        <v>-2.9369999999999998</v>
      </c>
      <c r="I34">
        <f t="shared" si="1"/>
        <v>-19.130000000000003</v>
      </c>
      <c r="J34">
        <v>64.959999999999994</v>
      </c>
      <c r="K34">
        <v>2</v>
      </c>
      <c r="L34" s="6">
        <v>10</v>
      </c>
      <c r="M34">
        <f t="shared" si="2"/>
        <v>5</v>
      </c>
      <c r="O34">
        <f t="shared" si="3"/>
        <v>-124.26848</v>
      </c>
      <c r="P34">
        <f>AVERAGE(O34:O38)</f>
        <v>-155.18337706666665</v>
      </c>
      <c r="Q34">
        <f t="shared" si="4"/>
        <v>124.26848</v>
      </c>
    </row>
    <row r="35" spans="1:17" x14ac:dyDescent="0.2">
      <c r="A35" t="s">
        <v>58</v>
      </c>
      <c r="B35" t="s">
        <v>15</v>
      </c>
      <c r="C35">
        <v>200</v>
      </c>
      <c r="D35" s="6">
        <v>-29.948</v>
      </c>
      <c r="E35" s="6">
        <v>-23.992999999999999</v>
      </c>
      <c r="F35" s="6">
        <v>-24.431999999999999</v>
      </c>
      <c r="G35">
        <f t="shared" si="0"/>
        <v>-26.124333333333336</v>
      </c>
      <c r="H35" s="6">
        <v>-2.7650000000000001</v>
      </c>
      <c r="I35">
        <f t="shared" si="1"/>
        <v>-23.359333333333336</v>
      </c>
      <c r="J35">
        <v>64.959999999999994</v>
      </c>
      <c r="K35">
        <v>2</v>
      </c>
      <c r="L35" s="6">
        <v>10</v>
      </c>
      <c r="M35">
        <f t="shared" si="2"/>
        <v>5</v>
      </c>
      <c r="O35">
        <f t="shared" si="3"/>
        <v>-151.74222933333334</v>
      </c>
      <c r="Q35">
        <f t="shared" si="4"/>
        <v>151.74222933333334</v>
      </c>
    </row>
    <row r="36" spans="1:17" x14ac:dyDescent="0.2">
      <c r="A36" t="s">
        <v>58</v>
      </c>
      <c r="B36" t="s">
        <v>16</v>
      </c>
      <c r="C36">
        <v>200</v>
      </c>
      <c r="D36" s="6">
        <v>-19.803000000000001</v>
      </c>
      <c r="E36" s="6">
        <v>-20.111000000000001</v>
      </c>
      <c r="F36" s="6">
        <v>-17.72</v>
      </c>
      <c r="G36">
        <f t="shared" si="0"/>
        <v>-19.211333333333332</v>
      </c>
      <c r="H36" s="6">
        <v>-2.6549999999999998</v>
      </c>
      <c r="I36">
        <f t="shared" si="1"/>
        <v>-16.556333333333331</v>
      </c>
      <c r="J36">
        <v>64.959999999999994</v>
      </c>
      <c r="K36">
        <v>2</v>
      </c>
      <c r="L36" s="6">
        <v>10</v>
      </c>
      <c r="M36">
        <f t="shared" si="2"/>
        <v>5</v>
      </c>
      <c r="O36">
        <f t="shared" si="3"/>
        <v>-107.54994133333329</v>
      </c>
      <c r="Q36">
        <f t="shared" si="4"/>
        <v>107.54994133333329</v>
      </c>
    </row>
    <row r="37" spans="1:17" x14ac:dyDescent="0.2">
      <c r="A37" t="s">
        <v>58</v>
      </c>
      <c r="B37" s="2" t="s">
        <v>17</v>
      </c>
      <c r="C37">
        <v>200</v>
      </c>
      <c r="D37" s="6">
        <v>-32.732999999999997</v>
      </c>
      <c r="E37" s="6">
        <v>-36.378</v>
      </c>
      <c r="F37" s="6">
        <v>-26.132999999999999</v>
      </c>
      <c r="G37">
        <f t="shared" si="0"/>
        <v>-31.747999999999994</v>
      </c>
      <c r="H37" s="6">
        <v>-3.089</v>
      </c>
      <c r="I37">
        <f t="shared" si="1"/>
        <v>-28.658999999999995</v>
      </c>
      <c r="J37">
        <v>64.959999999999994</v>
      </c>
      <c r="K37">
        <v>2</v>
      </c>
      <c r="L37" s="6">
        <v>10</v>
      </c>
      <c r="M37">
        <f t="shared" si="2"/>
        <v>5</v>
      </c>
      <c r="O37">
        <f t="shared" si="3"/>
        <v>-186.16886399999996</v>
      </c>
      <c r="Q37">
        <f t="shared" si="4"/>
        <v>186.16886399999996</v>
      </c>
    </row>
    <row r="38" spans="1:17" x14ac:dyDescent="0.2">
      <c r="A38" t="s">
        <v>58</v>
      </c>
      <c r="B38" t="s">
        <v>18</v>
      </c>
      <c r="C38">
        <v>200</v>
      </c>
      <c r="D38" s="6">
        <v>-36.844000000000001</v>
      </c>
      <c r="E38" s="6">
        <v>-34.421999999999997</v>
      </c>
      <c r="F38" s="6">
        <v>-37.822000000000003</v>
      </c>
      <c r="G38">
        <f t="shared" si="0"/>
        <v>-36.362666666666662</v>
      </c>
      <c r="H38" s="6">
        <v>-4.6219999999999999</v>
      </c>
      <c r="I38">
        <f t="shared" si="1"/>
        <v>-31.740666666666662</v>
      </c>
      <c r="J38">
        <v>64.959999999999994</v>
      </c>
      <c r="K38">
        <v>2</v>
      </c>
      <c r="L38" s="6">
        <v>10</v>
      </c>
      <c r="M38">
        <f t="shared" si="2"/>
        <v>5</v>
      </c>
      <c r="O38">
        <f t="shared" si="3"/>
        <v>-206.18737066666662</v>
      </c>
      <c r="Q38">
        <f t="shared" si="4"/>
        <v>206.18737066666662</v>
      </c>
    </row>
    <row r="39" spans="1:17" x14ac:dyDescent="0.2">
      <c r="A39" t="s">
        <v>58</v>
      </c>
      <c r="B39" t="s">
        <v>19</v>
      </c>
      <c r="C39">
        <v>200</v>
      </c>
      <c r="D39" s="6">
        <v>-36.444000000000003</v>
      </c>
      <c r="E39" s="6">
        <v>-33.889000000000003</v>
      </c>
      <c r="F39" s="6">
        <v>-39.155999999999999</v>
      </c>
      <c r="G39">
        <f t="shared" si="0"/>
        <v>-36.496333333333332</v>
      </c>
      <c r="H39" s="6">
        <v>-3.133</v>
      </c>
      <c r="I39">
        <f t="shared" si="1"/>
        <v>-33.36333333333333</v>
      </c>
      <c r="J39">
        <v>64.959999999999994</v>
      </c>
      <c r="K39">
        <v>2</v>
      </c>
      <c r="L39" s="6">
        <v>10</v>
      </c>
      <c r="M39">
        <f t="shared" si="2"/>
        <v>5</v>
      </c>
      <c r="O39">
        <f t="shared" si="3"/>
        <v>-216.72821333333326</v>
      </c>
      <c r="P39">
        <f>AVERAGE(O39:O43)</f>
        <v>-144.79843839999998</v>
      </c>
      <c r="Q39">
        <f t="shared" si="4"/>
        <v>216.72821333333326</v>
      </c>
    </row>
    <row r="40" spans="1:17" x14ac:dyDescent="0.2">
      <c r="A40" t="s">
        <v>58</v>
      </c>
      <c r="B40" t="s">
        <v>20</v>
      </c>
      <c r="C40">
        <v>200</v>
      </c>
      <c r="D40" s="6">
        <v>-26.718</v>
      </c>
      <c r="E40" s="6">
        <v>-22.567</v>
      </c>
      <c r="F40" s="6">
        <v>-17.742000000000001</v>
      </c>
      <c r="G40">
        <f t="shared" si="0"/>
        <v>-22.342333333333332</v>
      </c>
      <c r="H40" s="6">
        <v>-2.556</v>
      </c>
      <c r="I40">
        <f t="shared" si="1"/>
        <v>-19.786333333333332</v>
      </c>
      <c r="J40">
        <v>64.959999999999994</v>
      </c>
      <c r="K40">
        <v>2</v>
      </c>
      <c r="L40" s="6">
        <v>10</v>
      </c>
      <c r="M40">
        <f t="shared" si="2"/>
        <v>5</v>
      </c>
      <c r="O40">
        <f t="shared" si="3"/>
        <v>-128.53202133333332</v>
      </c>
      <c r="Q40">
        <f t="shared" si="4"/>
        <v>128.53202133333332</v>
      </c>
    </row>
    <row r="41" spans="1:17" x14ac:dyDescent="0.2">
      <c r="A41" t="s">
        <v>58</v>
      </c>
      <c r="B41" t="s">
        <v>21</v>
      </c>
      <c r="C41">
        <v>200</v>
      </c>
      <c r="D41" s="6">
        <v>-24.356000000000002</v>
      </c>
      <c r="E41" s="6">
        <v>-23.088999999999999</v>
      </c>
      <c r="F41" s="6">
        <v>-24.867000000000001</v>
      </c>
      <c r="G41">
        <f>AVERAGE(D41:F41)</f>
        <v>-24.103999999999999</v>
      </c>
      <c r="H41" s="6">
        <v>-2.778</v>
      </c>
      <c r="I41">
        <f t="shared" si="1"/>
        <v>-21.326000000000001</v>
      </c>
      <c r="J41">
        <v>64.959999999999994</v>
      </c>
      <c r="K41">
        <v>2</v>
      </c>
      <c r="L41" s="6">
        <v>10</v>
      </c>
      <c r="M41">
        <f t="shared" si="2"/>
        <v>5</v>
      </c>
      <c r="O41">
        <f t="shared" si="3"/>
        <v>-138.53369599999999</v>
      </c>
      <c r="Q41">
        <f t="shared" si="4"/>
        <v>138.53369599999999</v>
      </c>
    </row>
    <row r="42" spans="1:17" x14ac:dyDescent="0.2">
      <c r="A42" t="s">
        <v>58</v>
      </c>
      <c r="B42" t="s">
        <v>22</v>
      </c>
      <c r="C42">
        <v>200</v>
      </c>
      <c r="D42" s="5">
        <v>-15.913</v>
      </c>
      <c r="E42" s="5">
        <v>-16.957000000000001</v>
      </c>
      <c r="F42" s="5">
        <v>-19.826000000000001</v>
      </c>
      <c r="G42">
        <f>AVERAGE(D42:F42)</f>
        <v>-17.565333333333335</v>
      </c>
      <c r="H42" s="5">
        <v>-2.4780000000000002</v>
      </c>
      <c r="I42">
        <f t="shared" si="1"/>
        <v>-15.087333333333335</v>
      </c>
      <c r="J42">
        <v>64.959999999999994</v>
      </c>
      <c r="K42">
        <v>2</v>
      </c>
      <c r="L42" s="6">
        <v>10</v>
      </c>
      <c r="M42">
        <f t="shared" si="2"/>
        <v>5</v>
      </c>
      <c r="O42">
        <f t="shared" si="3"/>
        <v>-98.007317333333333</v>
      </c>
      <c r="Q42">
        <f t="shared" si="4"/>
        <v>98.007317333333333</v>
      </c>
    </row>
    <row r="43" spans="1:17" x14ac:dyDescent="0.2">
      <c r="A43" t="s">
        <v>58</v>
      </c>
      <c r="B43" t="s">
        <v>23</v>
      </c>
      <c r="C43">
        <v>200</v>
      </c>
      <c r="D43" s="6">
        <v>-24.466999999999999</v>
      </c>
      <c r="E43" s="6">
        <v>-22.556000000000001</v>
      </c>
      <c r="F43" s="6">
        <v>-27.911000000000001</v>
      </c>
      <c r="G43">
        <f>AVERAGE(D43:F43)</f>
        <v>-24.977999999999998</v>
      </c>
      <c r="H43" s="6">
        <v>-3.089</v>
      </c>
      <c r="I43">
        <f t="shared" si="1"/>
        <v>-21.888999999999999</v>
      </c>
      <c r="J43">
        <v>64.959999999999994</v>
      </c>
      <c r="K43">
        <v>2</v>
      </c>
      <c r="L43" s="6">
        <v>10</v>
      </c>
      <c r="M43">
        <f t="shared" si="2"/>
        <v>5</v>
      </c>
      <c r="O43">
        <f t="shared" si="3"/>
        <v>-142.190944</v>
      </c>
      <c r="Q43">
        <f t="shared" si="4"/>
        <v>142.190944</v>
      </c>
    </row>
  </sheetData>
  <mergeCells count="5">
    <mergeCell ref="C1:E1"/>
    <mergeCell ref="R18:T18"/>
    <mergeCell ref="V18:X18"/>
    <mergeCell ref="R23:T23"/>
    <mergeCell ref="V23:X2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F5F-EC39-4E13-8A93-887693B32B80}">
  <dimension ref="A1:L66"/>
  <sheetViews>
    <sheetView zoomScale="70" zoomScaleNormal="70" workbookViewId="0">
      <selection activeCell="L2" sqref="L2:L25"/>
    </sheetView>
  </sheetViews>
  <sheetFormatPr defaultRowHeight="15" x14ac:dyDescent="0.2"/>
  <cols>
    <col min="1" max="1" width="14.796875" bestFit="1" customWidth="1"/>
  </cols>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29.534576666666663</v>
      </c>
      <c r="H2" s="36">
        <v>48.268527999999989</v>
      </c>
      <c r="I2" s="36">
        <v>44.645217000000002</v>
      </c>
      <c r="J2" s="36">
        <v>647.76379733333329</v>
      </c>
      <c r="K2" s="36">
        <v>4.1994474666666664</v>
      </c>
      <c r="L2" s="36">
        <v>172.65285333333333</v>
      </c>
    </row>
    <row r="3" spans="1:12" x14ac:dyDescent="0.2">
      <c r="A3" t="s">
        <v>1</v>
      </c>
      <c r="B3" t="s">
        <v>175</v>
      </c>
      <c r="C3" t="s">
        <v>57</v>
      </c>
      <c r="D3">
        <v>249</v>
      </c>
      <c r="E3" t="s">
        <v>153</v>
      </c>
      <c r="F3">
        <v>20.47</v>
      </c>
      <c r="G3" s="36">
        <v>29.313841333333336</v>
      </c>
      <c r="H3" s="36">
        <v>56.030165333333329</v>
      </c>
      <c r="I3" s="36">
        <v>71.591691833333343</v>
      </c>
      <c r="J3" s="36">
        <v>767.83586133333324</v>
      </c>
      <c r="K3" s="36">
        <v>6.9542927999999984</v>
      </c>
      <c r="L3" s="36">
        <v>192.71683200000001</v>
      </c>
    </row>
    <row r="4" spans="1:12" x14ac:dyDescent="0.2">
      <c r="A4" t="s">
        <v>2</v>
      </c>
      <c r="B4" t="s">
        <v>175</v>
      </c>
      <c r="C4" t="s">
        <v>57</v>
      </c>
      <c r="D4">
        <v>242</v>
      </c>
      <c r="E4" t="s">
        <v>154</v>
      </c>
      <c r="F4">
        <v>17.940000000000001</v>
      </c>
      <c r="G4" s="36">
        <v>30.226560666666664</v>
      </c>
      <c r="H4" s="36">
        <v>60.086917333333325</v>
      </c>
      <c r="I4" s="36">
        <v>32.753294333333329</v>
      </c>
      <c r="J4" s="36">
        <v>681.00599466666654</v>
      </c>
      <c r="K4" s="36">
        <v>4.4650256000000006</v>
      </c>
      <c r="L4" s="36">
        <v>199.83861333333329</v>
      </c>
    </row>
    <row r="5" spans="1:12" x14ac:dyDescent="0.2">
      <c r="A5" t="s">
        <v>3</v>
      </c>
      <c r="B5" t="s">
        <v>175</v>
      </c>
      <c r="C5" t="s">
        <v>57</v>
      </c>
      <c r="D5">
        <v>242</v>
      </c>
      <c r="E5" t="s">
        <v>154</v>
      </c>
      <c r="F5">
        <v>19.23</v>
      </c>
      <c r="G5" s="36">
        <v>28.144936666666666</v>
      </c>
      <c r="H5" s="36">
        <v>37.961541333333336</v>
      </c>
      <c r="I5" s="36">
        <v>22.036897333333336</v>
      </c>
      <c r="J5" s="36">
        <v>737.35662933333322</v>
      </c>
      <c r="K5" s="36">
        <v>5.5489914666666653</v>
      </c>
      <c r="L5" s="36">
        <v>117.95653333333333</v>
      </c>
    </row>
    <row r="6" spans="1:12" x14ac:dyDescent="0.2">
      <c r="A6" t="s">
        <v>4</v>
      </c>
      <c r="B6" t="s">
        <v>175</v>
      </c>
      <c r="C6" t="s">
        <v>57</v>
      </c>
      <c r="D6">
        <v>250</v>
      </c>
      <c r="E6" t="s">
        <v>154</v>
      </c>
      <c r="F6">
        <v>19.3</v>
      </c>
      <c r="G6" s="36">
        <v>29.188584666666667</v>
      </c>
      <c r="H6" s="36">
        <v>48.297759999999997</v>
      </c>
      <c r="I6" s="36">
        <v>56.108325333333333</v>
      </c>
      <c r="J6" s="36">
        <v>635.11825066666665</v>
      </c>
      <c r="K6" s="36">
        <v>5.0782479999999994</v>
      </c>
      <c r="L6" s="36">
        <v>145.33284266666664</v>
      </c>
    </row>
    <row r="7" spans="1:12" x14ac:dyDescent="0.2">
      <c r="A7" t="s">
        <v>5</v>
      </c>
      <c r="B7" t="s">
        <v>175</v>
      </c>
      <c r="C7" t="s">
        <v>57</v>
      </c>
      <c r="D7">
        <v>250</v>
      </c>
      <c r="E7" t="s">
        <v>153</v>
      </c>
      <c r="F7">
        <v>14.04</v>
      </c>
      <c r="G7" s="36">
        <v>10.036603999999999</v>
      </c>
      <c r="H7" s="36">
        <v>34.881354666666667</v>
      </c>
      <c r="I7" s="36">
        <v>28.687480833333332</v>
      </c>
      <c r="J7" s="36">
        <v>622.49002666666661</v>
      </c>
      <c r="K7" s="36">
        <v>4.7617845333333335</v>
      </c>
      <c r="L7" s="36">
        <v>192.22746666666669</v>
      </c>
    </row>
    <row r="8" spans="1:12" x14ac:dyDescent="0.2">
      <c r="A8" t="s">
        <v>6</v>
      </c>
      <c r="B8" t="s">
        <v>175</v>
      </c>
      <c r="C8" t="s">
        <v>57</v>
      </c>
      <c r="D8">
        <v>250</v>
      </c>
      <c r="E8" t="s">
        <v>153</v>
      </c>
      <c r="F8">
        <v>14.05</v>
      </c>
      <c r="G8" s="36">
        <v>10.437898000000001</v>
      </c>
      <c r="H8" s="36">
        <v>37.121391999999993</v>
      </c>
      <c r="I8" s="36">
        <v>27.644164666666672</v>
      </c>
      <c r="J8" s="36">
        <v>712.8970240000001</v>
      </c>
      <c r="K8" s="36">
        <v>4.6799349333333327</v>
      </c>
      <c r="L8" s="36">
        <v>91.063093333333313</v>
      </c>
    </row>
    <row r="9" spans="1:12" x14ac:dyDescent="0.2">
      <c r="A9" t="s">
        <v>7</v>
      </c>
      <c r="B9" t="s">
        <v>176</v>
      </c>
      <c r="C9" t="s">
        <v>57</v>
      </c>
      <c r="D9">
        <v>244</v>
      </c>
      <c r="E9" t="s">
        <v>153</v>
      </c>
      <c r="F9">
        <v>20.18</v>
      </c>
      <c r="G9" s="36">
        <v>23.84461533333333</v>
      </c>
      <c r="H9" s="36">
        <v>57.051120000000004</v>
      </c>
      <c r="I9" s="36">
        <v>38.075345666666671</v>
      </c>
      <c r="J9" s="36">
        <v>673.70449066666663</v>
      </c>
      <c r="K9" s="36">
        <v>8.0195285333333342</v>
      </c>
      <c r="L9" s="36">
        <v>115.62663466666666</v>
      </c>
    </row>
    <row r="10" spans="1:12" x14ac:dyDescent="0.2">
      <c r="A10" t="s">
        <v>8</v>
      </c>
      <c r="B10" t="s">
        <v>176</v>
      </c>
      <c r="C10" t="s">
        <v>57</v>
      </c>
      <c r="D10">
        <v>247</v>
      </c>
      <c r="E10" t="s">
        <v>153</v>
      </c>
      <c r="F10">
        <v>17.170000000000002</v>
      </c>
      <c r="G10" s="36">
        <v>16.869473333333332</v>
      </c>
      <c r="H10" s="36">
        <v>53.35164799999999</v>
      </c>
      <c r="I10" s="36">
        <v>35.699536000000002</v>
      </c>
      <c r="J10" s="36">
        <v>636.3914666666667</v>
      </c>
      <c r="K10" s="36">
        <v>4.4851632000000006</v>
      </c>
      <c r="L10" s="36">
        <v>156.22230399999998</v>
      </c>
    </row>
    <row r="11" spans="1:12" x14ac:dyDescent="0.2">
      <c r="A11" t="s">
        <v>9</v>
      </c>
      <c r="B11" t="s">
        <v>176</v>
      </c>
      <c r="C11" t="s">
        <v>57</v>
      </c>
      <c r="D11">
        <v>247</v>
      </c>
      <c r="E11" t="s">
        <v>153</v>
      </c>
      <c r="F11">
        <v>19.14</v>
      </c>
      <c r="G11" s="36">
        <v>11.539211333333332</v>
      </c>
      <c r="H11" s="36">
        <v>43.212474666666665</v>
      </c>
      <c r="I11" s="36">
        <v>38.114958999999999</v>
      </c>
      <c r="J11" s="36">
        <v>596.66193066666654</v>
      </c>
      <c r="K11" s="36">
        <v>4.9731210666666659</v>
      </c>
      <c r="L11" s="36">
        <v>142.68680533333333</v>
      </c>
    </row>
    <row r="12" spans="1:12" x14ac:dyDescent="0.2">
      <c r="A12" t="s">
        <v>10</v>
      </c>
      <c r="B12" t="s">
        <v>176</v>
      </c>
      <c r="C12" t="s">
        <v>57</v>
      </c>
      <c r="D12">
        <v>246</v>
      </c>
      <c r="E12" t="s">
        <v>154</v>
      </c>
      <c r="F12">
        <v>23.46</v>
      </c>
      <c r="G12" s="36">
        <v>34.01262066666667</v>
      </c>
      <c r="H12" s="36">
        <v>60.937893333333328</v>
      </c>
      <c r="I12" s="36">
        <v>62.229080500000009</v>
      </c>
      <c r="J12" s="36">
        <v>589.64625066666656</v>
      </c>
      <c r="K12" s="36">
        <v>5.4693072000000003</v>
      </c>
      <c r="L12" s="36">
        <v>138.89097599999997</v>
      </c>
    </row>
    <row r="13" spans="1:12" x14ac:dyDescent="0.2">
      <c r="A13" t="s">
        <v>11</v>
      </c>
      <c r="B13" t="s">
        <v>176</v>
      </c>
      <c r="C13" t="s">
        <v>57</v>
      </c>
      <c r="D13">
        <v>246</v>
      </c>
      <c r="E13" t="s">
        <v>154</v>
      </c>
      <c r="F13">
        <v>21.19</v>
      </c>
      <c r="G13" s="36">
        <v>27.747896666666662</v>
      </c>
      <c r="H13" s="36">
        <v>58.462917333333323</v>
      </c>
      <c r="I13" s="36">
        <v>55.821623833333334</v>
      </c>
      <c r="J13" s="36">
        <v>623.40812799999992</v>
      </c>
      <c r="K13" s="36">
        <v>8.2124597333333345</v>
      </c>
      <c r="L13" s="36">
        <v>175.11050666666662</v>
      </c>
    </row>
    <row r="14" spans="1:12" x14ac:dyDescent="0.2">
      <c r="A14" t="s">
        <v>12</v>
      </c>
      <c r="B14" t="s">
        <v>176</v>
      </c>
      <c r="C14" t="s">
        <v>57</v>
      </c>
      <c r="D14">
        <v>245</v>
      </c>
      <c r="E14" t="s">
        <v>154</v>
      </c>
      <c r="F14">
        <v>24.55</v>
      </c>
      <c r="G14" s="36">
        <v>21.695399999999999</v>
      </c>
      <c r="H14" s="36">
        <v>49.624026666666659</v>
      </c>
      <c r="I14" s="36">
        <v>51.762247500000001</v>
      </c>
      <c r="J14" s="36">
        <v>682.91148799999996</v>
      </c>
      <c r="K14" s="36">
        <v>7.6111466666666665</v>
      </c>
      <c r="L14" s="36">
        <v>165.52674133333329</v>
      </c>
    </row>
    <row r="15" spans="1:12" x14ac:dyDescent="0.2">
      <c r="A15" t="s">
        <v>13</v>
      </c>
      <c r="B15" t="s">
        <v>176</v>
      </c>
      <c r="C15" t="s">
        <v>57</v>
      </c>
      <c r="D15">
        <v>245</v>
      </c>
      <c r="E15" t="s">
        <v>154</v>
      </c>
      <c r="F15">
        <v>23.62</v>
      </c>
      <c r="G15" s="36">
        <v>28.846846666666664</v>
      </c>
      <c r="H15" s="36">
        <v>60.819882666666672</v>
      </c>
      <c r="I15" s="36">
        <v>35.962469500000005</v>
      </c>
      <c r="J15" s="36">
        <v>474.81429333333335</v>
      </c>
      <c r="K15" s="36">
        <v>6.0868602666666654</v>
      </c>
      <c r="L15" s="36">
        <v>105.58598400000002</v>
      </c>
    </row>
    <row r="16" spans="1:12" x14ac:dyDescent="0.2">
      <c r="A16" t="s">
        <v>14</v>
      </c>
      <c r="B16" t="s">
        <v>175</v>
      </c>
      <c r="C16" t="s">
        <v>58</v>
      </c>
      <c r="D16">
        <v>250</v>
      </c>
      <c r="E16" t="s">
        <v>154</v>
      </c>
      <c r="F16">
        <v>26.99</v>
      </c>
      <c r="G16" s="36">
        <v>15.789429999999996</v>
      </c>
      <c r="H16" s="36">
        <v>44.013648000000003</v>
      </c>
      <c r="I16" s="36">
        <v>51.109617833333331</v>
      </c>
      <c r="J16" s="36">
        <v>732.566912</v>
      </c>
      <c r="K16" s="36">
        <v>3.7097573333333327</v>
      </c>
      <c r="L16" s="36">
        <v>124.26848</v>
      </c>
    </row>
    <row r="17" spans="1:12" x14ac:dyDescent="0.2">
      <c r="A17" t="s">
        <v>15</v>
      </c>
      <c r="B17" t="s">
        <v>175</v>
      </c>
      <c r="C17" t="s">
        <v>58</v>
      </c>
      <c r="D17">
        <v>250</v>
      </c>
      <c r="E17" t="s">
        <v>154</v>
      </c>
      <c r="F17">
        <v>18.8</v>
      </c>
      <c r="G17" s="36">
        <v>23.005159333333332</v>
      </c>
      <c r="H17" s="36">
        <v>55.199760000000005</v>
      </c>
      <c r="I17" s="36">
        <v>56.459893666666673</v>
      </c>
      <c r="J17" s="36">
        <v>629.51436799999988</v>
      </c>
      <c r="K17" s="36">
        <v>4.531068266666666</v>
      </c>
      <c r="L17" s="36">
        <v>151.74222933333334</v>
      </c>
    </row>
    <row r="18" spans="1:12" x14ac:dyDescent="0.2">
      <c r="A18" t="s">
        <v>16</v>
      </c>
      <c r="B18" t="s">
        <v>175</v>
      </c>
      <c r="C18" t="s">
        <v>58</v>
      </c>
      <c r="D18">
        <v>250</v>
      </c>
      <c r="E18" t="s">
        <v>154</v>
      </c>
      <c r="F18">
        <v>18.55</v>
      </c>
      <c r="G18" s="36">
        <v>12.503451333333334</v>
      </c>
      <c r="H18" s="36">
        <v>33.749967999999996</v>
      </c>
      <c r="I18" s="36">
        <v>34.729504500000004</v>
      </c>
      <c r="J18" s="36">
        <v>649.83385599999997</v>
      </c>
      <c r="K18" s="36">
        <v>4.5640895999999991</v>
      </c>
      <c r="L18" s="36">
        <v>107.54994133333329</v>
      </c>
    </row>
    <row r="19" spans="1:12" x14ac:dyDescent="0.2">
      <c r="A19" s="2" t="s">
        <v>17</v>
      </c>
      <c r="B19" t="s">
        <v>175</v>
      </c>
      <c r="C19" t="s">
        <v>58</v>
      </c>
      <c r="D19">
        <v>250</v>
      </c>
      <c r="E19" t="s">
        <v>153</v>
      </c>
      <c r="F19" t="s">
        <v>155</v>
      </c>
      <c r="G19" s="36">
        <v>14.430985999999999</v>
      </c>
      <c r="H19" s="36">
        <v>39.681898666666662</v>
      </c>
      <c r="I19" s="36">
        <v>30.179913166666672</v>
      </c>
      <c r="J19" s="36">
        <v>811.61023999999986</v>
      </c>
      <c r="K19" s="36">
        <v>4.2816218666666659</v>
      </c>
      <c r="L19" s="36">
        <v>186.16886399999996</v>
      </c>
    </row>
    <row r="20" spans="1:12" x14ac:dyDescent="0.2">
      <c r="A20" t="s">
        <v>18</v>
      </c>
      <c r="B20" t="s">
        <v>175</v>
      </c>
      <c r="C20" t="s">
        <v>58</v>
      </c>
      <c r="D20">
        <v>250</v>
      </c>
      <c r="E20" t="s">
        <v>153</v>
      </c>
      <c r="F20">
        <v>14.8</v>
      </c>
      <c r="G20" s="36">
        <v>20.908410000000003</v>
      </c>
      <c r="H20" s="36">
        <v>83.289546666666652</v>
      </c>
      <c r="I20" s="36">
        <v>31.718396000000002</v>
      </c>
      <c r="J20" s="36">
        <v>799.79618133333327</v>
      </c>
      <c r="K20" s="36">
        <v>5.236317333333333</v>
      </c>
      <c r="L20" s="36">
        <v>206.18737066666662</v>
      </c>
    </row>
    <row r="21" spans="1:12" x14ac:dyDescent="0.2">
      <c r="A21" t="s">
        <v>19</v>
      </c>
      <c r="B21" t="s">
        <v>176</v>
      </c>
      <c r="C21" t="s">
        <v>58</v>
      </c>
      <c r="D21">
        <v>247</v>
      </c>
      <c r="E21" t="s">
        <v>154</v>
      </c>
      <c r="F21">
        <v>22.05</v>
      </c>
      <c r="G21" s="36">
        <v>30.689774</v>
      </c>
      <c r="H21" s="36">
        <v>50.696949333333329</v>
      </c>
      <c r="I21" s="36">
        <v>53.790450166666666</v>
      </c>
      <c r="J21" s="36">
        <v>682.48708266666654</v>
      </c>
      <c r="K21" s="36">
        <v>6.207685866666667</v>
      </c>
      <c r="L21" s="36">
        <v>216.72821333333326</v>
      </c>
    </row>
    <row r="22" spans="1:12" x14ac:dyDescent="0.2">
      <c r="A22" t="s">
        <v>20</v>
      </c>
      <c r="B22" t="s">
        <v>176</v>
      </c>
      <c r="C22" t="s">
        <v>58</v>
      </c>
      <c r="D22">
        <v>247</v>
      </c>
      <c r="E22" t="s">
        <v>154</v>
      </c>
      <c r="F22">
        <v>19.8</v>
      </c>
      <c r="G22" s="36">
        <v>35.596999333333336</v>
      </c>
      <c r="H22" s="36">
        <v>50.393802666666659</v>
      </c>
      <c r="I22" s="36">
        <v>51.155668333333324</v>
      </c>
      <c r="J22" s="36">
        <v>644.79295999999988</v>
      </c>
      <c r="K22" s="36">
        <v>5.7034880000000001</v>
      </c>
      <c r="L22" s="36">
        <v>128.53202133333332</v>
      </c>
    </row>
    <row r="23" spans="1:12" x14ac:dyDescent="0.2">
      <c r="A23" t="s">
        <v>21</v>
      </c>
      <c r="B23" t="s">
        <v>176</v>
      </c>
      <c r="C23" t="s">
        <v>58</v>
      </c>
      <c r="D23">
        <v>245</v>
      </c>
      <c r="E23" t="s">
        <v>153</v>
      </c>
      <c r="F23">
        <v>26.52</v>
      </c>
      <c r="G23" s="36">
        <v>45.236563333333329</v>
      </c>
      <c r="H23" s="36">
        <v>55.519146666666678</v>
      </c>
      <c r="I23" s="36">
        <v>54.170243000000006</v>
      </c>
      <c r="J23" s="36">
        <v>509.38167466666664</v>
      </c>
      <c r="K23" s="36">
        <v>7.301395733333333</v>
      </c>
      <c r="L23" s="36">
        <v>138.53369599999999</v>
      </c>
    </row>
    <row r="24" spans="1:12" x14ac:dyDescent="0.2">
      <c r="A24" t="s">
        <v>22</v>
      </c>
      <c r="B24" t="s">
        <v>176</v>
      </c>
      <c r="C24" t="s">
        <v>58</v>
      </c>
      <c r="D24">
        <v>246</v>
      </c>
      <c r="E24" t="s">
        <v>153</v>
      </c>
      <c r="F24">
        <v>17.89</v>
      </c>
      <c r="G24" s="36">
        <v>22.233767333333333</v>
      </c>
      <c r="H24" s="36">
        <v>45.048677333333337</v>
      </c>
      <c r="I24" s="36">
        <v>35.065722666666666</v>
      </c>
      <c r="J24" s="36">
        <v>734.32516266666664</v>
      </c>
      <c r="K24" s="36">
        <v>5.3804202666666647</v>
      </c>
      <c r="L24" s="36">
        <v>98.007317333333333</v>
      </c>
    </row>
    <row r="25" spans="1:12" x14ac:dyDescent="0.2">
      <c r="A25" t="s">
        <v>23</v>
      </c>
      <c r="B25" t="s">
        <v>176</v>
      </c>
      <c r="C25" t="s">
        <v>58</v>
      </c>
      <c r="D25">
        <v>246</v>
      </c>
      <c r="E25" t="s">
        <v>153</v>
      </c>
      <c r="F25">
        <v>18.37</v>
      </c>
      <c r="G25" s="36">
        <v>12.702444</v>
      </c>
      <c r="H25" s="36">
        <v>39.481605333333327</v>
      </c>
      <c r="I25" s="36">
        <v>34.959757000000003</v>
      </c>
      <c r="J25" s="36">
        <v>710.41988266666658</v>
      </c>
      <c r="K25" s="36">
        <v>4.7108992000000001</v>
      </c>
      <c r="L25" s="36">
        <v>142.190944</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29.291909599999997</v>
      </c>
      <c r="E31">
        <f>AVERAGE(G9:G15)</f>
        <v>23.508009142857141</v>
      </c>
      <c r="F31" t="s">
        <v>75</v>
      </c>
      <c r="G31">
        <f>(STDEVA(G21:G25))/(SQRT(COUNT(G21:G25)))</f>
        <v>5.5721086908465951</v>
      </c>
      <c r="H31">
        <f>(STDEVA(G9:G15))/(SQRT(COUNT(G9:G15)))</f>
        <v>2.8766209919600207</v>
      </c>
    </row>
    <row r="32" spans="1:12" x14ac:dyDescent="0.2">
      <c r="C32" t="s">
        <v>76</v>
      </c>
      <c r="D32" s="36">
        <f>AVERAGE(G16:G20)</f>
        <v>17.327487333333334</v>
      </c>
      <c r="E32">
        <f>AVERAGE(G2:G8)</f>
        <v>23.840428857142854</v>
      </c>
      <c r="F32" t="s">
        <v>76</v>
      </c>
      <c r="G32">
        <f>(STDEVA(G16:G20))/(SQRT(COUNT(G16:G20)))</f>
        <v>1.9885375297960683</v>
      </c>
      <c r="H32">
        <f>(STDEVA(G2:G8))/(SQRT(COUNT(G2:G8)))</f>
        <v>3.5202449015467674</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48.228036266666663</v>
      </c>
      <c r="E38">
        <f>AVERAGE(H9:H15)</f>
        <v>54.779994666666667</v>
      </c>
      <c r="F38" t="s">
        <v>75</v>
      </c>
      <c r="G38">
        <f>(STDEVA(H21:H25))/(SQRT(COUNT(H21:H25)))</f>
        <v>2.7436722106845473</v>
      </c>
      <c r="H38">
        <f>(STDEVA(H9:H15))/(SQRT(COUNT(H9:H15)))</f>
        <v>2.4667000891755682</v>
      </c>
    </row>
    <row r="39" spans="3:8" x14ac:dyDescent="0.2">
      <c r="C39" t="s">
        <v>76</v>
      </c>
      <c r="D39">
        <f>AVERAGE(H16:H20)</f>
        <v>51.186964266666664</v>
      </c>
      <c r="E39">
        <f>AVERAGE(H2:H8)</f>
        <v>46.09252266666666</v>
      </c>
      <c r="F39" t="s">
        <v>76</v>
      </c>
      <c r="G39">
        <f>(STDEVA(H16:H20))/(SQRT(COUNT(H16:H20)))</f>
        <v>8.7594239704215777</v>
      </c>
      <c r="H39">
        <f>(STDEVA(H2:H8))/(SQRT(COUNT(H3:H9)))</f>
        <v>3.7048302627061216</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45.828368233333329</v>
      </c>
      <c r="E45">
        <f>AVERAGE(I9:I15)</f>
        <v>45.380751714285715</v>
      </c>
      <c r="F45" t="s">
        <v>75</v>
      </c>
      <c r="G45">
        <f>(STDEVA(I21:I25))/(SQRT(COUNT(I21:I25)))</f>
        <v>4.4459138510904301</v>
      </c>
      <c r="H45">
        <f>(STDEVA(I9:I15))/(SQRT(COUNT(I9:I15)))</f>
        <v>4.1466916267898615</v>
      </c>
    </row>
    <row r="46" spans="3:8" x14ac:dyDescent="0.2">
      <c r="C46" t="s">
        <v>76</v>
      </c>
      <c r="D46">
        <f>AVERAGE(I16:I20)</f>
        <v>40.839465033333333</v>
      </c>
      <c r="E46">
        <f>AVERAGE(I2:I8)</f>
        <v>40.49529590476191</v>
      </c>
      <c r="F46" t="s">
        <v>76</v>
      </c>
      <c r="G46">
        <f>(STDEVA(I16:I20))/(SQRT(COUNT(I16:I20)))</f>
        <v>5.4019690542074033</v>
      </c>
      <c r="H46">
        <f>(STDEVA(I2:I8))/(SQRT(COUNT(I2:I8)))</f>
        <v>6.7844386190790189</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656.28135253333323</v>
      </c>
      <c r="E52">
        <f>AVERAGE(J9:J15)</f>
        <v>611.076864</v>
      </c>
      <c r="F52" t="s">
        <v>75</v>
      </c>
      <c r="G52">
        <f>(STDEVA(J21:J25))/(SQRT(COUNT(J21:J25)))</f>
        <v>39.63587740751872</v>
      </c>
      <c r="H52">
        <f>(STDEVA(J9:J15))/(SQRT(COUNT(J9:J15)))</f>
        <v>26.326643964705912</v>
      </c>
    </row>
    <row r="53" spans="3:8" x14ac:dyDescent="0.2">
      <c r="C53" t="s">
        <v>76</v>
      </c>
      <c r="D53">
        <f>AVERAGE(J16:J20)</f>
        <v>724.6643114666665</v>
      </c>
      <c r="E53">
        <f>AVERAGE(J2:J8)</f>
        <v>686.35251199999982</v>
      </c>
      <c r="F53" t="s">
        <v>76</v>
      </c>
      <c r="G53">
        <f>(STDEVA(J16:J20))/(SQRT(COUNT(J16:J20)))</f>
        <v>37.363051441520199</v>
      </c>
      <c r="H53">
        <f>(STDEVA(J2:J8))/(SQRT(COUNT(J2:J8)))</f>
        <v>20.797554821587948</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144.79843839999998</v>
      </c>
      <c r="E59">
        <f>AVERAGE(L9:L15)</f>
        <v>142.80713599999999</v>
      </c>
      <c r="F59" t="s">
        <v>75</v>
      </c>
      <c r="G59">
        <f>(STDEVA(L21:L25))/(SQRT(COUNT(L21:L25)))</f>
        <v>19.588190168066273</v>
      </c>
      <c r="H59">
        <f>(STDEVA(L9:L15))/(SQRT(COUNT(L9:L15)))</f>
        <v>9.6105095659858719</v>
      </c>
    </row>
    <row r="60" spans="3:8" x14ac:dyDescent="0.2">
      <c r="C60" t="s">
        <v>76</v>
      </c>
      <c r="D60">
        <f>AVERAGE(L16:L20)</f>
        <v>155.18337706666665</v>
      </c>
      <c r="E60">
        <f>AVERAGE(L2:L8)</f>
        <v>158.82689066666666</v>
      </c>
      <c r="F60" t="s">
        <v>76</v>
      </c>
      <c r="G60">
        <f>(STDEVA(L16:L20))/(SQRT(COUNT(L16:L20)))</f>
        <v>18.436410065101342</v>
      </c>
      <c r="H60">
        <f>(STDEVA(L2:L8))/(SQRT(COUNT(L2:L8)))</f>
        <v>15.872747616343595</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5.8607778133333337</v>
      </c>
      <c r="E65" s="36">
        <f>AVERAGE(K9:K15)</f>
        <v>6.4082266666666658</v>
      </c>
      <c r="F65" t="s">
        <v>75</v>
      </c>
      <c r="G65">
        <f>(STDEVA(K21:K25))/(SQRT(COUNT(K21:K25)))</f>
        <v>0.43436329680994584</v>
      </c>
      <c r="H65">
        <f>(STDEVA(K9:K15))/(SQRT(COUNT(K9:K15)))</f>
        <v>0.57819741435675065</v>
      </c>
    </row>
    <row r="66" spans="3:8" x14ac:dyDescent="0.2">
      <c r="C66" t="s">
        <v>76</v>
      </c>
      <c r="D66" s="36">
        <f>AVERAGE(K16:K20)</f>
        <v>4.4645708799999992</v>
      </c>
      <c r="E66" s="36">
        <f>AVERAGE(K2:K8)</f>
        <v>5.0982463999999998</v>
      </c>
      <c r="F66" t="s">
        <v>76</v>
      </c>
      <c r="G66">
        <f>(STDEVA(K16:K20))/(SQRT(COUNT(K16:K20)))</f>
        <v>0.24628563681299506</v>
      </c>
      <c r="H66">
        <f>(STDEVA(K2:K8))/(SQRT(COUNT(K2:K8)))</f>
        <v>0.35001627394339874</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1C46-6BAE-4C55-8E37-C122D7A1D981}">
  <dimension ref="A1:AJ31"/>
  <sheetViews>
    <sheetView topLeftCell="N1" zoomScale="85" zoomScaleNormal="85" workbookViewId="0">
      <selection activeCell="AJ9" sqref="AJ9"/>
    </sheetView>
  </sheetViews>
  <sheetFormatPr defaultRowHeight="15" x14ac:dyDescent="0.2"/>
  <cols>
    <col min="1" max="1" width="19.1015625" customWidth="1"/>
  </cols>
  <sheetData>
    <row r="1" spans="1:36" x14ac:dyDescent="0.2">
      <c r="A1" t="s">
        <v>178</v>
      </c>
      <c r="C1" s="65" t="s">
        <v>72</v>
      </c>
      <c r="D1" s="65"/>
      <c r="E1" s="65"/>
      <c r="I1" s="7"/>
      <c r="Q1" t="s">
        <v>190</v>
      </c>
    </row>
    <row r="2" spans="1:36" x14ac:dyDescent="0.2">
      <c r="A2" t="s">
        <v>124</v>
      </c>
      <c r="B2" s="3" t="s">
        <v>70</v>
      </c>
      <c r="C2" s="4">
        <v>1</v>
      </c>
      <c r="D2" s="4">
        <v>2</v>
      </c>
      <c r="E2" s="4">
        <v>3</v>
      </c>
      <c r="F2" s="3" t="s">
        <v>63</v>
      </c>
      <c r="G2" s="4" t="s">
        <v>64</v>
      </c>
      <c r="H2" s="3" t="s">
        <v>61</v>
      </c>
      <c r="I2" s="9" t="s">
        <v>65</v>
      </c>
      <c r="J2" s="3" t="s">
        <v>66</v>
      </c>
      <c r="K2" s="3" t="s">
        <v>67</v>
      </c>
      <c r="L2" s="3" t="s">
        <v>68</v>
      </c>
      <c r="N2" s="3" t="s">
        <v>107</v>
      </c>
    </row>
    <row r="3" spans="1:36" x14ac:dyDescent="0.2">
      <c r="A3" t="s">
        <v>183</v>
      </c>
      <c r="B3" s="7">
        <v>20</v>
      </c>
      <c r="C3" s="5">
        <v>-116.47799999999999</v>
      </c>
      <c r="D3" s="5">
        <v>-100.17400000000001</v>
      </c>
      <c r="E3" s="5">
        <v>-95.216999999999999</v>
      </c>
      <c r="F3">
        <f>AVERAGE(C3:E3)</f>
        <v>-103.95633333333332</v>
      </c>
      <c r="G3" s="5">
        <v>-13.173999999999999</v>
      </c>
      <c r="H3">
        <f t="shared" ref="H3:H7" si="0">F3-G3</f>
        <v>-90.782333333333327</v>
      </c>
      <c r="I3" s="7">
        <v>64.959999999999994</v>
      </c>
      <c r="J3">
        <v>2</v>
      </c>
      <c r="K3" s="5">
        <v>1</v>
      </c>
      <c r="L3">
        <f>50/K3</f>
        <v>50</v>
      </c>
      <c r="N3">
        <f>(H3*I3)/(J3*L3)</f>
        <v>-58.972203733333323</v>
      </c>
    </row>
    <row r="4" spans="1:36" x14ac:dyDescent="0.2">
      <c r="A4" t="s">
        <v>184</v>
      </c>
      <c r="B4" s="7">
        <v>100</v>
      </c>
      <c r="C4" s="5">
        <v>-35.279000000000003</v>
      </c>
      <c r="D4" s="5">
        <v>-31.02</v>
      </c>
      <c r="E4" s="5">
        <v>-31.997</v>
      </c>
      <c r="F4">
        <f t="shared" ref="F4:F7" si="1">AVERAGE(C4:E4)</f>
        <v>-32.765333333333338</v>
      </c>
      <c r="G4" s="5">
        <v>-3.484</v>
      </c>
      <c r="H4">
        <f t="shared" si="0"/>
        <v>-29.281333333333336</v>
      </c>
      <c r="I4" s="7">
        <v>64.959999999999994</v>
      </c>
      <c r="J4">
        <v>2</v>
      </c>
      <c r="K4" s="6">
        <v>5</v>
      </c>
      <c r="L4">
        <f t="shared" ref="L4:L7" si="2">50/K4</f>
        <v>10</v>
      </c>
      <c r="N4">
        <f>(H4*I4)/(J4*L4)</f>
        <v>-95.105770666666672</v>
      </c>
      <c r="Q4" t="s">
        <v>191</v>
      </c>
      <c r="R4" s="4">
        <v>1</v>
      </c>
      <c r="S4" s="4">
        <v>2</v>
      </c>
      <c r="T4" s="4">
        <v>3</v>
      </c>
      <c r="U4" s="3" t="s">
        <v>63</v>
      </c>
      <c r="V4" s="4" t="s">
        <v>64</v>
      </c>
      <c r="W4" s="3" t="s">
        <v>61</v>
      </c>
      <c r="X4" s="9" t="s">
        <v>65</v>
      </c>
      <c r="Y4" s="3" t="s">
        <v>66</v>
      </c>
      <c r="Z4" s="3" t="s">
        <v>67</v>
      </c>
      <c r="AA4" s="3" t="s">
        <v>68</v>
      </c>
      <c r="AC4" s="3" t="s">
        <v>107</v>
      </c>
      <c r="AG4" t="s">
        <v>136</v>
      </c>
      <c r="AH4" t="s">
        <v>137</v>
      </c>
      <c r="AI4" t="s">
        <v>138</v>
      </c>
      <c r="AJ4" t="s">
        <v>139</v>
      </c>
    </row>
    <row r="5" spans="1:36" x14ac:dyDescent="0.2">
      <c r="B5" s="7">
        <v>200</v>
      </c>
      <c r="C5" s="5">
        <v>-20.292999999999999</v>
      </c>
      <c r="D5" s="5">
        <v>-19.021999999999998</v>
      </c>
      <c r="E5" s="5">
        <v>-20.594000000000001</v>
      </c>
      <c r="F5" s="7">
        <f t="shared" si="1"/>
        <v>-19.969666666666665</v>
      </c>
      <c r="G5" s="5">
        <v>-2.3170000000000002</v>
      </c>
      <c r="H5" s="7">
        <f t="shared" si="0"/>
        <v>-17.652666666666665</v>
      </c>
      <c r="I5" s="7">
        <v>64.959999999999994</v>
      </c>
      <c r="J5" s="7">
        <v>2</v>
      </c>
      <c r="K5" s="8">
        <v>10</v>
      </c>
      <c r="L5" s="7">
        <f t="shared" si="2"/>
        <v>5</v>
      </c>
      <c r="M5" s="7"/>
      <c r="N5" s="7">
        <f t="shared" ref="N5:N7" si="3">(H5*I5)/(J5*L5)</f>
        <v>-114.67172266666664</v>
      </c>
      <c r="Q5">
        <v>1</v>
      </c>
      <c r="R5" s="5">
        <v>-14.542</v>
      </c>
      <c r="S5" s="5">
        <v>-14.952999999999999</v>
      </c>
      <c r="T5" s="5">
        <v>-14.813000000000001</v>
      </c>
      <c r="U5">
        <f>AVERAGE(R5:T5)</f>
        <v>-14.769333333333334</v>
      </c>
      <c r="V5" s="5">
        <v>-1.323</v>
      </c>
      <c r="W5">
        <f>U5-V5</f>
        <v>-13.446333333333333</v>
      </c>
      <c r="X5" s="7">
        <v>64.959999999999994</v>
      </c>
      <c r="Y5">
        <v>2</v>
      </c>
      <c r="Z5" s="5">
        <v>10</v>
      </c>
      <c r="AA5">
        <f>50/Z5</f>
        <v>5</v>
      </c>
      <c r="AC5">
        <f>(W5*X5)/(Y5*AA5)</f>
        <v>-87.347381333333331</v>
      </c>
      <c r="AG5">
        <v>50</v>
      </c>
      <c r="AH5">
        <f>(AI5*AJ5)/AG5</f>
        <v>5</v>
      </c>
      <c r="AI5">
        <v>5</v>
      </c>
      <c r="AJ5">
        <v>50</v>
      </c>
    </row>
    <row r="6" spans="1:36" x14ac:dyDescent="0.2">
      <c r="B6" s="7">
        <v>400</v>
      </c>
      <c r="C6" s="5">
        <v>-14.002000000000001</v>
      </c>
      <c r="D6" s="5">
        <v>-13.436999999999999</v>
      </c>
      <c r="E6" s="5">
        <v>-12.27</v>
      </c>
      <c r="F6">
        <f t="shared" si="1"/>
        <v>-13.236333333333334</v>
      </c>
      <c r="G6" s="5">
        <v>-1.421</v>
      </c>
      <c r="H6">
        <f t="shared" si="0"/>
        <v>-11.815333333333335</v>
      </c>
      <c r="I6" s="7">
        <v>64.959999999999994</v>
      </c>
      <c r="J6">
        <v>2</v>
      </c>
      <c r="K6" s="6">
        <v>20</v>
      </c>
      <c r="L6">
        <f t="shared" si="2"/>
        <v>2.5</v>
      </c>
      <c r="N6" s="7">
        <f>(H6*I6)/(J6*L6)</f>
        <v>-153.50481066666666</v>
      </c>
      <c r="Q6">
        <v>1.5</v>
      </c>
      <c r="R6" s="5">
        <v>-21.274000000000001</v>
      </c>
      <c r="S6" s="5">
        <v>-12.348000000000001</v>
      </c>
      <c r="T6" s="5">
        <v>-12.613</v>
      </c>
      <c r="U6">
        <f>AVERAGE(R6:T6)</f>
        <v>-15.411666666666667</v>
      </c>
      <c r="V6" s="5">
        <v>-1.4510000000000001</v>
      </c>
      <c r="W6">
        <f>U6-V6</f>
        <v>-13.960666666666667</v>
      </c>
      <c r="X6" s="7">
        <v>64.959999999999994</v>
      </c>
      <c r="Y6">
        <v>2</v>
      </c>
      <c r="Z6" s="6">
        <v>10</v>
      </c>
      <c r="AA6">
        <f>50/Z6</f>
        <v>5</v>
      </c>
      <c r="AC6">
        <f>(W6*X6)/(Y6*AA6)</f>
        <v>-90.688490666666652</v>
      </c>
    </row>
    <row r="7" spans="1:36" x14ac:dyDescent="0.2">
      <c r="B7" s="7">
        <v>800</v>
      </c>
      <c r="C7" s="5">
        <v>-6.1829999999999998</v>
      </c>
      <c r="D7" s="5">
        <v>-5.2030000000000003</v>
      </c>
      <c r="E7" s="5">
        <v>-4.9080000000000004</v>
      </c>
      <c r="F7">
        <f t="shared" si="1"/>
        <v>-5.4313333333333338</v>
      </c>
      <c r="G7" s="5">
        <v>-1.0349999999999999</v>
      </c>
      <c r="H7">
        <f t="shared" si="0"/>
        <v>-4.3963333333333336</v>
      </c>
      <c r="I7" s="7">
        <v>64.959999999999994</v>
      </c>
      <c r="J7">
        <v>2</v>
      </c>
      <c r="K7" s="6">
        <v>40</v>
      </c>
      <c r="L7">
        <f t="shared" si="2"/>
        <v>1.25</v>
      </c>
      <c r="N7" s="7">
        <f t="shared" si="3"/>
        <v>-114.23432533333332</v>
      </c>
      <c r="Q7">
        <v>2.5</v>
      </c>
      <c r="R7" s="5">
        <v>-15.712</v>
      </c>
      <c r="S7" s="5">
        <v>-15.398999999999999</v>
      </c>
      <c r="T7" s="5">
        <v>-14.475</v>
      </c>
      <c r="U7" s="7">
        <f>AVERAGE(R7:T7)</f>
        <v>-15.195333333333332</v>
      </c>
      <c r="V7" s="5">
        <v>-1.2749999999999999</v>
      </c>
      <c r="W7" s="7">
        <f>U7-V7</f>
        <v>-13.920333333333332</v>
      </c>
      <c r="X7" s="7">
        <v>64.959999999999994</v>
      </c>
      <c r="Y7" s="7">
        <v>2</v>
      </c>
      <c r="Z7" s="8">
        <v>10</v>
      </c>
      <c r="AA7" s="7">
        <f>50/Z7</f>
        <v>5</v>
      </c>
      <c r="AB7" s="7"/>
      <c r="AC7" s="7">
        <f>(W7*X7)/(Y7*AA7)</f>
        <v>-90.426485333333318</v>
      </c>
      <c r="AJ7" t="s">
        <v>205</v>
      </c>
    </row>
    <row r="8" spans="1:36" x14ac:dyDescent="0.2">
      <c r="B8" s="7"/>
      <c r="R8" s="5"/>
      <c r="S8" s="5"/>
      <c r="T8" s="5"/>
      <c r="U8" t="e">
        <f>AVERAGE(R8:T8)</f>
        <v>#DIV/0!</v>
      </c>
      <c r="V8" s="5"/>
      <c r="W8" t="e">
        <f>U8-V8</f>
        <v>#DIV/0!</v>
      </c>
      <c r="X8" s="7">
        <v>64.959999999999994</v>
      </c>
      <c r="Y8">
        <v>2</v>
      </c>
      <c r="Z8" s="6">
        <v>10</v>
      </c>
      <c r="AA8">
        <f>50/Z8</f>
        <v>5</v>
      </c>
      <c r="AC8" s="7" t="e">
        <f>(W8*X8)/(Y8*AA8)</f>
        <v>#DIV/0!</v>
      </c>
      <c r="AJ8" t="s">
        <v>206</v>
      </c>
    </row>
    <row r="9" spans="1:36" x14ac:dyDescent="0.2">
      <c r="A9" t="s">
        <v>124</v>
      </c>
      <c r="B9" s="11" t="s">
        <v>70</v>
      </c>
      <c r="C9" s="4">
        <v>1</v>
      </c>
      <c r="D9" s="4">
        <v>2</v>
      </c>
      <c r="E9" s="4">
        <v>3</v>
      </c>
      <c r="F9" s="3" t="s">
        <v>63</v>
      </c>
      <c r="G9" s="4" t="s">
        <v>64</v>
      </c>
      <c r="H9" s="3" t="s">
        <v>61</v>
      </c>
      <c r="I9" s="9" t="s">
        <v>65</v>
      </c>
      <c r="J9" s="3" t="s">
        <v>66</v>
      </c>
      <c r="K9" s="3" t="s">
        <v>67</v>
      </c>
      <c r="L9" s="3" t="s">
        <v>68</v>
      </c>
      <c r="N9" s="3" t="s">
        <v>107</v>
      </c>
    </row>
    <row r="10" spans="1:36" x14ac:dyDescent="0.2">
      <c r="A10" t="s">
        <v>185</v>
      </c>
      <c r="B10" s="19">
        <v>20</v>
      </c>
      <c r="C10" s="5">
        <v>-58.392000000000003</v>
      </c>
      <c r="D10" s="5">
        <v>-94.168000000000006</v>
      </c>
      <c r="E10" s="5">
        <v>-106.806</v>
      </c>
      <c r="F10">
        <f>AVERAGE(C10:E10)</f>
        <v>-86.455333333333328</v>
      </c>
      <c r="G10" s="5">
        <v>-14.981</v>
      </c>
      <c r="H10">
        <f>F10-G10</f>
        <v>-71.474333333333334</v>
      </c>
      <c r="I10" s="7">
        <v>64.959999999999994</v>
      </c>
      <c r="J10">
        <v>2</v>
      </c>
      <c r="K10" s="5">
        <v>1</v>
      </c>
      <c r="L10">
        <f>50/K10</f>
        <v>50</v>
      </c>
      <c r="N10">
        <f>(H10*I10)/(J10*L10)</f>
        <v>-46.429726933333335</v>
      </c>
      <c r="Q10" t="s">
        <v>192</v>
      </c>
    </row>
    <row r="11" spans="1:36" x14ac:dyDescent="0.2">
      <c r="A11" t="s">
        <v>184</v>
      </c>
      <c r="B11" s="7">
        <v>100</v>
      </c>
      <c r="C11" s="5">
        <v>-29.36</v>
      </c>
      <c r="D11" s="5">
        <v>-33.537999999999997</v>
      </c>
      <c r="E11" s="5">
        <v>-31.007999999999999</v>
      </c>
      <c r="F11">
        <f>AVERAGE(C11:E11)</f>
        <v>-31.301999999999996</v>
      </c>
      <c r="G11" s="5">
        <v>-3.294</v>
      </c>
      <c r="H11">
        <f>F11-G11</f>
        <v>-28.007999999999996</v>
      </c>
      <c r="I11" s="7">
        <v>64.959999999999994</v>
      </c>
      <c r="J11">
        <v>2</v>
      </c>
      <c r="K11" s="6">
        <v>5</v>
      </c>
      <c r="L11">
        <f t="shared" ref="L11:L14" si="4">50/K11</f>
        <v>10</v>
      </c>
      <c r="N11">
        <f>(H11*I11)/(J11*L11)</f>
        <v>-90.969983999999982</v>
      </c>
      <c r="Q11" t="s">
        <v>193</v>
      </c>
    </row>
    <row r="12" spans="1:36" x14ac:dyDescent="0.2">
      <c r="B12" s="7">
        <v>200</v>
      </c>
      <c r="C12" s="5">
        <v>-18.802</v>
      </c>
      <c r="D12" s="5">
        <v>-23.64</v>
      </c>
      <c r="E12" s="5">
        <v>-19.949000000000002</v>
      </c>
      <c r="F12" s="7">
        <f t="shared" ref="F12:F13" si="5">AVERAGE(C12:E12)</f>
        <v>-20.797000000000001</v>
      </c>
      <c r="G12" s="5">
        <v>-2.4569999999999999</v>
      </c>
      <c r="H12" s="7">
        <f t="shared" ref="H12:H14" si="6">F12-G12</f>
        <v>-18.34</v>
      </c>
      <c r="I12" s="7">
        <v>64.959999999999994</v>
      </c>
      <c r="J12" s="7">
        <v>2</v>
      </c>
      <c r="K12" s="8">
        <v>10</v>
      </c>
      <c r="L12" s="7">
        <f t="shared" si="4"/>
        <v>5</v>
      </c>
      <c r="M12" s="7"/>
      <c r="N12" s="7">
        <f t="shared" ref="N12" si="7">(H12*I12)/(J12*L12)</f>
        <v>-119.13663999999999</v>
      </c>
      <c r="Q12" t="s">
        <v>194</v>
      </c>
    </row>
    <row r="13" spans="1:36" x14ac:dyDescent="0.2">
      <c r="B13" s="7">
        <v>400</v>
      </c>
      <c r="C13" s="5">
        <v>-13.11</v>
      </c>
      <c r="D13" s="5">
        <v>-12.92</v>
      </c>
      <c r="E13" s="5">
        <v>-12.250999999999999</v>
      </c>
      <c r="F13">
        <f t="shared" si="5"/>
        <v>-12.760333333333334</v>
      </c>
      <c r="G13" s="5">
        <v>-2.0110000000000001</v>
      </c>
      <c r="H13">
        <f t="shared" si="6"/>
        <v>-10.749333333333333</v>
      </c>
      <c r="I13" s="7">
        <v>64.959999999999994</v>
      </c>
      <c r="J13">
        <v>2</v>
      </c>
      <c r="K13" s="6">
        <v>20</v>
      </c>
      <c r="L13">
        <f t="shared" si="4"/>
        <v>2.5</v>
      </c>
      <c r="N13" s="7">
        <f>(H13*I13)/(J13*L13)</f>
        <v>-139.65533866666664</v>
      </c>
    </row>
    <row r="14" spans="1:36" x14ac:dyDescent="0.2">
      <c r="B14" s="7">
        <v>800</v>
      </c>
      <c r="C14" s="5">
        <v>-7.5579999999999998</v>
      </c>
      <c r="D14" s="5">
        <v>-7.4089999999999998</v>
      </c>
      <c r="E14" s="5">
        <v>-7.9710000000000001</v>
      </c>
      <c r="F14">
        <f>AVERAGE(C14:E14)</f>
        <v>-7.6459999999999999</v>
      </c>
      <c r="G14" s="5">
        <v>-1.625</v>
      </c>
      <c r="H14">
        <f t="shared" si="6"/>
        <v>-6.0209999999999999</v>
      </c>
      <c r="I14" s="7">
        <v>64.959999999999994</v>
      </c>
      <c r="J14">
        <v>2</v>
      </c>
      <c r="K14" s="6">
        <v>40</v>
      </c>
      <c r="L14">
        <f t="shared" si="4"/>
        <v>1.25</v>
      </c>
      <c r="N14" s="7">
        <f t="shared" ref="N14" si="8">(H14*I14)/(J14*L14)</f>
        <v>-156.44966399999998</v>
      </c>
      <c r="Q14" t="s">
        <v>195</v>
      </c>
    </row>
    <row r="16" spans="1:36" x14ac:dyDescent="0.2">
      <c r="B16" s="3" t="s">
        <v>70</v>
      </c>
      <c r="C16" s="4">
        <v>1</v>
      </c>
      <c r="D16" s="4">
        <v>2</v>
      </c>
      <c r="E16" s="4">
        <v>3</v>
      </c>
      <c r="F16" s="3" t="s">
        <v>63</v>
      </c>
      <c r="G16" s="4" t="s">
        <v>64</v>
      </c>
      <c r="H16" s="3" t="s">
        <v>61</v>
      </c>
      <c r="I16" s="9" t="s">
        <v>65</v>
      </c>
      <c r="J16" s="3" t="s">
        <v>66</v>
      </c>
      <c r="K16" s="3" t="s">
        <v>67</v>
      </c>
      <c r="L16" s="3" t="s">
        <v>68</v>
      </c>
      <c r="N16" s="3" t="s">
        <v>107</v>
      </c>
      <c r="Q16" t="s">
        <v>178</v>
      </c>
      <c r="S16" s="65" t="s">
        <v>72</v>
      </c>
      <c r="T16" s="65"/>
      <c r="U16" s="65"/>
      <c r="Y16" s="7"/>
    </row>
    <row r="17" spans="1:30" x14ac:dyDescent="0.2">
      <c r="A17" t="s">
        <v>188</v>
      </c>
      <c r="B17" s="7">
        <v>200</v>
      </c>
      <c r="C17" s="5">
        <v>-30.678000000000001</v>
      </c>
      <c r="D17" s="5">
        <v>-21.965</v>
      </c>
      <c r="E17" s="5">
        <v>-25.303999999999998</v>
      </c>
      <c r="F17">
        <f>AVERAGE(C17:E17)</f>
        <v>-25.982333333333333</v>
      </c>
      <c r="G17" s="5">
        <v>-1.4870000000000001</v>
      </c>
      <c r="H17">
        <f t="shared" ref="H17:H22" si="9">F17-G17</f>
        <v>-24.495333333333335</v>
      </c>
      <c r="I17" s="7">
        <v>64.959999999999994</v>
      </c>
      <c r="J17">
        <v>2</v>
      </c>
      <c r="K17" s="5">
        <v>10</v>
      </c>
      <c r="L17">
        <f>50/K17</f>
        <v>5</v>
      </c>
      <c r="N17">
        <f>(H17*I17)/(J17*L17)</f>
        <v>-159.12168533333335</v>
      </c>
      <c r="Q17" t="s">
        <v>132</v>
      </c>
      <c r="R17" s="3" t="s">
        <v>70</v>
      </c>
      <c r="S17" s="4">
        <v>1</v>
      </c>
      <c r="T17" s="4">
        <v>2</v>
      </c>
      <c r="U17" s="4">
        <v>3</v>
      </c>
      <c r="V17" s="3" t="s">
        <v>63</v>
      </c>
      <c r="W17" s="4" t="s">
        <v>64</v>
      </c>
      <c r="X17" s="3" t="s">
        <v>61</v>
      </c>
      <c r="Y17" s="9" t="s">
        <v>65</v>
      </c>
      <c r="Z17" s="3" t="s">
        <v>66</v>
      </c>
      <c r="AA17" s="3" t="s">
        <v>67</v>
      </c>
      <c r="AB17" s="3" t="s">
        <v>68</v>
      </c>
      <c r="AD17" s="3" t="s">
        <v>107</v>
      </c>
    </row>
    <row r="18" spans="1:30" x14ac:dyDescent="0.2">
      <c r="A18" t="s">
        <v>186</v>
      </c>
      <c r="B18" s="7">
        <v>200</v>
      </c>
      <c r="C18" s="5">
        <v>-26.373999999999999</v>
      </c>
      <c r="D18" s="5">
        <v>-25.852</v>
      </c>
      <c r="E18" s="5">
        <v>-23.87</v>
      </c>
      <c r="F18">
        <f t="shared" ref="F18:F22" si="10">AVERAGE(C18:E18)</f>
        <v>-25.365333333333336</v>
      </c>
      <c r="G18" s="5">
        <v>-1.4610000000000001</v>
      </c>
      <c r="H18">
        <f t="shared" si="9"/>
        <v>-23.904333333333337</v>
      </c>
      <c r="I18" s="7">
        <v>64.959999999999994</v>
      </c>
      <c r="J18">
        <v>2</v>
      </c>
      <c r="K18" s="6">
        <v>10</v>
      </c>
      <c r="L18">
        <f t="shared" ref="L18:L22" si="11">50/K18</f>
        <v>5</v>
      </c>
      <c r="N18">
        <f>(H18*I18)/(J18*L18)</f>
        <v>-155.28254933333335</v>
      </c>
      <c r="Q18" t="s">
        <v>183</v>
      </c>
      <c r="R18" s="7">
        <v>20</v>
      </c>
      <c r="S18" s="5">
        <v>-143.08699999999999</v>
      </c>
      <c r="T18" s="5">
        <v>-95.739000000000004</v>
      </c>
      <c r="U18" s="5"/>
      <c r="V18">
        <f>AVERAGE(S18:U18)</f>
        <v>-119.413</v>
      </c>
      <c r="W18" s="5">
        <v>-18.260999999999999</v>
      </c>
      <c r="X18">
        <f t="shared" ref="X18:X21" si="12">V18-W18</f>
        <v>-101.152</v>
      </c>
      <c r="Y18" s="7">
        <v>64.959999999999994</v>
      </c>
      <c r="Z18">
        <v>2</v>
      </c>
      <c r="AA18" s="5">
        <v>1</v>
      </c>
      <c r="AB18">
        <f>50/AA18</f>
        <v>50</v>
      </c>
      <c r="AD18">
        <f>(X18*Y18)/(Z18*AB18)</f>
        <v>-65.708339199999998</v>
      </c>
    </row>
    <row r="19" spans="1:30" x14ac:dyDescent="0.2">
      <c r="A19" t="s">
        <v>187</v>
      </c>
      <c r="B19" s="7">
        <v>200</v>
      </c>
      <c r="C19" s="5">
        <v>-28.460999999999999</v>
      </c>
      <c r="D19" s="5">
        <v>-20.164999999999999</v>
      </c>
      <c r="E19" s="5">
        <v>-28.148</v>
      </c>
      <c r="F19" s="7">
        <f t="shared" si="10"/>
        <v>-25.591333333333335</v>
      </c>
      <c r="G19" s="5">
        <v>-1.9570000000000001</v>
      </c>
      <c r="H19" s="7">
        <f t="shared" si="9"/>
        <v>-23.634333333333334</v>
      </c>
      <c r="I19" s="7">
        <v>64.959999999999994</v>
      </c>
      <c r="J19" s="7">
        <v>2</v>
      </c>
      <c r="K19" s="8">
        <v>10</v>
      </c>
      <c r="L19" s="7">
        <f t="shared" si="11"/>
        <v>5</v>
      </c>
      <c r="M19" s="7"/>
      <c r="N19" s="7">
        <f t="shared" ref="N19" si="13">(H19*I19)/(J19*L19)</f>
        <v>-153.52862933333333</v>
      </c>
      <c r="Q19" t="s">
        <v>184</v>
      </c>
      <c r="R19" s="7">
        <v>100</v>
      </c>
      <c r="S19" s="5">
        <v>-47.305</v>
      </c>
      <c r="T19" s="5">
        <v>-39.652000000000001</v>
      </c>
      <c r="U19" s="5">
        <v>-40.851999999999997</v>
      </c>
      <c r="V19">
        <f t="shared" ref="V19:V21" si="14">AVERAGE(S19:U19)</f>
        <v>-42.603000000000002</v>
      </c>
      <c r="W19" s="5">
        <v>-4.0030000000000001</v>
      </c>
      <c r="X19">
        <f t="shared" si="12"/>
        <v>-38.6</v>
      </c>
      <c r="Y19" s="7">
        <v>64.959999999999994</v>
      </c>
      <c r="Z19">
        <v>2</v>
      </c>
      <c r="AA19" s="6">
        <v>5</v>
      </c>
      <c r="AB19">
        <f t="shared" ref="AB19:AB21" si="15">50/AA19</f>
        <v>10</v>
      </c>
      <c r="AD19">
        <f>(X19*Y19)/(Z19*AB19)</f>
        <v>-125.37279999999998</v>
      </c>
    </row>
    <row r="20" spans="1:30" x14ac:dyDescent="0.2">
      <c r="A20" t="s">
        <v>189</v>
      </c>
      <c r="B20" s="7">
        <v>200</v>
      </c>
      <c r="C20" s="5">
        <v>-19.8</v>
      </c>
      <c r="D20" s="5">
        <v>-19.93</v>
      </c>
      <c r="E20" s="5">
        <v>-17.687000000000001</v>
      </c>
      <c r="F20">
        <f t="shared" si="10"/>
        <v>-19.138999999999999</v>
      </c>
      <c r="G20" s="5">
        <v>-1.4610000000000001</v>
      </c>
      <c r="H20">
        <f t="shared" si="9"/>
        <v>-17.678000000000001</v>
      </c>
      <c r="I20" s="7">
        <v>64.959999999999994</v>
      </c>
      <c r="J20">
        <v>2</v>
      </c>
      <c r="K20" s="6">
        <v>10</v>
      </c>
      <c r="L20">
        <f t="shared" si="11"/>
        <v>5</v>
      </c>
      <c r="N20" s="7">
        <f>(H20*I20)/(J20*L20)</f>
        <v>-114.836288</v>
      </c>
      <c r="R20" s="30">
        <v>200</v>
      </c>
      <c r="S20" s="5">
        <v>-24.786000000000001</v>
      </c>
      <c r="T20" s="5">
        <v>-23.556000000000001</v>
      </c>
      <c r="U20" s="5">
        <v>-18.652000000000001</v>
      </c>
      <c r="V20" s="7">
        <f t="shared" si="14"/>
        <v>-22.331333333333333</v>
      </c>
      <c r="W20" s="5">
        <v>-2.2949999999999999</v>
      </c>
      <c r="X20" s="7">
        <f t="shared" si="12"/>
        <v>-20.036333333333332</v>
      </c>
      <c r="Y20" s="7">
        <v>64.959999999999994</v>
      </c>
      <c r="Z20" s="7">
        <v>2</v>
      </c>
      <c r="AA20" s="8">
        <v>10</v>
      </c>
      <c r="AB20" s="7">
        <f t="shared" si="15"/>
        <v>5</v>
      </c>
      <c r="AC20" s="7"/>
      <c r="AD20" s="7">
        <f t="shared" ref="AD20" si="16">(X20*Y20)/(Z20*AB20)</f>
        <v>-130.15602133333331</v>
      </c>
    </row>
    <row r="21" spans="1:30" x14ac:dyDescent="0.2">
      <c r="A21" t="s">
        <v>186</v>
      </c>
      <c r="B21" s="7">
        <v>200</v>
      </c>
      <c r="C21" s="5">
        <v>-21.626000000000001</v>
      </c>
      <c r="D21" s="5">
        <v>-18.103999999999999</v>
      </c>
      <c r="E21" s="5">
        <v>-23.504000000000001</v>
      </c>
      <c r="F21">
        <f t="shared" si="10"/>
        <v>-21.078000000000003</v>
      </c>
      <c r="G21" s="5">
        <v>-1.304</v>
      </c>
      <c r="H21">
        <f t="shared" si="9"/>
        <v>-19.774000000000004</v>
      </c>
      <c r="I21" s="7">
        <v>64.959999999999994</v>
      </c>
      <c r="J21">
        <v>2</v>
      </c>
      <c r="K21" s="6">
        <v>10</v>
      </c>
      <c r="L21">
        <f t="shared" si="11"/>
        <v>5</v>
      </c>
      <c r="N21" s="7">
        <f>(H21*I21)/(J21*L21)</f>
        <v>-128.45190400000001</v>
      </c>
      <c r="R21" s="7">
        <v>400</v>
      </c>
      <c r="S21" s="5">
        <v>-11.516</v>
      </c>
      <c r="T21" s="5">
        <v>-12.76</v>
      </c>
      <c r="U21" s="5">
        <v>-14.102</v>
      </c>
      <c r="V21">
        <f t="shared" si="14"/>
        <v>-12.792666666666667</v>
      </c>
      <c r="W21" s="5">
        <v>-1.0880000000000001</v>
      </c>
      <c r="X21">
        <f t="shared" si="12"/>
        <v>-11.704666666666668</v>
      </c>
      <c r="Y21" s="7">
        <v>64.959999999999994</v>
      </c>
      <c r="Z21">
        <v>2</v>
      </c>
      <c r="AA21" s="6">
        <v>20</v>
      </c>
      <c r="AB21">
        <f t="shared" si="15"/>
        <v>2.5</v>
      </c>
      <c r="AD21" s="7">
        <f>(X21*Y21)/(Z21*AB21)</f>
        <v>-152.06702933333332</v>
      </c>
    </row>
    <row r="22" spans="1:30" x14ac:dyDescent="0.2">
      <c r="A22" t="s">
        <v>187</v>
      </c>
      <c r="B22" s="7">
        <v>200</v>
      </c>
      <c r="C22" s="5">
        <v>-23.582999999999998</v>
      </c>
      <c r="D22" s="5">
        <v>-24.183</v>
      </c>
      <c r="E22" s="5">
        <v>-24.417000000000002</v>
      </c>
      <c r="F22">
        <f t="shared" si="10"/>
        <v>-24.060999999999996</v>
      </c>
      <c r="G22" s="5">
        <v>-0.83499999999999996</v>
      </c>
      <c r="H22">
        <f t="shared" si="9"/>
        <v>-23.225999999999996</v>
      </c>
      <c r="I22" s="7">
        <v>64.959999999999994</v>
      </c>
      <c r="J22">
        <v>2</v>
      </c>
      <c r="K22" s="6">
        <v>10</v>
      </c>
      <c r="L22">
        <f t="shared" si="11"/>
        <v>5</v>
      </c>
      <c r="N22" s="7">
        <f>(H22*I22)/(J22*L22)</f>
        <v>-150.87609599999996</v>
      </c>
      <c r="R22" s="7"/>
    </row>
    <row r="23" spans="1:30" x14ac:dyDescent="0.2">
      <c r="Q23" t="s">
        <v>196</v>
      </c>
      <c r="R23" s="3" t="s">
        <v>70</v>
      </c>
      <c r="S23" s="4">
        <v>1</v>
      </c>
      <c r="T23" s="4">
        <v>2</v>
      </c>
      <c r="U23" s="4">
        <v>3</v>
      </c>
      <c r="V23" s="3" t="s">
        <v>63</v>
      </c>
      <c r="W23" s="4" t="s">
        <v>64</v>
      </c>
      <c r="X23" s="3" t="s">
        <v>61</v>
      </c>
      <c r="Y23" s="9" t="s">
        <v>65</v>
      </c>
      <c r="Z23" s="3" t="s">
        <v>66</v>
      </c>
      <c r="AA23" s="3" t="s">
        <v>67</v>
      </c>
      <c r="AB23" s="3" t="s">
        <v>68</v>
      </c>
      <c r="AD23" s="3" t="s">
        <v>107</v>
      </c>
    </row>
    <row r="24" spans="1:30" x14ac:dyDescent="0.2">
      <c r="Q24">
        <v>0.1</v>
      </c>
      <c r="R24" s="7">
        <v>200</v>
      </c>
      <c r="S24" s="5">
        <v>-17.556999999999999</v>
      </c>
      <c r="T24" s="5">
        <v>-16.878</v>
      </c>
      <c r="U24" s="5">
        <v>-17.27</v>
      </c>
      <c r="V24">
        <f>AVERAGE(S24:U24)</f>
        <v>-17.234999999999999</v>
      </c>
      <c r="W24" s="5">
        <v>-2.2949999999999999</v>
      </c>
      <c r="X24">
        <f t="shared" ref="X24:X31" si="17">V24-W24</f>
        <v>-14.94</v>
      </c>
      <c r="Y24" s="7">
        <v>64.959999999999994</v>
      </c>
      <c r="Z24">
        <v>2</v>
      </c>
      <c r="AA24" s="5">
        <v>10</v>
      </c>
      <c r="AB24">
        <f>50/AA24</f>
        <v>5</v>
      </c>
      <c r="AD24">
        <f>(X24*Y24)/(Z24*AB24)</f>
        <v>-97.050239999999988</v>
      </c>
    </row>
    <row r="25" spans="1:30" x14ac:dyDescent="0.2">
      <c r="Q25">
        <v>0.2</v>
      </c>
      <c r="R25" s="7">
        <v>200</v>
      </c>
      <c r="S25" s="5">
        <v>-20.035</v>
      </c>
      <c r="T25" s="5">
        <v>-18.390999999999998</v>
      </c>
      <c r="U25" s="5">
        <v>-22.33</v>
      </c>
      <c r="V25">
        <f t="shared" ref="V25:V31" si="18">AVERAGE(S25:U25)</f>
        <v>-20.251999999999999</v>
      </c>
      <c r="W25" s="5">
        <v>-2.2949999999999999</v>
      </c>
      <c r="X25">
        <f t="shared" si="17"/>
        <v>-17.957000000000001</v>
      </c>
      <c r="Y25" s="7">
        <v>64.959999999999994</v>
      </c>
      <c r="Z25">
        <v>2</v>
      </c>
      <c r="AA25" s="6">
        <v>10</v>
      </c>
      <c r="AB25">
        <f t="shared" ref="AB25:AB31" si="19">50/AA25</f>
        <v>5</v>
      </c>
      <c r="AD25">
        <f>(X25*Y25)/(Z25*AB25)</f>
        <v>-116.64867199999999</v>
      </c>
    </row>
    <row r="26" spans="1:30" x14ac:dyDescent="0.2">
      <c r="Q26">
        <v>0.4</v>
      </c>
      <c r="R26" s="7">
        <v>200</v>
      </c>
      <c r="S26" s="5">
        <v>-19.774000000000001</v>
      </c>
      <c r="T26" s="5">
        <v>-21.077999999999999</v>
      </c>
      <c r="U26" s="5">
        <v>-23.4</v>
      </c>
      <c r="V26" s="7">
        <f t="shared" si="18"/>
        <v>-21.417333333333335</v>
      </c>
      <c r="W26" s="5">
        <v>-2.2949999999999999</v>
      </c>
      <c r="X26" s="7">
        <f t="shared" si="17"/>
        <v>-19.122333333333337</v>
      </c>
      <c r="Y26" s="7">
        <v>64.959999999999994</v>
      </c>
      <c r="Z26" s="7">
        <v>2</v>
      </c>
      <c r="AA26" s="8">
        <v>10</v>
      </c>
      <c r="AB26" s="7">
        <f t="shared" si="19"/>
        <v>5</v>
      </c>
      <c r="AC26" s="7"/>
      <c r="AD26" s="7">
        <f t="shared" ref="AD26" si="20">(X26*Y26)/(Z26*AB26)</f>
        <v>-124.21867733333336</v>
      </c>
    </row>
    <row r="27" spans="1:30" x14ac:dyDescent="0.2">
      <c r="Q27">
        <v>0.5</v>
      </c>
      <c r="R27" s="7">
        <v>200</v>
      </c>
      <c r="S27" s="5">
        <v>-19.122</v>
      </c>
      <c r="T27" s="5">
        <v>-17.452000000000002</v>
      </c>
      <c r="U27" s="5">
        <v>-14.243</v>
      </c>
      <c r="V27">
        <f t="shared" si="18"/>
        <v>-16.939</v>
      </c>
      <c r="W27" s="5">
        <v>-2.2949999999999999</v>
      </c>
      <c r="X27">
        <f t="shared" si="17"/>
        <v>-14.644</v>
      </c>
      <c r="Y27" s="7">
        <v>64.959999999999994</v>
      </c>
      <c r="Z27">
        <v>2</v>
      </c>
      <c r="AA27" s="6">
        <v>10</v>
      </c>
      <c r="AB27">
        <f t="shared" si="19"/>
        <v>5</v>
      </c>
      <c r="AD27" s="7">
        <f>(X27*Y27)/(Z27*AB27)</f>
        <v>-95.127423999999991</v>
      </c>
    </row>
    <row r="28" spans="1:30" x14ac:dyDescent="0.2">
      <c r="Q28">
        <v>0.8</v>
      </c>
      <c r="R28" s="7">
        <v>200</v>
      </c>
      <c r="S28" s="5">
        <v>-18.183</v>
      </c>
      <c r="T28" s="5">
        <v>-22.122</v>
      </c>
      <c r="U28" s="5">
        <v>-24.547999999999998</v>
      </c>
      <c r="V28">
        <f t="shared" si="18"/>
        <v>-21.617666666666665</v>
      </c>
      <c r="W28" s="5">
        <v>-2.2949999999999999</v>
      </c>
      <c r="X28">
        <f t="shared" si="17"/>
        <v>-19.322666666666663</v>
      </c>
      <c r="Y28" s="7">
        <v>64.959999999999994</v>
      </c>
      <c r="Z28">
        <v>2</v>
      </c>
      <c r="AA28" s="6">
        <v>10</v>
      </c>
      <c r="AB28">
        <f t="shared" si="19"/>
        <v>5</v>
      </c>
      <c r="AD28" s="7">
        <f>(X28*Y28)/(Z28*AB28)</f>
        <v>-125.52004266666663</v>
      </c>
    </row>
    <row r="29" spans="1:30" x14ac:dyDescent="0.2">
      <c r="Q29">
        <v>1</v>
      </c>
      <c r="R29" s="7">
        <v>200</v>
      </c>
      <c r="S29" s="5">
        <v>-19.303999999999998</v>
      </c>
      <c r="T29" s="5">
        <v>-20.478000000000002</v>
      </c>
      <c r="U29" s="5">
        <v>-18.390999999999998</v>
      </c>
      <c r="V29">
        <f t="shared" si="18"/>
        <v>-19.390999999999998</v>
      </c>
      <c r="W29" s="5">
        <v>-2.2949999999999999</v>
      </c>
      <c r="X29">
        <f t="shared" si="17"/>
        <v>-17.095999999999997</v>
      </c>
      <c r="Y29" s="7">
        <v>64.959999999999994</v>
      </c>
      <c r="Z29">
        <v>2</v>
      </c>
      <c r="AA29" s="6">
        <v>10</v>
      </c>
      <c r="AB29">
        <f t="shared" si="19"/>
        <v>5</v>
      </c>
      <c r="AD29" s="7">
        <f>(X29*Y29)/(Z29*AB29)</f>
        <v>-111.05561599999996</v>
      </c>
    </row>
    <row r="30" spans="1:30" x14ac:dyDescent="0.2">
      <c r="Q30">
        <v>1.5</v>
      </c>
      <c r="R30" s="7">
        <v>200</v>
      </c>
      <c r="S30" s="5">
        <v>-20.035</v>
      </c>
      <c r="T30" s="5">
        <v>-17.661000000000001</v>
      </c>
      <c r="U30" s="5">
        <v>-16.173999999999999</v>
      </c>
      <c r="V30">
        <f t="shared" si="18"/>
        <v>-17.956666666666667</v>
      </c>
      <c r="W30" s="5">
        <v>-2.2949999999999999</v>
      </c>
      <c r="X30">
        <f t="shared" si="17"/>
        <v>-15.661666666666667</v>
      </c>
      <c r="Y30" s="7">
        <v>64.959999999999994</v>
      </c>
      <c r="Z30">
        <v>2</v>
      </c>
      <c r="AA30" s="6">
        <v>10</v>
      </c>
      <c r="AB30">
        <f t="shared" si="19"/>
        <v>5</v>
      </c>
      <c r="AD30" s="7">
        <f>(X30*Y30)/(Z30*AB30)</f>
        <v>-101.73818666666666</v>
      </c>
    </row>
    <row r="31" spans="1:30" x14ac:dyDescent="0.2">
      <c r="Q31">
        <v>2</v>
      </c>
      <c r="R31" s="7">
        <v>200</v>
      </c>
      <c r="S31" s="5">
        <v>-18.155000000000001</v>
      </c>
      <c r="T31" s="5">
        <v>-19.048999999999999</v>
      </c>
      <c r="U31" s="5">
        <v>-19.896999999999998</v>
      </c>
      <c r="V31">
        <f t="shared" si="18"/>
        <v>-19.033666666666665</v>
      </c>
      <c r="W31" s="5">
        <v>-2.2949999999999999</v>
      </c>
      <c r="X31">
        <f t="shared" si="17"/>
        <v>-16.738666666666667</v>
      </c>
      <c r="Y31" s="7">
        <v>64.959999999999994</v>
      </c>
      <c r="Z31">
        <v>2</v>
      </c>
      <c r="AA31" s="6">
        <v>10</v>
      </c>
      <c r="AB31">
        <f t="shared" si="19"/>
        <v>5</v>
      </c>
      <c r="AD31" s="7">
        <f t="shared" ref="AD31" si="21">(X31*Y31)/(Z31*AB31)</f>
        <v>-108.73437866666666</v>
      </c>
    </row>
  </sheetData>
  <mergeCells count="2">
    <mergeCell ref="C1:E1"/>
    <mergeCell ref="S16:U16"/>
  </mergeCells>
  <phoneticPr fontId="4"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86453-6C13-4DA4-99A4-49EFB1C07F99}">
  <dimension ref="A1:AB41"/>
  <sheetViews>
    <sheetView topLeftCell="A15" zoomScaleNormal="100" workbookViewId="0">
      <selection activeCell="K29" sqref="K29"/>
    </sheetView>
  </sheetViews>
  <sheetFormatPr defaultRowHeight="15" x14ac:dyDescent="0.2"/>
  <cols>
    <col min="2" max="2" width="15.19921875" bestFit="1" customWidth="1"/>
  </cols>
  <sheetData>
    <row r="1" spans="1:26" x14ac:dyDescent="0.2">
      <c r="A1" t="s">
        <v>158</v>
      </c>
      <c r="B1" s="11" t="s">
        <v>70</v>
      </c>
      <c r="C1" s="4">
        <v>1</v>
      </c>
      <c r="D1" s="4">
        <v>2</v>
      </c>
      <c r="E1" s="4">
        <v>3</v>
      </c>
      <c r="F1" s="3" t="s">
        <v>63</v>
      </c>
      <c r="G1" s="4" t="s">
        <v>64</v>
      </c>
      <c r="H1" s="3" t="s">
        <v>61</v>
      </c>
      <c r="I1" s="9" t="s">
        <v>65</v>
      </c>
      <c r="J1" s="3" t="s">
        <v>66</v>
      </c>
      <c r="K1" s="3" t="s">
        <v>67</v>
      </c>
      <c r="L1" s="3" t="s">
        <v>68</v>
      </c>
      <c r="N1" s="3" t="s">
        <v>107</v>
      </c>
    </row>
    <row r="2" spans="1:26" x14ac:dyDescent="0.2">
      <c r="B2" s="22">
        <v>20</v>
      </c>
      <c r="C2" s="5">
        <v>-36.130000000000003</v>
      </c>
      <c r="D2" s="5">
        <v>-40.435000000000002</v>
      </c>
      <c r="E2" s="5">
        <v>-34.695999999999998</v>
      </c>
      <c r="F2">
        <f t="shared" ref="F2:F6" si="0">AVERAGE(C2:E2)</f>
        <v>-37.086999999999996</v>
      </c>
      <c r="G2" s="5">
        <v>-1.696</v>
      </c>
      <c r="H2">
        <f t="shared" ref="H2:H6" si="1">F2-G2</f>
        <v>-35.390999999999998</v>
      </c>
      <c r="I2" s="7">
        <v>64.959999999999994</v>
      </c>
      <c r="J2">
        <v>2</v>
      </c>
      <c r="K2" s="5">
        <v>1</v>
      </c>
      <c r="L2">
        <f>50/K2</f>
        <v>50</v>
      </c>
      <c r="N2">
        <f>(H2*I2)/(J2*L2)</f>
        <v>-22.989993599999998</v>
      </c>
    </row>
    <row r="3" spans="1:26" x14ac:dyDescent="0.2">
      <c r="B3" s="7">
        <v>100</v>
      </c>
      <c r="C3" s="5">
        <v>-6.7830000000000004</v>
      </c>
      <c r="D3" s="5">
        <v>-9.7040000000000006</v>
      </c>
      <c r="E3" s="5">
        <v>-6.9909999999999997</v>
      </c>
      <c r="F3">
        <f t="shared" si="0"/>
        <v>-7.8260000000000005</v>
      </c>
      <c r="G3" s="5">
        <v>-0.23499999999999999</v>
      </c>
      <c r="H3">
        <f t="shared" si="1"/>
        <v>-7.5910000000000002</v>
      </c>
      <c r="I3" s="7">
        <v>64.959999999999994</v>
      </c>
      <c r="J3">
        <v>2</v>
      </c>
      <c r="K3" s="6">
        <v>5</v>
      </c>
      <c r="L3">
        <f t="shared" ref="L3:L6" si="2">50/K3</f>
        <v>10</v>
      </c>
      <c r="N3">
        <f>(H3*I3)/(J3*L3)</f>
        <v>-24.655567999999999</v>
      </c>
    </row>
    <row r="4" spans="1:26" x14ac:dyDescent="0.2">
      <c r="B4" s="7">
        <v>200</v>
      </c>
      <c r="C4" s="5">
        <v>-4.3120000000000003</v>
      </c>
      <c r="D4" s="5">
        <v>-2.4350000000000001</v>
      </c>
      <c r="E4" s="5">
        <v>-2.835</v>
      </c>
      <c r="F4" s="7">
        <f>AVERAGE(C4:E4)</f>
        <v>-3.1940000000000004</v>
      </c>
      <c r="G4" s="5">
        <v>-0.52700000000000002</v>
      </c>
      <c r="H4" s="7">
        <f t="shared" si="1"/>
        <v>-2.6670000000000003</v>
      </c>
      <c r="I4" s="7">
        <v>64.959999999999994</v>
      </c>
      <c r="J4" s="7">
        <v>2</v>
      </c>
      <c r="K4" s="8">
        <v>10</v>
      </c>
      <c r="L4" s="7">
        <f t="shared" si="2"/>
        <v>5</v>
      </c>
      <c r="M4" s="7"/>
      <c r="N4" s="7">
        <f t="shared" ref="N4:N6" si="3">(H4*I4)/(J4*L4)</f>
        <v>-17.324832000000001</v>
      </c>
    </row>
    <row r="5" spans="1:26" x14ac:dyDescent="0.2">
      <c r="B5" s="7">
        <v>400</v>
      </c>
      <c r="C5" s="5">
        <v>-2.504</v>
      </c>
      <c r="D5" s="5">
        <v>-1.383</v>
      </c>
      <c r="E5" s="5">
        <v>-1.643</v>
      </c>
      <c r="F5">
        <f t="shared" si="0"/>
        <v>-1.8433333333333335</v>
      </c>
      <c r="G5" s="5">
        <v>-0.313</v>
      </c>
      <c r="H5">
        <f t="shared" si="1"/>
        <v>-1.5303333333333335</v>
      </c>
      <c r="I5" s="7">
        <v>64.959999999999994</v>
      </c>
      <c r="J5">
        <v>2</v>
      </c>
      <c r="K5" s="6">
        <v>20</v>
      </c>
      <c r="L5">
        <f t="shared" si="2"/>
        <v>2.5</v>
      </c>
      <c r="N5" s="7">
        <f>(H5*I5)/(J5*L5)</f>
        <v>-19.882090666666667</v>
      </c>
    </row>
    <row r="6" spans="1:26" x14ac:dyDescent="0.2">
      <c r="B6" s="7">
        <v>800</v>
      </c>
      <c r="C6" s="5">
        <v>0</v>
      </c>
      <c r="D6" s="5">
        <v>0</v>
      </c>
      <c r="E6" s="5">
        <v>0</v>
      </c>
      <c r="F6">
        <f t="shared" si="0"/>
        <v>0</v>
      </c>
      <c r="G6" s="5">
        <v>0</v>
      </c>
      <c r="H6">
        <f t="shared" si="1"/>
        <v>0</v>
      </c>
      <c r="I6" s="7">
        <v>64.959999999999994</v>
      </c>
      <c r="J6">
        <v>2</v>
      </c>
      <c r="K6" s="6">
        <v>40</v>
      </c>
      <c r="L6">
        <f t="shared" si="2"/>
        <v>1.25</v>
      </c>
      <c r="N6" s="7">
        <f t="shared" si="3"/>
        <v>0</v>
      </c>
    </row>
    <row r="7" spans="1:26" x14ac:dyDescent="0.2">
      <c r="B7" s="7"/>
    </row>
    <row r="8" spans="1:26" x14ac:dyDescent="0.2">
      <c r="A8" t="s">
        <v>116</v>
      </c>
      <c r="B8" s="11" t="s">
        <v>70</v>
      </c>
      <c r="C8" s="4">
        <v>1</v>
      </c>
      <c r="D8" s="4">
        <v>2</v>
      </c>
      <c r="E8" s="4">
        <v>3</v>
      </c>
      <c r="F8" s="3" t="s">
        <v>63</v>
      </c>
      <c r="G8" s="4" t="s">
        <v>64</v>
      </c>
      <c r="H8" s="3" t="s">
        <v>61</v>
      </c>
      <c r="I8" s="9" t="s">
        <v>65</v>
      </c>
      <c r="J8" s="3" t="s">
        <v>66</v>
      </c>
      <c r="K8" s="3" t="s">
        <v>67</v>
      </c>
      <c r="L8" s="3" t="s">
        <v>68</v>
      </c>
      <c r="N8" s="3" t="s">
        <v>107</v>
      </c>
    </row>
    <row r="9" spans="1:26" x14ac:dyDescent="0.2">
      <c r="B9" s="22">
        <v>20</v>
      </c>
      <c r="C9" s="5">
        <v>-63</v>
      </c>
      <c r="D9" s="5">
        <v>-68.739000000000004</v>
      </c>
      <c r="E9" s="5">
        <v>-71.608999999999995</v>
      </c>
      <c r="F9">
        <f>AVERAGE(C9:E9)</f>
        <v>-67.782666666666671</v>
      </c>
      <c r="G9" s="5">
        <v>-1.9570000000000001</v>
      </c>
      <c r="H9">
        <f>F9-G9</f>
        <v>-65.825666666666677</v>
      </c>
      <c r="I9" s="7">
        <v>64.959999999999994</v>
      </c>
      <c r="J9">
        <v>2</v>
      </c>
      <c r="K9" s="5">
        <v>1</v>
      </c>
      <c r="L9">
        <f>50/K9</f>
        <v>50</v>
      </c>
      <c r="N9">
        <f>(H9*I9)/(J9*L9)</f>
        <v>-42.760353066666667</v>
      </c>
    </row>
    <row r="10" spans="1:26" x14ac:dyDescent="0.2">
      <c r="B10" s="7">
        <v>100</v>
      </c>
      <c r="C10" s="5">
        <v>-13.042999999999999</v>
      </c>
      <c r="D10" s="5">
        <v>-14.609</v>
      </c>
      <c r="E10" s="5">
        <v>-10.042999999999999</v>
      </c>
      <c r="F10">
        <f>AVERAGE(C10:E10)</f>
        <v>-12.565</v>
      </c>
      <c r="G10" s="5">
        <v>-0.13</v>
      </c>
      <c r="H10">
        <f>F10-G10</f>
        <v>-12.434999999999999</v>
      </c>
      <c r="I10" s="7">
        <v>64.959999999999994</v>
      </c>
      <c r="J10">
        <v>2</v>
      </c>
      <c r="K10" s="6">
        <v>5</v>
      </c>
      <c r="L10">
        <f t="shared" ref="L10:L13" si="4">50/K10</f>
        <v>10</v>
      </c>
      <c r="N10">
        <f>(H10*I10)/(J10*L10)</f>
        <v>-40.388879999999993</v>
      </c>
    </row>
    <row r="11" spans="1:26" x14ac:dyDescent="0.2">
      <c r="B11" s="7">
        <v>200</v>
      </c>
      <c r="C11" s="5">
        <v>-8.2170000000000005</v>
      </c>
      <c r="D11" s="5">
        <v>-8.7390000000000008</v>
      </c>
      <c r="E11" s="5">
        <v>-9.6519999999999992</v>
      </c>
      <c r="F11" s="7">
        <f t="shared" ref="F11:F12" si="5">AVERAGE(C11:E11)</f>
        <v>-8.8693333333333353</v>
      </c>
      <c r="G11" s="5">
        <v>-1.488</v>
      </c>
      <c r="H11" s="7">
        <f t="shared" ref="H11:H13" si="6">F11-G11</f>
        <v>-7.3813333333333357</v>
      </c>
      <c r="I11" s="7">
        <v>64.959999999999994</v>
      </c>
      <c r="J11" s="7">
        <v>2</v>
      </c>
      <c r="K11" s="8">
        <v>10</v>
      </c>
      <c r="L11" s="7">
        <f t="shared" si="4"/>
        <v>5</v>
      </c>
      <c r="M11" s="7"/>
      <c r="N11" s="7">
        <f t="shared" ref="N11" si="7">(H11*I11)/(J11*L11)</f>
        <v>-47.949141333333344</v>
      </c>
    </row>
    <row r="12" spans="1:26" x14ac:dyDescent="0.2">
      <c r="B12" s="7">
        <v>400</v>
      </c>
      <c r="C12" s="5">
        <v>-2.609</v>
      </c>
      <c r="D12" s="5">
        <v>-3.5739999999999998</v>
      </c>
      <c r="E12" s="5">
        <v>-2.0870000000000002</v>
      </c>
      <c r="F12">
        <f t="shared" si="5"/>
        <v>-2.7566666666666664</v>
      </c>
      <c r="G12" s="5">
        <v>-0.48499999999999999</v>
      </c>
      <c r="H12">
        <f t="shared" si="6"/>
        <v>-2.2716666666666665</v>
      </c>
      <c r="I12" s="7">
        <v>64.959999999999994</v>
      </c>
      <c r="J12">
        <v>2</v>
      </c>
      <c r="K12" s="6">
        <v>20</v>
      </c>
      <c r="L12">
        <f t="shared" si="4"/>
        <v>2.5</v>
      </c>
      <c r="N12" s="7">
        <f>(H12*I12)/(J12*L12)</f>
        <v>-29.513493333333326</v>
      </c>
    </row>
    <row r="13" spans="1:26" x14ac:dyDescent="0.2">
      <c r="B13" s="7">
        <v>800</v>
      </c>
      <c r="C13" s="5">
        <v>0</v>
      </c>
      <c r="D13" s="5">
        <v>0</v>
      </c>
      <c r="E13" s="5">
        <v>0</v>
      </c>
      <c r="F13">
        <f>AVERAGE(C13:E13)</f>
        <v>0</v>
      </c>
      <c r="G13" s="5">
        <v>0</v>
      </c>
      <c r="H13">
        <f t="shared" si="6"/>
        <v>0</v>
      </c>
      <c r="I13" s="7">
        <v>64.959999999999994</v>
      </c>
      <c r="J13">
        <v>2</v>
      </c>
      <c r="K13" s="6">
        <v>40</v>
      </c>
      <c r="L13">
        <f t="shared" si="4"/>
        <v>1.25</v>
      </c>
      <c r="N13" s="7">
        <f t="shared" ref="N13" si="8">(H13*I13)/(J13*L13)</f>
        <v>0</v>
      </c>
    </row>
    <row r="16" spans="1:26" x14ac:dyDescent="0.2">
      <c r="R16" s="66" t="s">
        <v>77</v>
      </c>
      <c r="S16" s="66"/>
      <c r="T16" s="66"/>
      <c r="V16" s="66" t="s">
        <v>74</v>
      </c>
      <c r="W16" s="66"/>
      <c r="X16" s="66"/>
      <c r="Z16" t="s">
        <v>79</v>
      </c>
    </row>
    <row r="17" spans="1:28"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c r="Q17" s="3"/>
      <c r="S17" s="3" t="s">
        <v>58</v>
      </c>
      <c r="T17" t="s">
        <v>57</v>
      </c>
      <c r="W17" s="3" t="s">
        <v>58</v>
      </c>
      <c r="X17" t="s">
        <v>57</v>
      </c>
      <c r="AA17" s="3" t="s">
        <v>58</v>
      </c>
      <c r="AB17" t="s">
        <v>57</v>
      </c>
    </row>
    <row r="18" spans="1:28" x14ac:dyDescent="0.2">
      <c r="A18" t="s">
        <v>57</v>
      </c>
      <c r="B18" t="s">
        <v>0</v>
      </c>
      <c r="C18" s="7">
        <v>20</v>
      </c>
      <c r="D18" s="5">
        <v>-70.304000000000002</v>
      </c>
      <c r="E18" s="5">
        <v>-52.826000000000001</v>
      </c>
      <c r="F18" s="5">
        <v>-55.826000000000001</v>
      </c>
      <c r="G18">
        <f t="shared" ref="G18:G41" si="9">AVERAGE(D18:F18)</f>
        <v>-59.651999999999994</v>
      </c>
      <c r="H18" s="5">
        <v>-2.87</v>
      </c>
      <c r="I18" s="7">
        <f t="shared" ref="I18:I41" si="10">G18-H18</f>
        <v>-56.781999999999996</v>
      </c>
      <c r="J18" s="7">
        <v>64.959999999999994</v>
      </c>
      <c r="K18" s="7">
        <v>2</v>
      </c>
      <c r="L18" s="8">
        <v>1</v>
      </c>
      <c r="M18" s="7">
        <f t="shared" ref="M18:M41" si="11">50/L18</f>
        <v>50</v>
      </c>
      <c r="N18" s="7"/>
      <c r="O18" s="7">
        <f t="shared" ref="O18:O41" si="12">(I18*J18)/(K18*M18)</f>
        <v>-36.885587199999996</v>
      </c>
      <c r="P18">
        <f>AVERAGE(O18:O24)</f>
        <v>-28.807053333333332</v>
      </c>
      <c r="Q18">
        <f>ABS(O18)</f>
        <v>36.885587199999996</v>
      </c>
      <c r="R18" t="s">
        <v>75</v>
      </c>
      <c r="S18">
        <f>AVERAGE(O37:O41)</f>
        <v>-55.302310186666659</v>
      </c>
      <c r="T18">
        <f>AVERAGE(O25:O31)</f>
        <v>-57.347090133333332</v>
      </c>
      <c r="V18" t="s">
        <v>75</v>
      </c>
      <c r="W18">
        <f>STDEVA(O37:O41)</f>
        <v>10.29254085809074</v>
      </c>
      <c r="X18">
        <f>STDEVA(O25:O31)</f>
        <v>11.207783620002196</v>
      </c>
      <c r="Z18" t="s">
        <v>75</v>
      </c>
      <c r="AA18">
        <f>W18/SQRT(W23)</f>
        <v>4.602964203976982</v>
      </c>
      <c r="AB18">
        <f>X18/SQRT(X23)</f>
        <v>4.2361440295355788</v>
      </c>
    </row>
    <row r="19" spans="1:28" x14ac:dyDescent="0.2">
      <c r="A19" t="s">
        <v>57</v>
      </c>
      <c r="B19" t="s">
        <v>1</v>
      </c>
      <c r="C19" s="7">
        <v>20</v>
      </c>
      <c r="D19" s="5">
        <v>-45.261000000000003</v>
      </c>
      <c r="E19" s="5">
        <v>-34.435000000000002</v>
      </c>
      <c r="F19" s="5">
        <v>-36.261000000000003</v>
      </c>
      <c r="G19" s="7">
        <f t="shared" si="9"/>
        <v>-38.652333333333331</v>
      </c>
      <c r="H19" s="5">
        <v>-1.0429999999999999</v>
      </c>
      <c r="I19" s="7">
        <f t="shared" si="10"/>
        <v>-37.609333333333332</v>
      </c>
      <c r="J19" s="7">
        <v>64.959999999999994</v>
      </c>
      <c r="K19" s="7">
        <v>2</v>
      </c>
      <c r="L19" s="8">
        <v>1</v>
      </c>
      <c r="M19" s="7">
        <f t="shared" si="11"/>
        <v>50</v>
      </c>
      <c r="O19" s="7">
        <f t="shared" si="12"/>
        <v>-24.431022933333328</v>
      </c>
      <c r="Q19">
        <f t="shared" ref="Q19:Q41" si="13">ABS(O19)</f>
        <v>24.431022933333328</v>
      </c>
      <c r="R19" t="s">
        <v>76</v>
      </c>
      <c r="S19">
        <f>AVERAGE(O32:O36)</f>
        <v>-38.265250986666658</v>
      </c>
      <c r="T19">
        <f>AVERAGE(O18:O24)</f>
        <v>-28.807053333333332</v>
      </c>
      <c r="V19" t="s">
        <v>76</v>
      </c>
      <c r="W19">
        <f>STDEVA(O32:O36)</f>
        <v>13.113855739986061</v>
      </c>
      <c r="X19">
        <f>STDEVA(O18:O24)</f>
        <v>6.0062902981524759</v>
      </c>
      <c r="Z19" t="s">
        <v>76</v>
      </c>
      <c r="AA19">
        <f>W19/SQRT(W24)</f>
        <v>5.8646945763469276</v>
      </c>
      <c r="AB19">
        <f>X19/SQRT(X24)</f>
        <v>2.4520577462504347</v>
      </c>
    </row>
    <row r="20" spans="1:28" x14ac:dyDescent="0.2">
      <c r="A20" t="s">
        <v>57</v>
      </c>
      <c r="B20" t="s">
        <v>2</v>
      </c>
      <c r="C20" s="7">
        <v>20</v>
      </c>
      <c r="D20" s="5">
        <v>0</v>
      </c>
      <c r="E20" s="5">
        <v>0</v>
      </c>
      <c r="F20" s="5">
        <v>0</v>
      </c>
      <c r="G20">
        <f>AVERAGE(D20:F20)</f>
        <v>0</v>
      </c>
      <c r="H20" s="5">
        <v>0</v>
      </c>
      <c r="I20" s="7">
        <f t="shared" si="10"/>
        <v>0</v>
      </c>
      <c r="J20" s="7">
        <v>64.959999999999994</v>
      </c>
      <c r="K20" s="7">
        <v>2</v>
      </c>
      <c r="L20" s="8">
        <v>1</v>
      </c>
      <c r="M20" s="7">
        <f t="shared" si="11"/>
        <v>50</v>
      </c>
      <c r="O20" s="7"/>
      <c r="Q20">
        <f t="shared" si="13"/>
        <v>0</v>
      </c>
    </row>
    <row r="21" spans="1:28" x14ac:dyDescent="0.2">
      <c r="A21" t="s">
        <v>57</v>
      </c>
      <c r="B21" t="s">
        <v>3</v>
      </c>
      <c r="C21" s="7">
        <v>20</v>
      </c>
      <c r="D21" s="5">
        <v>-36.130000000000003</v>
      </c>
      <c r="E21" s="5">
        <v>-40.435000000000002</v>
      </c>
      <c r="F21" s="5">
        <v>-34.695999999999998</v>
      </c>
      <c r="G21">
        <f t="shared" ref="G21" si="14">AVERAGE(D21:F21)</f>
        <v>-37.086999999999996</v>
      </c>
      <c r="H21" s="5">
        <v>-1.696</v>
      </c>
      <c r="I21">
        <f t="shared" si="10"/>
        <v>-35.390999999999998</v>
      </c>
      <c r="J21" s="7">
        <v>64.959999999999994</v>
      </c>
      <c r="K21">
        <v>2</v>
      </c>
      <c r="L21" s="8">
        <v>1</v>
      </c>
      <c r="M21">
        <f t="shared" si="11"/>
        <v>50</v>
      </c>
      <c r="O21" s="7">
        <f t="shared" si="12"/>
        <v>-22.989993599999998</v>
      </c>
      <c r="Q21">
        <f t="shared" si="13"/>
        <v>22.989993599999998</v>
      </c>
      <c r="R21" s="67" t="s">
        <v>78</v>
      </c>
      <c r="S21" s="67"/>
      <c r="T21" s="67"/>
      <c r="V21" s="66" t="s">
        <v>80</v>
      </c>
      <c r="W21" s="66"/>
      <c r="X21" s="66"/>
    </row>
    <row r="22" spans="1:28" x14ac:dyDescent="0.2">
      <c r="A22" t="s">
        <v>57</v>
      </c>
      <c r="B22" t="s">
        <v>4</v>
      </c>
      <c r="C22" s="7">
        <v>20</v>
      </c>
      <c r="D22" s="5">
        <v>-44.609000000000002</v>
      </c>
      <c r="E22" s="5">
        <v>-56.478000000000002</v>
      </c>
      <c r="F22" s="5">
        <v>-60.13</v>
      </c>
      <c r="G22" s="7">
        <f>AVERAGE(D22:F22)</f>
        <v>-53.739000000000004</v>
      </c>
      <c r="H22" s="5">
        <v>-3.391</v>
      </c>
      <c r="I22" s="7">
        <f t="shared" si="10"/>
        <v>-50.348000000000006</v>
      </c>
      <c r="J22" s="7">
        <v>64.959999999999994</v>
      </c>
      <c r="K22" s="7">
        <v>2</v>
      </c>
      <c r="L22" s="8">
        <v>1</v>
      </c>
      <c r="M22" s="7">
        <f t="shared" si="11"/>
        <v>50</v>
      </c>
      <c r="O22" s="7">
        <f t="shared" si="12"/>
        <v>-32.706060800000003</v>
      </c>
      <c r="Q22">
        <f t="shared" si="13"/>
        <v>32.706060800000003</v>
      </c>
      <c r="S22" t="s">
        <v>58</v>
      </c>
      <c r="T22" t="s">
        <v>57</v>
      </c>
      <c r="W22" t="s">
        <v>58</v>
      </c>
      <c r="X22" t="s">
        <v>57</v>
      </c>
    </row>
    <row r="23" spans="1:28" x14ac:dyDescent="0.2">
      <c r="A23" t="s">
        <v>57</v>
      </c>
      <c r="B23" t="s">
        <v>5</v>
      </c>
      <c r="C23" s="7">
        <v>20</v>
      </c>
      <c r="D23" s="5">
        <v>-50.216999999999999</v>
      </c>
      <c r="E23" s="5">
        <v>-60.652000000000001</v>
      </c>
      <c r="F23" s="5">
        <v>-41.738999999999997</v>
      </c>
      <c r="G23">
        <f t="shared" si="9"/>
        <v>-50.869333333333337</v>
      </c>
      <c r="H23" s="5">
        <v>-0.56799999999999995</v>
      </c>
      <c r="I23" s="7">
        <f t="shared" si="10"/>
        <v>-50.301333333333339</v>
      </c>
      <c r="J23" s="7">
        <v>64.959999999999994</v>
      </c>
      <c r="K23" s="7">
        <v>2</v>
      </c>
      <c r="L23" s="8">
        <v>1</v>
      </c>
      <c r="M23" s="7">
        <f t="shared" si="11"/>
        <v>50</v>
      </c>
      <c r="O23" s="7">
        <f t="shared" si="12"/>
        <v>-32.675746133333334</v>
      </c>
      <c r="Q23">
        <f t="shared" si="13"/>
        <v>32.675746133333334</v>
      </c>
      <c r="R23" t="s">
        <v>75</v>
      </c>
      <c r="S23">
        <f>ABS(S18)</f>
        <v>55.302310186666659</v>
      </c>
      <c r="T23">
        <f>ABS(T18)</f>
        <v>57.347090133333332</v>
      </c>
      <c r="V23" t="s">
        <v>75</v>
      </c>
      <c r="W23">
        <f>COUNT(O37:O41)</f>
        <v>5</v>
      </c>
      <c r="X23">
        <f>COUNT(O25:O31)</f>
        <v>7</v>
      </c>
    </row>
    <row r="24" spans="1:28" x14ac:dyDescent="0.2">
      <c r="A24" t="s">
        <v>57</v>
      </c>
      <c r="B24" t="s">
        <v>6</v>
      </c>
      <c r="C24" s="7">
        <v>20</v>
      </c>
      <c r="D24" s="5">
        <v>-33.783000000000001</v>
      </c>
      <c r="E24" s="5">
        <v>-40.435000000000002</v>
      </c>
      <c r="F24" s="5">
        <v>-38.216999999999999</v>
      </c>
      <c r="G24" s="7">
        <f>AVERAGE(D24:F24)</f>
        <v>-37.478333333333332</v>
      </c>
      <c r="H24" s="5">
        <v>-1.835</v>
      </c>
      <c r="I24" s="7">
        <f t="shared" si="10"/>
        <v>-35.643333333333331</v>
      </c>
      <c r="J24" s="7">
        <v>64.959999999999994</v>
      </c>
      <c r="K24" s="7">
        <v>2</v>
      </c>
      <c r="L24" s="8">
        <v>1</v>
      </c>
      <c r="M24" s="7">
        <f t="shared" si="11"/>
        <v>50</v>
      </c>
      <c r="O24" s="7">
        <f t="shared" si="12"/>
        <v>-23.153909333333331</v>
      </c>
      <c r="Q24">
        <f t="shared" si="13"/>
        <v>23.153909333333331</v>
      </c>
      <c r="R24" t="s">
        <v>76</v>
      </c>
      <c r="S24">
        <f>ABS(S19)</f>
        <v>38.265250986666658</v>
      </c>
      <c r="T24">
        <f>ABS(T19)</f>
        <v>28.807053333333332</v>
      </c>
      <c r="V24" t="s">
        <v>76</v>
      </c>
      <c r="W24">
        <f>COUNT(O32:O36)</f>
        <v>5</v>
      </c>
      <c r="X24">
        <f>COUNT(O18:O24)</f>
        <v>6</v>
      </c>
    </row>
    <row r="25" spans="1:28" x14ac:dyDescent="0.2">
      <c r="A25" t="s">
        <v>57</v>
      </c>
      <c r="B25" t="s">
        <v>7</v>
      </c>
      <c r="C25" s="7">
        <v>20</v>
      </c>
      <c r="D25" s="5">
        <v>-72.391000000000005</v>
      </c>
      <c r="E25" s="5">
        <v>-89.608999999999995</v>
      </c>
      <c r="F25" s="5">
        <v>-84.652000000000001</v>
      </c>
      <c r="G25" s="7">
        <f t="shared" si="9"/>
        <v>-82.217333333333329</v>
      </c>
      <c r="H25" s="5">
        <v>-0.78300000000000003</v>
      </c>
      <c r="I25" s="7">
        <f t="shared" si="10"/>
        <v>-81.434333333333328</v>
      </c>
      <c r="J25" s="7">
        <v>64.959999999999994</v>
      </c>
      <c r="K25" s="7">
        <v>2</v>
      </c>
      <c r="L25" s="8">
        <v>1</v>
      </c>
      <c r="M25" s="7">
        <f t="shared" si="11"/>
        <v>50</v>
      </c>
      <c r="O25" s="7">
        <f t="shared" si="12"/>
        <v>-52.899742933333329</v>
      </c>
      <c r="P25">
        <f>AVERAGE(O25:O31)</f>
        <v>-57.347090133333332</v>
      </c>
      <c r="Q25">
        <f t="shared" si="13"/>
        <v>52.899742933333329</v>
      </c>
    </row>
    <row r="26" spans="1:28" x14ac:dyDescent="0.2">
      <c r="A26" t="s">
        <v>57</v>
      </c>
      <c r="B26" t="s">
        <v>8</v>
      </c>
      <c r="C26" s="7">
        <v>20</v>
      </c>
      <c r="D26" s="5">
        <v>-84</v>
      </c>
      <c r="E26" s="5">
        <v>-102.783</v>
      </c>
      <c r="F26" s="5">
        <v>-98.087000000000003</v>
      </c>
      <c r="G26">
        <f>AVERAGE(D26:F26)</f>
        <v>-94.956666666666663</v>
      </c>
      <c r="H26" s="5">
        <v>-1.8280000000000001</v>
      </c>
      <c r="I26" s="7">
        <f t="shared" si="10"/>
        <v>-93.12866666666666</v>
      </c>
      <c r="J26" s="7">
        <v>64.959999999999994</v>
      </c>
      <c r="K26" s="7">
        <v>2</v>
      </c>
      <c r="L26" s="8">
        <v>1</v>
      </c>
      <c r="M26" s="7">
        <f t="shared" si="11"/>
        <v>50</v>
      </c>
      <c r="O26" s="7">
        <f t="shared" si="12"/>
        <v>-60.49638186666666</v>
      </c>
      <c r="Q26">
        <f t="shared" si="13"/>
        <v>60.49638186666666</v>
      </c>
    </row>
    <row r="27" spans="1:28" x14ac:dyDescent="0.2">
      <c r="A27" t="s">
        <v>57</v>
      </c>
      <c r="B27" t="s">
        <v>9</v>
      </c>
      <c r="C27" s="7">
        <v>20</v>
      </c>
      <c r="D27" s="5">
        <v>-60.521999999999998</v>
      </c>
      <c r="E27" s="5">
        <v>-53.87</v>
      </c>
      <c r="F27" s="5">
        <v>-70.956999999999994</v>
      </c>
      <c r="G27" s="7">
        <f t="shared" si="9"/>
        <v>-61.782999999999994</v>
      </c>
      <c r="H27" s="5">
        <v>-0.44700000000000001</v>
      </c>
      <c r="I27" s="7">
        <f t="shared" si="10"/>
        <v>-61.335999999999991</v>
      </c>
      <c r="J27" s="7">
        <v>64.959999999999994</v>
      </c>
      <c r="K27" s="7">
        <v>2</v>
      </c>
      <c r="L27" s="8">
        <v>1</v>
      </c>
      <c r="M27" s="7">
        <f t="shared" si="11"/>
        <v>50</v>
      </c>
      <c r="O27" s="7">
        <f t="shared" si="12"/>
        <v>-39.843865599999987</v>
      </c>
      <c r="Q27">
        <f t="shared" si="13"/>
        <v>39.843865599999987</v>
      </c>
    </row>
    <row r="28" spans="1:28" x14ac:dyDescent="0.2">
      <c r="A28" t="s">
        <v>57</v>
      </c>
      <c r="B28" t="s">
        <v>10</v>
      </c>
      <c r="C28" s="7">
        <v>20</v>
      </c>
      <c r="D28" s="5">
        <v>-82.695999999999998</v>
      </c>
      <c r="E28" s="5">
        <v>-94.956999999999994</v>
      </c>
      <c r="F28" s="5">
        <v>-102.913</v>
      </c>
      <c r="G28" s="7">
        <f t="shared" si="9"/>
        <v>-93.521999999999991</v>
      </c>
      <c r="H28" s="5">
        <v>-2.0049999999999999</v>
      </c>
      <c r="I28" s="7">
        <f t="shared" si="10"/>
        <v>-91.516999999999996</v>
      </c>
      <c r="J28" s="7">
        <v>64.959999999999994</v>
      </c>
      <c r="K28" s="7">
        <v>2</v>
      </c>
      <c r="L28" s="8">
        <v>1</v>
      </c>
      <c r="M28" s="7">
        <f t="shared" si="11"/>
        <v>50</v>
      </c>
      <c r="O28" s="7">
        <f t="shared" si="12"/>
        <v>-59.449443199999997</v>
      </c>
      <c r="Q28">
        <f t="shared" si="13"/>
        <v>59.449443199999997</v>
      </c>
    </row>
    <row r="29" spans="1:28" x14ac:dyDescent="0.2">
      <c r="A29" t="s">
        <v>57</v>
      </c>
      <c r="B29" t="s">
        <v>11</v>
      </c>
      <c r="C29" s="7">
        <v>20</v>
      </c>
      <c r="D29" s="5">
        <v>-119.348</v>
      </c>
      <c r="E29" s="5">
        <v>-116.217</v>
      </c>
      <c r="F29" s="5">
        <v>-118.696</v>
      </c>
      <c r="G29" s="7">
        <f t="shared" si="9"/>
        <v>-118.08699999999999</v>
      </c>
      <c r="H29" s="5">
        <v>-2.1389999999999998</v>
      </c>
      <c r="I29" s="7">
        <f t="shared" si="10"/>
        <v>-115.94799999999999</v>
      </c>
      <c r="J29" s="7">
        <v>64.959999999999994</v>
      </c>
      <c r="K29" s="7">
        <v>2</v>
      </c>
      <c r="L29" s="8">
        <v>1</v>
      </c>
      <c r="M29" s="7">
        <f t="shared" si="11"/>
        <v>50</v>
      </c>
      <c r="O29" s="7">
        <f t="shared" si="12"/>
        <v>-75.319820799999988</v>
      </c>
      <c r="Q29">
        <f t="shared" si="13"/>
        <v>75.319820799999988</v>
      </c>
    </row>
    <row r="30" spans="1:28" x14ac:dyDescent="0.2">
      <c r="A30" t="s">
        <v>57</v>
      </c>
      <c r="B30" t="s">
        <v>12</v>
      </c>
      <c r="C30" s="7">
        <v>20</v>
      </c>
      <c r="D30" s="5">
        <v>-77.087000000000003</v>
      </c>
      <c r="E30" s="5">
        <v>-79.695999999999998</v>
      </c>
      <c r="F30" s="5">
        <v>-79.174000000000007</v>
      </c>
      <c r="G30" s="7">
        <f t="shared" si="9"/>
        <v>-78.652333333333345</v>
      </c>
      <c r="H30" s="5">
        <v>-1.643</v>
      </c>
      <c r="I30" s="7">
        <f t="shared" si="10"/>
        <v>-77.009333333333345</v>
      </c>
      <c r="J30" s="7">
        <v>64.959999999999994</v>
      </c>
      <c r="K30" s="7">
        <v>2</v>
      </c>
      <c r="L30" s="8">
        <v>1</v>
      </c>
      <c r="M30" s="7">
        <f t="shared" si="11"/>
        <v>50</v>
      </c>
      <c r="O30" s="7">
        <f t="shared" si="12"/>
        <v>-50.02526293333333</v>
      </c>
      <c r="Q30">
        <f t="shared" si="13"/>
        <v>50.02526293333333</v>
      </c>
    </row>
    <row r="31" spans="1:28" x14ac:dyDescent="0.2">
      <c r="A31" t="s">
        <v>57</v>
      </c>
      <c r="B31" t="s">
        <v>13</v>
      </c>
      <c r="C31" s="7">
        <v>20</v>
      </c>
      <c r="D31" s="5">
        <v>-101.087</v>
      </c>
      <c r="E31" s="5">
        <v>-107.217</v>
      </c>
      <c r="F31" s="5">
        <v>-93.13</v>
      </c>
      <c r="G31" s="7">
        <f t="shared" si="9"/>
        <v>-100.47799999999999</v>
      </c>
      <c r="H31" s="5">
        <v>-2.887</v>
      </c>
      <c r="I31" s="7">
        <f t="shared" si="10"/>
        <v>-97.590999999999994</v>
      </c>
      <c r="J31" s="7">
        <v>64.959999999999994</v>
      </c>
      <c r="K31" s="7">
        <v>2</v>
      </c>
      <c r="L31" s="8">
        <v>1</v>
      </c>
      <c r="M31" s="7">
        <f t="shared" si="11"/>
        <v>50</v>
      </c>
      <c r="O31" s="7">
        <f t="shared" si="12"/>
        <v>-63.395113599999988</v>
      </c>
      <c r="Q31">
        <f t="shared" si="13"/>
        <v>63.395113599999988</v>
      </c>
    </row>
    <row r="32" spans="1:28" x14ac:dyDescent="0.2">
      <c r="A32" t="s">
        <v>58</v>
      </c>
      <c r="B32" t="s">
        <v>14</v>
      </c>
      <c r="C32" s="7">
        <v>20</v>
      </c>
      <c r="D32" s="5">
        <v>-81.260999999999996</v>
      </c>
      <c r="E32" s="5">
        <v>-94.783000000000001</v>
      </c>
      <c r="F32" s="5">
        <v>-95.608999999999995</v>
      </c>
      <c r="G32" s="7">
        <f t="shared" si="9"/>
        <v>-90.550999999999988</v>
      </c>
      <c r="H32" s="5">
        <v>-1.319</v>
      </c>
      <c r="I32" s="7">
        <f t="shared" si="10"/>
        <v>-89.231999999999985</v>
      </c>
      <c r="J32" s="7">
        <v>64.959999999999994</v>
      </c>
      <c r="K32" s="7">
        <v>2</v>
      </c>
      <c r="L32" s="8">
        <v>1</v>
      </c>
      <c r="M32" s="7">
        <f t="shared" si="11"/>
        <v>50</v>
      </c>
      <c r="O32" s="7">
        <f t="shared" si="12"/>
        <v>-57.965107199999984</v>
      </c>
      <c r="P32">
        <f>AVERAGE(O32:O36)</f>
        <v>-38.265250986666658</v>
      </c>
      <c r="Q32">
        <f t="shared" si="13"/>
        <v>57.965107199999984</v>
      </c>
    </row>
    <row r="33" spans="1:17" x14ac:dyDescent="0.2">
      <c r="A33" t="s">
        <v>58</v>
      </c>
      <c r="B33" t="s">
        <v>15</v>
      </c>
      <c r="C33" s="7">
        <v>20</v>
      </c>
      <c r="D33" s="5">
        <v>-68.87</v>
      </c>
      <c r="E33" s="5">
        <v>-64.043000000000006</v>
      </c>
      <c r="F33" s="5">
        <v>-61.695999999999998</v>
      </c>
      <c r="G33" s="7">
        <f>AVERAGE(D33:F33)</f>
        <v>-64.869666666666674</v>
      </c>
      <c r="H33" s="5">
        <v>-2.2120000000000002</v>
      </c>
      <c r="I33" s="7">
        <f t="shared" si="10"/>
        <v>-62.657666666666671</v>
      </c>
      <c r="J33" s="7">
        <v>64.959999999999994</v>
      </c>
      <c r="K33" s="7">
        <v>2</v>
      </c>
      <c r="L33" s="8">
        <v>1</v>
      </c>
      <c r="M33" s="7">
        <f t="shared" si="11"/>
        <v>50</v>
      </c>
      <c r="O33" s="7">
        <f t="shared" si="12"/>
        <v>-40.702420266666664</v>
      </c>
      <c r="Q33">
        <f t="shared" si="13"/>
        <v>40.702420266666664</v>
      </c>
    </row>
    <row r="34" spans="1:17" x14ac:dyDescent="0.2">
      <c r="A34" t="s">
        <v>58</v>
      </c>
      <c r="B34" t="s">
        <v>16</v>
      </c>
      <c r="C34" s="7">
        <v>20</v>
      </c>
      <c r="D34" s="5">
        <v>-40.655999999999999</v>
      </c>
      <c r="E34" s="5">
        <v>-53.347999999999999</v>
      </c>
      <c r="F34" s="5">
        <v>-48.390999999999998</v>
      </c>
      <c r="G34">
        <f t="shared" ref="G34" si="15">AVERAGE(D34:F34)</f>
        <v>-47.464999999999996</v>
      </c>
      <c r="H34" s="5">
        <v>-1.8260000000000001</v>
      </c>
      <c r="I34" s="7">
        <f t="shared" si="10"/>
        <v>-45.638999999999996</v>
      </c>
      <c r="J34" s="7">
        <v>64.959999999999994</v>
      </c>
      <c r="K34" s="7">
        <v>2</v>
      </c>
      <c r="L34" s="8">
        <v>1</v>
      </c>
      <c r="M34" s="7">
        <f t="shared" si="11"/>
        <v>50</v>
      </c>
      <c r="O34" s="7">
        <f t="shared" si="12"/>
        <v>-29.647094399999997</v>
      </c>
      <c r="Q34">
        <f t="shared" si="13"/>
        <v>29.647094399999997</v>
      </c>
    </row>
    <row r="35" spans="1:17" x14ac:dyDescent="0.2">
      <c r="A35" t="s">
        <v>58</v>
      </c>
      <c r="B35" s="2" t="s">
        <v>17</v>
      </c>
      <c r="C35" s="7">
        <v>20</v>
      </c>
      <c r="D35" s="5">
        <v>-41.609000000000002</v>
      </c>
      <c r="E35" s="5">
        <v>-34.695999999999998</v>
      </c>
      <c r="F35" s="5">
        <v>-38.869999999999997</v>
      </c>
      <c r="G35" s="7">
        <f t="shared" si="9"/>
        <v>-38.391666666666673</v>
      </c>
      <c r="H35" s="5">
        <v>-2.2170000000000001</v>
      </c>
      <c r="I35" s="7">
        <f t="shared" si="10"/>
        <v>-36.174666666666674</v>
      </c>
      <c r="J35" s="7">
        <v>64.959999999999994</v>
      </c>
      <c r="K35" s="7">
        <v>2</v>
      </c>
      <c r="L35" s="8">
        <v>1</v>
      </c>
      <c r="M35" s="7">
        <f t="shared" si="11"/>
        <v>50</v>
      </c>
      <c r="O35" s="7">
        <f t="shared" si="12"/>
        <v>-23.499063466666669</v>
      </c>
      <c r="Q35">
        <f t="shared" si="13"/>
        <v>23.499063466666669</v>
      </c>
    </row>
    <row r="36" spans="1:17" x14ac:dyDescent="0.2">
      <c r="A36" t="s">
        <v>58</v>
      </c>
      <c r="B36" t="s">
        <v>18</v>
      </c>
      <c r="C36" s="7">
        <v>20</v>
      </c>
      <c r="D36" s="5">
        <v>-66.260999999999996</v>
      </c>
      <c r="E36" s="5">
        <v>-55.173999999999999</v>
      </c>
      <c r="F36" s="5">
        <v>-59.087000000000003</v>
      </c>
      <c r="G36" s="7">
        <f t="shared" si="9"/>
        <v>-60.173999999999999</v>
      </c>
      <c r="H36" s="5">
        <v>0.65200000000000002</v>
      </c>
      <c r="I36" s="7">
        <f t="shared" si="10"/>
        <v>-60.826000000000001</v>
      </c>
      <c r="J36" s="7">
        <v>64.959999999999994</v>
      </c>
      <c r="K36" s="7">
        <v>2</v>
      </c>
      <c r="L36" s="8">
        <v>1</v>
      </c>
      <c r="M36" s="7">
        <f t="shared" si="11"/>
        <v>50</v>
      </c>
      <c r="O36" s="7">
        <f t="shared" si="12"/>
        <v>-39.512569599999999</v>
      </c>
      <c r="Q36">
        <f t="shared" si="13"/>
        <v>39.512569599999999</v>
      </c>
    </row>
    <row r="37" spans="1:17" x14ac:dyDescent="0.2">
      <c r="A37" t="s">
        <v>58</v>
      </c>
      <c r="B37" t="s">
        <v>19</v>
      </c>
      <c r="C37" s="7">
        <v>20</v>
      </c>
      <c r="D37" s="5">
        <v>-86.347999999999999</v>
      </c>
      <c r="E37" s="5">
        <v>-122.60899999999999</v>
      </c>
      <c r="F37" s="5">
        <v>-92.739000000000004</v>
      </c>
      <c r="G37">
        <f>AVERAGE(D37:F37)</f>
        <v>-100.56533333333334</v>
      </c>
      <c r="H37" s="5">
        <v>-1.8759999999999999</v>
      </c>
      <c r="I37" s="7">
        <f t="shared" si="10"/>
        <v>-98.689333333333337</v>
      </c>
      <c r="J37" s="7">
        <v>64.959999999999994</v>
      </c>
      <c r="K37" s="7">
        <v>2</v>
      </c>
      <c r="L37" s="8">
        <v>1</v>
      </c>
      <c r="M37" s="7">
        <f t="shared" si="11"/>
        <v>50</v>
      </c>
      <c r="O37" s="7">
        <f t="shared" si="12"/>
        <v>-64.108590933333332</v>
      </c>
      <c r="P37">
        <f>AVERAGE(O37:O41)</f>
        <v>-55.302310186666659</v>
      </c>
      <c r="Q37">
        <f t="shared" si="13"/>
        <v>64.108590933333332</v>
      </c>
    </row>
    <row r="38" spans="1:17" x14ac:dyDescent="0.2">
      <c r="A38" t="s">
        <v>58</v>
      </c>
      <c r="B38" t="s">
        <v>20</v>
      </c>
      <c r="C38" s="7">
        <v>20</v>
      </c>
      <c r="D38" s="5">
        <v>-80.739000000000004</v>
      </c>
      <c r="E38" s="5">
        <v>-114.13</v>
      </c>
      <c r="F38" s="5">
        <v>-84.13</v>
      </c>
      <c r="G38">
        <f t="shared" si="9"/>
        <v>-92.99966666666667</v>
      </c>
      <c r="H38" s="5">
        <v>-1.677</v>
      </c>
      <c r="I38" s="7">
        <f t="shared" si="10"/>
        <v>-91.322666666666663</v>
      </c>
      <c r="J38" s="7">
        <v>64.959999999999994</v>
      </c>
      <c r="K38" s="7">
        <v>2</v>
      </c>
      <c r="L38" s="8">
        <v>1</v>
      </c>
      <c r="M38" s="7">
        <f t="shared" si="11"/>
        <v>50</v>
      </c>
      <c r="O38" s="7">
        <f t="shared" si="12"/>
        <v>-59.323204266666664</v>
      </c>
      <c r="Q38">
        <f t="shared" si="13"/>
        <v>59.323204266666664</v>
      </c>
    </row>
    <row r="39" spans="1:17" x14ac:dyDescent="0.2">
      <c r="A39" t="s">
        <v>58</v>
      </c>
      <c r="B39" t="s">
        <v>21</v>
      </c>
      <c r="C39" s="7">
        <v>20</v>
      </c>
      <c r="D39" s="5">
        <v>-93.13</v>
      </c>
      <c r="E39" s="5">
        <v>-108</v>
      </c>
      <c r="F39" s="5">
        <v>-94.956999999999994</v>
      </c>
      <c r="G39">
        <f t="shared" si="9"/>
        <v>-98.695666666666668</v>
      </c>
      <c r="H39" s="5">
        <v>0.52200000000000002</v>
      </c>
      <c r="I39">
        <f t="shared" si="10"/>
        <v>-99.217666666666673</v>
      </c>
      <c r="J39" s="7">
        <v>64.959999999999994</v>
      </c>
      <c r="K39">
        <v>2</v>
      </c>
      <c r="L39" s="8">
        <v>1</v>
      </c>
      <c r="M39">
        <f t="shared" si="11"/>
        <v>50</v>
      </c>
      <c r="O39" s="7">
        <f t="shared" si="12"/>
        <v>-64.451796266666662</v>
      </c>
      <c r="Q39">
        <f t="shared" si="13"/>
        <v>64.451796266666662</v>
      </c>
    </row>
    <row r="40" spans="1:17" x14ac:dyDescent="0.2">
      <c r="A40" t="s">
        <v>58</v>
      </c>
      <c r="B40" t="s">
        <v>22</v>
      </c>
      <c r="C40" s="7">
        <v>20</v>
      </c>
      <c r="D40" s="5">
        <v>-63</v>
      </c>
      <c r="E40" s="5">
        <v>-68.739000000000004</v>
      </c>
      <c r="F40" s="5">
        <v>-71.608999999999995</v>
      </c>
      <c r="G40">
        <f>AVERAGE(D40:F40)</f>
        <v>-67.782666666666671</v>
      </c>
      <c r="H40" s="5">
        <v>-1.9570000000000001</v>
      </c>
      <c r="I40" s="7">
        <f t="shared" si="10"/>
        <v>-65.825666666666677</v>
      </c>
      <c r="J40" s="7">
        <v>64.959999999999994</v>
      </c>
      <c r="K40" s="7">
        <v>2</v>
      </c>
      <c r="L40" s="8">
        <v>1</v>
      </c>
      <c r="M40" s="7">
        <f t="shared" si="11"/>
        <v>50</v>
      </c>
      <c r="O40" s="7">
        <f t="shared" si="12"/>
        <v>-42.760353066666667</v>
      </c>
      <c r="Q40">
        <f t="shared" si="13"/>
        <v>42.760353066666667</v>
      </c>
    </row>
    <row r="41" spans="1:17" x14ac:dyDescent="0.2">
      <c r="A41" t="s">
        <v>58</v>
      </c>
      <c r="B41" t="s">
        <v>23</v>
      </c>
      <c r="C41" s="7">
        <v>20</v>
      </c>
      <c r="D41" s="5">
        <v>-74.347999999999999</v>
      </c>
      <c r="E41" s="5">
        <v>-69.391000000000005</v>
      </c>
      <c r="F41" s="5">
        <v>-65.739000000000004</v>
      </c>
      <c r="G41" s="7">
        <f t="shared" si="9"/>
        <v>-69.826000000000008</v>
      </c>
      <c r="H41" s="5">
        <v>0.78300000000000003</v>
      </c>
      <c r="I41" s="7">
        <f t="shared" si="10"/>
        <v>-70.609000000000009</v>
      </c>
      <c r="J41" s="7">
        <v>64.959999999999994</v>
      </c>
      <c r="K41" s="7">
        <v>2</v>
      </c>
      <c r="L41" s="8">
        <v>1</v>
      </c>
      <c r="M41" s="7">
        <f t="shared" si="11"/>
        <v>50</v>
      </c>
      <c r="O41" s="7">
        <f t="shared" si="12"/>
        <v>-45.867606400000007</v>
      </c>
      <c r="Q41">
        <f t="shared" si="13"/>
        <v>45.867606400000007</v>
      </c>
    </row>
  </sheetData>
  <mergeCells count="4">
    <mergeCell ref="R16:T16"/>
    <mergeCell ref="V16:X16"/>
    <mergeCell ref="R21:T21"/>
    <mergeCell ref="V21:X21"/>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D7BF6-D577-451C-9B24-077ECDB66C7E}">
  <dimension ref="A1:AC41"/>
  <sheetViews>
    <sheetView topLeftCell="A12" workbookViewId="0">
      <selection activeCell="Z38" sqref="Z38"/>
    </sheetView>
  </sheetViews>
  <sheetFormatPr defaultRowHeight="15" x14ac:dyDescent="0.2"/>
  <cols>
    <col min="2" max="2" width="14.796875" bestFit="1" customWidth="1"/>
  </cols>
  <sheetData>
    <row r="1" spans="1:14" x14ac:dyDescent="0.2">
      <c r="A1" t="s">
        <v>62</v>
      </c>
      <c r="C1" s="65" t="s">
        <v>72</v>
      </c>
      <c r="D1" s="65"/>
      <c r="E1" s="65"/>
      <c r="I1" s="7"/>
    </row>
    <row r="2" spans="1:14" x14ac:dyDescent="0.2">
      <c r="A2" t="s">
        <v>158</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-180.78299999999999</v>
      </c>
      <c r="D3" s="5">
        <v>-195.39099999999999</v>
      </c>
      <c r="E3" s="5">
        <v>-209.47800000000001</v>
      </c>
      <c r="F3">
        <f>AVERAGE(C3:E3)</f>
        <v>-195.21733333333336</v>
      </c>
      <c r="G3" s="5">
        <v>-2.2429999999999999</v>
      </c>
      <c r="H3">
        <f t="shared" ref="H3:H7" si="0">F3-G3</f>
        <v>-192.97433333333336</v>
      </c>
      <c r="I3">
        <v>14.18</v>
      </c>
      <c r="J3">
        <v>2</v>
      </c>
      <c r="K3" s="5">
        <v>1</v>
      </c>
      <c r="L3">
        <f>50/K3</f>
        <v>50</v>
      </c>
      <c r="N3">
        <f>(H3*I3)/(J3*L3)</f>
        <v>-27.363760466666672</v>
      </c>
    </row>
    <row r="4" spans="1:14" x14ac:dyDescent="0.2">
      <c r="B4" s="7">
        <v>100</v>
      </c>
      <c r="C4" s="5">
        <v>-18.940999999999999</v>
      </c>
      <c r="D4" s="5">
        <v>-26.533999999999999</v>
      </c>
      <c r="E4" s="5">
        <v>-23.54</v>
      </c>
      <c r="F4">
        <f t="shared" ref="F4:F7" si="1">AVERAGE(C4:E4)</f>
        <v>-23.004999999999995</v>
      </c>
      <c r="G4" s="5">
        <v>-1.7190000000000001</v>
      </c>
      <c r="H4">
        <f t="shared" si="0"/>
        <v>-21.285999999999994</v>
      </c>
      <c r="I4">
        <v>14.18</v>
      </c>
      <c r="J4">
        <v>2</v>
      </c>
      <c r="K4" s="6">
        <v>5</v>
      </c>
      <c r="L4">
        <f t="shared" ref="L4:L7" si="2">50/K4</f>
        <v>10</v>
      </c>
      <c r="N4">
        <f>(H4*I4)/(J4*L4)</f>
        <v>-15.091773999999996</v>
      </c>
    </row>
    <row r="5" spans="1:14" x14ac:dyDescent="0.2">
      <c r="B5" s="22">
        <v>200</v>
      </c>
      <c r="C5" s="5">
        <v>-15.313000000000001</v>
      </c>
      <c r="D5" s="5">
        <v>-12.443</v>
      </c>
      <c r="E5" s="5">
        <v>-13.643000000000001</v>
      </c>
      <c r="F5" s="7">
        <f t="shared" si="1"/>
        <v>-13.799666666666667</v>
      </c>
      <c r="G5" s="5">
        <v>-1.4610000000000001</v>
      </c>
      <c r="H5" s="7">
        <f>F5-G5</f>
        <v>-12.338666666666667</v>
      </c>
      <c r="I5">
        <v>14.18</v>
      </c>
      <c r="J5" s="7">
        <v>2</v>
      </c>
      <c r="K5" s="8">
        <v>10</v>
      </c>
      <c r="L5" s="7">
        <f t="shared" si="2"/>
        <v>5</v>
      </c>
      <c r="M5" s="7"/>
      <c r="N5" s="7">
        <f t="shared" ref="N5:N7" si="3">(H5*I5)/(J5*L5)</f>
        <v>-17.496229333333332</v>
      </c>
    </row>
    <row r="6" spans="1:14" x14ac:dyDescent="0.2">
      <c r="B6" s="7">
        <v>400</v>
      </c>
      <c r="C6" s="5">
        <v>-4.4349999999999996</v>
      </c>
      <c r="D6" s="5">
        <v>-3.04</v>
      </c>
      <c r="E6" s="5">
        <v>-5.5830000000000002</v>
      </c>
      <c r="F6">
        <f t="shared" si="1"/>
        <v>-4.3526666666666669</v>
      </c>
      <c r="G6" s="5">
        <v>-1.776</v>
      </c>
      <c r="H6">
        <f t="shared" si="0"/>
        <v>-2.5766666666666671</v>
      </c>
      <c r="I6">
        <v>14.18</v>
      </c>
      <c r="J6">
        <v>2</v>
      </c>
      <c r="K6" s="6">
        <v>20</v>
      </c>
      <c r="L6">
        <f t="shared" si="2"/>
        <v>2.5</v>
      </c>
      <c r="N6">
        <f t="shared" si="3"/>
        <v>-7.3074266666666672</v>
      </c>
    </row>
    <row r="7" spans="1:14" x14ac:dyDescent="0.2">
      <c r="B7" s="7">
        <v>800</v>
      </c>
      <c r="C7" s="5">
        <v>0</v>
      </c>
      <c r="D7" s="5">
        <v>0</v>
      </c>
      <c r="E7" s="5">
        <v>0</v>
      </c>
      <c r="F7">
        <f t="shared" si="1"/>
        <v>0</v>
      </c>
      <c r="G7" s="5">
        <v>0</v>
      </c>
      <c r="H7">
        <f t="shared" si="0"/>
        <v>0</v>
      </c>
      <c r="I7">
        <v>14.18</v>
      </c>
      <c r="J7">
        <v>2</v>
      </c>
      <c r="K7" s="6">
        <v>40</v>
      </c>
      <c r="L7">
        <f t="shared" si="2"/>
        <v>1.25</v>
      </c>
      <c r="N7">
        <f t="shared" si="3"/>
        <v>0</v>
      </c>
    </row>
    <row r="8" spans="1:14" x14ac:dyDescent="0.2">
      <c r="B8" s="7"/>
    </row>
    <row r="9" spans="1:14" x14ac:dyDescent="0.2">
      <c r="A9" t="s">
        <v>116</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-205.17400000000001</v>
      </c>
      <c r="D10" s="5">
        <v>-159</v>
      </c>
      <c r="E10" s="5">
        <v>-188.08699999999999</v>
      </c>
      <c r="F10">
        <f>AVERAGE(C10:E10)</f>
        <v>-184.08699999999999</v>
      </c>
      <c r="G10" s="5">
        <v>-1.786</v>
      </c>
      <c r="H10">
        <f t="shared" ref="H10:H11" si="4">F10-G10</f>
        <v>-182.30099999999999</v>
      </c>
      <c r="I10">
        <v>14.18</v>
      </c>
      <c r="J10">
        <v>2</v>
      </c>
      <c r="K10" s="5">
        <v>1</v>
      </c>
      <c r="L10">
        <f>50/K10</f>
        <v>50</v>
      </c>
      <c r="N10">
        <f>(H10*I10)/(J10*L10)</f>
        <v>-25.850281799999998</v>
      </c>
    </row>
    <row r="11" spans="1:14" x14ac:dyDescent="0.2">
      <c r="B11" s="7">
        <v>100</v>
      </c>
      <c r="C11" s="5">
        <v>-54.521999999999998</v>
      </c>
      <c r="D11" s="5">
        <v>-56.87</v>
      </c>
      <c r="E11" s="5">
        <v>-55.304000000000002</v>
      </c>
      <c r="F11">
        <f t="shared" ref="F11:F14" si="5">AVERAGE(C11:E11)</f>
        <v>-55.565333333333335</v>
      </c>
      <c r="G11" s="5">
        <v>-2.165</v>
      </c>
      <c r="H11">
        <f t="shared" si="4"/>
        <v>-53.400333333333336</v>
      </c>
      <c r="I11">
        <v>14.18</v>
      </c>
      <c r="J11">
        <v>2</v>
      </c>
      <c r="K11" s="6">
        <v>5</v>
      </c>
      <c r="L11">
        <f t="shared" ref="L11:L14" si="6">50/K11</f>
        <v>10</v>
      </c>
      <c r="N11">
        <f>(H11*I11)/(J11*L11)</f>
        <v>-37.860836333333332</v>
      </c>
    </row>
    <row r="12" spans="1:14" x14ac:dyDescent="0.2">
      <c r="B12" s="22">
        <v>200</v>
      </c>
      <c r="C12" s="5">
        <v>-26.922000000000001</v>
      </c>
      <c r="D12" s="5">
        <v>-21.73</v>
      </c>
      <c r="E12" s="5">
        <v>-19.2</v>
      </c>
      <c r="F12" s="7">
        <f t="shared" si="5"/>
        <v>-22.617333333333335</v>
      </c>
      <c r="G12" s="5">
        <v>-0.93799999999999994</v>
      </c>
      <c r="H12" s="7">
        <f>F12-G12</f>
        <v>-21.679333333333336</v>
      </c>
      <c r="I12">
        <v>14.18</v>
      </c>
      <c r="J12" s="7">
        <v>2</v>
      </c>
      <c r="K12" s="8">
        <v>10</v>
      </c>
      <c r="L12" s="7">
        <f t="shared" si="6"/>
        <v>5</v>
      </c>
      <c r="M12" s="7"/>
      <c r="N12" s="7">
        <f t="shared" ref="N12:N14" si="7">(H12*I12)/(J12*L12)</f>
        <v>-30.741294666666668</v>
      </c>
    </row>
    <row r="13" spans="1:14" x14ac:dyDescent="0.2">
      <c r="B13" s="7">
        <v>400</v>
      </c>
      <c r="C13" s="5">
        <v>-9.8870000000000005</v>
      </c>
      <c r="D13" s="5">
        <v>-8.7910000000000004</v>
      </c>
      <c r="E13" s="5">
        <v>-8.3219999999999992</v>
      </c>
      <c r="F13">
        <f t="shared" si="5"/>
        <v>-9</v>
      </c>
      <c r="G13" s="5">
        <v>-0.157</v>
      </c>
      <c r="H13">
        <f t="shared" ref="H13:H14" si="8">F13-G13</f>
        <v>-8.843</v>
      </c>
      <c r="I13">
        <v>14.18</v>
      </c>
      <c r="J13">
        <v>2</v>
      </c>
      <c r="K13" s="6">
        <v>20</v>
      </c>
      <c r="L13">
        <f t="shared" si="6"/>
        <v>2.5</v>
      </c>
      <c r="N13">
        <f t="shared" si="7"/>
        <v>-25.078747999999997</v>
      </c>
    </row>
    <row r="14" spans="1:14" x14ac:dyDescent="0.2">
      <c r="B14" s="7">
        <v>800</v>
      </c>
      <c r="C14" s="5">
        <v>0</v>
      </c>
      <c r="D14" s="5">
        <v>0</v>
      </c>
      <c r="E14" s="5">
        <v>0</v>
      </c>
      <c r="F14">
        <f t="shared" si="5"/>
        <v>0</v>
      </c>
      <c r="G14" s="5">
        <v>0</v>
      </c>
      <c r="H14">
        <f t="shared" si="8"/>
        <v>0</v>
      </c>
      <c r="I14">
        <v>14.18</v>
      </c>
      <c r="J14">
        <v>2</v>
      </c>
      <c r="K14" s="6">
        <v>40</v>
      </c>
      <c r="L14">
        <f t="shared" si="6"/>
        <v>1.25</v>
      </c>
      <c r="N14">
        <f t="shared" si="7"/>
        <v>0</v>
      </c>
    </row>
    <row r="15" spans="1:14" x14ac:dyDescent="0.2">
      <c r="B15" s="7"/>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66" t="s">
        <v>77</v>
      </c>
      <c r="R17" s="66"/>
      <c r="S17" s="66"/>
      <c r="U17" s="66" t="s">
        <v>74</v>
      </c>
      <c r="V17" s="66"/>
      <c r="W17" s="66"/>
      <c r="Y17" s="66" t="s">
        <v>79</v>
      </c>
      <c r="Z17" s="66"/>
      <c r="AA17" s="66"/>
    </row>
    <row r="18" spans="1:29" x14ac:dyDescent="0.2">
      <c r="A18" t="s">
        <v>57</v>
      </c>
      <c r="B18" t="s">
        <v>0</v>
      </c>
      <c r="C18" s="7">
        <v>200</v>
      </c>
      <c r="D18" s="5">
        <v>-29.341999999999999</v>
      </c>
      <c r="E18" s="5">
        <v>-21.361000000000001</v>
      </c>
      <c r="F18" s="5">
        <v>-17.29</v>
      </c>
      <c r="G18" s="7">
        <f t="shared" ref="G18:G41" si="9">AVERAGE(D18:F18)</f>
        <v>-22.664333333333332</v>
      </c>
      <c r="H18" s="5">
        <v>0.51900000000000002</v>
      </c>
      <c r="I18" s="7">
        <f t="shared" ref="I18:I41" si="10">G18-H18</f>
        <v>-23.18333333333333</v>
      </c>
      <c r="J18">
        <v>14.18</v>
      </c>
      <c r="K18">
        <v>2</v>
      </c>
      <c r="L18" s="8">
        <v>10</v>
      </c>
      <c r="M18" s="7">
        <f t="shared" ref="M18:M41" si="11">50/L18</f>
        <v>5</v>
      </c>
      <c r="N18" s="7"/>
      <c r="O18" s="7">
        <f t="shared" ref="O18:O41" si="12">(I18*J18)/(K18*M18)</f>
        <v>-32.873966666666661</v>
      </c>
      <c r="P18">
        <f>AVERAGE(O18:O24)</f>
        <v>-23.500435222222219</v>
      </c>
      <c r="R18" s="3" t="s">
        <v>58</v>
      </c>
      <c r="S18" t="s">
        <v>57</v>
      </c>
      <c r="V18" s="3" t="s">
        <v>58</v>
      </c>
      <c r="W18" t="s">
        <v>57</v>
      </c>
      <c r="Z18" s="3" t="s">
        <v>58</v>
      </c>
      <c r="AA18" t="s">
        <v>57</v>
      </c>
      <c r="AC18">
        <f>ABS(O18)</f>
        <v>32.873966666666661</v>
      </c>
    </row>
    <row r="19" spans="1:29" x14ac:dyDescent="0.2">
      <c r="A19" t="s">
        <v>57</v>
      </c>
      <c r="B19" t="s">
        <v>1</v>
      </c>
      <c r="C19" s="7">
        <v>200</v>
      </c>
      <c r="D19" s="5">
        <v>-15.965</v>
      </c>
      <c r="E19" s="5">
        <v>-17.11</v>
      </c>
      <c r="F19" s="5">
        <v>-9.7829999999999995</v>
      </c>
      <c r="G19" s="7">
        <f t="shared" si="9"/>
        <v>-14.286000000000001</v>
      </c>
      <c r="H19" s="5">
        <v>-1.0209999999999999</v>
      </c>
      <c r="I19" s="7">
        <f t="shared" si="10"/>
        <v>-13.265000000000001</v>
      </c>
      <c r="J19">
        <v>14.18</v>
      </c>
      <c r="K19" s="7">
        <v>2</v>
      </c>
      <c r="L19" s="8">
        <v>10</v>
      </c>
      <c r="M19">
        <f t="shared" si="11"/>
        <v>5</v>
      </c>
      <c r="O19" s="7">
        <f t="shared" si="12"/>
        <v>-18.80977</v>
      </c>
      <c r="Q19" t="s">
        <v>75</v>
      </c>
      <c r="R19">
        <f>AVERAGE(O37:O41)</f>
        <v>-28.182466399999999</v>
      </c>
      <c r="S19">
        <f>AVERAGE(O25:O31)</f>
        <v>-38.572030857142856</v>
      </c>
      <c r="U19" t="s">
        <v>75</v>
      </c>
      <c r="V19">
        <f>STDEVA(O37:O41)</f>
        <v>3.7895612570784354</v>
      </c>
      <c r="W19">
        <f>STDEVA(O25:O31)</f>
        <v>6.6403793421492843</v>
      </c>
      <c r="Y19" t="s">
        <v>75</v>
      </c>
      <c r="Z19">
        <f>V19/SQRT(V24)</f>
        <v>1.6947433151453875</v>
      </c>
      <c r="AA19">
        <f>W19/SQRT(W24)</f>
        <v>2.5098274786368129</v>
      </c>
      <c r="AC19">
        <f t="shared" ref="AC19:AC41" si="13">ABS(O19)</f>
        <v>18.80977</v>
      </c>
    </row>
    <row r="20" spans="1:29" x14ac:dyDescent="0.2">
      <c r="A20" t="s">
        <v>57</v>
      </c>
      <c r="B20" t="s">
        <v>2</v>
      </c>
      <c r="C20" s="7">
        <v>200</v>
      </c>
      <c r="D20" s="5">
        <v>0</v>
      </c>
      <c r="E20" s="5">
        <v>0</v>
      </c>
      <c r="F20" s="5">
        <v>0</v>
      </c>
      <c r="G20">
        <f t="shared" si="9"/>
        <v>0</v>
      </c>
      <c r="H20" s="5">
        <v>0</v>
      </c>
      <c r="I20" s="7">
        <f t="shared" si="10"/>
        <v>0</v>
      </c>
      <c r="J20">
        <v>14.18</v>
      </c>
      <c r="K20" s="7">
        <v>2</v>
      </c>
      <c r="L20" s="8">
        <v>10</v>
      </c>
      <c r="M20">
        <f t="shared" si="11"/>
        <v>5</v>
      </c>
      <c r="O20" s="7"/>
      <c r="Q20" t="s">
        <v>76</v>
      </c>
      <c r="R20">
        <f>AVERAGE(O32:O36)</f>
        <v>-22.406952400000002</v>
      </c>
      <c r="S20">
        <f>AVERAGE(O18:O24)</f>
        <v>-23.500435222222219</v>
      </c>
      <c r="U20" t="s">
        <v>76</v>
      </c>
      <c r="V20">
        <f>STDEVA(O32:O36)</f>
        <v>5.8197275096523375</v>
      </c>
      <c r="W20">
        <f>STDEVA(O18:O24)</f>
        <v>6.3899801346442393</v>
      </c>
      <c r="Y20" t="s">
        <v>76</v>
      </c>
      <c r="Z20">
        <f>V20/SQRT(V25)</f>
        <v>2.6026612644216378</v>
      </c>
      <c r="AA20">
        <f>W20/SQRT(W25)</f>
        <v>2.608698466066556</v>
      </c>
      <c r="AC20">
        <f t="shared" si="13"/>
        <v>0</v>
      </c>
    </row>
    <row r="21" spans="1:29" x14ac:dyDescent="0.2">
      <c r="A21" t="s">
        <v>57</v>
      </c>
      <c r="B21" t="s">
        <v>3</v>
      </c>
      <c r="C21" s="7">
        <v>200</v>
      </c>
      <c r="D21" s="5">
        <v>-15.313000000000001</v>
      </c>
      <c r="E21" s="5">
        <v>-12.443</v>
      </c>
      <c r="F21" s="5">
        <v>-13.643000000000001</v>
      </c>
      <c r="G21" s="7">
        <f t="shared" si="9"/>
        <v>-13.799666666666667</v>
      </c>
      <c r="H21" s="5">
        <v>-1.4610000000000001</v>
      </c>
      <c r="I21" s="7">
        <f t="shared" si="10"/>
        <v>-12.338666666666667</v>
      </c>
      <c r="J21">
        <v>14.18</v>
      </c>
      <c r="K21" s="7">
        <v>2</v>
      </c>
      <c r="L21" s="8">
        <v>10</v>
      </c>
      <c r="M21">
        <f t="shared" si="11"/>
        <v>5</v>
      </c>
      <c r="O21" s="7">
        <f t="shared" si="12"/>
        <v>-17.496229333333332</v>
      </c>
      <c r="AC21">
        <f t="shared" si="13"/>
        <v>17.496229333333332</v>
      </c>
    </row>
    <row r="22" spans="1:29" x14ac:dyDescent="0.2">
      <c r="A22" t="s">
        <v>57</v>
      </c>
      <c r="B22" t="s">
        <v>4</v>
      </c>
      <c r="C22" s="7">
        <v>200</v>
      </c>
      <c r="D22" s="5">
        <v>-19.606000000000002</v>
      </c>
      <c r="E22" s="5">
        <v>-21.623999999999999</v>
      </c>
      <c r="F22" s="5">
        <v>-11.824999999999999</v>
      </c>
      <c r="G22" s="7">
        <f t="shared" si="9"/>
        <v>-17.685000000000002</v>
      </c>
      <c r="H22" s="5">
        <v>0.68100000000000005</v>
      </c>
      <c r="I22" s="7">
        <f t="shared" si="10"/>
        <v>-18.366000000000003</v>
      </c>
      <c r="J22">
        <v>14.18</v>
      </c>
      <c r="K22" s="7">
        <v>2</v>
      </c>
      <c r="L22" s="8">
        <v>10</v>
      </c>
      <c r="M22">
        <f t="shared" si="11"/>
        <v>5</v>
      </c>
      <c r="O22" s="7">
        <f t="shared" si="12"/>
        <v>-26.042988000000001</v>
      </c>
      <c r="Q22" s="67" t="s">
        <v>78</v>
      </c>
      <c r="R22" s="67"/>
      <c r="S22" s="67"/>
      <c r="U22" s="66" t="s">
        <v>80</v>
      </c>
      <c r="V22" s="66"/>
      <c r="W22" s="66"/>
      <c r="AC22">
        <f t="shared" si="13"/>
        <v>26.042988000000001</v>
      </c>
    </row>
    <row r="23" spans="1:29" x14ac:dyDescent="0.2">
      <c r="A23" t="s">
        <v>57</v>
      </c>
      <c r="B23" t="s">
        <v>5</v>
      </c>
      <c r="C23" s="7">
        <v>200</v>
      </c>
      <c r="D23" s="5">
        <v>-16.751000000000001</v>
      </c>
      <c r="E23" s="5">
        <v>-19.962</v>
      </c>
      <c r="F23" s="5">
        <v>-18.939</v>
      </c>
      <c r="G23">
        <f>AVERAGE(D23:F23)</f>
        <v>-18.550666666666668</v>
      </c>
      <c r="H23" s="5">
        <v>1.1539999999999999</v>
      </c>
      <c r="I23" s="7">
        <f t="shared" si="10"/>
        <v>-19.704666666666668</v>
      </c>
      <c r="J23">
        <v>14.18</v>
      </c>
      <c r="K23" s="7">
        <v>2</v>
      </c>
      <c r="L23" s="8">
        <v>10</v>
      </c>
      <c r="M23">
        <f t="shared" si="11"/>
        <v>5</v>
      </c>
      <c r="O23" s="7">
        <f t="shared" si="12"/>
        <v>-27.941217333333334</v>
      </c>
      <c r="R23" t="s">
        <v>58</v>
      </c>
      <c r="S23" t="s">
        <v>57</v>
      </c>
      <c r="V23" t="s">
        <v>58</v>
      </c>
      <c r="W23" t="s">
        <v>57</v>
      </c>
      <c r="AC23">
        <f t="shared" si="13"/>
        <v>27.941217333333334</v>
      </c>
    </row>
    <row r="24" spans="1:29" x14ac:dyDescent="0.2">
      <c r="A24" t="s">
        <v>57</v>
      </c>
      <c r="B24" t="s">
        <v>6</v>
      </c>
      <c r="C24" s="7">
        <v>200</v>
      </c>
      <c r="D24" s="5">
        <v>-13.76</v>
      </c>
      <c r="E24" s="5">
        <v>-12.196999999999999</v>
      </c>
      <c r="F24" s="5">
        <v>-12.773</v>
      </c>
      <c r="G24" s="7">
        <f t="shared" si="9"/>
        <v>-12.910000000000002</v>
      </c>
      <c r="H24" s="5">
        <v>-0.33</v>
      </c>
      <c r="I24" s="7">
        <f t="shared" si="10"/>
        <v>-12.580000000000002</v>
      </c>
      <c r="J24">
        <v>14.18</v>
      </c>
      <c r="K24" s="7">
        <v>2</v>
      </c>
      <c r="L24" s="8">
        <v>10</v>
      </c>
      <c r="M24">
        <f t="shared" si="11"/>
        <v>5</v>
      </c>
      <c r="O24" s="7">
        <f t="shared" si="12"/>
        <v>-17.838440000000002</v>
      </c>
      <c r="Q24" t="s">
        <v>75</v>
      </c>
      <c r="R24">
        <f>ABS(R19)</f>
        <v>28.182466399999999</v>
      </c>
      <c r="S24">
        <f>ABS(S19)</f>
        <v>38.572030857142856</v>
      </c>
      <c r="U24" t="s">
        <v>75</v>
      </c>
      <c r="V24">
        <f>COUNT(O37:O41)</f>
        <v>5</v>
      </c>
      <c r="W24">
        <f>COUNT(O26:O32)</f>
        <v>7</v>
      </c>
      <c r="AC24">
        <f t="shared" si="13"/>
        <v>17.838440000000002</v>
      </c>
    </row>
    <row r="25" spans="1:29" x14ac:dyDescent="0.2">
      <c r="A25" t="s">
        <v>57</v>
      </c>
      <c r="B25" t="s">
        <v>7</v>
      </c>
      <c r="C25" s="7">
        <v>200</v>
      </c>
      <c r="D25" s="5">
        <v>-32.909999999999997</v>
      </c>
      <c r="E25" s="5">
        <v>-20.108000000000001</v>
      </c>
      <c r="F25" s="5">
        <v>-15.083</v>
      </c>
      <c r="G25" s="7">
        <f t="shared" si="9"/>
        <v>-22.700333333333333</v>
      </c>
      <c r="H25" s="5">
        <v>-0.14000000000000001</v>
      </c>
      <c r="I25" s="7">
        <f t="shared" si="10"/>
        <v>-22.560333333333332</v>
      </c>
      <c r="J25">
        <v>14.18</v>
      </c>
      <c r="K25" s="7">
        <v>2</v>
      </c>
      <c r="L25" s="8">
        <v>10</v>
      </c>
      <c r="M25">
        <f t="shared" si="11"/>
        <v>5</v>
      </c>
      <c r="O25" s="7">
        <f t="shared" si="12"/>
        <v>-31.990552666666666</v>
      </c>
      <c r="P25">
        <f>AVERAGE(O25:O31)</f>
        <v>-38.572030857142856</v>
      </c>
      <c r="Q25" t="s">
        <v>76</v>
      </c>
      <c r="R25">
        <f>ABS(R20)</f>
        <v>22.406952400000002</v>
      </c>
      <c r="S25">
        <f>ABS(S20)</f>
        <v>23.500435222222219</v>
      </c>
      <c r="U25" t="s">
        <v>76</v>
      </c>
      <c r="V25">
        <f>COUNT(O33:O37)</f>
        <v>5</v>
      </c>
      <c r="W25">
        <f>COUNT(O19:O25)</f>
        <v>6</v>
      </c>
      <c r="AC25">
        <f t="shared" si="13"/>
        <v>31.990552666666666</v>
      </c>
    </row>
    <row r="26" spans="1:29" x14ac:dyDescent="0.2">
      <c r="A26" t="s">
        <v>57</v>
      </c>
      <c r="B26" t="s">
        <v>8</v>
      </c>
      <c r="C26" s="7">
        <v>200</v>
      </c>
      <c r="D26" s="5">
        <v>-30.236000000000001</v>
      </c>
      <c r="E26" s="5">
        <v>-22.338999999999999</v>
      </c>
      <c r="F26" s="5">
        <v>-20.766999999999999</v>
      </c>
      <c r="G26" s="7">
        <f t="shared" si="9"/>
        <v>-24.447333333333333</v>
      </c>
      <c r="H26" s="5">
        <v>0.74199999999999999</v>
      </c>
      <c r="I26" s="7">
        <f t="shared" si="10"/>
        <v>-25.189333333333334</v>
      </c>
      <c r="J26">
        <v>14.18</v>
      </c>
      <c r="K26" s="7">
        <v>2</v>
      </c>
      <c r="L26" s="8">
        <v>10</v>
      </c>
      <c r="M26">
        <f t="shared" si="11"/>
        <v>5</v>
      </c>
      <c r="O26" s="7">
        <f t="shared" si="12"/>
        <v>-35.718474666666665</v>
      </c>
      <c r="AC26">
        <f t="shared" si="13"/>
        <v>35.718474666666665</v>
      </c>
    </row>
    <row r="27" spans="1:29" x14ac:dyDescent="0.2">
      <c r="A27" t="s">
        <v>57</v>
      </c>
      <c r="B27" t="s">
        <v>9</v>
      </c>
      <c r="C27" s="7">
        <v>200</v>
      </c>
      <c r="D27" s="5">
        <v>-33.808999999999997</v>
      </c>
      <c r="E27" s="5">
        <v>-24.390999999999998</v>
      </c>
      <c r="F27" s="5">
        <v>-19.183</v>
      </c>
      <c r="G27" s="7">
        <f t="shared" si="9"/>
        <v>-25.794333333333331</v>
      </c>
      <c r="H27" s="5">
        <v>-0.73</v>
      </c>
      <c r="I27" s="7">
        <f t="shared" si="10"/>
        <v>-25.06433333333333</v>
      </c>
      <c r="J27">
        <v>14.18</v>
      </c>
      <c r="K27" s="7">
        <v>2</v>
      </c>
      <c r="L27" s="8">
        <v>10</v>
      </c>
      <c r="M27">
        <f t="shared" si="11"/>
        <v>5</v>
      </c>
      <c r="O27" s="7">
        <f t="shared" si="12"/>
        <v>-35.541224666666658</v>
      </c>
      <c r="AC27">
        <f t="shared" si="13"/>
        <v>35.541224666666658</v>
      </c>
    </row>
    <row r="28" spans="1:29" x14ac:dyDescent="0.2">
      <c r="A28" t="s">
        <v>57</v>
      </c>
      <c r="B28" t="s">
        <v>10</v>
      </c>
      <c r="C28" s="7">
        <v>200</v>
      </c>
      <c r="D28" s="5">
        <v>-19.07</v>
      </c>
      <c r="E28" s="5">
        <v>-23.138999999999999</v>
      </c>
      <c r="F28" s="5">
        <v>-31.8</v>
      </c>
      <c r="G28" s="7">
        <f t="shared" si="9"/>
        <v>-24.669666666666668</v>
      </c>
      <c r="H28" s="5">
        <v>-0.36499999999999999</v>
      </c>
      <c r="I28" s="7">
        <f t="shared" si="10"/>
        <v>-24.30466666666667</v>
      </c>
      <c r="J28">
        <v>14.18</v>
      </c>
      <c r="K28" s="7">
        <v>2</v>
      </c>
      <c r="L28" s="8">
        <v>10</v>
      </c>
      <c r="M28">
        <f t="shared" si="11"/>
        <v>5</v>
      </c>
      <c r="O28" s="7">
        <f t="shared" si="12"/>
        <v>-34.464017333333338</v>
      </c>
      <c r="AC28">
        <f t="shared" si="13"/>
        <v>34.464017333333338</v>
      </c>
    </row>
    <row r="29" spans="1:29" x14ac:dyDescent="0.2">
      <c r="A29" t="s">
        <v>57</v>
      </c>
      <c r="B29" t="s">
        <v>11</v>
      </c>
      <c r="C29" s="7">
        <v>200</v>
      </c>
      <c r="D29" s="5">
        <v>-36.390999999999998</v>
      </c>
      <c r="E29" s="5">
        <v>-32.451999999999998</v>
      </c>
      <c r="F29" s="5">
        <v>-32.713000000000001</v>
      </c>
      <c r="G29" s="7">
        <f t="shared" si="9"/>
        <v>-33.851999999999997</v>
      </c>
      <c r="H29" s="5">
        <v>-0.83499999999999996</v>
      </c>
      <c r="I29" s="7">
        <f t="shared" si="10"/>
        <v>-33.016999999999996</v>
      </c>
      <c r="J29">
        <v>14.18</v>
      </c>
      <c r="K29" s="7">
        <v>2</v>
      </c>
      <c r="L29" s="8">
        <v>10</v>
      </c>
      <c r="M29">
        <f t="shared" si="11"/>
        <v>5</v>
      </c>
      <c r="O29" s="7">
        <f t="shared" si="12"/>
        <v>-46.818105999999993</v>
      </c>
      <c r="AC29">
        <f t="shared" si="13"/>
        <v>46.818105999999993</v>
      </c>
    </row>
    <row r="30" spans="1:29" x14ac:dyDescent="0.2">
      <c r="A30" t="s">
        <v>57</v>
      </c>
      <c r="B30" t="s">
        <v>12</v>
      </c>
      <c r="C30" s="7">
        <v>200</v>
      </c>
      <c r="D30" s="5">
        <v>-23.891999999999999</v>
      </c>
      <c r="E30" s="5">
        <v>-30.157</v>
      </c>
      <c r="F30" s="5">
        <v>-20.274999999999999</v>
      </c>
      <c r="G30" s="7">
        <f t="shared" si="9"/>
        <v>-24.774666666666665</v>
      </c>
      <c r="H30" s="5">
        <v>0.78300000000000003</v>
      </c>
      <c r="I30" s="7">
        <f>G30-H30</f>
        <v>-25.557666666666666</v>
      </c>
      <c r="J30">
        <v>14.18</v>
      </c>
      <c r="K30" s="7">
        <v>2</v>
      </c>
      <c r="L30" s="8">
        <v>10</v>
      </c>
      <c r="M30">
        <f t="shared" si="11"/>
        <v>5</v>
      </c>
      <c r="O30" s="7">
        <f t="shared" si="12"/>
        <v>-36.240771333333335</v>
      </c>
      <c r="AC30">
        <f t="shared" si="13"/>
        <v>36.240771333333335</v>
      </c>
    </row>
    <row r="31" spans="1:29" x14ac:dyDescent="0.2">
      <c r="A31" t="s">
        <v>57</v>
      </c>
      <c r="B31" t="s">
        <v>13</v>
      </c>
      <c r="C31" s="7">
        <v>200</v>
      </c>
      <c r="D31" s="5">
        <v>-37.319000000000003</v>
      </c>
      <c r="E31" s="5">
        <v>-39.298000000000002</v>
      </c>
      <c r="F31" s="5">
        <v>-32.470999999999997</v>
      </c>
      <c r="G31" s="7">
        <f t="shared" si="9"/>
        <v>-36.362666666666662</v>
      </c>
      <c r="H31" s="5">
        <v>-1.6439999999999999</v>
      </c>
      <c r="I31" s="7">
        <f t="shared" si="10"/>
        <v>-34.718666666666664</v>
      </c>
      <c r="J31">
        <v>14.18</v>
      </c>
      <c r="K31" s="7">
        <v>2</v>
      </c>
      <c r="L31" s="8">
        <v>10</v>
      </c>
      <c r="M31">
        <f t="shared" si="11"/>
        <v>5</v>
      </c>
      <c r="O31" s="7">
        <f t="shared" si="12"/>
        <v>-49.23106933333333</v>
      </c>
      <c r="AC31">
        <f t="shared" si="13"/>
        <v>49.23106933333333</v>
      </c>
    </row>
    <row r="32" spans="1:29" x14ac:dyDescent="0.2">
      <c r="A32" t="s">
        <v>58</v>
      </c>
      <c r="B32" t="s">
        <v>14</v>
      </c>
      <c r="C32" s="7">
        <v>200</v>
      </c>
      <c r="D32" s="5">
        <v>-16.774000000000001</v>
      </c>
      <c r="E32" s="5">
        <v>-16.983000000000001</v>
      </c>
      <c r="F32" s="5">
        <v>-28.957000000000001</v>
      </c>
      <c r="G32" s="7">
        <f t="shared" si="9"/>
        <v>-20.904666666666667</v>
      </c>
      <c r="H32" s="5">
        <v>-0.755</v>
      </c>
      <c r="I32" s="7">
        <f>G32-H32</f>
        <v>-20.149666666666668</v>
      </c>
      <c r="J32">
        <v>14.18</v>
      </c>
      <c r="K32" s="7">
        <v>2</v>
      </c>
      <c r="L32" s="8">
        <v>10</v>
      </c>
      <c r="M32">
        <f t="shared" si="11"/>
        <v>5</v>
      </c>
      <c r="O32" s="7">
        <f t="shared" si="12"/>
        <v>-28.572227333333338</v>
      </c>
      <c r="P32">
        <f>AVERAGE(O32:O36)</f>
        <v>-22.406952400000002</v>
      </c>
      <c r="AC32">
        <f t="shared" si="13"/>
        <v>28.572227333333338</v>
      </c>
    </row>
    <row r="33" spans="1:29" x14ac:dyDescent="0.2">
      <c r="A33" t="s">
        <v>58</v>
      </c>
      <c r="B33" t="s">
        <v>15</v>
      </c>
      <c r="C33" s="7">
        <v>200</v>
      </c>
      <c r="D33" s="5">
        <v>-14.109</v>
      </c>
      <c r="E33" s="5">
        <v>-16.777999999999999</v>
      </c>
      <c r="F33" s="5">
        <v>-16.420000000000002</v>
      </c>
      <c r="G33" s="7">
        <f t="shared" si="9"/>
        <v>-15.769</v>
      </c>
      <c r="H33" s="5">
        <v>-1.5580000000000001</v>
      </c>
      <c r="I33" s="7">
        <f t="shared" si="10"/>
        <v>-14.211</v>
      </c>
      <c r="J33">
        <v>14.18</v>
      </c>
      <c r="K33" s="7">
        <v>2</v>
      </c>
      <c r="L33" s="8">
        <v>10</v>
      </c>
      <c r="M33">
        <f t="shared" si="11"/>
        <v>5</v>
      </c>
      <c r="O33" s="7">
        <f t="shared" si="12"/>
        <v>-20.151198000000001</v>
      </c>
      <c r="AC33">
        <f t="shared" si="13"/>
        <v>20.151198000000001</v>
      </c>
    </row>
    <row r="34" spans="1:29" x14ac:dyDescent="0.2">
      <c r="A34" t="s">
        <v>58</v>
      </c>
      <c r="B34" t="s">
        <v>16</v>
      </c>
      <c r="C34" s="7">
        <v>200</v>
      </c>
      <c r="D34" s="5">
        <v>-17.113</v>
      </c>
      <c r="E34" s="5">
        <v>-16.722000000000001</v>
      </c>
      <c r="F34" s="5">
        <v>-16.93</v>
      </c>
      <c r="G34" s="7">
        <f t="shared" si="9"/>
        <v>-16.921666666666667</v>
      </c>
      <c r="H34" s="5">
        <v>-0.28699999999999998</v>
      </c>
      <c r="I34" s="7">
        <f t="shared" si="10"/>
        <v>-16.634666666666668</v>
      </c>
      <c r="J34">
        <v>14.18</v>
      </c>
      <c r="K34" s="7">
        <v>2</v>
      </c>
      <c r="L34" s="8">
        <v>10</v>
      </c>
      <c r="M34">
        <f t="shared" si="11"/>
        <v>5</v>
      </c>
      <c r="O34" s="7">
        <f t="shared" si="12"/>
        <v>-23.587957333333335</v>
      </c>
      <c r="AC34">
        <f t="shared" si="13"/>
        <v>23.587957333333335</v>
      </c>
    </row>
    <row r="35" spans="1:29" x14ac:dyDescent="0.2">
      <c r="A35" t="s">
        <v>58</v>
      </c>
      <c r="B35" s="2" t="s">
        <v>17</v>
      </c>
      <c r="C35" s="7">
        <v>200</v>
      </c>
      <c r="D35" s="5">
        <v>-25.303999999999998</v>
      </c>
      <c r="E35" s="5">
        <v>-16.826000000000001</v>
      </c>
      <c r="F35" s="5">
        <v>-13.435</v>
      </c>
      <c r="G35" s="7">
        <f t="shared" si="9"/>
        <v>-18.521666666666665</v>
      </c>
      <c r="H35" s="5">
        <v>-0.11</v>
      </c>
      <c r="I35" s="7">
        <f t="shared" si="10"/>
        <v>-18.411666666666665</v>
      </c>
      <c r="J35">
        <v>14.18</v>
      </c>
      <c r="K35" s="7">
        <v>2</v>
      </c>
      <c r="L35" s="8">
        <v>10</v>
      </c>
      <c r="M35">
        <f t="shared" si="11"/>
        <v>5</v>
      </c>
      <c r="O35" s="7">
        <f t="shared" si="12"/>
        <v>-26.107743333333332</v>
      </c>
      <c r="AC35">
        <f t="shared" si="13"/>
        <v>26.107743333333332</v>
      </c>
    </row>
    <row r="36" spans="1:29" x14ac:dyDescent="0.2">
      <c r="A36" t="s">
        <v>58</v>
      </c>
      <c r="B36" t="s">
        <v>18</v>
      </c>
      <c r="C36" s="7">
        <v>200</v>
      </c>
      <c r="D36" s="5">
        <v>-8.1709999999999994</v>
      </c>
      <c r="E36" s="5">
        <v>-10.939</v>
      </c>
      <c r="F36" s="5">
        <v>-12.414</v>
      </c>
      <c r="G36" s="7">
        <f t="shared" si="9"/>
        <v>-10.508000000000001</v>
      </c>
      <c r="H36" s="5">
        <v>-0.90600000000000003</v>
      </c>
      <c r="I36" s="7">
        <f t="shared" si="10"/>
        <v>-9.6020000000000003</v>
      </c>
      <c r="J36">
        <v>14.18</v>
      </c>
      <c r="K36" s="7">
        <v>2</v>
      </c>
      <c r="L36" s="8">
        <v>10</v>
      </c>
      <c r="M36">
        <f t="shared" si="11"/>
        <v>5</v>
      </c>
      <c r="O36" s="7">
        <f t="shared" si="12"/>
        <v>-13.615636</v>
      </c>
      <c r="AC36">
        <f t="shared" si="13"/>
        <v>13.615636</v>
      </c>
    </row>
    <row r="37" spans="1:29" x14ac:dyDescent="0.2">
      <c r="A37" t="s">
        <v>58</v>
      </c>
      <c r="B37" t="s">
        <v>19</v>
      </c>
      <c r="C37" s="7">
        <v>200</v>
      </c>
      <c r="D37" s="5">
        <v>-24.13</v>
      </c>
      <c r="E37" s="5">
        <v>-25.93</v>
      </c>
      <c r="F37" s="5">
        <v>-22.838000000000001</v>
      </c>
      <c r="G37" s="7">
        <f t="shared" si="9"/>
        <v>-24.299333333333333</v>
      </c>
      <c r="H37" s="5">
        <v>-0.70599999999999996</v>
      </c>
      <c r="I37" s="7">
        <f t="shared" si="10"/>
        <v>-23.593333333333334</v>
      </c>
      <c r="J37">
        <v>14.18</v>
      </c>
      <c r="K37" s="7">
        <v>2</v>
      </c>
      <c r="L37" s="8">
        <v>10</v>
      </c>
      <c r="M37">
        <f t="shared" si="11"/>
        <v>5</v>
      </c>
      <c r="O37" s="7">
        <f t="shared" si="12"/>
        <v>-33.455346666666671</v>
      </c>
      <c r="P37">
        <f>AVERAGE(O37:O41)</f>
        <v>-28.182466399999999</v>
      </c>
      <c r="AC37">
        <f t="shared" si="13"/>
        <v>33.455346666666671</v>
      </c>
    </row>
    <row r="38" spans="1:29" x14ac:dyDescent="0.2">
      <c r="A38" t="s">
        <v>58</v>
      </c>
      <c r="B38" t="s">
        <v>20</v>
      </c>
      <c r="C38" s="7">
        <v>200</v>
      </c>
      <c r="D38" s="5">
        <v>-19.957000000000001</v>
      </c>
      <c r="E38" s="5">
        <v>-24.965</v>
      </c>
      <c r="F38" s="5">
        <v>-16.277999999999999</v>
      </c>
      <c r="G38" s="7">
        <f t="shared" si="9"/>
        <v>-20.399999999999999</v>
      </c>
      <c r="H38" s="5">
        <v>-1.6739999999999999</v>
      </c>
      <c r="I38" s="7">
        <f t="shared" si="10"/>
        <v>-18.725999999999999</v>
      </c>
      <c r="J38">
        <v>14.18</v>
      </c>
      <c r="K38" s="7">
        <v>2</v>
      </c>
      <c r="L38" s="8">
        <v>10</v>
      </c>
      <c r="M38">
        <f t="shared" si="11"/>
        <v>5</v>
      </c>
      <c r="O38" s="7">
        <f t="shared" si="12"/>
        <v>-26.553467999999999</v>
      </c>
      <c r="AC38">
        <f t="shared" si="13"/>
        <v>26.553467999999999</v>
      </c>
    </row>
    <row r="39" spans="1:29" x14ac:dyDescent="0.2">
      <c r="A39" t="s">
        <v>58</v>
      </c>
      <c r="B39" t="s">
        <v>21</v>
      </c>
      <c r="C39" s="7">
        <v>200</v>
      </c>
      <c r="D39" s="5">
        <v>-17.216999999999999</v>
      </c>
      <c r="E39" s="5">
        <v>-17.954999999999998</v>
      </c>
      <c r="F39" s="5">
        <v>-18.492000000000001</v>
      </c>
      <c r="G39" s="7">
        <f t="shared" si="9"/>
        <v>-17.888000000000002</v>
      </c>
      <c r="H39" s="5">
        <v>-0.747</v>
      </c>
      <c r="I39" s="7">
        <f t="shared" si="10"/>
        <v>-17.141000000000002</v>
      </c>
      <c r="J39">
        <v>14.18</v>
      </c>
      <c r="K39" s="7">
        <v>2</v>
      </c>
      <c r="L39" s="8">
        <v>10</v>
      </c>
      <c r="M39">
        <f t="shared" si="11"/>
        <v>5</v>
      </c>
      <c r="O39" s="7">
        <f t="shared" si="12"/>
        <v>-24.305938000000005</v>
      </c>
      <c r="AC39">
        <f t="shared" si="13"/>
        <v>24.305938000000005</v>
      </c>
    </row>
    <row r="40" spans="1:29" x14ac:dyDescent="0.2">
      <c r="A40" t="s">
        <v>58</v>
      </c>
      <c r="B40" t="s">
        <v>22</v>
      </c>
      <c r="C40" s="7">
        <v>200</v>
      </c>
      <c r="D40" s="5">
        <v>-26.922000000000001</v>
      </c>
      <c r="E40" s="5">
        <v>-21.73</v>
      </c>
      <c r="F40" s="5">
        <v>-19.2</v>
      </c>
      <c r="G40" s="7">
        <f t="shared" si="9"/>
        <v>-22.617333333333335</v>
      </c>
      <c r="H40" s="5">
        <v>-0.93799999999999994</v>
      </c>
      <c r="I40" s="7">
        <f t="shared" si="10"/>
        <v>-21.679333333333336</v>
      </c>
      <c r="J40">
        <v>14.18</v>
      </c>
      <c r="K40" s="7">
        <v>2</v>
      </c>
      <c r="L40" s="8">
        <v>10</v>
      </c>
      <c r="M40">
        <f t="shared" si="11"/>
        <v>5</v>
      </c>
      <c r="O40" s="7">
        <f t="shared" si="12"/>
        <v>-30.741294666666668</v>
      </c>
      <c r="AC40">
        <f t="shared" si="13"/>
        <v>30.741294666666668</v>
      </c>
    </row>
    <row r="41" spans="1:29" x14ac:dyDescent="0.2">
      <c r="A41" t="s">
        <v>58</v>
      </c>
      <c r="B41" t="s">
        <v>23</v>
      </c>
      <c r="C41" s="7">
        <v>200</v>
      </c>
      <c r="D41" s="5">
        <v>-20.363</v>
      </c>
      <c r="E41" s="5">
        <v>-16.189</v>
      </c>
      <c r="F41" s="5">
        <v>-21.585999999999999</v>
      </c>
      <c r="G41" s="7">
        <f t="shared" si="9"/>
        <v>-19.379333333333332</v>
      </c>
      <c r="H41" s="5">
        <v>-1.145</v>
      </c>
      <c r="I41" s="7">
        <f t="shared" si="10"/>
        <v>-18.234333333333332</v>
      </c>
      <c r="J41">
        <v>14.18</v>
      </c>
      <c r="K41" s="7">
        <v>2</v>
      </c>
      <c r="L41" s="8">
        <v>10</v>
      </c>
      <c r="M41">
        <f t="shared" si="11"/>
        <v>5</v>
      </c>
      <c r="O41" s="7">
        <f t="shared" si="12"/>
        <v>-25.856284666666664</v>
      </c>
      <c r="AC41">
        <f t="shared" si="13"/>
        <v>25.856284666666664</v>
      </c>
    </row>
  </sheetData>
  <mergeCells count="6">
    <mergeCell ref="C1:E1"/>
    <mergeCell ref="Q17:S17"/>
    <mergeCell ref="U17:W17"/>
    <mergeCell ref="Y17:AA17"/>
    <mergeCell ref="Q22:S22"/>
    <mergeCell ref="U22:W2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6B42-9FC5-409E-AC02-F9114A1139CD}">
  <dimension ref="A1:AC40"/>
  <sheetViews>
    <sheetView topLeftCell="A16" workbookViewId="0">
      <selection activeCell="O40" sqref="O17:O40"/>
    </sheetView>
  </sheetViews>
  <sheetFormatPr defaultRowHeight="15" x14ac:dyDescent="0.2"/>
  <cols>
    <col min="1" max="1" width="11.43359375" bestFit="1" customWidth="1"/>
    <col min="2" max="2" width="14.796875" bestFit="1" customWidth="1"/>
  </cols>
  <sheetData>
    <row r="1" spans="1:15" x14ac:dyDescent="0.2">
      <c r="A1" t="s">
        <v>62</v>
      </c>
      <c r="C1" s="65" t="s">
        <v>72</v>
      </c>
      <c r="D1" s="65"/>
      <c r="E1" s="65"/>
      <c r="I1" s="7"/>
    </row>
    <row r="2" spans="1:15" x14ac:dyDescent="0.2">
      <c r="A2" t="s">
        <v>158</v>
      </c>
      <c r="B2" s="11" t="s">
        <v>70</v>
      </c>
      <c r="C2" s="4">
        <v>1</v>
      </c>
      <c r="D2" s="4">
        <v>2</v>
      </c>
      <c r="E2" s="4">
        <v>3</v>
      </c>
      <c r="F2" s="3" t="s">
        <v>63</v>
      </c>
      <c r="G2" s="4" t="s">
        <v>64</v>
      </c>
      <c r="H2" s="3" t="s">
        <v>61</v>
      </c>
      <c r="I2" s="9" t="s">
        <v>65</v>
      </c>
      <c r="J2" s="3" t="s">
        <v>66</v>
      </c>
      <c r="K2" s="3" t="s">
        <v>67</v>
      </c>
      <c r="L2" s="3" t="s">
        <v>106</v>
      </c>
      <c r="N2" s="3" t="s">
        <v>107</v>
      </c>
    </row>
    <row r="3" spans="1:15" x14ac:dyDescent="0.2">
      <c r="B3" s="40">
        <v>20</v>
      </c>
      <c r="C3" s="5">
        <v>18.234999999999999</v>
      </c>
      <c r="D3" s="5">
        <v>15.443</v>
      </c>
      <c r="E3" s="5">
        <v>14.635</v>
      </c>
      <c r="F3">
        <f t="shared" ref="F3:F7" si="0">AVERAGE(C3:E3)</f>
        <v>16.104333333333333</v>
      </c>
      <c r="G3" s="5">
        <v>7.8E-2</v>
      </c>
      <c r="H3">
        <f t="shared" ref="H3:H7" si="1">F3-G3</f>
        <v>16.026333333333334</v>
      </c>
      <c r="I3" s="7">
        <v>64.959999999999994</v>
      </c>
      <c r="J3">
        <v>4</v>
      </c>
      <c r="K3" s="5">
        <v>1</v>
      </c>
      <c r="L3">
        <f>50/K3</f>
        <v>50</v>
      </c>
      <c r="N3">
        <f>(H3*I3)/(J3*L3)</f>
        <v>5.2053530666666665</v>
      </c>
    </row>
    <row r="4" spans="1:15" x14ac:dyDescent="0.2">
      <c r="B4" s="19">
        <v>100</v>
      </c>
      <c r="C4" s="5">
        <v>5.1980000000000004</v>
      </c>
      <c r="D4" s="5">
        <v>4.3940000000000001</v>
      </c>
      <c r="E4" s="5">
        <v>3.649</v>
      </c>
      <c r="F4">
        <f t="shared" si="0"/>
        <v>4.4136666666666668</v>
      </c>
      <c r="G4" s="5">
        <v>0.35699999999999998</v>
      </c>
      <c r="H4">
        <f t="shared" si="1"/>
        <v>4.0566666666666666</v>
      </c>
      <c r="I4" s="7">
        <v>64.959999999999994</v>
      </c>
      <c r="J4">
        <v>4</v>
      </c>
      <c r="K4" s="6">
        <v>5</v>
      </c>
      <c r="L4">
        <f t="shared" ref="L4:L7" si="2">50/K4</f>
        <v>10</v>
      </c>
      <c r="N4">
        <f>(H4*I4)/(J4*L4)</f>
        <v>6.588026666666666</v>
      </c>
    </row>
    <row r="5" spans="1:15" x14ac:dyDescent="0.2">
      <c r="B5" s="19">
        <v>200</v>
      </c>
      <c r="C5" s="5">
        <v>2.2429999999999999</v>
      </c>
      <c r="D5" s="5">
        <v>2.1389999999999998</v>
      </c>
      <c r="E5" s="5">
        <v>2.3740000000000001</v>
      </c>
      <c r="F5" s="7">
        <f t="shared" si="0"/>
        <v>2.2520000000000002</v>
      </c>
      <c r="G5" s="5">
        <v>0.14799999999999999</v>
      </c>
      <c r="H5" s="7">
        <f t="shared" si="1"/>
        <v>2.1040000000000001</v>
      </c>
      <c r="I5" s="7">
        <v>64.959999999999994</v>
      </c>
      <c r="J5">
        <v>4</v>
      </c>
      <c r="K5" s="8">
        <v>10</v>
      </c>
      <c r="L5" s="7">
        <f t="shared" si="2"/>
        <v>5</v>
      </c>
      <c r="M5" s="7"/>
      <c r="N5" s="7">
        <f t="shared" ref="N5:N7" si="3">(H5*I5)/(J5*L5)</f>
        <v>6.8337919999999999</v>
      </c>
    </row>
    <row r="6" spans="1:15" x14ac:dyDescent="0.2">
      <c r="B6" s="19">
        <v>400</v>
      </c>
      <c r="C6" s="5">
        <v>0</v>
      </c>
      <c r="D6" s="5">
        <v>0</v>
      </c>
      <c r="E6" s="5">
        <v>0</v>
      </c>
      <c r="F6">
        <f t="shared" si="0"/>
        <v>0</v>
      </c>
      <c r="G6" s="5">
        <v>0</v>
      </c>
      <c r="H6">
        <f t="shared" si="1"/>
        <v>0</v>
      </c>
      <c r="I6" s="7">
        <v>64.959999999999994</v>
      </c>
      <c r="J6">
        <v>4</v>
      </c>
      <c r="K6" s="6">
        <v>20</v>
      </c>
      <c r="L6">
        <f t="shared" si="2"/>
        <v>2.5</v>
      </c>
      <c r="N6" s="7">
        <f t="shared" si="3"/>
        <v>0</v>
      </c>
    </row>
    <row r="7" spans="1:15" x14ac:dyDescent="0.2">
      <c r="B7" s="19">
        <v>800</v>
      </c>
      <c r="C7" s="5">
        <v>0</v>
      </c>
      <c r="D7" s="5">
        <v>0</v>
      </c>
      <c r="E7" s="5">
        <v>0</v>
      </c>
      <c r="F7">
        <f t="shared" si="0"/>
        <v>0</v>
      </c>
      <c r="G7" s="5">
        <v>0</v>
      </c>
      <c r="H7">
        <f t="shared" si="1"/>
        <v>0</v>
      </c>
      <c r="I7" s="7">
        <v>64.959999999999994</v>
      </c>
      <c r="J7">
        <v>4</v>
      </c>
      <c r="K7" s="6">
        <v>40</v>
      </c>
      <c r="L7">
        <f t="shared" si="2"/>
        <v>1.25</v>
      </c>
      <c r="N7">
        <f t="shared" si="3"/>
        <v>0</v>
      </c>
    </row>
    <row r="8" spans="1:15" x14ac:dyDescent="0.2">
      <c r="B8" s="19"/>
    </row>
    <row r="9" spans="1:15" x14ac:dyDescent="0.2">
      <c r="A9" t="s">
        <v>116</v>
      </c>
      <c r="B9" s="51" t="s">
        <v>70</v>
      </c>
      <c r="C9" s="4">
        <v>1</v>
      </c>
      <c r="D9" s="4">
        <v>2</v>
      </c>
      <c r="E9" s="4">
        <v>3</v>
      </c>
      <c r="F9" s="3" t="s">
        <v>63</v>
      </c>
      <c r="G9" s="4" t="s">
        <v>64</v>
      </c>
      <c r="H9" s="3" t="s">
        <v>61</v>
      </c>
      <c r="I9" s="9" t="s">
        <v>65</v>
      </c>
      <c r="J9" s="3" t="s">
        <v>66</v>
      </c>
      <c r="K9" s="3" t="s">
        <v>67</v>
      </c>
      <c r="L9" s="3" t="s">
        <v>106</v>
      </c>
      <c r="N9" s="3" t="s">
        <v>107</v>
      </c>
    </row>
    <row r="10" spans="1:15" x14ac:dyDescent="0.2">
      <c r="B10" s="40">
        <v>20</v>
      </c>
      <c r="C10" s="5">
        <v>21.13</v>
      </c>
      <c r="D10" s="5">
        <v>21.13</v>
      </c>
      <c r="E10" s="5">
        <v>18.286999999999999</v>
      </c>
      <c r="F10">
        <f>AVERAGE(C10:E10)</f>
        <v>20.182333333333332</v>
      </c>
      <c r="G10" s="5">
        <v>-0.96499999999999997</v>
      </c>
      <c r="H10">
        <f t="shared" ref="H10:H14" si="4">F10-G10</f>
        <v>21.147333333333332</v>
      </c>
      <c r="I10" s="7">
        <v>64.959999999999994</v>
      </c>
      <c r="J10">
        <v>4</v>
      </c>
      <c r="K10" s="5">
        <v>1</v>
      </c>
      <c r="L10">
        <f>50/K10</f>
        <v>50</v>
      </c>
      <c r="N10">
        <f>(H10*I10)/(J10*L10)</f>
        <v>6.8686538666666657</v>
      </c>
    </row>
    <row r="11" spans="1:15" x14ac:dyDescent="0.2">
      <c r="B11" s="19">
        <v>100</v>
      </c>
      <c r="C11" s="5">
        <v>6.1040000000000001</v>
      </c>
      <c r="D11" s="5">
        <v>6.157</v>
      </c>
      <c r="E11" s="5">
        <v>5.7910000000000004</v>
      </c>
      <c r="F11">
        <f t="shared" ref="F11:F14" si="5">AVERAGE(C11:E11)</f>
        <v>6.0173333333333332</v>
      </c>
      <c r="G11" s="5">
        <v>-0.28699999999999998</v>
      </c>
      <c r="H11">
        <f t="shared" si="4"/>
        <v>6.3043333333333331</v>
      </c>
      <c r="I11" s="7">
        <v>64.959999999999994</v>
      </c>
      <c r="J11">
        <v>4</v>
      </c>
      <c r="K11" s="6">
        <v>5</v>
      </c>
      <c r="L11">
        <f t="shared" ref="L11:L14" si="6">50/K11</f>
        <v>10</v>
      </c>
      <c r="N11">
        <f>(H11*I11)/(J11*L11)</f>
        <v>10.238237333333332</v>
      </c>
    </row>
    <row r="12" spans="1:15" x14ac:dyDescent="0.2">
      <c r="B12" s="19">
        <v>200</v>
      </c>
      <c r="C12" s="5">
        <v>3.391</v>
      </c>
      <c r="D12" s="5">
        <v>3.5739999999999998</v>
      </c>
      <c r="E12" s="5">
        <v>3.2090000000000001</v>
      </c>
      <c r="F12" s="7">
        <f t="shared" si="5"/>
        <v>3.3913333333333333</v>
      </c>
      <c r="G12" s="5">
        <v>-0.183</v>
      </c>
      <c r="H12" s="7">
        <f t="shared" si="4"/>
        <v>3.5743333333333331</v>
      </c>
      <c r="I12" s="7">
        <v>64.959999999999994</v>
      </c>
      <c r="J12">
        <v>4</v>
      </c>
      <c r="K12" s="8">
        <v>10</v>
      </c>
      <c r="L12" s="7">
        <f t="shared" si="6"/>
        <v>5</v>
      </c>
      <c r="M12" s="7"/>
      <c r="N12" s="7">
        <f t="shared" ref="N12:N14" si="7">(H12*I12)/(J12*L12)</f>
        <v>11.609434666666665</v>
      </c>
    </row>
    <row r="13" spans="1:15" x14ac:dyDescent="0.2">
      <c r="B13" s="19">
        <v>400</v>
      </c>
      <c r="C13" s="5">
        <v>0</v>
      </c>
      <c r="D13" s="5">
        <v>0</v>
      </c>
      <c r="E13" s="5">
        <v>0</v>
      </c>
      <c r="F13">
        <f t="shared" si="5"/>
        <v>0</v>
      </c>
      <c r="G13" s="5">
        <v>0</v>
      </c>
      <c r="H13">
        <f t="shared" si="4"/>
        <v>0</v>
      </c>
      <c r="I13" s="7">
        <v>64.959999999999994</v>
      </c>
      <c r="J13">
        <v>4</v>
      </c>
      <c r="K13" s="6">
        <v>20</v>
      </c>
      <c r="L13">
        <f t="shared" si="6"/>
        <v>2.5</v>
      </c>
      <c r="N13" s="7">
        <f t="shared" si="7"/>
        <v>0</v>
      </c>
    </row>
    <row r="14" spans="1:15" x14ac:dyDescent="0.2">
      <c r="B14" s="19">
        <v>800</v>
      </c>
      <c r="C14" s="5">
        <v>0</v>
      </c>
      <c r="D14" s="5">
        <v>0</v>
      </c>
      <c r="E14" s="5">
        <v>0</v>
      </c>
      <c r="F14">
        <f t="shared" si="5"/>
        <v>0</v>
      </c>
      <c r="G14" s="5">
        <v>0</v>
      </c>
      <c r="H14">
        <f t="shared" si="4"/>
        <v>0</v>
      </c>
      <c r="I14" s="7">
        <v>64.959999999999994</v>
      </c>
      <c r="J14">
        <v>4</v>
      </c>
      <c r="K14" s="6">
        <v>40</v>
      </c>
      <c r="L14">
        <f t="shared" si="6"/>
        <v>1.25</v>
      </c>
      <c r="N14">
        <f t="shared" si="7"/>
        <v>0</v>
      </c>
    </row>
    <row r="16" spans="1:15" x14ac:dyDescent="0.2">
      <c r="A16" t="s">
        <v>56</v>
      </c>
      <c r="B16" t="s">
        <v>143</v>
      </c>
      <c r="C16" s="3" t="s">
        <v>70</v>
      </c>
      <c r="D16" s="4">
        <v>1</v>
      </c>
      <c r="E16" s="4">
        <v>2</v>
      </c>
      <c r="F16" s="4">
        <v>3</v>
      </c>
      <c r="G16" s="3" t="s">
        <v>63</v>
      </c>
      <c r="H16" s="4" t="s">
        <v>64</v>
      </c>
      <c r="I16" s="3" t="s">
        <v>61</v>
      </c>
      <c r="J16" s="9" t="s">
        <v>65</v>
      </c>
      <c r="K16" s="3" t="s">
        <v>66</v>
      </c>
      <c r="L16" s="3" t="s">
        <v>67</v>
      </c>
      <c r="M16" s="3" t="s">
        <v>68</v>
      </c>
      <c r="O16" s="3" t="s">
        <v>107</v>
      </c>
    </row>
    <row r="17" spans="1:29" x14ac:dyDescent="0.2">
      <c r="A17" t="s">
        <v>57</v>
      </c>
      <c r="B17" t="s">
        <v>0</v>
      </c>
      <c r="C17" s="7">
        <v>20</v>
      </c>
      <c r="D17" s="5">
        <v>15.429</v>
      </c>
      <c r="E17" s="5">
        <v>14.631</v>
      </c>
      <c r="F17" s="5">
        <v>15.257</v>
      </c>
      <c r="G17">
        <f t="shared" ref="G17:G40" si="8">AVERAGE(D17:F17)</f>
        <v>15.105666666666666</v>
      </c>
      <c r="H17" s="5">
        <v>0.48399999999999999</v>
      </c>
      <c r="I17" s="7">
        <f t="shared" ref="I17:I40" si="9">G17-H17</f>
        <v>14.621666666666666</v>
      </c>
      <c r="J17" s="7">
        <v>64.959999999999994</v>
      </c>
      <c r="K17">
        <v>4</v>
      </c>
      <c r="L17" s="5">
        <v>1</v>
      </c>
      <c r="M17">
        <f>50/L17</f>
        <v>50</v>
      </c>
      <c r="N17" s="7"/>
      <c r="O17" s="7">
        <f>(I17*J17)/(K17*M17)</f>
        <v>4.7491173333333325</v>
      </c>
      <c r="Q17">
        <f>AVERAGE(O17:O23)</f>
        <v>4.1798872888888887</v>
      </c>
    </row>
    <row r="18" spans="1:29" x14ac:dyDescent="0.2">
      <c r="A18" t="s">
        <v>57</v>
      </c>
      <c r="B18" t="s">
        <v>1</v>
      </c>
      <c r="C18" s="7">
        <v>20</v>
      </c>
      <c r="D18" s="5">
        <v>15.518000000000001</v>
      </c>
      <c r="E18" s="5">
        <v>12.641</v>
      </c>
      <c r="F18" s="5">
        <v>12.446</v>
      </c>
      <c r="G18" s="7">
        <f t="shared" si="8"/>
        <v>13.534999999999998</v>
      </c>
      <c r="H18" s="5">
        <v>0.64100000000000001</v>
      </c>
      <c r="I18" s="7">
        <f t="shared" si="9"/>
        <v>12.893999999999998</v>
      </c>
      <c r="J18" s="7">
        <v>64.959999999999994</v>
      </c>
      <c r="K18">
        <v>4</v>
      </c>
      <c r="L18" s="5">
        <v>1</v>
      </c>
      <c r="M18">
        <f t="shared" ref="M18:M40" si="10">50/L18</f>
        <v>50</v>
      </c>
      <c r="O18" s="7">
        <f t="shared" ref="O18:O40" si="11">(I18*J18)/(K18*M18)</f>
        <v>4.1879711999999989</v>
      </c>
      <c r="S18" s="34" t="s">
        <v>77</v>
      </c>
      <c r="T18" s="34"/>
      <c r="U18" s="34"/>
      <c r="W18" s="34" t="s">
        <v>74</v>
      </c>
      <c r="X18" s="34"/>
      <c r="Y18" s="34"/>
      <c r="AA18" s="34" t="s">
        <v>79</v>
      </c>
      <c r="AB18" s="34"/>
      <c r="AC18" s="34"/>
    </row>
    <row r="19" spans="1:29" x14ac:dyDescent="0.2">
      <c r="A19" t="s">
        <v>57</v>
      </c>
      <c r="B19" t="s">
        <v>2</v>
      </c>
      <c r="C19" s="7">
        <v>20</v>
      </c>
      <c r="D19" s="5">
        <v>0</v>
      </c>
      <c r="E19" s="5">
        <v>0</v>
      </c>
      <c r="F19" s="5">
        <v>0</v>
      </c>
      <c r="G19">
        <f>AVERAGE(D19:F19)</f>
        <v>0</v>
      </c>
      <c r="H19" s="5">
        <v>0</v>
      </c>
      <c r="I19" s="7">
        <f t="shared" si="9"/>
        <v>0</v>
      </c>
      <c r="J19" s="7">
        <v>64.959999999999994</v>
      </c>
      <c r="K19">
        <v>4</v>
      </c>
      <c r="L19" s="5">
        <v>1</v>
      </c>
      <c r="M19">
        <f t="shared" si="10"/>
        <v>50</v>
      </c>
      <c r="O19" s="7"/>
      <c r="T19" s="3" t="s">
        <v>58</v>
      </c>
      <c r="U19" t="s">
        <v>57</v>
      </c>
      <c r="X19" s="3" t="s">
        <v>58</v>
      </c>
      <c r="Y19" t="s">
        <v>57</v>
      </c>
      <c r="AB19" s="3" t="s">
        <v>58</v>
      </c>
      <c r="AC19" t="s">
        <v>57</v>
      </c>
    </row>
    <row r="20" spans="1:29" x14ac:dyDescent="0.2">
      <c r="A20" t="s">
        <v>57</v>
      </c>
      <c r="B20" t="s">
        <v>3</v>
      </c>
      <c r="C20" s="7">
        <v>20</v>
      </c>
      <c r="D20" s="5">
        <v>18.234999999999999</v>
      </c>
      <c r="E20" s="5">
        <v>15.443</v>
      </c>
      <c r="F20" s="5">
        <v>14.635</v>
      </c>
      <c r="G20">
        <f t="shared" ref="G20" si="12">AVERAGE(D20:F20)</f>
        <v>16.104333333333333</v>
      </c>
      <c r="H20" s="5">
        <v>7.8E-2</v>
      </c>
      <c r="I20" s="7">
        <f t="shared" si="9"/>
        <v>16.026333333333334</v>
      </c>
      <c r="J20" s="7">
        <v>64.959999999999994</v>
      </c>
      <c r="K20">
        <v>4</v>
      </c>
      <c r="L20" s="5">
        <v>1</v>
      </c>
      <c r="M20">
        <f t="shared" si="10"/>
        <v>50</v>
      </c>
      <c r="O20" s="7">
        <f t="shared" si="11"/>
        <v>5.2053530666666665</v>
      </c>
      <c r="S20" t="s">
        <v>75</v>
      </c>
      <c r="T20">
        <f>AVERAGE(O36:O40)</f>
        <v>6.9815543466666652</v>
      </c>
      <c r="U20">
        <f>AVERAGE(O24:O30)</f>
        <v>6.1308629333333329</v>
      </c>
      <c r="W20" t="s">
        <v>75</v>
      </c>
      <c r="X20">
        <f>STDEVA(O36:O40)</f>
        <v>1.8479999361626362</v>
      </c>
      <c r="Y20">
        <f>STDEVA(O24:O30)</f>
        <v>1.7914351035081577</v>
      </c>
      <c r="AA20" t="s">
        <v>75</v>
      </c>
      <c r="AB20">
        <f>X20/SQRT(X25)</f>
        <v>0.82645069593498521</v>
      </c>
      <c r="AC20">
        <f>Y20/SQRT(Y25)</f>
        <v>0.67709882482769124</v>
      </c>
    </row>
    <row r="21" spans="1:29" x14ac:dyDescent="0.2">
      <c r="A21" t="s">
        <v>57</v>
      </c>
      <c r="B21" t="s">
        <v>4</v>
      </c>
      <c r="C21" s="7">
        <v>20</v>
      </c>
      <c r="D21" s="5">
        <v>8.7430000000000003</v>
      </c>
      <c r="E21" s="5">
        <v>13.342000000000001</v>
      </c>
      <c r="F21" s="5">
        <v>11.598000000000001</v>
      </c>
      <c r="G21" s="7">
        <f t="shared" si="8"/>
        <v>11.227666666666666</v>
      </c>
      <c r="H21" s="5">
        <v>0.65100000000000002</v>
      </c>
      <c r="I21" s="7">
        <f t="shared" si="9"/>
        <v>10.576666666666666</v>
      </c>
      <c r="J21" s="7">
        <v>64.959999999999994</v>
      </c>
      <c r="K21">
        <v>4</v>
      </c>
      <c r="L21" s="5">
        <v>1</v>
      </c>
      <c r="M21">
        <f t="shared" si="10"/>
        <v>50</v>
      </c>
      <c r="O21" s="7">
        <f t="shared" si="11"/>
        <v>3.4353013333333333</v>
      </c>
      <c r="S21" t="s">
        <v>76</v>
      </c>
      <c r="T21">
        <f>AVERAGE(O31:O35)</f>
        <v>4.7736938666666662</v>
      </c>
      <c r="U21">
        <f>AVERAGE(O17:O23)</f>
        <v>4.1798872888888887</v>
      </c>
      <c r="W21" t="s">
        <v>76</v>
      </c>
      <c r="X21">
        <f>STDEVA(O31:O35)</f>
        <v>1.6920423154888111</v>
      </c>
      <c r="Y21">
        <f>STDEVA(O17:O23)</f>
        <v>0.70161875206276159</v>
      </c>
      <c r="AA21" t="s">
        <v>76</v>
      </c>
      <c r="AB21">
        <f>X21/SQRT(X26)</f>
        <v>0.75670432764782536</v>
      </c>
      <c r="AC21">
        <f>Y21/SQRT(Y26)</f>
        <v>0.28643465608701141</v>
      </c>
    </row>
    <row r="22" spans="1:29" x14ac:dyDescent="0.2">
      <c r="A22" t="s">
        <v>57</v>
      </c>
      <c r="B22" t="s">
        <v>5</v>
      </c>
      <c r="C22" s="7">
        <v>20</v>
      </c>
      <c r="D22" s="5">
        <v>6.8609999999999998</v>
      </c>
      <c r="E22" s="5">
        <v>9.3390000000000004</v>
      </c>
      <c r="F22" s="5">
        <v>12.678000000000001</v>
      </c>
      <c r="G22">
        <f>AVERAGE(D22:F22)</f>
        <v>9.6259999999999994</v>
      </c>
      <c r="H22" s="5">
        <v>-1.0429999999999999</v>
      </c>
      <c r="I22" s="7">
        <f t="shared" si="9"/>
        <v>10.668999999999999</v>
      </c>
      <c r="J22" s="7">
        <v>64.959999999999994</v>
      </c>
      <c r="K22">
        <v>4</v>
      </c>
      <c r="L22" s="5">
        <v>1</v>
      </c>
      <c r="M22">
        <f t="shared" si="10"/>
        <v>50</v>
      </c>
      <c r="O22" s="7">
        <f t="shared" si="11"/>
        <v>3.4652911999999993</v>
      </c>
    </row>
    <row r="23" spans="1:29" x14ac:dyDescent="0.2">
      <c r="A23" t="s">
        <v>57</v>
      </c>
      <c r="B23" t="s">
        <v>6</v>
      </c>
      <c r="C23" s="7">
        <v>20</v>
      </c>
      <c r="D23" s="5">
        <v>13.804</v>
      </c>
      <c r="E23" s="5">
        <v>12.38</v>
      </c>
      <c r="F23" s="5">
        <v>13.154999999999999</v>
      </c>
      <c r="G23" s="7">
        <f t="shared" si="8"/>
        <v>13.113</v>
      </c>
      <c r="H23" s="5">
        <v>0.68600000000000005</v>
      </c>
      <c r="I23" s="7">
        <f t="shared" si="9"/>
        <v>12.427</v>
      </c>
      <c r="J23" s="7">
        <v>64.959999999999994</v>
      </c>
      <c r="K23">
        <v>4</v>
      </c>
      <c r="L23" s="5">
        <v>1</v>
      </c>
      <c r="M23">
        <f t="shared" si="10"/>
        <v>50</v>
      </c>
      <c r="O23" s="7">
        <f t="shared" si="11"/>
        <v>4.0362895999999999</v>
      </c>
      <c r="S23" s="56" t="s">
        <v>78</v>
      </c>
      <c r="T23" s="56"/>
      <c r="U23" s="56"/>
      <c r="W23" s="55" t="s">
        <v>80</v>
      </c>
      <c r="X23" s="55"/>
      <c r="Y23" s="55"/>
    </row>
    <row r="24" spans="1:29" x14ac:dyDescent="0.2">
      <c r="A24" t="s">
        <v>57</v>
      </c>
      <c r="B24" t="s">
        <v>7</v>
      </c>
      <c r="C24" s="7">
        <v>20</v>
      </c>
      <c r="D24" s="5">
        <v>19.050999999999998</v>
      </c>
      <c r="E24" s="5">
        <v>17.068000000000001</v>
      </c>
      <c r="F24" s="5">
        <v>16.465</v>
      </c>
      <c r="G24" s="7">
        <f t="shared" si="8"/>
        <v>17.528000000000002</v>
      </c>
      <c r="H24" s="5">
        <v>0.26800000000000002</v>
      </c>
      <c r="I24" s="7">
        <f t="shared" si="9"/>
        <v>17.260000000000002</v>
      </c>
      <c r="J24" s="7">
        <v>64.959999999999994</v>
      </c>
      <c r="K24">
        <v>4</v>
      </c>
      <c r="L24" s="5">
        <v>1</v>
      </c>
      <c r="M24">
        <f t="shared" si="10"/>
        <v>50</v>
      </c>
      <c r="O24" s="7">
        <f t="shared" si="11"/>
        <v>5.6060479999999995</v>
      </c>
      <c r="Q24">
        <f>AVERAGE(O24:O30)</f>
        <v>6.1308629333333329</v>
      </c>
      <c r="T24" t="s">
        <v>58</v>
      </c>
      <c r="U24" t="s">
        <v>57</v>
      </c>
      <c r="X24" t="s">
        <v>58</v>
      </c>
      <c r="Y24" t="s">
        <v>57</v>
      </c>
    </row>
    <row r="25" spans="1:29" x14ac:dyDescent="0.2">
      <c r="A25" t="s">
        <v>57</v>
      </c>
      <c r="B25" t="s">
        <v>8</v>
      </c>
      <c r="C25" s="7">
        <v>20</v>
      </c>
      <c r="D25" s="5">
        <v>20.675999999999998</v>
      </c>
      <c r="E25" s="5">
        <v>15.518000000000001</v>
      </c>
      <c r="F25" s="5">
        <v>13.185</v>
      </c>
      <c r="G25">
        <f>AVERAGE(D25:F25)</f>
        <v>16.459666666666667</v>
      </c>
      <c r="H25" s="5">
        <v>-0.26100000000000001</v>
      </c>
      <c r="I25" s="7">
        <f t="shared" si="9"/>
        <v>16.720666666666666</v>
      </c>
      <c r="J25" s="7">
        <v>64.959999999999994</v>
      </c>
      <c r="K25">
        <v>4</v>
      </c>
      <c r="L25" s="5">
        <v>1</v>
      </c>
      <c r="M25">
        <f t="shared" si="10"/>
        <v>50</v>
      </c>
      <c r="O25" s="7">
        <f t="shared" si="11"/>
        <v>5.4308725333333321</v>
      </c>
      <c r="S25" t="s">
        <v>75</v>
      </c>
      <c r="T25">
        <f>ABS(T20)</f>
        <v>6.9815543466666652</v>
      </c>
      <c r="U25">
        <f>ABS(U20)</f>
        <v>6.1308629333333329</v>
      </c>
      <c r="W25" t="s">
        <v>75</v>
      </c>
      <c r="X25">
        <f>COUNT(O36:O40)</f>
        <v>5</v>
      </c>
      <c r="Y25">
        <f>COUNT(O24:O30)</f>
        <v>7</v>
      </c>
    </row>
    <row r="26" spans="1:29" x14ac:dyDescent="0.2">
      <c r="A26" t="s">
        <v>57</v>
      </c>
      <c r="B26" t="s">
        <v>9</v>
      </c>
      <c r="C26" s="7">
        <v>20</v>
      </c>
      <c r="D26" s="5">
        <v>17.338000000000001</v>
      </c>
      <c r="E26" s="5">
        <v>14.988</v>
      </c>
      <c r="F26" s="5">
        <v>15.785</v>
      </c>
      <c r="G26" s="7">
        <f t="shared" si="8"/>
        <v>16.037000000000003</v>
      </c>
      <c r="H26" s="5">
        <v>0.17299999999999999</v>
      </c>
      <c r="I26" s="7">
        <f t="shared" si="9"/>
        <v>15.864000000000003</v>
      </c>
      <c r="J26" s="7">
        <v>64.959999999999994</v>
      </c>
      <c r="K26">
        <v>4</v>
      </c>
      <c r="L26" s="5">
        <v>1</v>
      </c>
      <c r="M26">
        <f t="shared" si="10"/>
        <v>50</v>
      </c>
      <c r="O26" s="7">
        <f t="shared" si="11"/>
        <v>5.1526272000000004</v>
      </c>
      <c r="S26" t="s">
        <v>76</v>
      </c>
      <c r="T26">
        <f>ABS(T21)</f>
        <v>4.7736938666666662</v>
      </c>
      <c r="U26">
        <f>ABS(U21)</f>
        <v>4.1798872888888887</v>
      </c>
      <c r="W26" t="s">
        <v>76</v>
      </c>
      <c r="X26">
        <f>COUNT(O31:O35)</f>
        <v>5</v>
      </c>
      <c r="Y26">
        <f>COUNT(O17:O23)</f>
        <v>6</v>
      </c>
    </row>
    <row r="27" spans="1:29" x14ac:dyDescent="0.2">
      <c r="A27" t="s">
        <v>57</v>
      </c>
      <c r="B27" t="s">
        <v>10</v>
      </c>
      <c r="C27" s="7">
        <v>20</v>
      </c>
      <c r="D27" s="5">
        <v>9.6</v>
      </c>
      <c r="E27" s="5">
        <v>17.076000000000001</v>
      </c>
      <c r="F27" s="5">
        <v>16.763000000000002</v>
      </c>
      <c r="G27" s="7">
        <f t="shared" si="8"/>
        <v>14.479666666666668</v>
      </c>
      <c r="H27" s="5">
        <v>0.41699999999999998</v>
      </c>
      <c r="I27" s="7">
        <f t="shared" si="9"/>
        <v>14.062666666666669</v>
      </c>
      <c r="J27" s="7">
        <v>64.959999999999994</v>
      </c>
      <c r="K27">
        <v>4</v>
      </c>
      <c r="L27" s="5">
        <v>1</v>
      </c>
      <c r="M27">
        <f t="shared" si="10"/>
        <v>50</v>
      </c>
      <c r="O27" s="7">
        <f t="shared" si="11"/>
        <v>4.567554133333334</v>
      </c>
    </row>
    <row r="28" spans="1:29" x14ac:dyDescent="0.2">
      <c r="A28" t="s">
        <v>57</v>
      </c>
      <c r="B28" t="s">
        <v>11</v>
      </c>
      <c r="C28" s="7">
        <v>20</v>
      </c>
      <c r="D28" s="5">
        <v>33.712000000000003</v>
      </c>
      <c r="E28" s="5">
        <v>31.14</v>
      </c>
      <c r="F28" s="5">
        <v>29.68</v>
      </c>
      <c r="G28" s="7">
        <f t="shared" si="8"/>
        <v>31.510666666666669</v>
      </c>
      <c r="H28" s="5">
        <v>0.67800000000000005</v>
      </c>
      <c r="I28" s="7">
        <f t="shared" si="9"/>
        <v>30.832666666666668</v>
      </c>
      <c r="J28" s="7">
        <v>64.959999999999994</v>
      </c>
      <c r="K28">
        <v>4</v>
      </c>
      <c r="L28" s="5">
        <v>1</v>
      </c>
      <c r="M28">
        <f t="shared" si="10"/>
        <v>50</v>
      </c>
      <c r="O28" s="7">
        <f t="shared" si="11"/>
        <v>10.014450133333332</v>
      </c>
    </row>
    <row r="29" spans="1:29" x14ac:dyDescent="0.2">
      <c r="A29" t="s">
        <v>57</v>
      </c>
      <c r="B29" t="s">
        <v>12</v>
      </c>
      <c r="C29" s="7">
        <v>20</v>
      </c>
      <c r="D29" s="5">
        <v>17.12</v>
      </c>
      <c r="E29" s="5">
        <v>19.193000000000001</v>
      </c>
      <c r="F29" s="5">
        <v>20.928999999999998</v>
      </c>
      <c r="G29" s="7">
        <f t="shared" si="8"/>
        <v>19.080666666666669</v>
      </c>
      <c r="H29" s="5">
        <v>0.39500000000000002</v>
      </c>
      <c r="I29" s="7">
        <f t="shared" si="9"/>
        <v>18.68566666666667</v>
      </c>
      <c r="J29" s="7">
        <v>64.959999999999994</v>
      </c>
      <c r="K29">
        <v>4</v>
      </c>
      <c r="L29" s="5">
        <v>1</v>
      </c>
      <c r="M29">
        <f t="shared" si="10"/>
        <v>50</v>
      </c>
      <c r="O29" s="7">
        <f t="shared" si="11"/>
        <v>6.0691045333333342</v>
      </c>
    </row>
    <row r="30" spans="1:29" x14ac:dyDescent="0.2">
      <c r="A30" t="s">
        <v>57</v>
      </c>
      <c r="B30" t="s">
        <v>13</v>
      </c>
      <c r="C30" s="7">
        <v>20</v>
      </c>
      <c r="D30" s="5">
        <v>18.626000000000001</v>
      </c>
      <c r="E30" s="5">
        <v>21.757000000000001</v>
      </c>
      <c r="F30" s="5">
        <v>20.661000000000001</v>
      </c>
      <c r="G30" s="7">
        <f t="shared" si="8"/>
        <v>20.348000000000003</v>
      </c>
      <c r="H30" s="5">
        <v>1.643</v>
      </c>
      <c r="I30" s="7">
        <f t="shared" si="9"/>
        <v>18.705000000000002</v>
      </c>
      <c r="J30" s="7">
        <v>64.959999999999994</v>
      </c>
      <c r="K30">
        <v>4</v>
      </c>
      <c r="L30" s="5">
        <v>1</v>
      </c>
      <c r="M30">
        <f t="shared" si="10"/>
        <v>50</v>
      </c>
      <c r="O30" s="7">
        <f t="shared" si="11"/>
        <v>6.0753840000000006</v>
      </c>
    </row>
    <row r="31" spans="1:29" x14ac:dyDescent="0.2">
      <c r="A31" t="s">
        <v>58</v>
      </c>
      <c r="B31" t="s">
        <v>14</v>
      </c>
      <c r="C31" s="7">
        <v>20</v>
      </c>
      <c r="D31" s="5">
        <v>20.085000000000001</v>
      </c>
      <c r="E31" s="5">
        <v>19.603000000000002</v>
      </c>
      <c r="F31" s="5">
        <v>21.669</v>
      </c>
      <c r="G31" s="7">
        <f t="shared" si="8"/>
        <v>20.452333333333332</v>
      </c>
      <c r="H31" s="5">
        <v>0.33700000000000002</v>
      </c>
      <c r="I31" s="7">
        <f t="shared" si="9"/>
        <v>20.115333333333332</v>
      </c>
      <c r="J31" s="7">
        <v>64.959999999999994</v>
      </c>
      <c r="K31">
        <v>4</v>
      </c>
      <c r="L31" s="5">
        <v>1</v>
      </c>
      <c r="M31">
        <f t="shared" si="10"/>
        <v>50</v>
      </c>
      <c r="O31" s="7">
        <f t="shared" si="11"/>
        <v>6.5334602666666663</v>
      </c>
      <c r="Q31">
        <f>AVERAGE(O31:O35)</f>
        <v>4.7736938666666662</v>
      </c>
    </row>
    <row r="32" spans="1:29" x14ac:dyDescent="0.2">
      <c r="A32" t="s">
        <v>58</v>
      </c>
      <c r="B32" t="s">
        <v>15</v>
      </c>
      <c r="C32" s="7">
        <v>20</v>
      </c>
      <c r="D32" s="5">
        <v>21.108000000000001</v>
      </c>
      <c r="E32" s="5">
        <v>21.056000000000001</v>
      </c>
      <c r="F32" s="5">
        <v>19.625</v>
      </c>
      <c r="G32" s="7">
        <f t="shared" si="8"/>
        <v>20.596333333333334</v>
      </c>
      <c r="H32" s="5">
        <v>0.313</v>
      </c>
      <c r="I32" s="7">
        <f t="shared" si="9"/>
        <v>20.283333333333335</v>
      </c>
      <c r="J32" s="7">
        <v>64.959999999999994</v>
      </c>
      <c r="K32">
        <v>4</v>
      </c>
      <c r="L32" s="5">
        <v>1</v>
      </c>
      <c r="M32">
        <f t="shared" si="10"/>
        <v>50</v>
      </c>
      <c r="O32" s="7">
        <f t="shared" si="11"/>
        <v>6.5880266666666669</v>
      </c>
    </row>
    <row r="33" spans="1:17" x14ac:dyDescent="0.2">
      <c r="A33" t="s">
        <v>58</v>
      </c>
      <c r="B33" t="s">
        <v>16</v>
      </c>
      <c r="C33" s="7">
        <v>20</v>
      </c>
      <c r="D33" s="5">
        <v>11.045999999999999</v>
      </c>
      <c r="E33" s="5">
        <v>9.6969999999999992</v>
      </c>
      <c r="F33" s="5">
        <v>10.016999999999999</v>
      </c>
      <c r="G33">
        <f t="shared" si="8"/>
        <v>10.253333333333332</v>
      </c>
      <c r="H33" s="5">
        <v>0.79800000000000004</v>
      </c>
      <c r="I33" s="7">
        <f t="shared" si="9"/>
        <v>9.455333333333332</v>
      </c>
      <c r="J33" s="7">
        <v>64.959999999999994</v>
      </c>
      <c r="K33">
        <v>4</v>
      </c>
      <c r="L33" s="5">
        <v>1</v>
      </c>
      <c r="M33">
        <f t="shared" si="10"/>
        <v>50</v>
      </c>
      <c r="O33" s="7">
        <f t="shared" si="11"/>
        <v>3.0710922666666658</v>
      </c>
    </row>
    <row r="34" spans="1:17" x14ac:dyDescent="0.2">
      <c r="A34" t="s">
        <v>58</v>
      </c>
      <c r="B34" s="2" t="s">
        <v>17</v>
      </c>
      <c r="C34" s="7">
        <v>20</v>
      </c>
      <c r="D34" s="5">
        <v>11.204000000000001</v>
      </c>
      <c r="E34" s="5">
        <v>10.992000000000001</v>
      </c>
      <c r="F34" s="5">
        <v>9.3569999999999993</v>
      </c>
      <c r="G34" s="7">
        <f t="shared" si="8"/>
        <v>10.517666666666667</v>
      </c>
      <c r="H34" s="5">
        <v>0.10100000000000001</v>
      </c>
      <c r="I34" s="7">
        <f t="shared" si="9"/>
        <v>10.416666666666666</v>
      </c>
      <c r="J34" s="7">
        <v>64.959999999999994</v>
      </c>
      <c r="K34">
        <v>4</v>
      </c>
      <c r="L34" s="5">
        <v>1</v>
      </c>
      <c r="M34">
        <f t="shared" si="10"/>
        <v>50</v>
      </c>
      <c r="O34" s="7">
        <f t="shared" si="11"/>
        <v>3.3833333333333324</v>
      </c>
    </row>
    <row r="35" spans="1:17" x14ac:dyDescent="0.2">
      <c r="A35" t="s">
        <v>58</v>
      </c>
      <c r="B35" t="s">
        <v>18</v>
      </c>
      <c r="C35" s="7">
        <v>20</v>
      </c>
      <c r="D35" s="5">
        <v>13.901</v>
      </c>
      <c r="E35" s="5">
        <v>13.781000000000001</v>
      </c>
      <c r="F35" s="5">
        <v>12.209</v>
      </c>
      <c r="G35" s="7">
        <f t="shared" si="8"/>
        <v>13.297000000000002</v>
      </c>
      <c r="H35" s="5">
        <v>8.1000000000000003E-2</v>
      </c>
      <c r="I35" s="7">
        <f t="shared" si="9"/>
        <v>13.216000000000003</v>
      </c>
      <c r="J35" s="7">
        <v>64.959999999999994</v>
      </c>
      <c r="K35">
        <v>4</v>
      </c>
      <c r="L35" s="5">
        <v>1</v>
      </c>
      <c r="M35">
        <f t="shared" si="10"/>
        <v>50</v>
      </c>
      <c r="O35" s="7">
        <f t="shared" si="11"/>
        <v>4.2925568000000007</v>
      </c>
    </row>
    <row r="36" spans="1:17" x14ac:dyDescent="0.2">
      <c r="A36" t="s">
        <v>58</v>
      </c>
      <c r="B36" t="s">
        <v>19</v>
      </c>
      <c r="C36" s="7">
        <v>20</v>
      </c>
      <c r="D36" s="5">
        <v>28.077000000000002</v>
      </c>
      <c r="E36" s="5">
        <v>28.262</v>
      </c>
      <c r="F36" s="5">
        <v>25.533999999999999</v>
      </c>
      <c r="G36">
        <f>AVERAGE(D36:F36)</f>
        <v>27.290999999999997</v>
      </c>
      <c r="H36" s="5">
        <v>0.52200000000000002</v>
      </c>
      <c r="I36" s="7">
        <f t="shared" si="9"/>
        <v>26.768999999999998</v>
      </c>
      <c r="J36" s="7">
        <v>64.959999999999994</v>
      </c>
      <c r="K36">
        <v>4</v>
      </c>
      <c r="L36" s="5">
        <v>1</v>
      </c>
      <c r="M36">
        <f t="shared" si="10"/>
        <v>50</v>
      </c>
      <c r="O36" s="7">
        <f t="shared" si="11"/>
        <v>8.6945711999999986</v>
      </c>
      <c r="Q36">
        <f>AVERAGE(O36:O40)</f>
        <v>6.9815543466666652</v>
      </c>
    </row>
    <row r="37" spans="1:17" x14ac:dyDescent="0.2">
      <c r="A37" t="s">
        <v>58</v>
      </c>
      <c r="B37" t="s">
        <v>20</v>
      </c>
      <c r="C37" s="7">
        <v>20</v>
      </c>
      <c r="D37" s="5">
        <v>24.201000000000001</v>
      </c>
      <c r="E37" s="5">
        <v>21.757000000000001</v>
      </c>
      <c r="F37" s="5">
        <v>19.93</v>
      </c>
      <c r="G37">
        <f>AVERAGE(D37:F37)</f>
        <v>21.962666666666667</v>
      </c>
      <c r="H37" s="5">
        <v>1.006</v>
      </c>
      <c r="I37" s="7">
        <f t="shared" si="9"/>
        <v>20.956666666666667</v>
      </c>
      <c r="J37" s="7">
        <v>64.959999999999994</v>
      </c>
      <c r="K37">
        <v>4</v>
      </c>
      <c r="L37" s="5">
        <v>1</v>
      </c>
      <c r="M37">
        <f t="shared" si="10"/>
        <v>50</v>
      </c>
      <c r="O37" s="7">
        <f t="shared" si="11"/>
        <v>6.8067253333333326</v>
      </c>
    </row>
    <row r="38" spans="1:17" x14ac:dyDescent="0.2">
      <c r="A38" t="s">
        <v>58</v>
      </c>
      <c r="B38" t="s">
        <v>21</v>
      </c>
      <c r="C38" s="7">
        <v>20</v>
      </c>
      <c r="D38" s="5">
        <v>24.507000000000001</v>
      </c>
      <c r="E38" s="5">
        <v>26.646000000000001</v>
      </c>
      <c r="F38" s="5">
        <v>27.503</v>
      </c>
      <c r="G38">
        <f t="shared" si="8"/>
        <v>26.218666666666667</v>
      </c>
      <c r="H38" s="5">
        <v>0.14899999999999999</v>
      </c>
      <c r="I38" s="7">
        <f t="shared" si="9"/>
        <v>26.069666666666667</v>
      </c>
      <c r="J38" s="7">
        <v>64.959999999999994</v>
      </c>
      <c r="K38">
        <v>4</v>
      </c>
      <c r="L38" s="5">
        <v>1</v>
      </c>
      <c r="M38">
        <f t="shared" si="10"/>
        <v>50</v>
      </c>
      <c r="O38" s="7">
        <f t="shared" si="11"/>
        <v>8.4674277333333325</v>
      </c>
    </row>
    <row r="39" spans="1:17" x14ac:dyDescent="0.2">
      <c r="A39" t="s">
        <v>58</v>
      </c>
      <c r="B39" t="s">
        <v>22</v>
      </c>
      <c r="C39" s="7">
        <v>20</v>
      </c>
      <c r="D39" s="5">
        <v>21.13</v>
      </c>
      <c r="E39" s="5">
        <v>21.13</v>
      </c>
      <c r="F39" s="5">
        <v>18.286999999999999</v>
      </c>
      <c r="G39">
        <f>AVERAGE(D39:F39)</f>
        <v>20.182333333333332</v>
      </c>
      <c r="H39" s="5">
        <v>-0.96499999999999997</v>
      </c>
      <c r="I39" s="7">
        <f t="shared" si="9"/>
        <v>21.147333333333332</v>
      </c>
      <c r="J39" s="7">
        <v>64.959999999999994</v>
      </c>
      <c r="K39">
        <v>4</v>
      </c>
      <c r="L39" s="5">
        <v>1</v>
      </c>
      <c r="M39">
        <f t="shared" si="10"/>
        <v>50</v>
      </c>
      <c r="O39" s="7">
        <f t="shared" si="11"/>
        <v>6.8686538666666657</v>
      </c>
    </row>
    <row r="40" spans="1:17" x14ac:dyDescent="0.2">
      <c r="A40" t="s">
        <v>58</v>
      </c>
      <c r="B40" t="s">
        <v>23</v>
      </c>
      <c r="C40" s="7">
        <v>20</v>
      </c>
      <c r="D40" s="5">
        <v>11.090999999999999</v>
      </c>
      <c r="E40" s="5">
        <v>14.847</v>
      </c>
      <c r="F40" s="5">
        <v>14.385</v>
      </c>
      <c r="G40" s="7">
        <f t="shared" si="8"/>
        <v>13.441000000000001</v>
      </c>
      <c r="H40" s="5">
        <v>0.90900000000000003</v>
      </c>
      <c r="I40" s="7">
        <f t="shared" si="9"/>
        <v>12.532</v>
      </c>
      <c r="J40" s="7">
        <v>64.959999999999994</v>
      </c>
      <c r="K40">
        <v>4</v>
      </c>
      <c r="L40" s="5">
        <v>1</v>
      </c>
      <c r="M40">
        <f t="shared" si="10"/>
        <v>50</v>
      </c>
      <c r="O40" s="7">
        <f t="shared" si="11"/>
        <v>4.0703936000000001</v>
      </c>
    </row>
  </sheetData>
  <mergeCells count="1">
    <mergeCell ref="C1:E1"/>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F75A-DDC5-45C4-95CC-7099A8CBD178}">
  <dimension ref="D1:AE44"/>
  <sheetViews>
    <sheetView topLeftCell="A15" zoomScale="70" zoomScaleNormal="70" workbookViewId="0">
      <selection activeCell="R21" sqref="R21:R44"/>
    </sheetView>
  </sheetViews>
  <sheetFormatPr defaultRowHeight="15" x14ac:dyDescent="0.2"/>
  <cols>
    <col min="4" max="4" width="10.22265625" bestFit="1" customWidth="1"/>
    <col min="5" max="5" width="16.41015625" bestFit="1" customWidth="1"/>
  </cols>
  <sheetData>
    <row r="1" spans="4:17" x14ac:dyDescent="0.2">
      <c r="D1" t="s">
        <v>62</v>
      </c>
      <c r="F1" s="65" t="s">
        <v>72</v>
      </c>
      <c r="G1" s="65"/>
      <c r="H1" s="65"/>
    </row>
    <row r="2" spans="4:17" x14ac:dyDescent="0.2">
      <c r="D2" t="s">
        <v>169</v>
      </c>
      <c r="E2" s="3" t="s">
        <v>70</v>
      </c>
      <c r="F2" s="4">
        <v>1</v>
      </c>
      <c r="G2" s="4">
        <v>2</v>
      </c>
      <c r="H2" s="4">
        <v>3</v>
      </c>
      <c r="I2" s="3" t="s">
        <v>63</v>
      </c>
      <c r="J2" s="4" t="s">
        <v>64</v>
      </c>
      <c r="K2" s="3" t="s">
        <v>61</v>
      </c>
      <c r="L2" s="9" t="s">
        <v>65</v>
      </c>
      <c r="M2" s="3" t="s">
        <v>66</v>
      </c>
      <c r="N2" s="3" t="s">
        <v>67</v>
      </c>
      <c r="O2" s="3" t="s">
        <v>68</v>
      </c>
      <c r="Q2" s="3" t="s">
        <v>107</v>
      </c>
    </row>
    <row r="3" spans="4:17" x14ac:dyDescent="0.2">
      <c r="E3" s="7">
        <v>20</v>
      </c>
      <c r="F3" s="5">
        <v>67.453000000000003</v>
      </c>
      <c r="G3" s="5">
        <v>59.052999999999997</v>
      </c>
      <c r="H3" s="5">
        <v>27.032</v>
      </c>
      <c r="I3">
        <f>AVERAGE(F3:H3)</f>
        <v>51.179333333333339</v>
      </c>
      <c r="J3" s="5">
        <v>-0.442</v>
      </c>
      <c r="K3">
        <f>I3-J3</f>
        <v>51.62133333333334</v>
      </c>
      <c r="L3">
        <v>29.71</v>
      </c>
      <c r="M3">
        <v>2</v>
      </c>
      <c r="N3" s="5">
        <v>1</v>
      </c>
      <c r="O3">
        <f>50/N3</f>
        <v>50</v>
      </c>
      <c r="Q3">
        <f>(K3*L3)/(M3*O3)</f>
        <v>15.336698133333336</v>
      </c>
    </row>
    <row r="4" spans="4:17" x14ac:dyDescent="0.2">
      <c r="E4" s="7">
        <v>100</v>
      </c>
      <c r="F4" s="5">
        <v>16.286000000000001</v>
      </c>
      <c r="G4" s="5">
        <v>21.664999999999999</v>
      </c>
      <c r="H4" s="5">
        <v>16.59</v>
      </c>
      <c r="I4">
        <f>AVERAGE(F4:H4)</f>
        <v>18.180333333333333</v>
      </c>
      <c r="J4" s="5">
        <v>0.35</v>
      </c>
      <c r="K4">
        <f>I4-J4</f>
        <v>17.830333333333332</v>
      </c>
      <c r="L4">
        <v>29.71</v>
      </c>
      <c r="M4">
        <v>2</v>
      </c>
      <c r="N4" s="6">
        <v>5</v>
      </c>
      <c r="O4">
        <f>50/N4</f>
        <v>10</v>
      </c>
      <c r="Q4">
        <f>(K4*L4)/(M4*O4)</f>
        <v>26.486960166666666</v>
      </c>
    </row>
    <row r="5" spans="4:17" x14ac:dyDescent="0.2">
      <c r="E5" s="22">
        <v>200</v>
      </c>
      <c r="F5" s="5">
        <v>12.959</v>
      </c>
      <c r="G5" s="5">
        <v>8.6050000000000004</v>
      </c>
      <c r="H5" s="5">
        <v>10.996</v>
      </c>
      <c r="I5">
        <f>AVERAGE(F5:H5)</f>
        <v>10.853333333333333</v>
      </c>
      <c r="J5" s="5">
        <v>0.25900000000000001</v>
      </c>
      <c r="K5">
        <f>I5-J5</f>
        <v>10.594333333333333</v>
      </c>
      <c r="L5">
        <v>29.71</v>
      </c>
      <c r="M5">
        <v>2</v>
      </c>
      <c r="N5" s="6">
        <v>10</v>
      </c>
      <c r="O5">
        <f>50/N5</f>
        <v>5</v>
      </c>
      <c r="Q5">
        <f>(K5*L5)/(M5*O5)</f>
        <v>31.475764333333338</v>
      </c>
    </row>
    <row r="6" spans="4:17" x14ac:dyDescent="0.2">
      <c r="E6" s="7">
        <v>400</v>
      </c>
      <c r="F6" s="5">
        <v>0</v>
      </c>
      <c r="G6" s="5">
        <v>0</v>
      </c>
      <c r="H6" s="5">
        <v>0</v>
      </c>
      <c r="I6">
        <f>AVERAGE(F6:H6)</f>
        <v>0</v>
      </c>
      <c r="J6" s="5">
        <v>0</v>
      </c>
      <c r="K6">
        <f>I6-J6</f>
        <v>0</v>
      </c>
      <c r="L6">
        <v>29.71</v>
      </c>
      <c r="M6">
        <v>2</v>
      </c>
      <c r="N6" s="6">
        <v>20</v>
      </c>
      <c r="O6">
        <f>50/N6</f>
        <v>2.5</v>
      </c>
      <c r="Q6">
        <f>(K6*L6)/(M6*O6)</f>
        <v>0</v>
      </c>
    </row>
    <row r="7" spans="4:17" x14ac:dyDescent="0.2">
      <c r="E7" s="7">
        <v>100</v>
      </c>
      <c r="F7" s="5">
        <v>0</v>
      </c>
      <c r="G7" s="5">
        <v>0</v>
      </c>
      <c r="H7" s="5">
        <v>0</v>
      </c>
      <c r="I7">
        <f>AVERAGE(F7:H7)</f>
        <v>0</v>
      </c>
      <c r="J7" s="5">
        <v>0</v>
      </c>
      <c r="K7">
        <f>I7-J7</f>
        <v>0</v>
      </c>
      <c r="L7">
        <v>29.71</v>
      </c>
      <c r="M7">
        <v>2</v>
      </c>
      <c r="N7" s="6">
        <v>5</v>
      </c>
      <c r="O7">
        <f>50/N7</f>
        <v>10</v>
      </c>
      <c r="Q7">
        <f>(K7*L7)/(M7*O7)</f>
        <v>0</v>
      </c>
    </row>
    <row r="8" spans="4:17" x14ac:dyDescent="0.2">
      <c r="E8" s="7"/>
    </row>
    <row r="9" spans="4:17" x14ac:dyDescent="0.2">
      <c r="D9" t="s">
        <v>159</v>
      </c>
      <c r="E9" s="11" t="s">
        <v>70</v>
      </c>
      <c r="F9" s="4">
        <v>1</v>
      </c>
      <c r="G9" s="4">
        <v>2</v>
      </c>
      <c r="H9" s="4">
        <v>3</v>
      </c>
      <c r="I9" s="3" t="s">
        <v>63</v>
      </c>
      <c r="J9" s="4" t="s">
        <v>64</v>
      </c>
      <c r="K9" s="3" t="s">
        <v>61</v>
      </c>
      <c r="L9" s="9" t="s">
        <v>65</v>
      </c>
      <c r="M9" s="3" t="s">
        <v>66</v>
      </c>
      <c r="N9" s="3" t="s">
        <v>67</v>
      </c>
      <c r="O9" s="3" t="s">
        <v>68</v>
      </c>
      <c r="Q9" s="3" t="s">
        <v>107</v>
      </c>
    </row>
    <row r="10" spans="4:17" x14ac:dyDescent="0.2">
      <c r="E10" s="7">
        <v>20</v>
      </c>
      <c r="F10" s="5">
        <v>50.954999999999998</v>
      </c>
      <c r="G10" s="5">
        <v>63.033999999999999</v>
      </c>
      <c r="H10" s="5">
        <v>26.47</v>
      </c>
      <c r="I10">
        <f>AVERAGE(F10:H10)</f>
        <v>46.81966666666667</v>
      </c>
      <c r="J10" s="5">
        <v>1.41</v>
      </c>
      <c r="K10">
        <f>I10-J10</f>
        <v>45.409666666666674</v>
      </c>
      <c r="L10">
        <v>29.71</v>
      </c>
      <c r="M10">
        <v>2</v>
      </c>
      <c r="N10" s="5">
        <v>1</v>
      </c>
      <c r="O10">
        <f>50/N10</f>
        <v>50</v>
      </c>
      <c r="Q10">
        <f>(K10*L10)/(M10*O10)</f>
        <v>13.49121196666667</v>
      </c>
    </row>
    <row r="11" spans="4:17" x14ac:dyDescent="0.2">
      <c r="E11" s="7">
        <v>100</v>
      </c>
      <c r="F11" s="5">
        <v>43.816000000000003</v>
      </c>
      <c r="G11" s="5">
        <v>31.263000000000002</v>
      </c>
      <c r="H11" s="5">
        <v>39.756</v>
      </c>
      <c r="I11">
        <f>AVERAGE(F11:H11)</f>
        <v>38.278333333333336</v>
      </c>
      <c r="J11" s="5">
        <v>0.23699999999999999</v>
      </c>
      <c r="K11">
        <f>I11-J11</f>
        <v>38.041333333333334</v>
      </c>
      <c r="L11">
        <v>29.71</v>
      </c>
      <c r="M11">
        <v>2</v>
      </c>
      <c r="N11" s="6">
        <v>5</v>
      </c>
      <c r="O11">
        <f>50/N11</f>
        <v>10</v>
      </c>
      <c r="Q11">
        <f>(K11*L11)/(M11*O11)</f>
        <v>56.510400666666669</v>
      </c>
    </row>
    <row r="12" spans="4:17" x14ac:dyDescent="0.2">
      <c r="E12" s="22">
        <v>200</v>
      </c>
      <c r="F12" s="5">
        <v>19.739000000000001</v>
      </c>
      <c r="G12" s="5">
        <v>19.818000000000001</v>
      </c>
      <c r="H12" s="5">
        <v>22.167999999999999</v>
      </c>
      <c r="I12">
        <f>AVERAGE(F12:H12)</f>
        <v>20.574999999999999</v>
      </c>
      <c r="J12" s="5">
        <v>5.6000000000000001E-2</v>
      </c>
      <c r="K12">
        <f>I12-J12</f>
        <v>20.518999999999998</v>
      </c>
      <c r="L12">
        <v>29.71</v>
      </c>
      <c r="M12">
        <v>2</v>
      </c>
      <c r="N12" s="6">
        <v>10</v>
      </c>
      <c r="O12">
        <f>50/N12</f>
        <v>5</v>
      </c>
      <c r="Q12">
        <f>(K12*L12)/(M12*O12)</f>
        <v>60.96194899999999</v>
      </c>
    </row>
    <row r="13" spans="4:17" x14ac:dyDescent="0.2">
      <c r="E13" s="7">
        <v>400</v>
      </c>
      <c r="F13" s="5">
        <v>0</v>
      </c>
      <c r="G13" s="5">
        <v>0</v>
      </c>
      <c r="H13" s="5">
        <v>0</v>
      </c>
      <c r="I13">
        <f>AVERAGE(F13:H13)</f>
        <v>0</v>
      </c>
      <c r="J13" s="5">
        <v>0</v>
      </c>
      <c r="K13">
        <f>I13-J13</f>
        <v>0</v>
      </c>
      <c r="L13">
        <v>29.71</v>
      </c>
      <c r="M13">
        <v>2</v>
      </c>
      <c r="N13" s="6">
        <v>20</v>
      </c>
      <c r="O13">
        <f>50/N13</f>
        <v>2.5</v>
      </c>
      <c r="Q13">
        <f>(K13*L13)/(M13*O13)</f>
        <v>0</v>
      </c>
    </row>
    <row r="14" spans="4:17" x14ac:dyDescent="0.2">
      <c r="E14">
        <v>100</v>
      </c>
      <c r="F14" s="5">
        <v>0</v>
      </c>
      <c r="G14" s="5">
        <v>0</v>
      </c>
      <c r="H14" s="5">
        <v>0</v>
      </c>
      <c r="I14">
        <f>AVERAGE(F14:H14)</f>
        <v>0</v>
      </c>
      <c r="J14" s="5">
        <v>0</v>
      </c>
      <c r="K14">
        <f>I14-J14</f>
        <v>0</v>
      </c>
      <c r="L14">
        <v>29.71</v>
      </c>
      <c r="M14">
        <v>2</v>
      </c>
      <c r="N14" s="6">
        <v>5</v>
      </c>
      <c r="O14">
        <f>50/N14</f>
        <v>10</v>
      </c>
      <c r="Q14">
        <f>(K14*L14)/(M14*O14)</f>
        <v>0</v>
      </c>
    </row>
    <row r="20" spans="4:31" x14ac:dyDescent="0.2">
      <c r="D20" t="s">
        <v>56</v>
      </c>
      <c r="E20" t="s">
        <v>143</v>
      </c>
      <c r="F20" s="3" t="s">
        <v>70</v>
      </c>
      <c r="G20" s="4">
        <v>1</v>
      </c>
      <c r="H20" s="4">
        <v>2</v>
      </c>
      <c r="I20" s="4">
        <v>3</v>
      </c>
      <c r="J20" s="3" t="s">
        <v>63</v>
      </c>
      <c r="K20" s="4" t="s">
        <v>64</v>
      </c>
      <c r="L20" s="3" t="s">
        <v>61</v>
      </c>
      <c r="M20" s="9" t="s">
        <v>65</v>
      </c>
      <c r="N20" s="3" t="s">
        <v>66</v>
      </c>
      <c r="O20" s="3" t="s">
        <v>67</v>
      </c>
      <c r="P20" s="3" t="s">
        <v>68</v>
      </c>
      <c r="R20" s="3" t="s">
        <v>107</v>
      </c>
      <c r="S20" s="3" t="s">
        <v>77</v>
      </c>
      <c r="U20" s="66" t="s">
        <v>77</v>
      </c>
      <c r="V20" s="66"/>
      <c r="W20" s="66"/>
      <c r="Y20" s="66" t="s">
        <v>74</v>
      </c>
      <c r="Z20" s="66"/>
      <c r="AA20" s="66"/>
      <c r="AC20" s="66" t="s">
        <v>79</v>
      </c>
      <c r="AD20" s="66"/>
      <c r="AE20" s="66"/>
    </row>
    <row r="21" spans="4:31" x14ac:dyDescent="0.2">
      <c r="D21" t="s">
        <v>57</v>
      </c>
      <c r="E21" t="s">
        <v>0</v>
      </c>
      <c r="F21">
        <v>200</v>
      </c>
      <c r="G21" s="5">
        <v>15.769</v>
      </c>
      <c r="H21" s="5">
        <v>18.077000000000002</v>
      </c>
      <c r="I21" s="5">
        <v>19.231000000000002</v>
      </c>
      <c r="J21">
        <f t="shared" ref="J21:J44" si="0">AVERAGE(G21:I21)</f>
        <v>17.692333333333334</v>
      </c>
      <c r="K21" s="5">
        <v>0.308</v>
      </c>
      <c r="L21">
        <f t="shared" ref="L21:L44" si="1">J21-K21</f>
        <v>17.384333333333334</v>
      </c>
      <c r="M21">
        <v>29.71</v>
      </c>
      <c r="N21">
        <v>2</v>
      </c>
      <c r="O21" s="5">
        <v>10</v>
      </c>
      <c r="P21">
        <f t="shared" ref="P21:P44" si="2">50/O21</f>
        <v>5</v>
      </c>
      <c r="R21">
        <f>(L21*M21)/(N21*P21)</f>
        <v>51.64885433333334</v>
      </c>
      <c r="S21">
        <f>AVERAGE(R21:R27)</f>
        <v>37.289846277777777</v>
      </c>
      <c r="V21" s="3" t="s">
        <v>58</v>
      </c>
      <c r="W21" t="s">
        <v>57</v>
      </c>
      <c r="Z21" s="3" t="s">
        <v>58</v>
      </c>
      <c r="AA21" t="s">
        <v>57</v>
      </c>
      <c r="AD21" s="3" t="s">
        <v>58</v>
      </c>
      <c r="AE21" t="s">
        <v>57</v>
      </c>
    </row>
    <row r="22" spans="4:31" x14ac:dyDescent="0.2">
      <c r="D22" t="s">
        <v>57</v>
      </c>
      <c r="E22" t="s">
        <v>1</v>
      </c>
      <c r="F22">
        <v>200</v>
      </c>
      <c r="G22" s="5">
        <v>10.631</v>
      </c>
      <c r="H22" s="5">
        <v>10.430999999999999</v>
      </c>
      <c r="I22" s="5">
        <v>9.923</v>
      </c>
      <c r="J22">
        <f t="shared" si="0"/>
        <v>10.328333333333333</v>
      </c>
      <c r="K22" s="5">
        <v>7.6999999999999999E-2</v>
      </c>
      <c r="L22">
        <f t="shared" si="1"/>
        <v>10.251333333333333</v>
      </c>
      <c r="M22">
        <v>29.71</v>
      </c>
      <c r="N22">
        <v>2</v>
      </c>
      <c r="O22" s="5">
        <v>10</v>
      </c>
      <c r="P22">
        <f t="shared" si="2"/>
        <v>5</v>
      </c>
      <c r="R22">
        <f>(L22*M22)/(N22*P22)</f>
        <v>30.456711333333335</v>
      </c>
      <c r="U22" t="s">
        <v>75</v>
      </c>
      <c r="V22">
        <f>AVERAGE(R40:R44)</f>
        <v>51.826124000000007</v>
      </c>
      <c r="W22">
        <f>AVERAGE(R28:R34)</f>
        <v>59.081871904761911</v>
      </c>
      <c r="Y22" t="s">
        <v>75</v>
      </c>
      <c r="Z22">
        <f>STDEVA(R40:R44)</f>
        <v>15.684781653428953</v>
      </c>
      <c r="AA22">
        <f>STDEVA(R28:R34)</f>
        <v>11.116052468421502</v>
      </c>
      <c r="AC22" t="s">
        <v>75</v>
      </c>
      <c r="AD22">
        <f>Z22/SQRT(Z27)</f>
        <v>7.0144475978617367</v>
      </c>
      <c r="AE22">
        <f>AA22/SQRT(AA27)</f>
        <v>4.2014729131698525</v>
      </c>
    </row>
    <row r="23" spans="4:31" x14ac:dyDescent="0.2">
      <c r="D23" t="s">
        <v>57</v>
      </c>
      <c r="E23" t="s">
        <v>2</v>
      </c>
      <c r="F23">
        <v>200</v>
      </c>
      <c r="G23" s="5">
        <v>0</v>
      </c>
      <c r="H23" s="5">
        <v>0</v>
      </c>
      <c r="I23" s="5">
        <v>0</v>
      </c>
      <c r="J23">
        <f t="shared" si="0"/>
        <v>0</v>
      </c>
      <c r="K23" s="5">
        <v>0</v>
      </c>
      <c r="L23">
        <f t="shared" si="1"/>
        <v>0</v>
      </c>
      <c r="M23">
        <v>29.71</v>
      </c>
      <c r="N23">
        <v>2</v>
      </c>
      <c r="O23" s="5">
        <v>10</v>
      </c>
      <c r="P23">
        <f t="shared" si="2"/>
        <v>5</v>
      </c>
      <c r="U23" t="s">
        <v>76</v>
      </c>
      <c r="V23">
        <f>AVERAGE(R35:R39)</f>
        <v>35.131876933333324</v>
      </c>
      <c r="W23">
        <f>AVERAGE(R21:R27)</f>
        <v>37.289846277777777</v>
      </c>
      <c r="Y23" t="s">
        <v>76</v>
      </c>
      <c r="Z23">
        <f>STDEVA(R35:R39)</f>
        <v>10.385194408955622</v>
      </c>
      <c r="AA23">
        <f>STDEVA(R21:R27)</f>
        <v>8.3350076024003243</v>
      </c>
      <c r="AC23" t="s">
        <v>76</v>
      </c>
      <c r="AD23">
        <f>Z23/SQRT(Z28)</f>
        <v>4.6444001315951038</v>
      </c>
      <c r="AE23">
        <f>AA23/SQRT(AA28)</f>
        <v>3.4027526046832346</v>
      </c>
    </row>
    <row r="24" spans="4:31" x14ac:dyDescent="0.2">
      <c r="D24" t="s">
        <v>57</v>
      </c>
      <c r="E24" t="s">
        <v>3</v>
      </c>
      <c r="F24">
        <v>200</v>
      </c>
      <c r="G24" s="5">
        <v>11.385</v>
      </c>
      <c r="H24" s="5">
        <v>10.923</v>
      </c>
      <c r="I24" s="5">
        <v>11.231</v>
      </c>
      <c r="J24">
        <f t="shared" si="0"/>
        <v>11.179666666666668</v>
      </c>
      <c r="K24" s="5">
        <v>-0.38500000000000001</v>
      </c>
      <c r="L24">
        <f t="shared" si="1"/>
        <v>11.564666666666668</v>
      </c>
      <c r="M24">
        <v>29.71</v>
      </c>
      <c r="N24">
        <v>2</v>
      </c>
      <c r="O24" s="5">
        <v>10</v>
      </c>
      <c r="P24">
        <f t="shared" si="2"/>
        <v>5</v>
      </c>
      <c r="R24">
        <f t="shared" ref="R24:R36" si="3">(L24*M24)/(N24*P24)</f>
        <v>34.358624666666671</v>
      </c>
    </row>
    <row r="25" spans="4:31" x14ac:dyDescent="0.2">
      <c r="D25" t="s">
        <v>57</v>
      </c>
      <c r="E25" t="s">
        <v>4</v>
      </c>
      <c r="F25">
        <v>200</v>
      </c>
      <c r="G25" s="5">
        <v>11.769</v>
      </c>
      <c r="H25" s="5">
        <v>11.538</v>
      </c>
      <c r="I25" s="5">
        <v>10.077</v>
      </c>
      <c r="J25">
        <f t="shared" si="0"/>
        <v>11.128</v>
      </c>
      <c r="K25" s="5">
        <v>7.6999999999999999E-2</v>
      </c>
      <c r="L25">
        <f t="shared" si="1"/>
        <v>11.051</v>
      </c>
      <c r="M25">
        <v>29.71</v>
      </c>
      <c r="N25">
        <v>2</v>
      </c>
      <c r="O25" s="5">
        <v>10</v>
      </c>
      <c r="P25">
        <f t="shared" si="2"/>
        <v>5</v>
      </c>
      <c r="R25">
        <f t="shared" si="3"/>
        <v>32.832521</v>
      </c>
      <c r="U25" s="67" t="s">
        <v>78</v>
      </c>
      <c r="V25" s="67"/>
      <c r="W25" s="67"/>
      <c r="Y25" s="66" t="s">
        <v>80</v>
      </c>
      <c r="Z25" s="66"/>
      <c r="AA25" s="66"/>
    </row>
    <row r="26" spans="4:31" x14ac:dyDescent="0.2">
      <c r="D26" t="s">
        <v>57</v>
      </c>
      <c r="E26" t="s">
        <v>5</v>
      </c>
      <c r="F26">
        <v>200</v>
      </c>
      <c r="G26" s="5">
        <v>12.154</v>
      </c>
      <c r="H26" s="5">
        <v>16.538</v>
      </c>
      <c r="I26" s="5">
        <v>13.308</v>
      </c>
      <c r="J26">
        <f t="shared" si="0"/>
        <v>14</v>
      </c>
      <c r="K26" s="5">
        <v>-0.46200000000000002</v>
      </c>
      <c r="L26">
        <f t="shared" si="1"/>
        <v>14.462</v>
      </c>
      <c r="M26">
        <v>29.71</v>
      </c>
      <c r="N26">
        <v>2</v>
      </c>
      <c r="O26" s="5">
        <v>10</v>
      </c>
      <c r="P26">
        <f t="shared" si="2"/>
        <v>5</v>
      </c>
      <c r="R26">
        <f t="shared" si="3"/>
        <v>42.966602000000002</v>
      </c>
      <c r="V26" t="s">
        <v>58</v>
      </c>
      <c r="W26" t="s">
        <v>57</v>
      </c>
      <c r="Z26" t="s">
        <v>58</v>
      </c>
      <c r="AA26" t="s">
        <v>57</v>
      </c>
    </row>
    <row r="27" spans="4:31" x14ac:dyDescent="0.2">
      <c r="D27" t="s">
        <v>57</v>
      </c>
      <c r="E27" t="s">
        <v>6</v>
      </c>
      <c r="F27">
        <v>200</v>
      </c>
      <c r="G27" s="5">
        <v>12.959</v>
      </c>
      <c r="H27" s="5">
        <v>8.6050000000000004</v>
      </c>
      <c r="I27" s="5">
        <v>10.996</v>
      </c>
      <c r="J27">
        <f t="shared" si="0"/>
        <v>10.853333333333333</v>
      </c>
      <c r="K27" s="5">
        <v>0.25900000000000001</v>
      </c>
      <c r="L27">
        <f t="shared" si="1"/>
        <v>10.594333333333333</v>
      </c>
      <c r="M27">
        <v>29.71</v>
      </c>
      <c r="N27">
        <v>2</v>
      </c>
      <c r="O27" s="5">
        <v>10</v>
      </c>
      <c r="P27">
        <f t="shared" si="2"/>
        <v>5</v>
      </c>
      <c r="R27">
        <f t="shared" si="3"/>
        <v>31.475764333333338</v>
      </c>
      <c r="U27" t="s">
        <v>75</v>
      </c>
      <c r="V27">
        <f>ABS(V22)</f>
        <v>51.826124000000007</v>
      </c>
      <c r="W27">
        <f>ABS(W22)</f>
        <v>59.081871904761911</v>
      </c>
      <c r="Y27" t="s">
        <v>75</v>
      </c>
      <c r="Z27">
        <f>COUNT(R40:R44)</f>
        <v>5</v>
      </c>
      <c r="AA27">
        <f>COUNT(R28:R34)</f>
        <v>7</v>
      </c>
    </row>
    <row r="28" spans="4:31" x14ac:dyDescent="0.2">
      <c r="D28" t="s">
        <v>57</v>
      </c>
      <c r="E28" t="s">
        <v>7</v>
      </c>
      <c r="F28">
        <v>200</v>
      </c>
      <c r="G28" s="5">
        <v>20.462</v>
      </c>
      <c r="H28" s="5">
        <v>18.308</v>
      </c>
      <c r="I28" s="5">
        <v>18.462</v>
      </c>
      <c r="J28">
        <f t="shared" si="0"/>
        <v>19.077333333333332</v>
      </c>
      <c r="K28" s="5">
        <v>0.308</v>
      </c>
      <c r="L28">
        <f t="shared" si="1"/>
        <v>18.769333333333332</v>
      </c>
      <c r="M28">
        <v>29.71</v>
      </c>
      <c r="N28">
        <v>2</v>
      </c>
      <c r="O28" s="5">
        <v>10</v>
      </c>
      <c r="P28">
        <f t="shared" si="2"/>
        <v>5</v>
      </c>
      <c r="R28">
        <f t="shared" si="3"/>
        <v>55.763689333333332</v>
      </c>
      <c r="S28">
        <f>AVERAGE(R28:R34)</f>
        <v>59.081871904761911</v>
      </c>
      <c r="U28" t="s">
        <v>76</v>
      </c>
      <c r="V28">
        <f>ABS(V23)</f>
        <v>35.131876933333324</v>
      </c>
      <c r="W28">
        <f>ABS(W23)</f>
        <v>37.289846277777777</v>
      </c>
      <c r="Y28" t="s">
        <v>76</v>
      </c>
      <c r="Z28">
        <f>COUNT(R35:R39)</f>
        <v>5</v>
      </c>
      <c r="AA28">
        <f>COUNT(R21:R27)</f>
        <v>6</v>
      </c>
    </row>
    <row r="29" spans="4:31" x14ac:dyDescent="0.2">
      <c r="D29" t="s">
        <v>57</v>
      </c>
      <c r="E29" t="s">
        <v>8</v>
      </c>
      <c r="F29">
        <v>200</v>
      </c>
      <c r="G29" s="5">
        <v>18</v>
      </c>
      <c r="H29" s="5">
        <v>18.922999999999998</v>
      </c>
      <c r="I29" s="5">
        <v>19.154</v>
      </c>
      <c r="J29">
        <f t="shared" si="0"/>
        <v>18.692333333333334</v>
      </c>
      <c r="K29" s="5">
        <v>0.23100000000000001</v>
      </c>
      <c r="L29">
        <f t="shared" si="1"/>
        <v>18.461333333333332</v>
      </c>
      <c r="M29">
        <v>29.71</v>
      </c>
      <c r="N29">
        <v>2</v>
      </c>
      <c r="O29" s="5">
        <v>10</v>
      </c>
      <c r="P29">
        <f t="shared" si="2"/>
        <v>5</v>
      </c>
      <c r="R29">
        <f t="shared" si="3"/>
        <v>54.848621333333334</v>
      </c>
    </row>
    <row r="30" spans="4:31" x14ac:dyDescent="0.2">
      <c r="D30" t="s">
        <v>57</v>
      </c>
      <c r="E30" t="s">
        <v>9</v>
      </c>
      <c r="F30">
        <v>200</v>
      </c>
      <c r="G30" s="5">
        <v>13</v>
      </c>
      <c r="H30" s="5">
        <v>13.231</v>
      </c>
      <c r="I30" s="5">
        <v>12</v>
      </c>
      <c r="J30">
        <f t="shared" si="0"/>
        <v>12.743666666666668</v>
      </c>
      <c r="K30" s="5">
        <v>-7.6999999999999999E-2</v>
      </c>
      <c r="L30">
        <f t="shared" si="1"/>
        <v>12.820666666666668</v>
      </c>
      <c r="M30">
        <v>29.71</v>
      </c>
      <c r="N30">
        <v>2</v>
      </c>
      <c r="O30" s="5">
        <v>10</v>
      </c>
      <c r="P30">
        <f t="shared" si="2"/>
        <v>5</v>
      </c>
      <c r="R30">
        <f t="shared" si="3"/>
        <v>38.090200666666668</v>
      </c>
    </row>
    <row r="31" spans="4:31" x14ac:dyDescent="0.2">
      <c r="D31" t="s">
        <v>57</v>
      </c>
      <c r="E31" t="s">
        <v>10</v>
      </c>
      <c r="F31">
        <v>200</v>
      </c>
      <c r="G31" s="5">
        <v>23.768999999999998</v>
      </c>
      <c r="H31" s="5">
        <v>22.231000000000002</v>
      </c>
      <c r="I31" s="5">
        <v>21.922999999999998</v>
      </c>
      <c r="J31">
        <f t="shared" si="0"/>
        <v>22.641000000000002</v>
      </c>
      <c r="K31" s="5">
        <v>7.6999999999999999E-2</v>
      </c>
      <c r="L31">
        <f t="shared" si="1"/>
        <v>22.564</v>
      </c>
      <c r="M31">
        <v>29.71</v>
      </c>
      <c r="N31">
        <v>2</v>
      </c>
      <c r="O31" s="5">
        <v>10</v>
      </c>
      <c r="P31">
        <f t="shared" si="2"/>
        <v>5</v>
      </c>
      <c r="R31">
        <f t="shared" si="3"/>
        <v>67.037644</v>
      </c>
    </row>
    <row r="32" spans="4:31" x14ac:dyDescent="0.2">
      <c r="D32" t="s">
        <v>57</v>
      </c>
      <c r="E32" t="s">
        <v>11</v>
      </c>
      <c r="F32">
        <v>200</v>
      </c>
      <c r="G32" s="5">
        <v>26.614999999999998</v>
      </c>
      <c r="H32" s="5">
        <v>11.077</v>
      </c>
      <c r="I32" s="5">
        <v>22.954000000000001</v>
      </c>
      <c r="J32">
        <f t="shared" si="0"/>
        <v>20.215333333333334</v>
      </c>
      <c r="K32" s="5">
        <v>0.11</v>
      </c>
      <c r="L32">
        <f t="shared" si="1"/>
        <v>20.105333333333334</v>
      </c>
      <c r="M32">
        <v>29.71</v>
      </c>
      <c r="N32">
        <v>2</v>
      </c>
      <c r="O32" s="5">
        <v>10</v>
      </c>
      <c r="P32">
        <f t="shared" si="2"/>
        <v>5</v>
      </c>
      <c r="R32">
        <f t="shared" si="3"/>
        <v>59.73294533333334</v>
      </c>
    </row>
    <row r="33" spans="4:19" x14ac:dyDescent="0.2">
      <c r="D33" t="s">
        <v>57</v>
      </c>
      <c r="E33" t="s">
        <v>12</v>
      </c>
      <c r="F33">
        <v>200</v>
      </c>
      <c r="G33" s="5">
        <v>25.984999999999999</v>
      </c>
      <c r="H33" s="5">
        <v>23.353999999999999</v>
      </c>
      <c r="I33" s="5">
        <v>22.385000000000002</v>
      </c>
      <c r="J33">
        <f t="shared" si="0"/>
        <v>23.908000000000001</v>
      </c>
      <c r="K33" s="5">
        <v>-6.2E-2</v>
      </c>
      <c r="L33">
        <f t="shared" si="1"/>
        <v>23.970000000000002</v>
      </c>
      <c r="M33">
        <v>29.71</v>
      </c>
      <c r="N33">
        <v>2</v>
      </c>
      <c r="O33" s="5">
        <v>10</v>
      </c>
      <c r="P33">
        <f t="shared" si="2"/>
        <v>5</v>
      </c>
      <c r="R33">
        <f t="shared" si="3"/>
        <v>71.214870000000005</v>
      </c>
    </row>
    <row r="34" spans="4:19" x14ac:dyDescent="0.2">
      <c r="D34" t="s">
        <v>57</v>
      </c>
      <c r="E34" t="s">
        <v>13</v>
      </c>
      <c r="F34">
        <v>200</v>
      </c>
      <c r="G34" s="5">
        <v>22.154</v>
      </c>
      <c r="H34" s="5">
        <v>21.768999999999998</v>
      </c>
      <c r="I34" s="5">
        <v>23.846</v>
      </c>
      <c r="J34">
        <f t="shared" si="0"/>
        <v>22.58966666666667</v>
      </c>
      <c r="K34" s="5">
        <v>7.6999999999999999E-2</v>
      </c>
      <c r="L34">
        <f t="shared" si="1"/>
        <v>22.512666666666668</v>
      </c>
      <c r="M34">
        <v>29.71</v>
      </c>
      <c r="N34">
        <v>2</v>
      </c>
      <c r="O34" s="5">
        <v>10</v>
      </c>
      <c r="P34">
        <f t="shared" si="2"/>
        <v>5</v>
      </c>
      <c r="R34">
        <f t="shared" si="3"/>
        <v>66.885132666666678</v>
      </c>
    </row>
    <row r="35" spans="4:19" x14ac:dyDescent="0.2">
      <c r="D35" t="s">
        <v>58</v>
      </c>
      <c r="E35" t="s">
        <v>14</v>
      </c>
      <c r="F35">
        <v>200</v>
      </c>
      <c r="G35" s="5">
        <v>16.768999999999998</v>
      </c>
      <c r="H35" s="5">
        <v>18.846</v>
      </c>
      <c r="I35" s="5">
        <v>17.154</v>
      </c>
      <c r="J35">
        <f t="shared" si="0"/>
        <v>17.589666666666663</v>
      </c>
      <c r="K35" s="5">
        <v>0.20300000000000001</v>
      </c>
      <c r="L35">
        <f t="shared" si="1"/>
        <v>17.386666666666663</v>
      </c>
      <c r="M35">
        <v>29.71</v>
      </c>
      <c r="N35">
        <v>2</v>
      </c>
      <c r="O35" s="5">
        <v>10</v>
      </c>
      <c r="P35">
        <f t="shared" si="2"/>
        <v>5</v>
      </c>
      <c r="R35">
        <f t="shared" si="3"/>
        <v>51.655786666666657</v>
      </c>
      <c r="S35">
        <f>AVERAGE(R35:R39)</f>
        <v>35.131876933333324</v>
      </c>
    </row>
    <row r="36" spans="4:19" x14ac:dyDescent="0.2">
      <c r="D36" t="s">
        <v>58</v>
      </c>
      <c r="E36" t="s">
        <v>15</v>
      </c>
      <c r="F36">
        <v>200</v>
      </c>
      <c r="G36" s="5">
        <v>12.243</v>
      </c>
      <c r="H36" s="5">
        <v>12.891999999999999</v>
      </c>
      <c r="I36" s="5">
        <v>14.239000000000001</v>
      </c>
      <c r="J36">
        <f t="shared" si="0"/>
        <v>13.124666666666664</v>
      </c>
      <c r="K36" s="5">
        <v>0.27</v>
      </c>
      <c r="L36">
        <f t="shared" si="1"/>
        <v>12.854666666666665</v>
      </c>
      <c r="M36">
        <v>29.71</v>
      </c>
      <c r="N36">
        <v>2</v>
      </c>
      <c r="O36" s="5">
        <v>10</v>
      </c>
      <c r="P36">
        <f t="shared" si="2"/>
        <v>5</v>
      </c>
      <c r="R36">
        <f t="shared" si="3"/>
        <v>38.19121466666666</v>
      </c>
    </row>
    <row r="37" spans="4:19" x14ac:dyDescent="0.2">
      <c r="D37" t="s">
        <v>58</v>
      </c>
      <c r="E37" t="s">
        <v>16</v>
      </c>
      <c r="F37">
        <v>200</v>
      </c>
      <c r="G37" s="5">
        <v>12.077</v>
      </c>
      <c r="H37" s="5">
        <v>10.231</v>
      </c>
      <c r="I37" s="5">
        <v>9.6920000000000002</v>
      </c>
      <c r="J37">
        <f t="shared" si="0"/>
        <v>10.666666666666666</v>
      </c>
      <c r="K37" s="5">
        <v>-6.2E-2</v>
      </c>
      <c r="L37">
        <f t="shared" si="1"/>
        <v>10.728666666666665</v>
      </c>
      <c r="M37">
        <v>29.71</v>
      </c>
      <c r="N37">
        <v>2</v>
      </c>
      <c r="O37" s="5">
        <v>10</v>
      </c>
      <c r="P37">
        <f t="shared" si="2"/>
        <v>5</v>
      </c>
      <c r="R37">
        <f t="shared" ref="R37:R44" si="4">(L37*M37)/(N37*P37)</f>
        <v>31.874868666666664</v>
      </c>
    </row>
    <row r="38" spans="4:19" x14ac:dyDescent="0.2">
      <c r="D38" t="s">
        <v>58</v>
      </c>
      <c r="E38" s="2" t="s">
        <v>17</v>
      </c>
      <c r="F38">
        <v>200</v>
      </c>
      <c r="G38" s="5">
        <v>9.5380000000000003</v>
      </c>
      <c r="H38" s="5">
        <v>8.0329999999999995</v>
      </c>
      <c r="I38" s="5">
        <v>8.0109999999999992</v>
      </c>
      <c r="J38">
        <f t="shared" si="0"/>
        <v>8.527333333333333</v>
      </c>
      <c r="K38" s="5">
        <v>-1.0999999999999999E-2</v>
      </c>
      <c r="L38">
        <f t="shared" si="1"/>
        <v>8.5383333333333322</v>
      </c>
      <c r="M38">
        <v>29.71</v>
      </c>
      <c r="N38">
        <v>2</v>
      </c>
      <c r="O38" s="5">
        <v>10</v>
      </c>
      <c r="P38">
        <f t="shared" si="2"/>
        <v>5</v>
      </c>
      <c r="R38">
        <f t="shared" si="4"/>
        <v>25.367388333333331</v>
      </c>
    </row>
    <row r="39" spans="4:19" x14ac:dyDescent="0.2">
      <c r="D39" t="s">
        <v>58</v>
      </c>
      <c r="E39" t="s">
        <v>18</v>
      </c>
      <c r="F39">
        <v>200</v>
      </c>
      <c r="G39" s="5">
        <v>10.856999999999999</v>
      </c>
      <c r="H39" s="5">
        <v>9.1440000000000001</v>
      </c>
      <c r="I39" s="5">
        <v>9.2919999999999998</v>
      </c>
      <c r="J39">
        <f t="shared" si="0"/>
        <v>9.7643333333333331</v>
      </c>
      <c r="K39" s="5">
        <v>0.14799999999999999</v>
      </c>
      <c r="L39">
        <f t="shared" si="1"/>
        <v>9.6163333333333334</v>
      </c>
      <c r="M39">
        <v>29.71</v>
      </c>
      <c r="N39">
        <v>2</v>
      </c>
      <c r="O39" s="5">
        <v>10</v>
      </c>
      <c r="P39">
        <f t="shared" si="2"/>
        <v>5</v>
      </c>
      <c r="R39">
        <f t="shared" si="4"/>
        <v>28.570126333333331</v>
      </c>
    </row>
    <row r="40" spans="4:19" x14ac:dyDescent="0.2">
      <c r="D40" t="s">
        <v>58</v>
      </c>
      <c r="E40" t="s">
        <v>19</v>
      </c>
      <c r="F40">
        <v>200</v>
      </c>
      <c r="G40" s="5">
        <v>23.692</v>
      </c>
      <c r="H40" s="5">
        <v>25.077000000000002</v>
      </c>
      <c r="I40" s="5">
        <v>23.154</v>
      </c>
      <c r="J40">
        <f t="shared" si="0"/>
        <v>23.974333333333334</v>
      </c>
      <c r="K40" s="5">
        <v>0.14799999999999999</v>
      </c>
      <c r="L40">
        <f t="shared" si="1"/>
        <v>23.826333333333334</v>
      </c>
      <c r="M40">
        <v>29.71</v>
      </c>
      <c r="N40">
        <v>2</v>
      </c>
      <c r="O40" s="5">
        <v>10</v>
      </c>
      <c r="P40">
        <f t="shared" si="2"/>
        <v>5</v>
      </c>
      <c r="R40">
        <f t="shared" si="4"/>
        <v>70.788036333333338</v>
      </c>
      <c r="S40">
        <f>AVERAGE(R40:R44)</f>
        <v>51.826124000000007</v>
      </c>
    </row>
    <row r="41" spans="4:19" x14ac:dyDescent="0.2">
      <c r="D41" t="s">
        <v>58</v>
      </c>
      <c r="E41" t="s">
        <v>20</v>
      </c>
      <c r="F41">
        <v>200</v>
      </c>
      <c r="G41" s="5">
        <v>16.922999999999998</v>
      </c>
      <c r="H41" s="5">
        <v>17.462</v>
      </c>
      <c r="I41" s="5">
        <v>19.614999999999998</v>
      </c>
      <c r="J41">
        <f t="shared" si="0"/>
        <v>18</v>
      </c>
      <c r="K41" s="5">
        <v>0.63900000000000001</v>
      </c>
      <c r="L41">
        <f t="shared" si="1"/>
        <v>17.361000000000001</v>
      </c>
      <c r="M41">
        <v>29.71</v>
      </c>
      <c r="N41">
        <v>2</v>
      </c>
      <c r="O41" s="5">
        <v>10</v>
      </c>
      <c r="P41">
        <f t="shared" si="2"/>
        <v>5</v>
      </c>
      <c r="R41">
        <f t="shared" si="4"/>
        <v>51.57953100000001</v>
      </c>
    </row>
    <row r="42" spans="4:19" x14ac:dyDescent="0.2">
      <c r="D42" t="s">
        <v>58</v>
      </c>
      <c r="E42" t="s">
        <v>21</v>
      </c>
      <c r="F42">
        <v>200</v>
      </c>
      <c r="G42" s="5">
        <v>19.739000000000001</v>
      </c>
      <c r="H42" s="5">
        <v>19.818000000000001</v>
      </c>
      <c r="I42" s="5">
        <v>22.167999999999999</v>
      </c>
      <c r="J42">
        <f t="shared" si="0"/>
        <v>20.574999999999999</v>
      </c>
      <c r="K42" s="5">
        <v>5.6000000000000001E-2</v>
      </c>
      <c r="L42">
        <f t="shared" si="1"/>
        <v>20.518999999999998</v>
      </c>
      <c r="M42">
        <v>29.71</v>
      </c>
      <c r="N42">
        <v>2</v>
      </c>
      <c r="O42" s="5">
        <v>10</v>
      </c>
      <c r="P42">
        <f t="shared" si="2"/>
        <v>5</v>
      </c>
      <c r="R42">
        <f t="shared" si="4"/>
        <v>60.96194899999999</v>
      </c>
    </row>
    <row r="43" spans="4:19" x14ac:dyDescent="0.2">
      <c r="D43" t="s">
        <v>58</v>
      </c>
      <c r="E43" t="s">
        <v>22</v>
      </c>
      <c r="F43">
        <v>200</v>
      </c>
      <c r="G43" s="5">
        <v>17.600000000000001</v>
      </c>
      <c r="H43" s="5">
        <v>14.323</v>
      </c>
      <c r="I43" s="5">
        <v>15.738</v>
      </c>
      <c r="J43">
        <f t="shared" si="0"/>
        <v>15.887</v>
      </c>
      <c r="K43" s="5">
        <v>0.185</v>
      </c>
      <c r="L43">
        <f t="shared" si="1"/>
        <v>15.702</v>
      </c>
      <c r="M43">
        <v>29.71</v>
      </c>
      <c r="N43">
        <v>2</v>
      </c>
      <c r="O43" s="5">
        <v>10</v>
      </c>
      <c r="P43">
        <f t="shared" si="2"/>
        <v>5</v>
      </c>
      <c r="R43">
        <f t="shared" si="4"/>
        <v>46.650641999999998</v>
      </c>
    </row>
    <row r="44" spans="4:19" x14ac:dyDescent="0.2">
      <c r="D44" t="s">
        <v>58</v>
      </c>
      <c r="E44" t="s">
        <v>23</v>
      </c>
      <c r="F44">
        <v>200</v>
      </c>
      <c r="G44" s="5">
        <v>10.19</v>
      </c>
      <c r="H44" s="5">
        <v>8.6690000000000005</v>
      </c>
      <c r="I44" s="5">
        <v>10.861000000000001</v>
      </c>
      <c r="J44">
        <f t="shared" si="0"/>
        <v>9.9066666666666681</v>
      </c>
      <c r="K44" s="5">
        <v>9.5000000000000001E-2</v>
      </c>
      <c r="L44">
        <f t="shared" si="1"/>
        <v>9.8116666666666674</v>
      </c>
      <c r="M44">
        <v>29.71</v>
      </c>
      <c r="N44">
        <v>2</v>
      </c>
      <c r="O44" s="5">
        <v>10</v>
      </c>
      <c r="P44">
        <f t="shared" si="2"/>
        <v>5</v>
      </c>
      <c r="R44">
        <f t="shared" si="4"/>
        <v>29.150461666666672</v>
      </c>
    </row>
  </sheetData>
  <mergeCells count="6">
    <mergeCell ref="F1:H1"/>
    <mergeCell ref="U20:W20"/>
    <mergeCell ref="Y20:AA20"/>
    <mergeCell ref="AC20:AE20"/>
    <mergeCell ref="U25:W25"/>
    <mergeCell ref="Y25:AA25"/>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62C4-9692-4998-89F1-DC6035AC60A8}">
  <dimension ref="A1:AB42"/>
  <sheetViews>
    <sheetView topLeftCell="A18" zoomScale="85" zoomScaleNormal="85" workbookViewId="0">
      <selection activeCell="M35" sqref="M35"/>
    </sheetView>
  </sheetViews>
  <sheetFormatPr defaultRowHeight="15" x14ac:dyDescent="0.2"/>
  <cols>
    <col min="2" max="2" width="13.85546875" bestFit="1" customWidth="1"/>
  </cols>
  <sheetData>
    <row r="1" spans="1:20" x14ac:dyDescent="0.2">
      <c r="A1" t="s">
        <v>178</v>
      </c>
      <c r="C1" s="65" t="s">
        <v>72</v>
      </c>
      <c r="D1" s="65"/>
      <c r="E1" s="65"/>
    </row>
    <row r="2" spans="1:20" x14ac:dyDescent="0.2">
      <c r="A2" t="s">
        <v>169</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2">
      <c r="B3">
        <v>20</v>
      </c>
      <c r="C3" s="5">
        <v>0</v>
      </c>
      <c r="D3" s="5">
        <v>0</v>
      </c>
      <c r="E3" s="5">
        <v>0</v>
      </c>
      <c r="F3">
        <f>AVERAGE(C3:E3)</f>
        <v>0</v>
      </c>
      <c r="G3" s="5">
        <v>0</v>
      </c>
      <c r="H3">
        <f>F3-G3</f>
        <v>0</v>
      </c>
      <c r="I3">
        <v>64.959999999999994</v>
      </c>
      <c r="J3">
        <v>2</v>
      </c>
      <c r="K3" s="5">
        <v>1</v>
      </c>
      <c r="L3">
        <f>50/K3</f>
        <v>50</v>
      </c>
      <c r="N3">
        <f>(H3*I3)/(J3*L3)</f>
        <v>0</v>
      </c>
      <c r="Q3">
        <v>5</v>
      </c>
      <c r="R3">
        <f>(S3*T3)/Q3</f>
        <v>25</v>
      </c>
      <c r="S3">
        <v>1.25</v>
      </c>
      <c r="T3">
        <v>100</v>
      </c>
    </row>
    <row r="4" spans="1:20" x14ac:dyDescent="0.2">
      <c r="B4">
        <v>100</v>
      </c>
      <c r="C4" s="5"/>
      <c r="D4" s="5"/>
      <c r="E4" s="5"/>
      <c r="F4" t="e">
        <f>AVERAGE(C4:E4)</f>
        <v>#DIV/0!</v>
      </c>
      <c r="G4" s="5"/>
      <c r="H4" t="e">
        <f>F4-G4</f>
        <v>#DIV/0!</v>
      </c>
      <c r="I4">
        <v>64.959999999999994</v>
      </c>
      <c r="J4">
        <v>2</v>
      </c>
      <c r="K4" s="6">
        <v>5</v>
      </c>
      <c r="L4">
        <f>50/K4</f>
        <v>10</v>
      </c>
      <c r="N4" t="e">
        <f>(H4*I4)/(J4*L4)</f>
        <v>#DIV/0!</v>
      </c>
    </row>
    <row r="5" spans="1:20" x14ac:dyDescent="0.2">
      <c r="B5">
        <v>200</v>
      </c>
      <c r="C5" s="5">
        <v>-85.811000000000007</v>
      </c>
      <c r="D5" s="5">
        <v>-47.835999999999999</v>
      </c>
      <c r="E5" s="5">
        <v>-28.501999999999999</v>
      </c>
      <c r="F5">
        <f>AVERAGE(C5:E5)</f>
        <v>-54.049666666666667</v>
      </c>
      <c r="G5" s="5">
        <v>-0.55900000000000005</v>
      </c>
      <c r="H5">
        <f>F5-G5</f>
        <v>-53.490666666666669</v>
      </c>
      <c r="I5">
        <v>64.959999999999994</v>
      </c>
      <c r="J5">
        <v>2</v>
      </c>
      <c r="K5" s="6">
        <v>10</v>
      </c>
      <c r="L5">
        <f>50/K5</f>
        <v>5</v>
      </c>
      <c r="N5">
        <f>(H5*I5)/(J5*L5)</f>
        <v>-347.47537066666666</v>
      </c>
    </row>
    <row r="6" spans="1:20" x14ac:dyDescent="0.2">
      <c r="B6" s="7">
        <v>400</v>
      </c>
      <c r="C6" s="5">
        <v>-40.704999999999998</v>
      </c>
      <c r="D6" s="5">
        <v>-30.88</v>
      </c>
      <c r="E6" s="5">
        <v>-34.536999999999999</v>
      </c>
      <c r="F6">
        <f>AVERAGE(C6:E6)</f>
        <v>-35.373999999999995</v>
      </c>
      <c r="G6" s="5">
        <v>-4.4999999999999998E-2</v>
      </c>
      <c r="H6">
        <f>F6-G6</f>
        <v>-35.328999999999994</v>
      </c>
      <c r="I6">
        <v>64.959999999999994</v>
      </c>
      <c r="J6">
        <v>2</v>
      </c>
      <c r="K6" s="6">
        <v>20</v>
      </c>
      <c r="L6">
        <f>50/K6</f>
        <v>2.5</v>
      </c>
      <c r="N6">
        <f>(H6*I6)/(J6*L6)</f>
        <v>-458.99436799999984</v>
      </c>
    </row>
    <row r="7" spans="1:20" x14ac:dyDescent="0.2">
      <c r="B7" s="22">
        <v>800</v>
      </c>
      <c r="C7" s="5">
        <v>-25.021999999999998</v>
      </c>
      <c r="D7" s="5">
        <v>-23.620999999999999</v>
      </c>
      <c r="E7" s="5">
        <v>-23.001999999999999</v>
      </c>
      <c r="F7">
        <f>AVERAGE(C7:E7)</f>
        <v>-23.881666666666664</v>
      </c>
      <c r="G7" s="5">
        <v>-0.34599999999999997</v>
      </c>
      <c r="H7">
        <f>F7-G7</f>
        <v>-23.535666666666664</v>
      </c>
      <c r="I7">
        <v>64.959999999999994</v>
      </c>
      <c r="J7">
        <v>2</v>
      </c>
      <c r="K7" s="6">
        <v>40</v>
      </c>
      <c r="L7">
        <f>50/K7</f>
        <v>1.25</v>
      </c>
      <c r="N7">
        <f>(H7*I7)/(J7*L7)</f>
        <v>-611.55076266666651</v>
      </c>
    </row>
    <row r="8" spans="1:20" x14ac:dyDescent="0.2">
      <c r="B8" s="7"/>
    </row>
    <row r="9" spans="1:20" x14ac:dyDescent="0.2">
      <c r="A9" t="s">
        <v>159</v>
      </c>
      <c r="B9" s="11" t="s">
        <v>70</v>
      </c>
      <c r="C9" s="4">
        <v>1</v>
      </c>
      <c r="D9" s="4">
        <v>2</v>
      </c>
      <c r="E9" s="4">
        <v>3</v>
      </c>
      <c r="F9" s="3" t="s">
        <v>63</v>
      </c>
      <c r="G9" s="4" t="s">
        <v>64</v>
      </c>
      <c r="H9" s="3" t="s">
        <v>61</v>
      </c>
      <c r="I9" s="9" t="s">
        <v>65</v>
      </c>
      <c r="J9" s="3" t="s">
        <v>66</v>
      </c>
      <c r="K9" s="3" t="s">
        <v>67</v>
      </c>
      <c r="L9" s="3" t="s">
        <v>68</v>
      </c>
      <c r="N9" s="3" t="s">
        <v>107</v>
      </c>
    </row>
    <row r="10" spans="1:20" x14ac:dyDescent="0.2">
      <c r="B10" s="7">
        <v>20</v>
      </c>
      <c r="C10" s="5">
        <v>0</v>
      </c>
      <c r="D10" s="5">
        <v>0</v>
      </c>
      <c r="E10" s="5">
        <v>0</v>
      </c>
      <c r="F10">
        <f>AVERAGE(C10:E10)</f>
        <v>0</v>
      </c>
      <c r="G10" s="5">
        <v>0</v>
      </c>
      <c r="H10">
        <f>F10-G10</f>
        <v>0</v>
      </c>
      <c r="I10">
        <v>64.959999999999994</v>
      </c>
      <c r="J10">
        <v>2</v>
      </c>
      <c r="K10" s="5">
        <v>1</v>
      </c>
      <c r="L10">
        <f>50/K10</f>
        <v>50</v>
      </c>
      <c r="N10">
        <f>(H10*I10)/(J10*L10)</f>
        <v>0</v>
      </c>
    </row>
    <row r="11" spans="1:20" x14ac:dyDescent="0.2">
      <c r="B11" s="7">
        <v>100</v>
      </c>
      <c r="C11" s="5">
        <v>0</v>
      </c>
      <c r="D11" s="5">
        <v>0</v>
      </c>
      <c r="E11" s="5">
        <v>0</v>
      </c>
      <c r="F11">
        <f>AVERAGE(C11:E11)</f>
        <v>0</v>
      </c>
      <c r="G11" s="5">
        <v>0</v>
      </c>
      <c r="H11">
        <f>F11-G11</f>
        <v>0</v>
      </c>
      <c r="I11">
        <v>64.959999999999994</v>
      </c>
      <c r="J11">
        <v>2</v>
      </c>
      <c r="K11" s="6">
        <v>5</v>
      </c>
      <c r="L11">
        <f>50/K11</f>
        <v>10</v>
      </c>
      <c r="N11">
        <f>(H11*I11)/(J11*L11)</f>
        <v>0</v>
      </c>
    </row>
    <row r="12" spans="1:20" x14ac:dyDescent="0.2">
      <c r="B12" s="7">
        <v>200</v>
      </c>
      <c r="C12" s="5">
        <v>-50.988</v>
      </c>
      <c r="D12" s="5">
        <v>-59.795999999999999</v>
      </c>
      <c r="E12" s="5">
        <v>-40.036000000000001</v>
      </c>
      <c r="F12">
        <f>AVERAGE(C12:E12)</f>
        <v>-50.273333333333333</v>
      </c>
      <c r="G12" s="5">
        <v>-0.32</v>
      </c>
      <c r="H12">
        <f>F12-G12</f>
        <v>-49.953333333333333</v>
      </c>
      <c r="I12">
        <v>64.959999999999994</v>
      </c>
      <c r="J12">
        <v>2</v>
      </c>
      <c r="K12" s="6">
        <v>10</v>
      </c>
      <c r="L12">
        <f>50/K12</f>
        <v>5</v>
      </c>
      <c r="N12">
        <f>(H12*I12)/(J12*L12)</f>
        <v>-324.49685333333332</v>
      </c>
    </row>
    <row r="13" spans="1:20" x14ac:dyDescent="0.2">
      <c r="B13" s="7">
        <v>400</v>
      </c>
      <c r="C13" s="5">
        <v>-20.745999999999999</v>
      </c>
      <c r="D13" s="5">
        <v>-21.83</v>
      </c>
      <c r="E13" s="5">
        <v>-21.669</v>
      </c>
      <c r="F13">
        <f>AVERAGE(C13:E13)</f>
        <v>-21.414999999999996</v>
      </c>
      <c r="G13" s="5">
        <v>-0.41549999999999998</v>
      </c>
      <c r="H13">
        <f>F13-G13</f>
        <v>-20.999499999999994</v>
      </c>
      <c r="I13">
        <v>64.959999999999994</v>
      </c>
      <c r="J13">
        <v>2</v>
      </c>
      <c r="K13" s="6">
        <v>20</v>
      </c>
      <c r="L13">
        <f>50/K13</f>
        <v>2.5</v>
      </c>
      <c r="N13">
        <f>(H13*I13)/(J13*L13)</f>
        <v>-272.82550399999991</v>
      </c>
    </row>
    <row r="14" spans="1:20" x14ac:dyDescent="0.2">
      <c r="B14" s="22">
        <v>800</v>
      </c>
      <c r="C14" s="5">
        <v>-14.587</v>
      </c>
      <c r="D14" s="5">
        <v>-14.677</v>
      </c>
      <c r="E14" s="5">
        <v>-14.426</v>
      </c>
      <c r="F14">
        <f>AVERAGE(C14:E14)</f>
        <v>-14.563333333333333</v>
      </c>
      <c r="G14" s="5">
        <v>-0.36299999999999999</v>
      </c>
      <c r="H14">
        <f>F14-G14</f>
        <v>-14.200333333333333</v>
      </c>
      <c r="I14">
        <v>64.959999999999994</v>
      </c>
      <c r="J14">
        <v>2</v>
      </c>
      <c r="K14" s="6">
        <v>40</v>
      </c>
      <c r="L14">
        <f>50/K14</f>
        <v>1.25</v>
      </c>
      <c r="N14">
        <f>(H14*I14)/(J14*L14)</f>
        <v>-368.9814613333333</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v>800</v>
      </c>
      <c r="D19" s="5">
        <v>-22.614999999999998</v>
      </c>
      <c r="E19" s="5">
        <v>-22.692</v>
      </c>
      <c r="F19" s="5">
        <v>-21.768999999999998</v>
      </c>
      <c r="G19">
        <f t="shared" ref="G19:G42" si="0">AVERAGE(D19:F19)</f>
        <v>-22.358666666666664</v>
      </c>
      <c r="H19" s="5">
        <v>-7.6999999999999999E-2</v>
      </c>
      <c r="I19">
        <f t="shared" ref="I19:I42" si="1">G19-H19</f>
        <v>-22.281666666666663</v>
      </c>
      <c r="J19">
        <v>64.959999999999994</v>
      </c>
      <c r="K19">
        <v>2</v>
      </c>
      <c r="L19" s="6">
        <v>40</v>
      </c>
      <c r="M19">
        <f t="shared" ref="M19:M42" si="2">50/L19</f>
        <v>1.25</v>
      </c>
      <c r="O19">
        <f t="shared" ref="O19:O42" si="3">(I19*J19)/(K19*M19)</f>
        <v>-578.96682666666652</v>
      </c>
      <c r="P19">
        <f>AVERAGE(O19:O25)</f>
        <v>-409.94090666666659</v>
      </c>
      <c r="Q19">
        <f>ABS(O19)</f>
        <v>578.96682666666652</v>
      </c>
      <c r="R19" t="s">
        <v>75</v>
      </c>
      <c r="S19">
        <f>AVERAGE(O38:O42)</f>
        <v>-376.69004799999993</v>
      </c>
      <c r="T19">
        <f>AVERAGE(O26:O32)</f>
        <v>-365.56518399999999</v>
      </c>
      <c r="V19" t="s">
        <v>75</v>
      </c>
      <c r="W19">
        <f>STDEVA(O38:O42)</f>
        <v>33.126086595749129</v>
      </c>
      <c r="X19">
        <f>STDEVA(O26:O32)</f>
        <v>90.309421955243053</v>
      </c>
      <c r="Z19" t="s">
        <v>75</v>
      </c>
      <c r="AA19">
        <f>W19/SQRT(W24)</f>
        <v>14.814436291327929</v>
      </c>
      <c r="AB19">
        <f>X19/SQRT(X24)</f>
        <v>34.133753077081373</v>
      </c>
    </row>
    <row r="20" spans="1:28" x14ac:dyDescent="0.2">
      <c r="A20" t="s">
        <v>57</v>
      </c>
      <c r="B20" t="s">
        <v>1</v>
      </c>
      <c r="C20">
        <v>800</v>
      </c>
      <c r="D20" s="5">
        <v>-21.466999999999999</v>
      </c>
      <c r="E20" s="5">
        <v>-22.428999999999998</v>
      </c>
      <c r="F20" s="5">
        <v>-22.538</v>
      </c>
      <c r="G20">
        <f t="shared" si="0"/>
        <v>-22.144666666666666</v>
      </c>
      <c r="H20" s="5">
        <v>-0.5</v>
      </c>
      <c r="I20">
        <f t="shared" si="1"/>
        <v>-21.644666666666666</v>
      </c>
      <c r="J20">
        <v>64.959999999999994</v>
      </c>
      <c r="K20">
        <v>2</v>
      </c>
      <c r="L20" s="6">
        <v>40</v>
      </c>
      <c r="M20">
        <f t="shared" si="2"/>
        <v>1.25</v>
      </c>
      <c r="O20">
        <f t="shared" si="3"/>
        <v>-562.41501866666658</v>
      </c>
      <c r="Q20">
        <f>ABS(O20)</f>
        <v>562.41501866666658</v>
      </c>
      <c r="R20" t="s">
        <v>76</v>
      </c>
      <c r="S20">
        <f>AVERAGE(O33:O37)</f>
        <v>-396.6613504</v>
      </c>
      <c r="T20">
        <f>AVERAGE(O19:O25)</f>
        <v>-409.94090666666659</v>
      </c>
      <c r="V20" t="s">
        <v>76</v>
      </c>
      <c r="W20">
        <f>STDEVA(O33:O37)</f>
        <v>48.047738014734328</v>
      </c>
      <c r="X20">
        <f>STDEVA(O19:O25)</f>
        <v>245.64996603937058</v>
      </c>
      <c r="Z20" t="s">
        <v>76</v>
      </c>
      <c r="AA20">
        <f>W20/SQRT(W25)</f>
        <v>21.487601673209348</v>
      </c>
      <c r="AB20">
        <f>X20/SQRT(X25)</f>
        <v>92.846959958805257</v>
      </c>
    </row>
    <row r="21" spans="1:28" x14ac:dyDescent="0.2">
      <c r="A21" t="s">
        <v>57</v>
      </c>
      <c r="B21" t="s">
        <v>2</v>
      </c>
      <c r="C21">
        <v>800</v>
      </c>
      <c r="D21" s="5">
        <v>0</v>
      </c>
      <c r="E21" s="5">
        <v>0</v>
      </c>
      <c r="F21" s="5">
        <v>0</v>
      </c>
      <c r="G21">
        <f t="shared" si="0"/>
        <v>0</v>
      </c>
      <c r="H21" s="5">
        <v>0</v>
      </c>
      <c r="I21">
        <f t="shared" si="1"/>
        <v>0</v>
      </c>
      <c r="J21">
        <v>64.959999999999994</v>
      </c>
      <c r="K21">
        <v>2</v>
      </c>
      <c r="L21" s="6">
        <v>40</v>
      </c>
      <c r="M21">
        <f t="shared" si="2"/>
        <v>1.25</v>
      </c>
      <c r="O21">
        <f t="shared" si="3"/>
        <v>0</v>
      </c>
    </row>
    <row r="22" spans="1:28" x14ac:dyDescent="0.2">
      <c r="A22" t="s">
        <v>57</v>
      </c>
      <c r="B22" t="s">
        <v>3</v>
      </c>
      <c r="C22">
        <v>800</v>
      </c>
      <c r="D22" s="5">
        <v>-8.077</v>
      </c>
      <c r="E22" s="5">
        <v>-7.7690000000000001</v>
      </c>
      <c r="F22" s="5">
        <v>-8.3079999999999998</v>
      </c>
      <c r="G22">
        <f t="shared" si="0"/>
        <v>-8.0513333333333339</v>
      </c>
      <c r="H22" s="5">
        <v>-0.84599999999999997</v>
      </c>
      <c r="I22">
        <f t="shared" si="1"/>
        <v>-7.2053333333333338</v>
      </c>
      <c r="J22">
        <v>64.959999999999994</v>
      </c>
      <c r="K22">
        <v>2</v>
      </c>
      <c r="L22" s="6">
        <v>40</v>
      </c>
      <c r="M22">
        <f t="shared" si="2"/>
        <v>1.25</v>
      </c>
      <c r="O22">
        <f t="shared" si="3"/>
        <v>-187.22338133333332</v>
      </c>
      <c r="Q22">
        <f t="shared" ref="Q22:Q42" si="4">ABS(O22)</f>
        <v>187.22338133333332</v>
      </c>
      <c r="R22" s="67" t="s">
        <v>78</v>
      </c>
      <c r="S22" s="67"/>
      <c r="T22" s="67"/>
      <c r="V22" s="66" t="s">
        <v>80</v>
      </c>
      <c r="W22" s="66"/>
      <c r="X22" s="66"/>
    </row>
    <row r="23" spans="1:28" x14ac:dyDescent="0.2">
      <c r="A23" t="s">
        <v>57</v>
      </c>
      <c r="B23" t="s">
        <v>4</v>
      </c>
      <c r="C23">
        <v>800</v>
      </c>
      <c r="D23" s="5">
        <v>-13.692</v>
      </c>
      <c r="E23" s="5">
        <v>-11.308</v>
      </c>
      <c r="F23" s="5">
        <v>-13.231</v>
      </c>
      <c r="G23">
        <f t="shared" si="0"/>
        <v>-12.743666666666668</v>
      </c>
      <c r="H23" s="5">
        <v>-0.69199999999999995</v>
      </c>
      <c r="I23">
        <f t="shared" si="1"/>
        <v>-12.051666666666668</v>
      </c>
      <c r="J23">
        <v>64.959999999999994</v>
      </c>
      <c r="K23">
        <v>2</v>
      </c>
      <c r="L23" s="6">
        <v>40</v>
      </c>
      <c r="M23">
        <f t="shared" si="2"/>
        <v>1.25</v>
      </c>
      <c r="O23">
        <f t="shared" si="3"/>
        <v>-313.15050666666667</v>
      </c>
      <c r="Q23">
        <f t="shared" si="4"/>
        <v>313.15050666666667</v>
      </c>
      <c r="S23" t="s">
        <v>58</v>
      </c>
      <c r="T23" t="s">
        <v>57</v>
      </c>
      <c r="W23" t="s">
        <v>58</v>
      </c>
      <c r="X23" t="s">
        <v>57</v>
      </c>
    </row>
    <row r="24" spans="1:28" x14ac:dyDescent="0.2">
      <c r="A24" t="s">
        <v>57</v>
      </c>
      <c r="B24" t="s">
        <v>5</v>
      </c>
      <c r="C24">
        <v>800</v>
      </c>
      <c r="D24" s="5">
        <v>-27.077000000000002</v>
      </c>
      <c r="E24" s="5">
        <v>-25.231000000000002</v>
      </c>
      <c r="F24" s="5">
        <v>-19.768999999999998</v>
      </c>
      <c r="G24">
        <f t="shared" si="0"/>
        <v>-24.025666666666666</v>
      </c>
      <c r="H24" s="5">
        <v>-0.308</v>
      </c>
      <c r="I24">
        <f t="shared" si="1"/>
        <v>-23.717666666666666</v>
      </c>
      <c r="J24">
        <v>64.959999999999994</v>
      </c>
      <c r="K24">
        <v>2</v>
      </c>
      <c r="L24" s="6">
        <v>40</v>
      </c>
      <c r="M24">
        <f t="shared" si="2"/>
        <v>1.25</v>
      </c>
      <c r="O24">
        <f t="shared" si="3"/>
        <v>-616.27985066666656</v>
      </c>
      <c r="Q24">
        <f t="shared" si="4"/>
        <v>616.27985066666656</v>
      </c>
      <c r="R24" t="s">
        <v>75</v>
      </c>
      <c r="S24">
        <f>ABS(S19)</f>
        <v>376.69004799999993</v>
      </c>
      <c r="T24">
        <f>ABS(T19)</f>
        <v>365.56518399999999</v>
      </c>
      <c r="V24" t="s">
        <v>75</v>
      </c>
      <c r="W24">
        <f>COUNT(O38:O42)</f>
        <v>5</v>
      </c>
      <c r="X24">
        <f>COUNT(O26:O32)</f>
        <v>7</v>
      </c>
    </row>
    <row r="25" spans="1:28" x14ac:dyDescent="0.2">
      <c r="A25" t="s">
        <v>57</v>
      </c>
      <c r="B25" t="s">
        <v>6</v>
      </c>
      <c r="C25">
        <v>800</v>
      </c>
      <c r="D25" s="5">
        <v>-25.021999999999998</v>
      </c>
      <c r="E25" s="5">
        <v>-23.620999999999999</v>
      </c>
      <c r="F25" s="5">
        <v>-23.001999999999999</v>
      </c>
      <c r="G25">
        <f t="shared" si="0"/>
        <v>-23.881666666666664</v>
      </c>
      <c r="H25" s="5">
        <v>-0.34599999999999997</v>
      </c>
      <c r="I25">
        <f t="shared" si="1"/>
        <v>-23.535666666666664</v>
      </c>
      <c r="J25">
        <v>64.959999999999994</v>
      </c>
      <c r="K25">
        <v>2</v>
      </c>
      <c r="L25" s="6">
        <v>40</v>
      </c>
      <c r="M25">
        <f t="shared" si="2"/>
        <v>1.25</v>
      </c>
      <c r="O25">
        <f t="shared" si="3"/>
        <v>-611.55076266666651</v>
      </c>
      <c r="Q25">
        <f t="shared" si="4"/>
        <v>611.55076266666651</v>
      </c>
      <c r="R25" t="s">
        <v>76</v>
      </c>
      <c r="S25">
        <f>ABS(S20)</f>
        <v>396.6613504</v>
      </c>
      <c r="T25">
        <f>ABS(T20)</f>
        <v>409.94090666666659</v>
      </c>
      <c r="V25" t="s">
        <v>76</v>
      </c>
      <c r="W25">
        <f>COUNT(O33:O37)</f>
        <v>5</v>
      </c>
      <c r="X25">
        <f>COUNT(O19:O25)</f>
        <v>7</v>
      </c>
    </row>
    <row r="26" spans="1:28" x14ac:dyDescent="0.2">
      <c r="A26" t="s">
        <v>57</v>
      </c>
      <c r="B26" t="s">
        <v>7</v>
      </c>
      <c r="C26">
        <v>800</v>
      </c>
      <c r="D26" s="5">
        <v>-16.846</v>
      </c>
      <c r="E26" s="5">
        <v>-5.4619999999999997</v>
      </c>
      <c r="F26" s="5">
        <v>-15</v>
      </c>
      <c r="G26">
        <f t="shared" si="0"/>
        <v>-12.436</v>
      </c>
      <c r="H26" s="5">
        <v>-0.23100000000000001</v>
      </c>
      <c r="I26">
        <f t="shared" si="1"/>
        <v>-12.205</v>
      </c>
      <c r="J26">
        <v>64.959999999999994</v>
      </c>
      <c r="K26">
        <v>2</v>
      </c>
      <c r="L26" s="6">
        <v>40</v>
      </c>
      <c r="M26">
        <f t="shared" si="2"/>
        <v>1.25</v>
      </c>
      <c r="O26">
        <f t="shared" si="3"/>
        <v>-317.13471999999996</v>
      </c>
      <c r="P26">
        <f>AVERAGE(O26:O32)</f>
        <v>-365.56518399999999</v>
      </c>
      <c r="Q26">
        <f t="shared" si="4"/>
        <v>317.13471999999996</v>
      </c>
    </row>
    <row r="27" spans="1:28" x14ac:dyDescent="0.2">
      <c r="A27" t="s">
        <v>57</v>
      </c>
      <c r="B27" t="s">
        <v>8</v>
      </c>
      <c r="C27">
        <v>800</v>
      </c>
      <c r="D27" s="5">
        <v>-18.692</v>
      </c>
      <c r="E27" s="5">
        <v>-18.154</v>
      </c>
      <c r="F27" s="5">
        <v>-18.462</v>
      </c>
      <c r="G27">
        <f t="shared" si="0"/>
        <v>-18.436000000000003</v>
      </c>
      <c r="H27" s="5">
        <v>-0.61499999999999999</v>
      </c>
      <c r="I27">
        <f t="shared" si="1"/>
        <v>-17.821000000000005</v>
      </c>
      <c r="J27">
        <v>64.959999999999994</v>
      </c>
      <c r="K27">
        <v>2</v>
      </c>
      <c r="L27" s="6">
        <v>40</v>
      </c>
      <c r="M27">
        <f t="shared" si="2"/>
        <v>1.25</v>
      </c>
      <c r="O27">
        <f t="shared" si="3"/>
        <v>-463.06086400000015</v>
      </c>
      <c r="Q27">
        <f t="shared" si="4"/>
        <v>463.06086400000015</v>
      </c>
    </row>
    <row r="28" spans="1:28" x14ac:dyDescent="0.2">
      <c r="A28" t="s">
        <v>57</v>
      </c>
      <c r="B28" t="s">
        <v>9</v>
      </c>
      <c r="C28">
        <v>800</v>
      </c>
      <c r="D28" s="5">
        <v>-11.154</v>
      </c>
      <c r="E28" s="5">
        <v>-11.231</v>
      </c>
      <c r="F28" s="5">
        <v>-11.769</v>
      </c>
      <c r="G28">
        <f t="shared" si="0"/>
        <v>-11.384666666666666</v>
      </c>
      <c r="H28" s="5">
        <v>-0.26200000000000001</v>
      </c>
      <c r="I28">
        <f t="shared" si="1"/>
        <v>-11.122666666666666</v>
      </c>
      <c r="J28">
        <v>64.959999999999994</v>
      </c>
      <c r="K28">
        <v>2</v>
      </c>
      <c r="L28" s="6">
        <v>40</v>
      </c>
      <c r="M28">
        <f t="shared" si="2"/>
        <v>1.25</v>
      </c>
      <c r="O28">
        <f t="shared" si="3"/>
        <v>-289.01137066666661</v>
      </c>
      <c r="Q28">
        <f t="shared" si="4"/>
        <v>289.01137066666661</v>
      </c>
    </row>
    <row r="29" spans="1:28" x14ac:dyDescent="0.2">
      <c r="A29" t="s">
        <v>57</v>
      </c>
      <c r="B29" t="s">
        <v>10</v>
      </c>
      <c r="C29">
        <v>800</v>
      </c>
      <c r="D29" s="5">
        <v>-11.385</v>
      </c>
      <c r="E29" s="5">
        <v>-10.308</v>
      </c>
      <c r="F29" s="5">
        <v>-9.3079999999999998</v>
      </c>
      <c r="G29">
        <f t="shared" si="0"/>
        <v>-10.333666666666666</v>
      </c>
      <c r="H29" s="5">
        <v>-0.308</v>
      </c>
      <c r="I29">
        <f t="shared" si="1"/>
        <v>-10.025666666666666</v>
      </c>
      <c r="J29">
        <v>64.959999999999994</v>
      </c>
      <c r="K29">
        <v>2</v>
      </c>
      <c r="L29" s="6">
        <v>40</v>
      </c>
      <c r="M29">
        <f t="shared" si="2"/>
        <v>1.25</v>
      </c>
      <c r="O29">
        <f t="shared" si="3"/>
        <v>-260.50692266666658</v>
      </c>
      <c r="Q29">
        <f t="shared" si="4"/>
        <v>260.50692266666658</v>
      </c>
    </row>
    <row r="30" spans="1:28" x14ac:dyDescent="0.2">
      <c r="A30" t="s">
        <v>57</v>
      </c>
      <c r="B30" t="s">
        <v>11</v>
      </c>
      <c r="C30">
        <v>800</v>
      </c>
      <c r="D30" s="5">
        <v>-21.692</v>
      </c>
      <c r="E30" s="5">
        <v>-15.077</v>
      </c>
      <c r="F30" s="5">
        <v>-21.538</v>
      </c>
      <c r="G30">
        <f t="shared" si="0"/>
        <v>-19.435666666666666</v>
      </c>
      <c r="H30" s="5">
        <v>-7.6999999999999999E-2</v>
      </c>
      <c r="I30">
        <f t="shared" si="1"/>
        <v>-19.358666666666664</v>
      </c>
      <c r="J30">
        <v>64.959999999999994</v>
      </c>
      <c r="K30">
        <v>2</v>
      </c>
      <c r="L30" s="6">
        <v>40</v>
      </c>
      <c r="M30">
        <f t="shared" si="2"/>
        <v>1.25</v>
      </c>
      <c r="O30">
        <f t="shared" si="3"/>
        <v>-503.01559466666657</v>
      </c>
      <c r="Q30">
        <f t="shared" si="4"/>
        <v>503.01559466666657</v>
      </c>
    </row>
    <row r="31" spans="1:28" x14ac:dyDescent="0.2">
      <c r="A31" t="s">
        <v>57</v>
      </c>
      <c r="B31" t="s">
        <v>12</v>
      </c>
      <c r="C31">
        <v>800</v>
      </c>
      <c r="D31" s="5">
        <v>-15</v>
      </c>
      <c r="E31" s="5">
        <v>-13.077</v>
      </c>
      <c r="F31" s="5">
        <v>-12.538</v>
      </c>
      <c r="G31">
        <f t="shared" si="0"/>
        <v>-13.538333333333332</v>
      </c>
      <c r="H31" s="5">
        <v>-0.53800000000000003</v>
      </c>
      <c r="I31">
        <f t="shared" si="1"/>
        <v>-13.000333333333332</v>
      </c>
      <c r="J31">
        <v>64.959999999999994</v>
      </c>
      <c r="K31">
        <v>2</v>
      </c>
      <c r="L31" s="6">
        <v>40</v>
      </c>
      <c r="M31">
        <f t="shared" si="2"/>
        <v>1.25</v>
      </c>
      <c r="O31">
        <f t="shared" si="3"/>
        <v>-337.80066133333327</v>
      </c>
      <c r="Q31">
        <f t="shared" si="4"/>
        <v>337.80066133333327</v>
      </c>
    </row>
    <row r="32" spans="1:28" x14ac:dyDescent="0.2">
      <c r="A32" t="s">
        <v>57</v>
      </c>
      <c r="B32" t="s">
        <v>13</v>
      </c>
      <c r="C32">
        <v>800</v>
      </c>
      <c r="D32" s="5">
        <v>-16.846</v>
      </c>
      <c r="E32" s="5">
        <v>-14.231</v>
      </c>
      <c r="F32" s="5">
        <v>-14.231</v>
      </c>
      <c r="G32">
        <f t="shared" si="0"/>
        <v>-15.102666666666666</v>
      </c>
      <c r="H32" s="5">
        <v>-0.154</v>
      </c>
      <c r="I32">
        <f t="shared" si="1"/>
        <v>-14.948666666666666</v>
      </c>
      <c r="J32">
        <v>64.959999999999994</v>
      </c>
      <c r="K32">
        <v>2</v>
      </c>
      <c r="L32" s="6">
        <v>40</v>
      </c>
      <c r="M32">
        <f t="shared" si="2"/>
        <v>1.25</v>
      </c>
      <c r="O32">
        <f t="shared" si="3"/>
        <v>-388.4261546666666</v>
      </c>
      <c r="Q32">
        <f t="shared" si="4"/>
        <v>388.4261546666666</v>
      </c>
    </row>
    <row r="33" spans="1:17" x14ac:dyDescent="0.2">
      <c r="A33" t="s">
        <v>58</v>
      </c>
      <c r="B33" t="s">
        <v>14</v>
      </c>
      <c r="C33">
        <v>800</v>
      </c>
      <c r="D33" s="5">
        <v>-17.768999999999998</v>
      </c>
      <c r="E33" s="5">
        <v>-14.923</v>
      </c>
      <c r="F33" s="5">
        <v>-14.154</v>
      </c>
      <c r="G33">
        <f t="shared" si="0"/>
        <v>-15.615333333333334</v>
      </c>
      <c r="H33" s="5">
        <v>-0.38500000000000001</v>
      </c>
      <c r="I33">
        <f t="shared" si="1"/>
        <v>-15.230333333333334</v>
      </c>
      <c r="J33">
        <v>64.959999999999994</v>
      </c>
      <c r="K33">
        <v>2</v>
      </c>
      <c r="L33" s="6">
        <v>40</v>
      </c>
      <c r="M33">
        <f t="shared" si="2"/>
        <v>1.25</v>
      </c>
      <c r="O33">
        <f t="shared" si="3"/>
        <v>-395.74498133333333</v>
      </c>
      <c r="P33">
        <f>AVERAGE(O33:O37)</f>
        <v>-396.6613504</v>
      </c>
      <c r="Q33">
        <f t="shared" si="4"/>
        <v>395.74498133333333</v>
      </c>
    </row>
    <row r="34" spans="1:17" x14ac:dyDescent="0.2">
      <c r="A34" t="s">
        <v>58</v>
      </c>
      <c r="B34" t="s">
        <v>15</v>
      </c>
      <c r="C34">
        <v>800</v>
      </c>
      <c r="D34" s="5">
        <v>-17.356000000000002</v>
      </c>
      <c r="E34" s="5">
        <v>-17.132999999999999</v>
      </c>
      <c r="F34" s="5">
        <v>-15.444000000000001</v>
      </c>
      <c r="G34">
        <f t="shared" si="0"/>
        <v>-16.644333333333336</v>
      </c>
      <c r="H34" s="5">
        <v>-0.8</v>
      </c>
      <c r="I34">
        <f t="shared" si="1"/>
        <v>-15.844333333333335</v>
      </c>
      <c r="J34">
        <v>64.959999999999994</v>
      </c>
      <c r="K34">
        <v>2</v>
      </c>
      <c r="L34" s="6">
        <v>40</v>
      </c>
      <c r="M34">
        <f t="shared" si="2"/>
        <v>1.25</v>
      </c>
      <c r="O34">
        <f t="shared" si="3"/>
        <v>-411.69915733333335</v>
      </c>
      <c r="Q34">
        <f t="shared" si="4"/>
        <v>411.69915733333335</v>
      </c>
    </row>
    <row r="35" spans="1:17" x14ac:dyDescent="0.2">
      <c r="A35" t="s">
        <v>58</v>
      </c>
      <c r="B35" t="s">
        <v>16</v>
      </c>
      <c r="C35">
        <v>800</v>
      </c>
      <c r="D35" s="5">
        <v>-13</v>
      </c>
      <c r="E35" s="5">
        <v>-14.077</v>
      </c>
      <c r="F35" s="5">
        <v>-15.154</v>
      </c>
      <c r="G35">
        <f t="shared" si="0"/>
        <v>-14.076999999999998</v>
      </c>
      <c r="H35" s="5">
        <v>-7.6999999999999999E-2</v>
      </c>
      <c r="I35">
        <f t="shared" si="1"/>
        <v>-13.999999999999998</v>
      </c>
      <c r="J35">
        <v>64.959999999999994</v>
      </c>
      <c r="K35">
        <v>2</v>
      </c>
      <c r="L35" s="6">
        <v>40</v>
      </c>
      <c r="M35">
        <f t="shared" si="2"/>
        <v>1.25</v>
      </c>
      <c r="O35">
        <f t="shared" si="3"/>
        <v>-363.77599999999995</v>
      </c>
      <c r="Q35">
        <f t="shared" si="4"/>
        <v>363.77599999999995</v>
      </c>
    </row>
    <row r="36" spans="1:17" x14ac:dyDescent="0.2">
      <c r="A36" t="s">
        <v>58</v>
      </c>
      <c r="B36" s="2" t="s">
        <v>17</v>
      </c>
      <c r="C36">
        <v>800</v>
      </c>
      <c r="D36" s="5">
        <v>-11.462</v>
      </c>
      <c r="E36" s="5">
        <v>-13.692</v>
      </c>
      <c r="F36" s="5">
        <v>-13.615</v>
      </c>
      <c r="G36">
        <f t="shared" si="0"/>
        <v>-12.923</v>
      </c>
      <c r="H36" s="5">
        <v>0.308</v>
      </c>
      <c r="I36">
        <f t="shared" si="1"/>
        <v>-13.231</v>
      </c>
      <c r="J36">
        <v>64.959999999999994</v>
      </c>
      <c r="K36">
        <v>2</v>
      </c>
      <c r="L36" s="6">
        <v>40</v>
      </c>
      <c r="M36">
        <f t="shared" si="2"/>
        <v>1.25</v>
      </c>
      <c r="O36">
        <f t="shared" si="3"/>
        <v>-343.79430399999995</v>
      </c>
      <c r="Q36">
        <f t="shared" si="4"/>
        <v>343.79430399999995</v>
      </c>
    </row>
    <row r="37" spans="1:17" x14ac:dyDescent="0.2">
      <c r="A37" t="s">
        <v>58</v>
      </c>
      <c r="B37" t="s">
        <v>18</v>
      </c>
      <c r="C37">
        <v>800</v>
      </c>
      <c r="D37" s="5">
        <v>-19.911000000000001</v>
      </c>
      <c r="E37" s="5">
        <v>-17.067</v>
      </c>
      <c r="F37" s="5">
        <v>-18.289000000000001</v>
      </c>
      <c r="G37">
        <f t="shared" si="0"/>
        <v>-18.422333333333334</v>
      </c>
      <c r="H37" s="5">
        <v>-0.4</v>
      </c>
      <c r="I37">
        <f t="shared" si="1"/>
        <v>-18.022333333333336</v>
      </c>
      <c r="J37">
        <v>64.959999999999994</v>
      </c>
      <c r="K37">
        <v>2</v>
      </c>
      <c r="L37" s="6">
        <v>40</v>
      </c>
      <c r="M37">
        <f t="shared" si="2"/>
        <v>1.25</v>
      </c>
      <c r="O37">
        <f t="shared" si="3"/>
        <v>-468.29230933333338</v>
      </c>
      <c r="Q37">
        <f t="shared" si="4"/>
        <v>468.29230933333338</v>
      </c>
    </row>
    <row r="38" spans="1:17" x14ac:dyDescent="0.2">
      <c r="A38" t="s">
        <v>58</v>
      </c>
      <c r="B38" t="s">
        <v>19</v>
      </c>
      <c r="C38">
        <v>800</v>
      </c>
      <c r="D38" s="5">
        <v>-14.505000000000001</v>
      </c>
      <c r="E38" s="5">
        <v>-14.236000000000001</v>
      </c>
      <c r="F38" s="5">
        <v>-12.621</v>
      </c>
      <c r="G38">
        <f t="shared" si="0"/>
        <v>-13.787333333333335</v>
      </c>
      <c r="H38" s="5">
        <v>-0.52200000000000002</v>
      </c>
      <c r="I38">
        <f t="shared" si="1"/>
        <v>-13.265333333333334</v>
      </c>
      <c r="J38">
        <v>64.959999999999994</v>
      </c>
      <c r="K38">
        <v>2</v>
      </c>
      <c r="L38" s="6">
        <v>40</v>
      </c>
      <c r="M38">
        <f t="shared" si="2"/>
        <v>1.25</v>
      </c>
      <c r="O38">
        <f t="shared" si="3"/>
        <v>-344.68642133333333</v>
      </c>
      <c r="P38">
        <f>AVERAGE(O38:O42)</f>
        <v>-376.69004799999993</v>
      </c>
      <c r="Q38">
        <f t="shared" si="4"/>
        <v>344.68642133333333</v>
      </c>
    </row>
    <row r="39" spans="1:17" x14ac:dyDescent="0.2">
      <c r="A39" t="s">
        <v>58</v>
      </c>
      <c r="B39" t="s">
        <v>20</v>
      </c>
      <c r="C39">
        <v>800</v>
      </c>
      <c r="D39" s="5">
        <v>-16.077000000000002</v>
      </c>
      <c r="E39" s="5">
        <v>-14.077</v>
      </c>
      <c r="F39" s="5">
        <v>-15.769</v>
      </c>
      <c r="G39">
        <f t="shared" si="0"/>
        <v>-15.307666666666668</v>
      </c>
      <c r="H39" s="5">
        <v>-0.38500000000000001</v>
      </c>
      <c r="I39">
        <f t="shared" si="1"/>
        <v>-14.922666666666668</v>
      </c>
      <c r="J39">
        <v>64.959999999999994</v>
      </c>
      <c r="K39">
        <v>2</v>
      </c>
      <c r="L39" s="6">
        <v>40</v>
      </c>
      <c r="M39">
        <f t="shared" si="2"/>
        <v>1.25</v>
      </c>
      <c r="O39">
        <f t="shared" si="3"/>
        <v>-387.7505706666667</v>
      </c>
      <c r="Q39">
        <f t="shared" si="4"/>
        <v>387.7505706666667</v>
      </c>
    </row>
    <row r="40" spans="1:17" x14ac:dyDescent="0.2">
      <c r="A40" t="s">
        <v>58</v>
      </c>
      <c r="B40" t="s">
        <v>21</v>
      </c>
      <c r="C40">
        <v>800</v>
      </c>
      <c r="D40" s="5">
        <v>-14.587</v>
      </c>
      <c r="E40" s="5">
        <v>-14.677</v>
      </c>
      <c r="F40" s="5">
        <v>-14.426</v>
      </c>
      <c r="G40">
        <f t="shared" si="0"/>
        <v>-14.563333333333333</v>
      </c>
      <c r="H40" s="5">
        <v>-0.36299999999999999</v>
      </c>
      <c r="I40">
        <f t="shared" si="1"/>
        <v>-14.200333333333333</v>
      </c>
      <c r="J40">
        <v>64.959999999999994</v>
      </c>
      <c r="K40">
        <v>2</v>
      </c>
      <c r="L40" s="6">
        <v>40</v>
      </c>
      <c r="M40">
        <f t="shared" si="2"/>
        <v>1.25</v>
      </c>
      <c r="O40">
        <f t="shared" si="3"/>
        <v>-368.9814613333333</v>
      </c>
      <c r="Q40">
        <f t="shared" si="4"/>
        <v>368.9814613333333</v>
      </c>
    </row>
    <row r="41" spans="1:17" x14ac:dyDescent="0.2">
      <c r="A41" t="s">
        <v>58</v>
      </c>
      <c r="B41" t="s">
        <v>22</v>
      </c>
      <c r="C41">
        <v>800</v>
      </c>
      <c r="D41" s="5">
        <v>-19.462</v>
      </c>
      <c r="E41" s="5">
        <v>-11.692</v>
      </c>
      <c r="F41" s="5">
        <v>-12.923</v>
      </c>
      <c r="G41">
        <f t="shared" si="0"/>
        <v>-14.692333333333332</v>
      </c>
      <c r="H41" s="5">
        <v>-1.077</v>
      </c>
      <c r="I41">
        <f t="shared" si="1"/>
        <v>-13.615333333333332</v>
      </c>
      <c r="J41">
        <v>64.959999999999994</v>
      </c>
      <c r="K41">
        <v>2</v>
      </c>
      <c r="L41" s="6">
        <v>40</v>
      </c>
      <c r="M41">
        <f t="shared" si="2"/>
        <v>1.25</v>
      </c>
      <c r="O41">
        <f t="shared" si="3"/>
        <v>-353.78082133333328</v>
      </c>
      <c r="Q41">
        <f t="shared" si="4"/>
        <v>353.78082133333328</v>
      </c>
    </row>
    <row r="42" spans="1:17" x14ac:dyDescent="0.2">
      <c r="A42" t="s">
        <v>58</v>
      </c>
      <c r="B42" t="s">
        <v>23</v>
      </c>
      <c r="C42">
        <v>800</v>
      </c>
      <c r="D42" s="5">
        <v>-17.667000000000002</v>
      </c>
      <c r="E42" s="5">
        <v>-16.777999999999999</v>
      </c>
      <c r="F42" s="5">
        <v>-16.667000000000002</v>
      </c>
      <c r="G42">
        <f t="shared" si="0"/>
        <v>-17.037333333333333</v>
      </c>
      <c r="H42" s="5">
        <v>-0.55600000000000005</v>
      </c>
      <c r="I42">
        <f t="shared" si="1"/>
        <v>-16.481333333333332</v>
      </c>
      <c r="J42">
        <v>64.959999999999994</v>
      </c>
      <c r="K42">
        <v>2</v>
      </c>
      <c r="L42" s="6">
        <v>40</v>
      </c>
      <c r="M42">
        <f t="shared" si="2"/>
        <v>1.25</v>
      </c>
      <c r="O42">
        <f t="shared" si="3"/>
        <v>-428.25096533333328</v>
      </c>
      <c r="Q42">
        <f t="shared" si="4"/>
        <v>428.25096533333328</v>
      </c>
    </row>
  </sheetData>
  <mergeCells count="5">
    <mergeCell ref="C1:E1"/>
    <mergeCell ref="R17:T17"/>
    <mergeCell ref="V17:X17"/>
    <mergeCell ref="R22:T22"/>
    <mergeCell ref="V22:X22"/>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D9F1-2644-47F6-A564-CA7F15E326FF}">
  <dimension ref="A1:AB43"/>
  <sheetViews>
    <sheetView zoomScale="70" zoomScaleNormal="70" workbookViewId="0">
      <selection activeCell="R36" sqref="R36"/>
    </sheetView>
  </sheetViews>
  <sheetFormatPr defaultRowHeight="15" x14ac:dyDescent="0.2"/>
  <cols>
    <col min="1" max="1" width="11.43359375" bestFit="1" customWidth="1"/>
    <col min="2" max="2" width="16.41015625" bestFit="1" customWidth="1"/>
  </cols>
  <sheetData>
    <row r="1" spans="1:14" x14ac:dyDescent="0.2">
      <c r="A1" t="s">
        <v>178</v>
      </c>
      <c r="C1" s="65" t="s">
        <v>72</v>
      </c>
      <c r="D1" s="65"/>
      <c r="E1" s="65"/>
    </row>
    <row r="2" spans="1:14" x14ac:dyDescent="0.2">
      <c r="A2" t="s">
        <v>158</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-19.821999999999999</v>
      </c>
      <c r="D4" s="5">
        <v>-20.067</v>
      </c>
      <c r="E4" s="5">
        <v>-20.422000000000001</v>
      </c>
      <c r="F4">
        <f>AVERAGE(C4:E4)</f>
        <v>-20.103666666666665</v>
      </c>
      <c r="G4" s="5">
        <v>-1.9330000000000001</v>
      </c>
      <c r="H4">
        <f>F4-G4</f>
        <v>-18.170666666666666</v>
      </c>
      <c r="I4">
        <v>64.959999999999994</v>
      </c>
      <c r="J4">
        <v>2</v>
      </c>
      <c r="K4" s="6">
        <v>5</v>
      </c>
      <c r="L4">
        <f>50/K4</f>
        <v>10</v>
      </c>
      <c r="N4">
        <f>(H4*I4)/(J4*L4)</f>
        <v>-59.018325333333323</v>
      </c>
    </row>
    <row r="5" spans="1:14" x14ac:dyDescent="0.2">
      <c r="B5" s="7">
        <v>200</v>
      </c>
      <c r="C5" s="5">
        <v>-16.571000000000002</v>
      </c>
      <c r="D5" s="5">
        <v>-15.31</v>
      </c>
      <c r="E5" s="5">
        <v>-16.690000000000001</v>
      </c>
      <c r="F5">
        <f>AVERAGE(C5:E5)</f>
        <v>-16.190333333333331</v>
      </c>
      <c r="G5" s="5">
        <v>-1.294</v>
      </c>
      <c r="H5">
        <f>F5-G5</f>
        <v>-14.896333333333331</v>
      </c>
      <c r="I5">
        <v>64.959999999999994</v>
      </c>
      <c r="J5">
        <v>2</v>
      </c>
      <c r="K5" s="6">
        <v>10</v>
      </c>
      <c r="L5">
        <f>50/K5</f>
        <v>5</v>
      </c>
      <c r="N5">
        <f>(H5*I5)/(J5*L5)</f>
        <v>-96.766581333333306</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A9" t="s">
        <v>124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-44.889000000000003</v>
      </c>
      <c r="D11" s="5">
        <v>-37.332999999999998</v>
      </c>
      <c r="E11" s="5">
        <v>-42</v>
      </c>
      <c r="F11">
        <f>AVERAGE(C11:E11)</f>
        <v>-41.407333333333334</v>
      </c>
      <c r="G11" s="5">
        <v>-4.4249999999999998</v>
      </c>
      <c r="H11">
        <f>F11-G11</f>
        <v>-36.982333333333337</v>
      </c>
      <c r="I11">
        <v>64.959999999999994</v>
      </c>
      <c r="J11">
        <v>2</v>
      </c>
      <c r="K11" s="6">
        <v>5</v>
      </c>
      <c r="L11">
        <f>50/K11</f>
        <v>10</v>
      </c>
      <c r="N11">
        <f>(H11*I11)/(J11*L11)</f>
        <v>-120.11861866666666</v>
      </c>
    </row>
    <row r="12" spans="1:14" x14ac:dyDescent="0.2">
      <c r="B12" s="7">
        <v>200</v>
      </c>
      <c r="C12" s="5">
        <v>-19.710999999999999</v>
      </c>
      <c r="D12" s="5">
        <v>-17.244</v>
      </c>
      <c r="E12" s="5">
        <v>-17.266999999999999</v>
      </c>
      <c r="F12">
        <f>AVERAGE(C12:E12)</f>
        <v>-18.073999999999998</v>
      </c>
      <c r="G12" s="5">
        <v>-2.2890000000000001</v>
      </c>
      <c r="H12">
        <f>F12-G12</f>
        <v>-15.784999999999998</v>
      </c>
      <c r="I12">
        <v>64.959999999999994</v>
      </c>
      <c r="J12">
        <v>2</v>
      </c>
      <c r="K12" s="6">
        <v>10</v>
      </c>
      <c r="L12">
        <f>50/K12</f>
        <v>5</v>
      </c>
      <c r="N12">
        <f>(H12*I12)/(J12*L12)</f>
        <v>-102.53935999999999</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-19.643999999999998</v>
      </c>
      <c r="E20" s="6">
        <v>-20.132999999999999</v>
      </c>
      <c r="F20" s="6">
        <v>-23.978000000000002</v>
      </c>
      <c r="G20">
        <f t="shared" ref="G20:G42" si="0">AVERAGE(D20:F20)</f>
        <v>-21.251666666666669</v>
      </c>
      <c r="H20" s="6">
        <v>-3.222</v>
      </c>
      <c r="I20">
        <f t="shared" ref="I20:I43" si="1">G20-H20</f>
        <v>-18.029666666666667</v>
      </c>
      <c r="J20">
        <v>64.959999999999994</v>
      </c>
      <c r="K20">
        <v>2</v>
      </c>
      <c r="L20" s="6">
        <v>10</v>
      </c>
      <c r="M20">
        <f t="shared" ref="M20:M43" si="2">50/L20</f>
        <v>5</v>
      </c>
      <c r="O20">
        <f t="shared" ref="O20:O43" si="3">(I20*J20)/(K20*M20)</f>
        <v>-117.12071466666666</v>
      </c>
      <c r="P20">
        <f>AVERAGE(O20:O26)</f>
        <v>-97.769439999999989</v>
      </c>
      <c r="Q20">
        <f t="shared" ref="Q20:Q43" si="4">ABS(O20)</f>
        <v>117.12071466666666</v>
      </c>
      <c r="R20" t="s">
        <v>75</v>
      </c>
      <c r="S20">
        <f>AVERAGE(O39:O43)</f>
        <v>-118.62388906666665</v>
      </c>
      <c r="T20">
        <f>AVERAGE(O27:O33)</f>
        <v>-97.429482666666658</v>
      </c>
      <c r="V20" t="s">
        <v>75</v>
      </c>
      <c r="W20">
        <f>STDEVA(O39:O43)</f>
        <v>18.726329557866364</v>
      </c>
      <c r="X20">
        <f>STDEVA(O27:O33)</f>
        <v>15.904784993326123</v>
      </c>
      <c r="Z20" t="s">
        <v>75</v>
      </c>
      <c r="AA20">
        <f>W20/SQRT(W25)</f>
        <v>8.3746691720905542</v>
      </c>
      <c r="AB20">
        <f>X20/SQRT(X25)</f>
        <v>6.0114436783275735</v>
      </c>
    </row>
    <row r="21" spans="1:28" x14ac:dyDescent="0.2">
      <c r="A21" t="s">
        <v>57</v>
      </c>
      <c r="B21" t="s">
        <v>1</v>
      </c>
      <c r="C21">
        <v>200</v>
      </c>
      <c r="D21" s="6">
        <v>-17.510999999999999</v>
      </c>
      <c r="E21" s="6">
        <v>-17.978000000000002</v>
      </c>
      <c r="F21" s="6">
        <v>-23.332999999999998</v>
      </c>
      <c r="G21">
        <f t="shared" si="0"/>
        <v>-19.607333333333333</v>
      </c>
      <c r="H21" s="6">
        <v>-2.5329999999999999</v>
      </c>
      <c r="I21">
        <f t="shared" si="1"/>
        <v>-17.074333333333332</v>
      </c>
      <c r="J21">
        <v>64.959999999999994</v>
      </c>
      <c r="K21">
        <v>2</v>
      </c>
      <c r="L21" s="6">
        <v>10</v>
      </c>
      <c r="M21">
        <f t="shared" si="2"/>
        <v>5</v>
      </c>
      <c r="O21">
        <f t="shared" si="3"/>
        <v>-110.91486933333331</v>
      </c>
      <c r="Q21">
        <f t="shared" si="4"/>
        <v>110.91486933333331</v>
      </c>
      <c r="R21" t="s">
        <v>76</v>
      </c>
      <c r="S21">
        <f>AVERAGE(O34:O38)</f>
        <v>-134.24503679999998</v>
      </c>
      <c r="T21">
        <f>AVERAGE(O20:O26)</f>
        <v>-97.769439999999989</v>
      </c>
      <c r="V21" t="s">
        <v>76</v>
      </c>
      <c r="W21">
        <f>STDEVA(O34:O38)</f>
        <v>23.358640877138239</v>
      </c>
      <c r="X21">
        <f>STDEVA(O20:O26)</f>
        <v>49.32184159538707</v>
      </c>
      <c r="Z21" t="s">
        <v>76</v>
      </c>
      <c r="AA21">
        <f>W21/SQRT(W26)</f>
        <v>10.446301772657282</v>
      </c>
      <c r="AB21">
        <f>X21/SQRT(X26)</f>
        <v>18.641903866445055</v>
      </c>
    </row>
    <row r="22" spans="1:28" x14ac:dyDescent="0.2">
      <c r="A22" t="s">
        <v>57</v>
      </c>
      <c r="B22" t="s">
        <v>2</v>
      </c>
      <c r="C22">
        <v>200</v>
      </c>
      <c r="D22" s="6">
        <v>0</v>
      </c>
      <c r="E22" s="6">
        <v>0</v>
      </c>
      <c r="F22" s="6">
        <v>0</v>
      </c>
      <c r="G22">
        <f t="shared" si="0"/>
        <v>0</v>
      </c>
      <c r="H22" s="6">
        <v>0</v>
      </c>
      <c r="I22">
        <f t="shared" si="1"/>
        <v>0</v>
      </c>
      <c r="J22">
        <v>64.959999999999994</v>
      </c>
      <c r="K22">
        <v>2</v>
      </c>
      <c r="L22" s="6">
        <v>10</v>
      </c>
      <c r="M22">
        <f t="shared" si="2"/>
        <v>5</v>
      </c>
      <c r="O22">
        <f t="shared" si="3"/>
        <v>0</v>
      </c>
      <c r="Q22">
        <f t="shared" si="4"/>
        <v>0</v>
      </c>
    </row>
    <row r="23" spans="1:28" x14ac:dyDescent="0.2">
      <c r="A23" t="s">
        <v>57</v>
      </c>
      <c r="B23" t="s">
        <v>3</v>
      </c>
      <c r="C23">
        <v>200</v>
      </c>
      <c r="D23" s="5">
        <v>-16.571000000000002</v>
      </c>
      <c r="E23" s="5">
        <v>-15.31</v>
      </c>
      <c r="F23" s="5">
        <v>-16.690000000000001</v>
      </c>
      <c r="G23">
        <f>AVERAGE(D23:F23)</f>
        <v>-16.190333333333331</v>
      </c>
      <c r="H23" s="5">
        <v>-1.294</v>
      </c>
      <c r="I23">
        <f t="shared" si="1"/>
        <v>-14.896333333333331</v>
      </c>
      <c r="J23">
        <v>64.959999999999994</v>
      </c>
      <c r="K23">
        <v>2</v>
      </c>
      <c r="L23" s="6">
        <v>10</v>
      </c>
      <c r="M23">
        <f t="shared" si="2"/>
        <v>5</v>
      </c>
      <c r="O23">
        <f t="shared" si="3"/>
        <v>-96.766581333333306</v>
      </c>
      <c r="Q23">
        <f t="shared" si="4"/>
        <v>96.766581333333306</v>
      </c>
      <c r="R23" s="67" t="s">
        <v>78</v>
      </c>
      <c r="S23" s="67"/>
      <c r="T23" s="67"/>
      <c r="V23" s="66" t="s">
        <v>80</v>
      </c>
      <c r="W23" s="66"/>
      <c r="X23" s="66"/>
    </row>
    <row r="24" spans="1:28" x14ac:dyDescent="0.2">
      <c r="A24" t="s">
        <v>57</v>
      </c>
      <c r="B24" t="s">
        <v>4</v>
      </c>
      <c r="C24">
        <v>200</v>
      </c>
      <c r="D24" s="6">
        <v>-17.266999999999999</v>
      </c>
      <c r="E24" s="6">
        <v>-18.733000000000001</v>
      </c>
      <c r="F24" s="6">
        <v>-11.843999999999999</v>
      </c>
      <c r="G24">
        <f>AVERAGE(D24:F24)</f>
        <v>-15.948</v>
      </c>
      <c r="H24" s="6">
        <v>-1.667</v>
      </c>
      <c r="I24">
        <f t="shared" si="1"/>
        <v>-14.281000000000001</v>
      </c>
      <c r="J24">
        <v>64.959999999999994</v>
      </c>
      <c r="K24">
        <v>2</v>
      </c>
      <c r="L24" s="6">
        <v>10</v>
      </c>
      <c r="M24">
        <f t="shared" si="2"/>
        <v>5</v>
      </c>
      <c r="O24">
        <f t="shared" si="3"/>
        <v>-92.769375999999994</v>
      </c>
      <c r="Q24">
        <f t="shared" si="4"/>
        <v>92.769375999999994</v>
      </c>
      <c r="S24" t="s">
        <v>58</v>
      </c>
      <c r="T24" t="s">
        <v>57</v>
      </c>
      <c r="W24" t="s">
        <v>58</v>
      </c>
      <c r="X24" t="s">
        <v>57</v>
      </c>
    </row>
    <row r="25" spans="1:28" x14ac:dyDescent="0.2">
      <c r="A25" t="s">
        <v>57</v>
      </c>
      <c r="B25" t="s">
        <v>5</v>
      </c>
      <c r="C25">
        <v>200</v>
      </c>
      <c r="D25" s="6">
        <v>-34.155999999999999</v>
      </c>
      <c r="E25" s="6">
        <v>-22.510999999999999</v>
      </c>
      <c r="F25" s="6">
        <v>-29.4</v>
      </c>
      <c r="G25">
        <f t="shared" si="0"/>
        <v>-28.689000000000004</v>
      </c>
      <c r="H25" s="6">
        <v>-3.3780000000000001</v>
      </c>
      <c r="I25">
        <f t="shared" si="1"/>
        <v>-25.311000000000003</v>
      </c>
      <c r="J25">
        <v>64.959999999999994</v>
      </c>
      <c r="K25">
        <v>2</v>
      </c>
      <c r="L25" s="6">
        <v>10</v>
      </c>
      <c r="M25">
        <f t="shared" si="2"/>
        <v>5</v>
      </c>
      <c r="O25">
        <f t="shared" si="3"/>
        <v>-164.42025600000002</v>
      </c>
      <c r="Q25">
        <f t="shared" si="4"/>
        <v>164.42025600000002</v>
      </c>
      <c r="R25" t="s">
        <v>75</v>
      </c>
      <c r="S25">
        <f>ABS(S20)</f>
        <v>118.62388906666665</v>
      </c>
      <c r="T25">
        <f>ABS(T20)</f>
        <v>97.429482666666658</v>
      </c>
      <c r="V25" t="s">
        <v>75</v>
      </c>
      <c r="W25">
        <f>COUNT(O39:O43)</f>
        <v>5</v>
      </c>
      <c r="X25">
        <f>COUNT(O27:O33)</f>
        <v>7</v>
      </c>
    </row>
    <row r="26" spans="1:28" x14ac:dyDescent="0.2">
      <c r="A26" t="s">
        <v>57</v>
      </c>
      <c r="B26" t="s">
        <v>6</v>
      </c>
      <c r="C26">
        <v>200</v>
      </c>
      <c r="D26" s="6">
        <v>-18.16</v>
      </c>
      <c r="E26" s="6">
        <v>-16.806999999999999</v>
      </c>
      <c r="F26" s="6">
        <v>-18.545999999999999</v>
      </c>
      <c r="G26">
        <f t="shared" si="0"/>
        <v>-17.837666666666667</v>
      </c>
      <c r="H26" s="6">
        <v>-2.0750000000000002</v>
      </c>
      <c r="I26">
        <f t="shared" si="1"/>
        <v>-15.762666666666668</v>
      </c>
      <c r="J26">
        <v>64.959999999999994</v>
      </c>
      <c r="K26">
        <v>2</v>
      </c>
      <c r="L26" s="6">
        <v>10</v>
      </c>
      <c r="M26">
        <f t="shared" si="2"/>
        <v>5</v>
      </c>
      <c r="O26">
        <f t="shared" si="3"/>
        <v>-102.39428266666667</v>
      </c>
      <c r="Q26">
        <f t="shared" si="4"/>
        <v>102.39428266666667</v>
      </c>
      <c r="R26" t="s">
        <v>76</v>
      </c>
      <c r="S26">
        <f>ABS(S21)</f>
        <v>134.24503679999998</v>
      </c>
      <c r="T26">
        <f>ABS(T21)</f>
        <v>97.769439999999989</v>
      </c>
      <c r="V26" t="s">
        <v>76</v>
      </c>
      <c r="W26">
        <f>COUNT(O34:O38)</f>
        <v>5</v>
      </c>
      <c r="X26">
        <f>COUNT(O20:O26)</f>
        <v>7</v>
      </c>
    </row>
    <row r="27" spans="1:28" x14ac:dyDescent="0.2">
      <c r="A27" t="s">
        <v>57</v>
      </c>
      <c r="B27" t="s">
        <v>7</v>
      </c>
      <c r="C27">
        <v>200</v>
      </c>
      <c r="D27" s="6">
        <v>-13.733000000000001</v>
      </c>
      <c r="E27" s="6">
        <v>-15.111000000000001</v>
      </c>
      <c r="F27" s="6">
        <v>-15.867000000000001</v>
      </c>
      <c r="G27">
        <f t="shared" si="0"/>
        <v>-14.903666666666666</v>
      </c>
      <c r="H27" s="6">
        <v>-1.4890000000000001</v>
      </c>
      <c r="I27">
        <f t="shared" si="1"/>
        <v>-13.414666666666665</v>
      </c>
      <c r="J27">
        <v>64.959999999999994</v>
      </c>
      <c r="K27">
        <v>2</v>
      </c>
      <c r="L27" s="6">
        <v>10</v>
      </c>
      <c r="M27">
        <f t="shared" si="2"/>
        <v>5</v>
      </c>
      <c r="O27">
        <f t="shared" si="3"/>
        <v>-87.14167466666666</v>
      </c>
      <c r="P27">
        <f>AVERAGE(O27:O33)</f>
        <v>-97.429482666666658</v>
      </c>
      <c r="Q27">
        <f t="shared" si="4"/>
        <v>87.14167466666666</v>
      </c>
    </row>
    <row r="28" spans="1:28" x14ac:dyDescent="0.2">
      <c r="A28" t="s">
        <v>57</v>
      </c>
      <c r="B28" t="s">
        <v>8</v>
      </c>
      <c r="C28">
        <v>200</v>
      </c>
      <c r="D28" s="5">
        <v>-19.710999999999999</v>
      </c>
      <c r="E28" s="5">
        <v>-17.244</v>
      </c>
      <c r="F28" s="5">
        <v>-17.266999999999999</v>
      </c>
      <c r="G28">
        <f>AVERAGE(D28:F28)</f>
        <v>-18.073999999999998</v>
      </c>
      <c r="H28" s="5">
        <v>-2.2890000000000001</v>
      </c>
      <c r="I28">
        <f t="shared" si="1"/>
        <v>-15.784999999999998</v>
      </c>
      <c r="J28">
        <v>64.959999999999994</v>
      </c>
      <c r="K28">
        <v>2</v>
      </c>
      <c r="L28" s="6">
        <v>10</v>
      </c>
      <c r="M28">
        <f t="shared" si="2"/>
        <v>5</v>
      </c>
      <c r="O28">
        <f t="shared" si="3"/>
        <v>-102.53935999999999</v>
      </c>
      <c r="Q28">
        <f t="shared" si="4"/>
        <v>102.53935999999999</v>
      </c>
    </row>
    <row r="29" spans="1:28" x14ac:dyDescent="0.2">
      <c r="A29" t="s">
        <v>57</v>
      </c>
      <c r="B29" t="s">
        <v>9</v>
      </c>
      <c r="C29">
        <v>200</v>
      </c>
      <c r="D29" s="6">
        <v>-18.577999999999999</v>
      </c>
      <c r="E29" s="6">
        <v>-15.843999999999999</v>
      </c>
      <c r="F29" s="6">
        <v>-16.8</v>
      </c>
      <c r="G29">
        <f t="shared" si="0"/>
        <v>-17.073999999999998</v>
      </c>
      <c r="H29" s="6">
        <v>-1.6</v>
      </c>
      <c r="I29">
        <f t="shared" si="1"/>
        <v>-15.473999999999998</v>
      </c>
      <c r="J29">
        <v>64.959999999999994</v>
      </c>
      <c r="K29">
        <v>2</v>
      </c>
      <c r="L29" s="6">
        <v>10</v>
      </c>
      <c r="M29">
        <f t="shared" si="2"/>
        <v>5</v>
      </c>
      <c r="O29">
        <f t="shared" si="3"/>
        <v>-100.51910399999998</v>
      </c>
      <c r="Q29">
        <f t="shared" si="4"/>
        <v>100.51910399999998</v>
      </c>
    </row>
    <row r="30" spans="1:28" x14ac:dyDescent="0.2">
      <c r="A30" t="s">
        <v>57</v>
      </c>
      <c r="B30" t="s">
        <v>10</v>
      </c>
      <c r="C30">
        <v>200</v>
      </c>
      <c r="D30" s="6">
        <v>-14.067</v>
      </c>
      <c r="E30" s="6">
        <v>-12.964</v>
      </c>
      <c r="F30" s="6">
        <v>-13.374000000000001</v>
      </c>
      <c r="G30">
        <f t="shared" si="0"/>
        <v>-13.468333333333334</v>
      </c>
      <c r="H30" s="6">
        <v>-1.6</v>
      </c>
      <c r="I30">
        <f t="shared" si="1"/>
        <v>-11.868333333333334</v>
      </c>
      <c r="J30">
        <v>64.959999999999994</v>
      </c>
      <c r="K30">
        <v>2</v>
      </c>
      <c r="L30" s="6">
        <v>10</v>
      </c>
      <c r="M30">
        <f t="shared" si="2"/>
        <v>5</v>
      </c>
      <c r="O30">
        <f t="shared" si="3"/>
        <v>-77.09669333333332</v>
      </c>
      <c r="Q30">
        <f t="shared" si="4"/>
        <v>77.09669333333332</v>
      </c>
    </row>
    <row r="31" spans="1:28" x14ac:dyDescent="0.2">
      <c r="A31" t="s">
        <v>57</v>
      </c>
      <c r="B31" t="s">
        <v>11</v>
      </c>
      <c r="C31">
        <v>200</v>
      </c>
      <c r="D31" s="6">
        <v>-20.866</v>
      </c>
      <c r="E31" s="6">
        <v>-21.158999999999999</v>
      </c>
      <c r="F31" s="6">
        <v>-21.846</v>
      </c>
      <c r="G31">
        <f t="shared" si="0"/>
        <v>-21.290333333333333</v>
      </c>
      <c r="H31" s="6">
        <v>-1.7969999999999999</v>
      </c>
      <c r="I31">
        <f t="shared" si="1"/>
        <v>-19.493333333333332</v>
      </c>
      <c r="J31">
        <v>64.959999999999994</v>
      </c>
      <c r="K31">
        <v>2</v>
      </c>
      <c r="L31" s="6">
        <v>10</v>
      </c>
      <c r="M31">
        <f t="shared" si="2"/>
        <v>5</v>
      </c>
      <c r="O31">
        <f t="shared" si="3"/>
        <v>-126.6286933333333</v>
      </c>
      <c r="Q31">
        <f t="shared" si="4"/>
        <v>126.6286933333333</v>
      </c>
    </row>
    <row r="32" spans="1:28" x14ac:dyDescent="0.2">
      <c r="A32" t="s">
        <v>57</v>
      </c>
      <c r="B32" t="s">
        <v>12</v>
      </c>
      <c r="C32">
        <v>200</v>
      </c>
      <c r="D32" s="6">
        <f>-17.267</f>
        <v>-17.266999999999999</v>
      </c>
      <c r="E32" s="6">
        <v>-13.222</v>
      </c>
      <c r="F32" s="6">
        <v>-16.021999999999998</v>
      </c>
      <c r="G32">
        <f>AVERAGE(D32:F32)</f>
        <v>-15.503666666666666</v>
      </c>
      <c r="H32" s="6">
        <v>-2.044</v>
      </c>
      <c r="I32">
        <f t="shared" si="1"/>
        <v>-13.459666666666665</v>
      </c>
      <c r="J32">
        <v>64.959999999999994</v>
      </c>
      <c r="K32">
        <v>2</v>
      </c>
      <c r="L32" s="6">
        <v>10</v>
      </c>
      <c r="M32">
        <f t="shared" si="2"/>
        <v>5</v>
      </c>
      <c r="O32">
        <f t="shared" si="3"/>
        <v>-87.433994666666649</v>
      </c>
      <c r="Q32">
        <f t="shared" si="4"/>
        <v>87.433994666666649</v>
      </c>
    </row>
    <row r="33" spans="1:17" x14ac:dyDescent="0.2">
      <c r="A33" t="s">
        <v>57</v>
      </c>
      <c r="B33" t="s">
        <v>13</v>
      </c>
      <c r="C33">
        <v>200</v>
      </c>
      <c r="D33" s="6">
        <v>-17.667000000000002</v>
      </c>
      <c r="E33" s="6">
        <v>-17.478000000000002</v>
      </c>
      <c r="F33" s="6">
        <v>-17.759</v>
      </c>
      <c r="G33">
        <f t="shared" si="0"/>
        <v>-17.634666666666668</v>
      </c>
      <c r="H33" s="6">
        <v>-2.141</v>
      </c>
      <c r="I33">
        <f t="shared" si="1"/>
        <v>-15.493666666666668</v>
      </c>
      <c r="J33">
        <v>64.959999999999994</v>
      </c>
      <c r="K33">
        <v>2</v>
      </c>
      <c r="L33" s="6">
        <v>10</v>
      </c>
      <c r="M33">
        <f t="shared" si="2"/>
        <v>5</v>
      </c>
      <c r="O33">
        <f t="shared" si="3"/>
        <v>-100.64685866666666</v>
      </c>
      <c r="Q33">
        <f t="shared" si="4"/>
        <v>100.64685866666666</v>
      </c>
    </row>
    <row r="34" spans="1:17" x14ac:dyDescent="0.2">
      <c r="A34" t="s">
        <v>58</v>
      </c>
      <c r="B34" t="s">
        <v>14</v>
      </c>
      <c r="C34">
        <v>200</v>
      </c>
      <c r="D34" s="6">
        <v>-20.289000000000001</v>
      </c>
      <c r="E34" s="6">
        <v>-28.622</v>
      </c>
      <c r="F34" s="6">
        <v>-18.844000000000001</v>
      </c>
      <c r="G34">
        <f t="shared" si="0"/>
        <v>-22.584999999999997</v>
      </c>
      <c r="H34" s="6">
        <v>-2.6</v>
      </c>
      <c r="I34">
        <f t="shared" si="1"/>
        <v>-19.984999999999996</v>
      </c>
      <c r="J34">
        <v>64.959999999999994</v>
      </c>
      <c r="K34">
        <v>2</v>
      </c>
      <c r="L34" s="6">
        <v>10</v>
      </c>
      <c r="M34">
        <f t="shared" si="2"/>
        <v>5</v>
      </c>
      <c r="O34">
        <f t="shared" si="3"/>
        <v>-129.82255999999995</v>
      </c>
      <c r="P34">
        <f>AVERAGE(O34:O38)</f>
        <v>-134.24503679999998</v>
      </c>
      <c r="Q34">
        <f t="shared" si="4"/>
        <v>129.82255999999995</v>
      </c>
    </row>
    <row r="35" spans="1:17" x14ac:dyDescent="0.2">
      <c r="A35" t="s">
        <v>58</v>
      </c>
      <c r="B35" t="s">
        <v>15</v>
      </c>
      <c r="C35">
        <v>200</v>
      </c>
      <c r="D35" s="6">
        <v>-20.643999999999998</v>
      </c>
      <c r="E35" s="6">
        <v>-18.021999999999998</v>
      </c>
      <c r="F35" s="6">
        <v>-26.577999999999999</v>
      </c>
      <c r="G35">
        <f t="shared" si="0"/>
        <v>-21.748000000000001</v>
      </c>
      <c r="H35" s="6">
        <v>-2.8</v>
      </c>
      <c r="I35">
        <f t="shared" si="1"/>
        <v>-18.948</v>
      </c>
      <c r="J35">
        <v>64.959999999999994</v>
      </c>
      <c r="K35">
        <v>2</v>
      </c>
      <c r="L35" s="6">
        <v>10</v>
      </c>
      <c r="M35">
        <f t="shared" si="2"/>
        <v>5</v>
      </c>
      <c r="O35">
        <f t="shared" si="3"/>
        <v>-123.08620799999998</v>
      </c>
      <c r="Q35">
        <f t="shared" si="4"/>
        <v>123.08620799999998</v>
      </c>
    </row>
    <row r="36" spans="1:17" x14ac:dyDescent="0.2">
      <c r="A36" t="s">
        <v>58</v>
      </c>
      <c r="B36" t="s">
        <v>16</v>
      </c>
      <c r="C36">
        <v>200</v>
      </c>
      <c r="D36" s="6">
        <v>-23.933</v>
      </c>
      <c r="E36" s="6">
        <v>-19.332999999999998</v>
      </c>
      <c r="F36" s="6">
        <v>-24.222000000000001</v>
      </c>
      <c r="G36">
        <f t="shared" si="0"/>
        <v>-22.495999999999999</v>
      </c>
      <c r="H36" s="6">
        <v>-2.556</v>
      </c>
      <c r="I36">
        <f t="shared" si="1"/>
        <v>-19.939999999999998</v>
      </c>
      <c r="J36">
        <v>64.959999999999994</v>
      </c>
      <c r="K36">
        <v>2</v>
      </c>
      <c r="L36" s="6">
        <v>10</v>
      </c>
      <c r="M36">
        <f t="shared" si="2"/>
        <v>5</v>
      </c>
      <c r="O36">
        <f t="shared" si="3"/>
        <v>-129.53023999999999</v>
      </c>
      <c r="Q36">
        <f t="shared" si="4"/>
        <v>129.53023999999999</v>
      </c>
    </row>
    <row r="37" spans="1:17" x14ac:dyDescent="0.2">
      <c r="A37" t="s">
        <v>58</v>
      </c>
      <c r="B37" s="2" t="s">
        <v>17</v>
      </c>
      <c r="C37">
        <v>200</v>
      </c>
      <c r="D37" s="6">
        <v>-18.155999999999999</v>
      </c>
      <c r="E37" s="6">
        <v>-20.067</v>
      </c>
      <c r="F37" s="6">
        <v>-19.510999999999999</v>
      </c>
      <c r="G37">
        <f t="shared" si="0"/>
        <v>-19.244666666666664</v>
      </c>
      <c r="H37" s="6">
        <v>-1.6479999999999999</v>
      </c>
      <c r="I37">
        <f t="shared" si="1"/>
        <v>-17.596666666666664</v>
      </c>
      <c r="J37">
        <v>64.959999999999994</v>
      </c>
      <c r="K37">
        <v>2</v>
      </c>
      <c r="L37" s="6">
        <v>10</v>
      </c>
      <c r="M37">
        <f t="shared" si="2"/>
        <v>5</v>
      </c>
      <c r="O37">
        <f t="shared" si="3"/>
        <v>-114.30794666666664</v>
      </c>
      <c r="Q37">
        <f t="shared" si="4"/>
        <v>114.30794666666664</v>
      </c>
    </row>
    <row r="38" spans="1:17" x14ac:dyDescent="0.2">
      <c r="A38" t="s">
        <v>58</v>
      </c>
      <c r="B38" t="s">
        <v>18</v>
      </c>
      <c r="C38">
        <v>200</v>
      </c>
      <c r="D38" s="6">
        <v>-32.732999999999997</v>
      </c>
      <c r="E38" s="6">
        <v>-25.111000000000001</v>
      </c>
      <c r="F38" s="6">
        <v>-29.132999999999999</v>
      </c>
      <c r="G38">
        <f t="shared" si="0"/>
        <v>-28.992333333333331</v>
      </c>
      <c r="H38" s="6">
        <v>-2.133</v>
      </c>
      <c r="I38">
        <f t="shared" si="1"/>
        <v>-26.859333333333332</v>
      </c>
      <c r="J38">
        <v>64.959999999999994</v>
      </c>
      <c r="K38">
        <v>2</v>
      </c>
      <c r="L38" s="6">
        <v>10</v>
      </c>
      <c r="M38">
        <f t="shared" si="2"/>
        <v>5</v>
      </c>
      <c r="O38">
        <f t="shared" si="3"/>
        <v>-174.4782293333333</v>
      </c>
      <c r="Q38">
        <f t="shared" si="4"/>
        <v>174.4782293333333</v>
      </c>
    </row>
    <row r="39" spans="1:17" x14ac:dyDescent="0.2">
      <c r="A39" t="s">
        <v>58</v>
      </c>
      <c r="B39" t="s">
        <v>19</v>
      </c>
      <c r="C39">
        <v>200</v>
      </c>
      <c r="D39" s="6">
        <v>-22.6</v>
      </c>
      <c r="E39" s="6">
        <v>-19.556000000000001</v>
      </c>
      <c r="F39" s="6">
        <v>-28.021999999999998</v>
      </c>
      <c r="G39">
        <f t="shared" si="0"/>
        <v>-23.392666666666667</v>
      </c>
      <c r="H39" s="6">
        <v>-3.0219999999999998</v>
      </c>
      <c r="I39">
        <f t="shared" si="1"/>
        <v>-20.370666666666668</v>
      </c>
      <c r="J39">
        <v>64.959999999999994</v>
      </c>
      <c r="K39">
        <v>2</v>
      </c>
      <c r="L39" s="6">
        <v>10</v>
      </c>
      <c r="M39">
        <f t="shared" si="2"/>
        <v>5</v>
      </c>
      <c r="O39">
        <f t="shared" si="3"/>
        <v>-132.32785066666665</v>
      </c>
      <c r="P39">
        <f>AVERAGE(O39:O43)</f>
        <v>-118.62388906666665</v>
      </c>
      <c r="Q39">
        <f t="shared" si="4"/>
        <v>132.32785066666665</v>
      </c>
    </row>
    <row r="40" spans="1:17" x14ac:dyDescent="0.2">
      <c r="A40" t="s">
        <v>58</v>
      </c>
      <c r="B40" t="s">
        <v>20</v>
      </c>
      <c r="C40">
        <v>200</v>
      </c>
      <c r="D40" s="6">
        <v>-19.318999999999999</v>
      </c>
      <c r="E40" s="6">
        <v>-19.036999999999999</v>
      </c>
      <c r="F40" s="6">
        <v>-19.707000000000001</v>
      </c>
      <c r="G40">
        <f t="shared" si="0"/>
        <v>-19.354333333333333</v>
      </c>
      <c r="H40" s="6">
        <v>-2.7850000000000001</v>
      </c>
      <c r="I40">
        <f t="shared" si="1"/>
        <v>-16.569333333333333</v>
      </c>
      <c r="J40">
        <v>64.959999999999994</v>
      </c>
      <c r="K40">
        <v>2</v>
      </c>
      <c r="L40" s="6">
        <v>10</v>
      </c>
      <c r="M40">
        <f t="shared" si="2"/>
        <v>5</v>
      </c>
      <c r="O40">
        <f t="shared" si="3"/>
        <v>-107.63438933333332</v>
      </c>
      <c r="Q40">
        <f t="shared" si="4"/>
        <v>107.63438933333332</v>
      </c>
    </row>
    <row r="41" spans="1:17" x14ac:dyDescent="0.2">
      <c r="A41" t="s">
        <v>58</v>
      </c>
      <c r="B41" t="s">
        <v>21</v>
      </c>
      <c r="C41">
        <v>200</v>
      </c>
      <c r="D41" s="6">
        <v>-17.466999999999999</v>
      </c>
      <c r="E41" s="6">
        <v>-15.222</v>
      </c>
      <c r="F41" s="6">
        <v>-19.577999999999999</v>
      </c>
      <c r="G41">
        <f>AVERAGE(D41:F41)</f>
        <v>-17.422333333333331</v>
      </c>
      <c r="H41" s="6">
        <v>-1.778</v>
      </c>
      <c r="I41">
        <f t="shared" si="1"/>
        <v>-15.64433333333333</v>
      </c>
      <c r="J41">
        <v>64.959999999999994</v>
      </c>
      <c r="K41">
        <v>2</v>
      </c>
      <c r="L41" s="6">
        <v>10</v>
      </c>
      <c r="M41">
        <f t="shared" si="2"/>
        <v>5</v>
      </c>
      <c r="O41">
        <f t="shared" si="3"/>
        <v>-101.62558933333329</v>
      </c>
      <c r="Q41">
        <f t="shared" si="4"/>
        <v>101.62558933333329</v>
      </c>
    </row>
    <row r="42" spans="1:17" x14ac:dyDescent="0.2">
      <c r="A42" t="s">
        <v>58</v>
      </c>
      <c r="B42" t="s">
        <v>22</v>
      </c>
      <c r="C42">
        <v>200</v>
      </c>
      <c r="D42" s="6">
        <v>-18.222000000000001</v>
      </c>
      <c r="E42" s="6">
        <v>-17.332999999999998</v>
      </c>
      <c r="F42" s="6">
        <v>-18.399999999999999</v>
      </c>
      <c r="G42">
        <f t="shared" si="0"/>
        <v>-17.984999999999999</v>
      </c>
      <c r="H42" s="6">
        <v>-1.5109999999999999</v>
      </c>
      <c r="I42">
        <f t="shared" si="1"/>
        <v>-16.474</v>
      </c>
      <c r="J42">
        <v>64.959999999999994</v>
      </c>
      <c r="K42">
        <v>2</v>
      </c>
      <c r="L42" s="6">
        <v>10</v>
      </c>
      <c r="M42">
        <f t="shared" si="2"/>
        <v>5</v>
      </c>
      <c r="O42">
        <f t="shared" si="3"/>
        <v>-107.01510399999999</v>
      </c>
      <c r="Q42">
        <f t="shared" si="4"/>
        <v>107.01510399999999</v>
      </c>
    </row>
    <row r="43" spans="1:17" x14ac:dyDescent="0.2">
      <c r="A43" t="s">
        <v>58</v>
      </c>
      <c r="B43" t="s">
        <v>23</v>
      </c>
      <c r="C43">
        <v>200</v>
      </c>
      <c r="D43" s="6">
        <v>-21.695</v>
      </c>
      <c r="E43" s="6">
        <v>-21.675999999999998</v>
      </c>
      <c r="F43" s="6">
        <v>-30.102</v>
      </c>
      <c r="G43">
        <f>AVERAGE(D43:F43)</f>
        <v>-24.491</v>
      </c>
      <c r="H43" s="6">
        <v>-2.2440000000000002</v>
      </c>
      <c r="I43">
        <f t="shared" si="1"/>
        <v>-22.247</v>
      </c>
      <c r="J43">
        <v>64.959999999999994</v>
      </c>
      <c r="K43">
        <v>2</v>
      </c>
      <c r="L43" s="6">
        <v>10</v>
      </c>
      <c r="M43">
        <f t="shared" si="2"/>
        <v>5</v>
      </c>
      <c r="O43">
        <f t="shared" si="3"/>
        <v>-144.51651199999998</v>
      </c>
      <c r="Q43">
        <f t="shared" si="4"/>
        <v>144.51651199999998</v>
      </c>
    </row>
  </sheetData>
  <mergeCells count="5">
    <mergeCell ref="C1:E1"/>
    <mergeCell ref="R18:T18"/>
    <mergeCell ref="V18:X18"/>
    <mergeCell ref="R23:T23"/>
    <mergeCell ref="V23:X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2E66-AAFC-4426-8EFF-D751736DD8B5}">
  <sheetPr>
    <pageSetUpPr autoPageBreaks="0"/>
  </sheetPr>
  <dimension ref="A1:S34"/>
  <sheetViews>
    <sheetView topLeftCell="B1" zoomScale="110" zoomScaleNormal="110" workbookViewId="0">
      <pane ySplit="1" topLeftCell="B2" activePane="bottomLeft" state="frozen"/>
      <selection activeCell="B1" sqref="B1"/>
      <selection pane="bottomLeft" activeCell="L36" sqref="L36"/>
    </sheetView>
  </sheetViews>
  <sheetFormatPr defaultRowHeight="15" x14ac:dyDescent="0.2"/>
  <cols>
    <col min="1" max="1" width="18.4296875" customWidth="1"/>
  </cols>
  <sheetData>
    <row r="1" spans="1:19" x14ac:dyDescent="0.2">
      <c r="A1" t="s">
        <v>24</v>
      </c>
      <c r="B1" s="22" t="s">
        <v>25</v>
      </c>
      <c r="C1" t="s">
        <v>26</v>
      </c>
      <c r="D1" s="30" t="s">
        <v>27</v>
      </c>
      <c r="E1" t="s">
        <v>28</v>
      </c>
      <c r="F1" s="22" t="s">
        <v>29</v>
      </c>
      <c r="G1" s="30" t="s">
        <v>30</v>
      </c>
      <c r="H1" t="s">
        <v>31</v>
      </c>
      <c r="I1" s="30" t="s">
        <v>32</v>
      </c>
      <c r="J1" t="s">
        <v>33</v>
      </c>
      <c r="K1" t="s">
        <v>43</v>
      </c>
      <c r="L1" t="s">
        <v>34</v>
      </c>
      <c r="M1" t="s">
        <v>35</v>
      </c>
      <c r="N1" s="30" t="s">
        <v>36</v>
      </c>
      <c r="O1" s="30" t="s">
        <v>37</v>
      </c>
      <c r="P1" s="30" t="s">
        <v>38</v>
      </c>
      <c r="Q1" t="s">
        <v>39</v>
      </c>
      <c r="R1" t="s">
        <v>40</v>
      </c>
      <c r="S1" t="s">
        <v>56</v>
      </c>
    </row>
    <row r="2" spans="1:19" x14ac:dyDescent="0.2">
      <c r="A2" t="s">
        <v>0</v>
      </c>
      <c r="B2" t="s">
        <v>53</v>
      </c>
      <c r="C2" t="s">
        <v>53</v>
      </c>
      <c r="D2" t="s">
        <v>53</v>
      </c>
      <c r="F2" t="s">
        <v>53</v>
      </c>
      <c r="G2" t="s">
        <v>60</v>
      </c>
      <c r="H2" t="s">
        <v>53</v>
      </c>
      <c r="I2" t="s">
        <v>53</v>
      </c>
      <c r="J2" t="s">
        <v>60</v>
      </c>
      <c r="K2" t="s">
        <v>60</v>
      </c>
      <c r="L2" t="s">
        <v>60</v>
      </c>
      <c r="N2" t="s">
        <v>53</v>
      </c>
      <c r="O2" t="s">
        <v>53</v>
      </c>
      <c r="P2" t="s">
        <v>53</v>
      </c>
      <c r="S2" t="s">
        <v>57</v>
      </c>
    </row>
    <row r="3" spans="1:19" x14ac:dyDescent="0.2">
      <c r="A3" t="s">
        <v>1</v>
      </c>
      <c r="B3" t="s">
        <v>53</v>
      </c>
      <c r="C3" t="s">
        <v>53</v>
      </c>
      <c r="D3" t="s">
        <v>53</v>
      </c>
      <c r="F3" t="s">
        <v>53</v>
      </c>
      <c r="G3" t="s">
        <v>60</v>
      </c>
      <c r="H3" t="s">
        <v>53</v>
      </c>
      <c r="I3" t="s">
        <v>60</v>
      </c>
      <c r="J3" t="s">
        <v>60</v>
      </c>
      <c r="K3" t="s">
        <v>53</v>
      </c>
      <c r="L3" t="s">
        <v>60</v>
      </c>
      <c r="N3" t="s">
        <v>53</v>
      </c>
      <c r="O3" t="s">
        <v>60</v>
      </c>
      <c r="P3" t="s">
        <v>53</v>
      </c>
      <c r="S3" t="s">
        <v>57</v>
      </c>
    </row>
    <row r="4" spans="1:19" x14ac:dyDescent="0.2">
      <c r="A4" t="s">
        <v>2</v>
      </c>
      <c r="B4" t="s">
        <v>53</v>
      </c>
      <c r="C4" t="s">
        <v>60</v>
      </c>
      <c r="D4" t="s">
        <v>41</v>
      </c>
      <c r="F4" t="s">
        <v>53</v>
      </c>
      <c r="G4" t="s">
        <v>45</v>
      </c>
      <c r="H4" t="s">
        <v>60</v>
      </c>
      <c r="I4" t="s">
        <v>53</v>
      </c>
      <c r="K4" t="s">
        <v>60</v>
      </c>
      <c r="L4" t="s">
        <v>53</v>
      </c>
      <c r="N4" t="s">
        <v>53</v>
      </c>
      <c r="O4" t="s">
        <v>41</v>
      </c>
      <c r="P4" t="s">
        <v>60</v>
      </c>
      <c r="S4" t="s">
        <v>57</v>
      </c>
    </row>
    <row r="5" spans="1:19" x14ac:dyDescent="0.2">
      <c r="A5" t="s">
        <v>3</v>
      </c>
      <c r="B5" t="s">
        <v>60</v>
      </c>
      <c r="C5" t="s">
        <v>60</v>
      </c>
      <c r="D5" t="s">
        <v>53</v>
      </c>
      <c r="F5" t="s">
        <v>60</v>
      </c>
      <c r="G5" t="s">
        <v>53</v>
      </c>
      <c r="H5" t="s">
        <v>53</v>
      </c>
      <c r="I5" t="s">
        <v>53</v>
      </c>
      <c r="J5" t="s">
        <v>60</v>
      </c>
      <c r="K5" t="s">
        <v>60</v>
      </c>
      <c r="L5" t="s">
        <v>53</v>
      </c>
      <c r="N5" t="s">
        <v>41</v>
      </c>
      <c r="O5" t="s">
        <v>53</v>
      </c>
      <c r="P5" t="s">
        <v>60</v>
      </c>
      <c r="S5" t="s">
        <v>57</v>
      </c>
    </row>
    <row r="6" spans="1:19" x14ac:dyDescent="0.2">
      <c r="A6" t="s">
        <v>4</v>
      </c>
      <c r="B6" t="s">
        <v>53</v>
      </c>
      <c r="C6" t="s">
        <v>42</v>
      </c>
      <c r="D6" t="s">
        <v>60</v>
      </c>
      <c r="F6" t="s">
        <v>60</v>
      </c>
      <c r="G6" t="s">
        <v>53</v>
      </c>
      <c r="H6" t="s">
        <v>41</v>
      </c>
      <c r="I6" t="s">
        <v>60</v>
      </c>
      <c r="J6" t="s">
        <v>53</v>
      </c>
      <c r="K6" t="s">
        <v>41</v>
      </c>
      <c r="L6" t="s">
        <v>53</v>
      </c>
      <c r="N6" t="s">
        <v>53</v>
      </c>
      <c r="O6" t="s">
        <v>60</v>
      </c>
      <c r="P6" t="s">
        <v>45</v>
      </c>
      <c r="S6" t="s">
        <v>57</v>
      </c>
    </row>
    <row r="7" spans="1:19" x14ac:dyDescent="0.2">
      <c r="A7" t="s">
        <v>5</v>
      </c>
      <c r="B7" t="s">
        <v>49</v>
      </c>
      <c r="C7" t="s">
        <v>41</v>
      </c>
      <c r="D7" t="s">
        <v>41</v>
      </c>
      <c r="F7" t="s">
        <v>41</v>
      </c>
      <c r="G7" t="s">
        <v>41</v>
      </c>
      <c r="H7" t="s">
        <v>49</v>
      </c>
      <c r="I7" t="s">
        <v>41</v>
      </c>
      <c r="J7" t="s">
        <v>41</v>
      </c>
      <c r="K7" t="s">
        <v>41</v>
      </c>
      <c r="L7" t="s">
        <v>53</v>
      </c>
      <c r="N7" t="s">
        <v>45</v>
      </c>
      <c r="O7" t="s">
        <v>41</v>
      </c>
      <c r="P7" t="s">
        <v>45</v>
      </c>
      <c r="S7" t="s">
        <v>57</v>
      </c>
    </row>
    <row r="8" spans="1:19" x14ac:dyDescent="0.2">
      <c r="A8" t="s">
        <v>6</v>
      </c>
      <c r="B8" t="s">
        <v>41</v>
      </c>
      <c r="C8" t="s">
        <v>53</v>
      </c>
      <c r="D8" t="s">
        <v>41</v>
      </c>
      <c r="F8" t="s">
        <v>41</v>
      </c>
      <c r="G8" t="s">
        <v>45</v>
      </c>
      <c r="H8" t="s">
        <v>45</v>
      </c>
      <c r="I8" t="s">
        <v>45</v>
      </c>
      <c r="J8" t="s">
        <v>49</v>
      </c>
      <c r="K8" t="s">
        <v>41</v>
      </c>
      <c r="L8" t="s">
        <v>41</v>
      </c>
      <c r="N8" t="s">
        <v>41</v>
      </c>
      <c r="O8" t="s">
        <v>41</v>
      </c>
      <c r="S8" t="s">
        <v>57</v>
      </c>
    </row>
    <row r="9" spans="1:19" x14ac:dyDescent="0.2">
      <c r="A9" t="s">
        <v>7</v>
      </c>
      <c r="B9" t="s">
        <v>59</v>
      </c>
      <c r="C9" t="s">
        <v>53</v>
      </c>
      <c r="D9" t="s">
        <v>60</v>
      </c>
      <c r="F9" t="s">
        <v>60</v>
      </c>
      <c r="G9" t="s">
        <v>53</v>
      </c>
      <c r="H9" t="s">
        <v>53</v>
      </c>
      <c r="I9" t="s">
        <v>60</v>
      </c>
      <c r="J9" t="s">
        <v>45</v>
      </c>
      <c r="K9" t="s">
        <v>41</v>
      </c>
      <c r="L9" t="s">
        <v>60</v>
      </c>
      <c r="N9" t="s">
        <v>60</v>
      </c>
      <c r="O9" t="s">
        <v>53</v>
      </c>
      <c r="P9" t="s">
        <v>53</v>
      </c>
      <c r="S9" t="s">
        <v>57</v>
      </c>
    </row>
    <row r="10" spans="1:19" x14ac:dyDescent="0.2">
      <c r="A10" t="s">
        <v>8</v>
      </c>
      <c r="B10" t="s">
        <v>53</v>
      </c>
      <c r="C10" t="s">
        <v>53</v>
      </c>
      <c r="D10" t="s">
        <v>41</v>
      </c>
      <c r="F10" t="s">
        <v>41</v>
      </c>
      <c r="G10" t="s">
        <v>60</v>
      </c>
      <c r="H10" t="s">
        <v>53</v>
      </c>
      <c r="I10" t="s">
        <v>41</v>
      </c>
      <c r="J10" t="s">
        <v>60</v>
      </c>
      <c r="K10" t="s">
        <v>53</v>
      </c>
      <c r="L10" t="s">
        <v>41</v>
      </c>
      <c r="N10" t="s">
        <v>53</v>
      </c>
      <c r="O10" t="s">
        <v>45</v>
      </c>
      <c r="P10" t="s">
        <v>53</v>
      </c>
      <c r="S10" t="s">
        <v>57</v>
      </c>
    </row>
    <row r="11" spans="1:19" x14ac:dyDescent="0.2">
      <c r="A11" t="s">
        <v>9</v>
      </c>
      <c r="C11" t="s">
        <v>53</v>
      </c>
      <c r="D11" t="s">
        <v>53</v>
      </c>
      <c r="F11" t="s">
        <v>45</v>
      </c>
      <c r="G11" t="s">
        <v>60</v>
      </c>
      <c r="H11" t="s">
        <v>53</v>
      </c>
      <c r="J11" t="s">
        <v>53</v>
      </c>
      <c r="K11" t="s">
        <v>60</v>
      </c>
      <c r="L11" t="s">
        <v>41</v>
      </c>
      <c r="N11" t="s">
        <v>60</v>
      </c>
      <c r="O11" t="s">
        <v>41</v>
      </c>
      <c r="P11" t="s">
        <v>60</v>
      </c>
      <c r="S11" t="s">
        <v>57</v>
      </c>
    </row>
    <row r="12" spans="1:19" x14ac:dyDescent="0.2">
      <c r="A12" t="s">
        <v>10</v>
      </c>
      <c r="B12" t="s">
        <v>41</v>
      </c>
      <c r="C12" t="s">
        <v>41</v>
      </c>
      <c r="D12" t="s">
        <v>41</v>
      </c>
      <c r="F12" t="s">
        <v>41</v>
      </c>
      <c r="G12" t="s">
        <v>41</v>
      </c>
      <c r="H12" t="s">
        <v>41</v>
      </c>
      <c r="I12" t="s">
        <v>41</v>
      </c>
      <c r="J12" t="s">
        <v>41</v>
      </c>
      <c r="K12" t="s">
        <v>49</v>
      </c>
      <c r="L12" t="s">
        <v>45</v>
      </c>
      <c r="N12" t="s">
        <v>41</v>
      </c>
      <c r="O12" t="s">
        <v>41</v>
      </c>
      <c r="P12" t="s">
        <v>41</v>
      </c>
      <c r="Q12" t="s">
        <v>45</v>
      </c>
      <c r="S12" t="s">
        <v>57</v>
      </c>
    </row>
    <row r="13" spans="1:19" x14ac:dyDescent="0.2">
      <c r="A13" t="s">
        <v>11</v>
      </c>
      <c r="C13" t="s">
        <v>41</v>
      </c>
      <c r="D13" t="s">
        <v>41</v>
      </c>
      <c r="G13" t="s">
        <v>41</v>
      </c>
      <c r="H13" t="s">
        <v>45</v>
      </c>
      <c r="I13" t="s">
        <v>41</v>
      </c>
      <c r="J13" t="s">
        <v>53</v>
      </c>
      <c r="K13" t="s">
        <v>41</v>
      </c>
      <c r="L13" t="s">
        <v>53</v>
      </c>
      <c r="N13" t="s">
        <v>41</v>
      </c>
      <c r="O13" t="s">
        <v>53</v>
      </c>
      <c r="S13" t="s">
        <v>57</v>
      </c>
    </row>
    <row r="14" spans="1:19" x14ac:dyDescent="0.2">
      <c r="A14" t="s">
        <v>12</v>
      </c>
      <c r="B14" t="s">
        <v>41</v>
      </c>
      <c r="C14" t="s">
        <v>41</v>
      </c>
      <c r="D14" t="s">
        <v>41</v>
      </c>
      <c r="F14" t="s">
        <v>49</v>
      </c>
      <c r="G14" t="s">
        <v>45</v>
      </c>
      <c r="H14" t="s">
        <v>41</v>
      </c>
      <c r="I14" t="s">
        <v>45</v>
      </c>
      <c r="J14" t="s">
        <v>41</v>
      </c>
      <c r="K14" t="s">
        <v>49</v>
      </c>
      <c r="L14" t="s">
        <v>41</v>
      </c>
      <c r="N14" t="s">
        <v>49</v>
      </c>
      <c r="O14" t="s">
        <v>53</v>
      </c>
      <c r="P14" t="s">
        <v>45</v>
      </c>
      <c r="S14" t="s">
        <v>57</v>
      </c>
    </row>
    <row r="15" spans="1:19" x14ac:dyDescent="0.2">
      <c r="A15" t="s">
        <v>13</v>
      </c>
      <c r="B15" t="s">
        <v>41</v>
      </c>
      <c r="C15" t="s">
        <v>41</v>
      </c>
      <c r="D15" t="s">
        <v>41</v>
      </c>
      <c r="F15" t="s">
        <v>45</v>
      </c>
      <c r="G15" t="s">
        <v>41</v>
      </c>
      <c r="H15" t="s">
        <v>41</v>
      </c>
      <c r="I15" t="s">
        <v>41</v>
      </c>
      <c r="J15" t="s">
        <v>41</v>
      </c>
      <c r="K15" t="s">
        <v>41</v>
      </c>
      <c r="N15" t="s">
        <v>41</v>
      </c>
      <c r="O15" t="s">
        <v>41</v>
      </c>
      <c r="P15" t="s">
        <v>41</v>
      </c>
      <c r="S15" t="s">
        <v>57</v>
      </c>
    </row>
    <row r="16" spans="1:19" x14ac:dyDescent="0.2">
      <c r="A16" t="s">
        <v>14</v>
      </c>
      <c r="B16" t="s">
        <v>53</v>
      </c>
      <c r="C16" t="s">
        <v>53</v>
      </c>
      <c r="D16" t="s">
        <v>49</v>
      </c>
      <c r="F16" t="s">
        <v>53</v>
      </c>
      <c r="G16" t="s">
        <v>53</v>
      </c>
      <c r="H16" t="s">
        <v>49</v>
      </c>
      <c r="I16" t="s">
        <v>49</v>
      </c>
      <c r="J16" t="s">
        <v>53</v>
      </c>
      <c r="K16" t="s">
        <v>49</v>
      </c>
      <c r="L16" t="s">
        <v>53</v>
      </c>
      <c r="N16" t="s">
        <v>53</v>
      </c>
      <c r="O16" t="s">
        <v>53</v>
      </c>
      <c r="P16" t="s">
        <v>53</v>
      </c>
      <c r="S16" t="s">
        <v>58</v>
      </c>
    </row>
    <row r="17" spans="1:19" x14ac:dyDescent="0.2">
      <c r="A17" t="s">
        <v>15</v>
      </c>
      <c r="B17" t="s">
        <v>53</v>
      </c>
      <c r="C17" t="s">
        <v>53</v>
      </c>
      <c r="D17" t="s">
        <v>49</v>
      </c>
      <c r="F17" t="s">
        <v>49</v>
      </c>
      <c r="G17" t="s">
        <v>49</v>
      </c>
      <c r="H17" t="s">
        <v>49</v>
      </c>
      <c r="I17" t="s">
        <v>53</v>
      </c>
      <c r="K17" t="s">
        <v>49</v>
      </c>
      <c r="L17" t="s">
        <v>49</v>
      </c>
      <c r="N17" t="s">
        <v>53</v>
      </c>
      <c r="O17" t="s">
        <v>49</v>
      </c>
      <c r="P17" t="s">
        <v>49</v>
      </c>
      <c r="S17" t="s">
        <v>58</v>
      </c>
    </row>
    <row r="18" spans="1:19" x14ac:dyDescent="0.2">
      <c r="A18" t="s">
        <v>16</v>
      </c>
      <c r="B18" t="s">
        <v>53</v>
      </c>
      <c r="C18" t="s">
        <v>53</v>
      </c>
      <c r="D18" t="s">
        <v>54</v>
      </c>
      <c r="F18" t="s">
        <v>53</v>
      </c>
      <c r="G18" t="s">
        <v>49</v>
      </c>
      <c r="H18" t="s">
        <v>49</v>
      </c>
      <c r="I18" t="s">
        <v>53</v>
      </c>
      <c r="J18" t="s">
        <v>49</v>
      </c>
      <c r="K18" t="s">
        <v>53</v>
      </c>
      <c r="L18" t="s">
        <v>53</v>
      </c>
      <c r="N18" t="s">
        <v>53</v>
      </c>
      <c r="O18" t="s">
        <v>49</v>
      </c>
      <c r="P18" t="s">
        <v>49</v>
      </c>
      <c r="S18" t="s">
        <v>58</v>
      </c>
    </row>
    <row r="19" spans="1:19" x14ac:dyDescent="0.2">
      <c r="A19" s="1" t="s">
        <v>17</v>
      </c>
      <c r="C19" t="s">
        <v>45</v>
      </c>
      <c r="F19" t="s">
        <v>45</v>
      </c>
      <c r="G19" t="s">
        <v>45</v>
      </c>
      <c r="H19" t="s">
        <v>45</v>
      </c>
      <c r="J19" t="s">
        <v>45</v>
      </c>
      <c r="K19" t="s">
        <v>45</v>
      </c>
      <c r="L19" t="s">
        <v>45</v>
      </c>
      <c r="N19" t="s">
        <v>41</v>
      </c>
      <c r="O19" t="s">
        <v>46</v>
      </c>
      <c r="Q19" t="s">
        <v>45</v>
      </c>
      <c r="S19" t="s">
        <v>58</v>
      </c>
    </row>
    <row r="20" spans="1:19" x14ac:dyDescent="0.2">
      <c r="A20" t="s">
        <v>18</v>
      </c>
      <c r="B20" t="s">
        <v>44</v>
      </c>
      <c r="D20" t="s">
        <v>45</v>
      </c>
      <c r="F20" t="s">
        <v>45</v>
      </c>
      <c r="G20" t="s">
        <v>45</v>
      </c>
      <c r="K20" t="s">
        <v>45</v>
      </c>
      <c r="L20" t="s">
        <v>41</v>
      </c>
      <c r="P20" t="s">
        <v>49</v>
      </c>
      <c r="R20" t="s">
        <v>45</v>
      </c>
      <c r="S20" t="s">
        <v>58</v>
      </c>
    </row>
    <row r="21" spans="1:19" x14ac:dyDescent="0.2">
      <c r="A21" t="s">
        <v>19</v>
      </c>
      <c r="B21" t="s">
        <v>49</v>
      </c>
      <c r="C21" t="s">
        <v>49</v>
      </c>
      <c r="D21" t="s">
        <v>52</v>
      </c>
      <c r="F21" t="s">
        <v>53</v>
      </c>
      <c r="G21" t="s">
        <v>49</v>
      </c>
      <c r="H21" t="s">
        <v>53</v>
      </c>
      <c r="I21" t="s">
        <v>53</v>
      </c>
      <c r="J21" t="s">
        <v>53</v>
      </c>
      <c r="K21" t="s">
        <v>53</v>
      </c>
      <c r="L21" t="s">
        <v>49</v>
      </c>
      <c r="N21" t="s">
        <v>55</v>
      </c>
      <c r="O21" t="s">
        <v>49</v>
      </c>
      <c r="P21" t="s">
        <v>49</v>
      </c>
      <c r="S21" t="s">
        <v>58</v>
      </c>
    </row>
    <row r="22" spans="1:19" x14ac:dyDescent="0.2">
      <c r="A22" t="s">
        <v>20</v>
      </c>
      <c r="B22" t="s">
        <v>49</v>
      </c>
      <c r="C22" t="s">
        <v>53</v>
      </c>
      <c r="D22" t="s">
        <v>53</v>
      </c>
      <c r="F22" t="s">
        <v>53</v>
      </c>
      <c r="H22" t="s">
        <v>53</v>
      </c>
      <c r="I22" t="s">
        <v>49</v>
      </c>
      <c r="J22" t="s">
        <v>53</v>
      </c>
      <c r="K22" t="s">
        <v>49</v>
      </c>
      <c r="L22" t="s">
        <v>53</v>
      </c>
      <c r="N22" t="s">
        <v>53</v>
      </c>
      <c r="O22" t="s">
        <v>49</v>
      </c>
      <c r="P22" t="s">
        <v>53</v>
      </c>
      <c r="S22" t="s">
        <v>58</v>
      </c>
    </row>
    <row r="23" spans="1:19" x14ac:dyDescent="0.2">
      <c r="A23" t="s">
        <v>21</v>
      </c>
      <c r="B23" t="s">
        <v>53</v>
      </c>
      <c r="C23" t="s">
        <v>49</v>
      </c>
      <c r="D23" t="s">
        <v>53</v>
      </c>
      <c r="F23" t="s">
        <v>53</v>
      </c>
      <c r="G23" t="s">
        <v>53</v>
      </c>
      <c r="H23" t="s">
        <v>49</v>
      </c>
      <c r="I23" t="s">
        <v>49</v>
      </c>
      <c r="J23" t="s">
        <v>53</v>
      </c>
      <c r="K23" t="s">
        <v>49</v>
      </c>
      <c r="L23" t="s">
        <v>49</v>
      </c>
      <c r="N23" t="s">
        <v>49</v>
      </c>
      <c r="O23" t="s">
        <v>53</v>
      </c>
      <c r="P23" t="s">
        <v>49</v>
      </c>
      <c r="S23" t="s">
        <v>58</v>
      </c>
    </row>
    <row r="24" spans="1:19" x14ac:dyDescent="0.2">
      <c r="A24" t="s">
        <v>22</v>
      </c>
      <c r="C24" t="s">
        <v>45</v>
      </c>
      <c r="D24" t="s">
        <v>45</v>
      </c>
      <c r="F24" t="s">
        <v>49</v>
      </c>
      <c r="G24" t="s">
        <v>45</v>
      </c>
      <c r="K24" t="s">
        <v>45</v>
      </c>
      <c r="L24" t="s">
        <v>45</v>
      </c>
      <c r="N24" t="s">
        <v>45</v>
      </c>
      <c r="P24" t="s">
        <v>45</v>
      </c>
      <c r="Q24" t="s">
        <v>45</v>
      </c>
      <c r="S24" t="s">
        <v>58</v>
      </c>
    </row>
    <row r="25" spans="1:19" x14ac:dyDescent="0.2">
      <c r="A25" t="s">
        <v>23</v>
      </c>
      <c r="B25" t="s">
        <v>48</v>
      </c>
      <c r="C25" t="s">
        <v>45</v>
      </c>
      <c r="D25" t="s">
        <v>45</v>
      </c>
      <c r="F25" t="s">
        <v>41</v>
      </c>
      <c r="G25" t="s">
        <v>45</v>
      </c>
      <c r="H25" t="s">
        <v>45</v>
      </c>
      <c r="K25" t="s">
        <v>47</v>
      </c>
      <c r="L25" t="s">
        <v>45</v>
      </c>
      <c r="N25" t="s">
        <v>45</v>
      </c>
      <c r="O25" t="s">
        <v>45</v>
      </c>
      <c r="P25" t="s">
        <v>45</v>
      </c>
      <c r="Q25" t="s">
        <v>45</v>
      </c>
      <c r="R25" t="s">
        <v>45</v>
      </c>
      <c r="S25" t="s">
        <v>58</v>
      </c>
    </row>
    <row r="30" spans="1:19" x14ac:dyDescent="0.2">
      <c r="B30" s="70" t="s">
        <v>51</v>
      </c>
      <c r="C30" s="70"/>
      <c r="D30" s="70"/>
    </row>
    <row r="31" spans="1:19" x14ac:dyDescent="0.2">
      <c r="B31" s="70">
        <f>COUNTA(B2:P25)</f>
        <v>285</v>
      </c>
      <c r="C31" s="70"/>
      <c r="D31" s="70"/>
    </row>
    <row r="33" spans="2:4" ht="15" customHeight="1" x14ac:dyDescent="0.2">
      <c r="B33" s="69" t="s">
        <v>50</v>
      </c>
      <c r="C33" s="69"/>
      <c r="D33" s="69"/>
    </row>
    <row r="34" spans="2:4" x14ac:dyDescent="0.2">
      <c r="B34" s="70">
        <f>(15*24)-B31</f>
        <v>75</v>
      </c>
      <c r="C34" s="70"/>
      <c r="D34" s="70"/>
    </row>
  </sheetData>
  <mergeCells count="4">
    <mergeCell ref="B33:D33"/>
    <mergeCell ref="B34:D34"/>
    <mergeCell ref="B30:D30"/>
    <mergeCell ref="B31:D31"/>
  </mergeCells>
  <pageMargins left="0.70866141732283472" right="0.70866141732283472" top="0.74803149606299213" bottom="0.74803149606299213" header="0.31496062992125984" footer="0.31496062992125984"/>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5C34-BEED-4FBA-90A2-C7C30C0D286C}">
  <dimension ref="A1:L66"/>
  <sheetViews>
    <sheetView zoomScale="85" zoomScaleNormal="85" workbookViewId="0">
      <selection activeCell="L2" sqref="L2:L25"/>
    </sheetView>
  </sheetViews>
  <sheetFormatPr defaultRowHeight="15" x14ac:dyDescent="0.2"/>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32.873966666666661</v>
      </c>
      <c r="H2" s="36">
        <v>36.885587199999996</v>
      </c>
      <c r="I2" s="36">
        <v>51.64885433333334</v>
      </c>
      <c r="J2" s="36">
        <v>578.96682666666652</v>
      </c>
      <c r="K2" s="36">
        <v>4.7491173333333325</v>
      </c>
      <c r="L2" s="36">
        <v>117.12071466666666</v>
      </c>
    </row>
    <row r="3" spans="1:12" x14ac:dyDescent="0.2">
      <c r="A3" t="s">
        <v>1</v>
      </c>
      <c r="B3" t="s">
        <v>175</v>
      </c>
      <c r="C3" t="s">
        <v>57</v>
      </c>
      <c r="D3">
        <v>249</v>
      </c>
      <c r="E3" t="s">
        <v>153</v>
      </c>
      <c r="F3">
        <v>20.47</v>
      </c>
      <c r="G3" s="36">
        <v>18.80977</v>
      </c>
      <c r="H3" s="36">
        <v>24.431022933333328</v>
      </c>
      <c r="I3" s="36">
        <v>30.456711333333335</v>
      </c>
      <c r="J3" s="36">
        <v>562.41501866666658</v>
      </c>
      <c r="K3" s="36">
        <v>4.1879711999999989</v>
      </c>
      <c r="L3" s="36">
        <v>110.91486933333331</v>
      </c>
    </row>
    <row r="4" spans="1:12" x14ac:dyDescent="0.2">
      <c r="A4" t="s">
        <v>2</v>
      </c>
      <c r="B4" t="s">
        <v>175</v>
      </c>
      <c r="C4" t="s">
        <v>57</v>
      </c>
      <c r="D4">
        <v>242</v>
      </c>
      <c r="E4" t="s">
        <v>154</v>
      </c>
      <c r="F4">
        <v>17.940000000000001</v>
      </c>
      <c r="G4" s="36"/>
      <c r="H4" s="36"/>
      <c r="I4" s="36"/>
      <c r="J4" s="36"/>
      <c r="K4" s="36"/>
      <c r="L4" s="36"/>
    </row>
    <row r="5" spans="1:12" x14ac:dyDescent="0.2">
      <c r="A5" t="s">
        <v>3</v>
      </c>
      <c r="B5" t="s">
        <v>175</v>
      </c>
      <c r="C5" t="s">
        <v>57</v>
      </c>
      <c r="D5">
        <v>242</v>
      </c>
      <c r="E5" t="s">
        <v>154</v>
      </c>
      <c r="F5">
        <v>19.23</v>
      </c>
      <c r="G5" s="36">
        <v>17.496229333333332</v>
      </c>
      <c r="H5" s="36">
        <v>22.989993599999998</v>
      </c>
      <c r="I5" s="36">
        <v>34.358624666666671</v>
      </c>
      <c r="J5" s="36">
        <v>187.22338133333332</v>
      </c>
      <c r="K5" s="36">
        <v>5.2053530666666665</v>
      </c>
      <c r="L5" s="36">
        <v>96.766581333333306</v>
      </c>
    </row>
    <row r="6" spans="1:12" x14ac:dyDescent="0.2">
      <c r="A6" t="s">
        <v>4</v>
      </c>
      <c r="B6" t="s">
        <v>175</v>
      </c>
      <c r="C6" t="s">
        <v>57</v>
      </c>
      <c r="D6">
        <v>250</v>
      </c>
      <c r="E6" t="s">
        <v>154</v>
      </c>
      <c r="F6">
        <v>19.3</v>
      </c>
      <c r="G6" s="36">
        <v>26.042988000000001</v>
      </c>
      <c r="H6" s="36">
        <v>32.706060800000003</v>
      </c>
      <c r="I6" s="36">
        <v>32.832521</v>
      </c>
      <c r="J6" s="36">
        <v>313.15050666666667</v>
      </c>
      <c r="K6" s="36">
        <v>3.4353013333333333</v>
      </c>
      <c r="L6" s="36">
        <v>92.769375999999994</v>
      </c>
    </row>
    <row r="7" spans="1:12" x14ac:dyDescent="0.2">
      <c r="A7" t="s">
        <v>5</v>
      </c>
      <c r="B7" t="s">
        <v>175</v>
      </c>
      <c r="C7" t="s">
        <v>57</v>
      </c>
      <c r="D7">
        <v>250</v>
      </c>
      <c r="E7" t="s">
        <v>153</v>
      </c>
      <c r="F7">
        <v>14.04</v>
      </c>
      <c r="G7" s="36">
        <v>27.941217333333334</v>
      </c>
      <c r="H7" s="36">
        <v>32.675746133333334</v>
      </c>
      <c r="I7" s="36">
        <v>42.966602000000002</v>
      </c>
      <c r="J7" s="36">
        <v>616.27985066666656</v>
      </c>
      <c r="K7" s="36">
        <v>3.4652911999999993</v>
      </c>
      <c r="L7" s="36">
        <v>164.42025600000002</v>
      </c>
    </row>
    <row r="8" spans="1:12" x14ac:dyDescent="0.2">
      <c r="A8" t="s">
        <v>6</v>
      </c>
      <c r="B8" t="s">
        <v>175</v>
      </c>
      <c r="C8" t="s">
        <v>57</v>
      </c>
      <c r="D8">
        <v>250</v>
      </c>
      <c r="E8" t="s">
        <v>153</v>
      </c>
      <c r="F8">
        <v>14.05</v>
      </c>
      <c r="G8" s="36">
        <v>17.838440000000002</v>
      </c>
      <c r="H8" s="36">
        <v>23.153909333333331</v>
      </c>
      <c r="I8" s="36">
        <v>31.475764333333338</v>
      </c>
      <c r="J8" s="36">
        <v>611.55076266666651</v>
      </c>
      <c r="K8" s="36">
        <v>4.0362895999999999</v>
      </c>
      <c r="L8" s="36">
        <v>102.39428266666667</v>
      </c>
    </row>
    <row r="9" spans="1:12" x14ac:dyDescent="0.2">
      <c r="A9" t="s">
        <v>7</v>
      </c>
      <c r="B9" t="s">
        <v>176</v>
      </c>
      <c r="C9" t="s">
        <v>57</v>
      </c>
      <c r="D9">
        <v>244</v>
      </c>
      <c r="E9" t="s">
        <v>153</v>
      </c>
      <c r="F9">
        <v>20.18</v>
      </c>
      <c r="G9" s="36">
        <v>31.990552666666666</v>
      </c>
      <c r="H9" s="36">
        <v>52.899742933333329</v>
      </c>
      <c r="I9" s="36">
        <v>55.763689333333332</v>
      </c>
      <c r="J9" s="36">
        <v>317.13471999999996</v>
      </c>
      <c r="K9" s="36">
        <v>5.6060479999999995</v>
      </c>
      <c r="L9" s="36">
        <v>87.14167466666666</v>
      </c>
    </row>
    <row r="10" spans="1:12" x14ac:dyDescent="0.2">
      <c r="A10" t="s">
        <v>8</v>
      </c>
      <c r="B10" t="s">
        <v>176</v>
      </c>
      <c r="C10" t="s">
        <v>57</v>
      </c>
      <c r="D10">
        <v>247</v>
      </c>
      <c r="E10" t="s">
        <v>153</v>
      </c>
      <c r="F10">
        <v>17.170000000000002</v>
      </c>
      <c r="G10" s="36">
        <v>35.718474666666665</v>
      </c>
      <c r="H10" s="36">
        <v>60.49638186666666</v>
      </c>
      <c r="I10" s="36">
        <v>54.848621333333334</v>
      </c>
      <c r="J10" s="36">
        <v>463.06086400000015</v>
      </c>
      <c r="K10" s="36">
        <v>5.4308725333333321</v>
      </c>
      <c r="L10" s="36">
        <v>102.53935999999999</v>
      </c>
    </row>
    <row r="11" spans="1:12" x14ac:dyDescent="0.2">
      <c r="A11" t="s">
        <v>9</v>
      </c>
      <c r="B11" t="s">
        <v>176</v>
      </c>
      <c r="C11" t="s">
        <v>57</v>
      </c>
      <c r="D11">
        <v>247</v>
      </c>
      <c r="E11" t="s">
        <v>153</v>
      </c>
      <c r="F11">
        <v>19.14</v>
      </c>
      <c r="G11" s="36">
        <v>35.541224666666658</v>
      </c>
      <c r="H11" s="36">
        <v>39.843865599999987</v>
      </c>
      <c r="I11" s="36">
        <v>38.090200666666668</v>
      </c>
      <c r="J11" s="36">
        <v>289.01137066666661</v>
      </c>
      <c r="K11" s="36">
        <v>5.1526272000000004</v>
      </c>
      <c r="L11" s="36">
        <v>100.51910399999998</v>
      </c>
    </row>
    <row r="12" spans="1:12" x14ac:dyDescent="0.2">
      <c r="A12" t="s">
        <v>10</v>
      </c>
      <c r="B12" t="s">
        <v>176</v>
      </c>
      <c r="C12" t="s">
        <v>57</v>
      </c>
      <c r="D12">
        <v>246</v>
      </c>
      <c r="E12" t="s">
        <v>154</v>
      </c>
      <c r="F12">
        <v>23.46</v>
      </c>
      <c r="G12" s="36">
        <v>34.464017333333338</v>
      </c>
      <c r="H12" s="36">
        <v>59.449443199999997</v>
      </c>
      <c r="I12" s="36">
        <v>67.037644</v>
      </c>
      <c r="J12" s="36">
        <v>260.50692266666658</v>
      </c>
      <c r="K12" s="36">
        <v>4.567554133333334</v>
      </c>
      <c r="L12" s="36">
        <v>77.09669333333332</v>
      </c>
    </row>
    <row r="13" spans="1:12" x14ac:dyDescent="0.2">
      <c r="A13" t="s">
        <v>11</v>
      </c>
      <c r="B13" t="s">
        <v>176</v>
      </c>
      <c r="C13" t="s">
        <v>57</v>
      </c>
      <c r="D13">
        <v>246</v>
      </c>
      <c r="E13" t="s">
        <v>154</v>
      </c>
      <c r="F13">
        <v>21.19</v>
      </c>
      <c r="G13" s="36">
        <v>46.818105999999993</v>
      </c>
      <c r="H13" s="36">
        <v>75.319820799999988</v>
      </c>
      <c r="I13" s="36">
        <v>59.73294533333334</v>
      </c>
      <c r="J13" s="36">
        <v>503.01559466666657</v>
      </c>
      <c r="K13" s="36">
        <v>10.014450133333332</v>
      </c>
      <c r="L13" s="36">
        <v>126.6286933333333</v>
      </c>
    </row>
    <row r="14" spans="1:12" x14ac:dyDescent="0.2">
      <c r="A14" t="s">
        <v>12</v>
      </c>
      <c r="B14" t="s">
        <v>176</v>
      </c>
      <c r="C14" t="s">
        <v>57</v>
      </c>
      <c r="D14">
        <v>245</v>
      </c>
      <c r="E14" t="s">
        <v>154</v>
      </c>
      <c r="F14">
        <v>24.55</v>
      </c>
      <c r="G14" s="36">
        <v>36.240771333333335</v>
      </c>
      <c r="H14" s="36">
        <v>50.02526293333333</v>
      </c>
      <c r="I14" s="36">
        <v>71.214870000000005</v>
      </c>
      <c r="J14" s="36">
        <v>337.80066133333327</v>
      </c>
      <c r="K14" s="36">
        <v>6.0691045333333342</v>
      </c>
      <c r="L14" s="36">
        <v>87.433994666666649</v>
      </c>
    </row>
    <row r="15" spans="1:12" x14ac:dyDescent="0.2">
      <c r="A15" t="s">
        <v>13</v>
      </c>
      <c r="B15" t="s">
        <v>176</v>
      </c>
      <c r="C15" t="s">
        <v>57</v>
      </c>
      <c r="D15">
        <v>245</v>
      </c>
      <c r="E15" t="s">
        <v>154</v>
      </c>
      <c r="F15">
        <v>23.62</v>
      </c>
      <c r="G15" s="36">
        <v>49.23106933333333</v>
      </c>
      <c r="H15" s="36">
        <v>63.395113599999988</v>
      </c>
      <c r="I15" s="36">
        <v>66.885132666666678</v>
      </c>
      <c r="J15" s="36">
        <v>388.4261546666666</v>
      </c>
      <c r="K15" s="36">
        <v>6.0753840000000006</v>
      </c>
      <c r="L15" s="36">
        <v>100.64685866666666</v>
      </c>
    </row>
    <row r="16" spans="1:12" x14ac:dyDescent="0.2">
      <c r="A16" t="s">
        <v>14</v>
      </c>
      <c r="B16" t="s">
        <v>175</v>
      </c>
      <c r="C16" t="s">
        <v>58</v>
      </c>
      <c r="D16">
        <v>250</v>
      </c>
      <c r="E16" t="s">
        <v>154</v>
      </c>
      <c r="F16">
        <v>26.99</v>
      </c>
      <c r="G16" s="36">
        <v>28.572227333333338</v>
      </c>
      <c r="H16" s="36">
        <v>57.965107199999984</v>
      </c>
      <c r="I16" s="36">
        <v>51.655786666666657</v>
      </c>
      <c r="J16" s="36">
        <v>395.74498133333333</v>
      </c>
      <c r="K16" s="36">
        <v>6.5334602666666663</v>
      </c>
      <c r="L16" s="36">
        <v>129.82255999999995</v>
      </c>
    </row>
    <row r="17" spans="1:12" x14ac:dyDescent="0.2">
      <c r="A17" t="s">
        <v>15</v>
      </c>
      <c r="B17" t="s">
        <v>175</v>
      </c>
      <c r="C17" t="s">
        <v>58</v>
      </c>
      <c r="D17">
        <v>250</v>
      </c>
      <c r="E17" t="s">
        <v>154</v>
      </c>
      <c r="F17">
        <v>18.8</v>
      </c>
      <c r="G17" s="36">
        <v>20.151198000000001</v>
      </c>
      <c r="H17" s="36">
        <v>40.702420266666664</v>
      </c>
      <c r="I17" s="36">
        <v>38.19121466666666</v>
      </c>
      <c r="J17" s="36">
        <v>411.69915733333335</v>
      </c>
      <c r="K17" s="36">
        <v>6.5880266666666669</v>
      </c>
      <c r="L17" s="36">
        <v>123.08620799999998</v>
      </c>
    </row>
    <row r="18" spans="1:12" x14ac:dyDescent="0.2">
      <c r="A18" t="s">
        <v>16</v>
      </c>
      <c r="B18" t="s">
        <v>175</v>
      </c>
      <c r="C18" t="s">
        <v>58</v>
      </c>
      <c r="D18">
        <v>250</v>
      </c>
      <c r="E18" t="s">
        <v>154</v>
      </c>
      <c r="F18">
        <v>18.55</v>
      </c>
      <c r="G18" s="36">
        <v>23.587957333333335</v>
      </c>
      <c r="H18" s="36">
        <v>29.647094399999997</v>
      </c>
      <c r="I18" s="36">
        <v>31.874868666666664</v>
      </c>
      <c r="J18" s="36">
        <v>363.77599999999995</v>
      </c>
      <c r="K18" s="36">
        <v>3.0710922666666658</v>
      </c>
      <c r="L18" s="36">
        <v>129.53023999999999</v>
      </c>
    </row>
    <row r="19" spans="1:12" x14ac:dyDescent="0.2">
      <c r="A19" s="2" t="s">
        <v>17</v>
      </c>
      <c r="B19" t="s">
        <v>175</v>
      </c>
      <c r="C19" t="s">
        <v>58</v>
      </c>
      <c r="D19">
        <v>250</v>
      </c>
      <c r="E19" t="s">
        <v>153</v>
      </c>
      <c r="F19" t="s">
        <v>155</v>
      </c>
      <c r="G19" s="36">
        <v>26.107743333333332</v>
      </c>
      <c r="H19" s="36">
        <v>23.499063466666669</v>
      </c>
      <c r="I19" s="36">
        <v>25.367388333333331</v>
      </c>
      <c r="J19" s="36">
        <v>343.79430399999995</v>
      </c>
      <c r="K19" s="36">
        <v>3.3833333333333324</v>
      </c>
      <c r="L19" s="36">
        <v>114.30794666666664</v>
      </c>
    </row>
    <row r="20" spans="1:12" x14ac:dyDescent="0.2">
      <c r="A20" t="s">
        <v>18</v>
      </c>
      <c r="B20" t="s">
        <v>175</v>
      </c>
      <c r="C20" t="s">
        <v>58</v>
      </c>
      <c r="D20">
        <v>250</v>
      </c>
      <c r="E20" t="s">
        <v>153</v>
      </c>
      <c r="F20">
        <v>14.8</v>
      </c>
      <c r="G20" s="36">
        <v>13.615636</v>
      </c>
      <c r="H20" s="36">
        <v>39.512569599999999</v>
      </c>
      <c r="I20" s="36">
        <v>28.570126333333331</v>
      </c>
      <c r="J20" s="36">
        <v>468.29230933333338</v>
      </c>
      <c r="K20" s="36">
        <v>4.2925568000000007</v>
      </c>
      <c r="L20" s="36">
        <v>174.4782293333333</v>
      </c>
    </row>
    <row r="21" spans="1:12" x14ac:dyDescent="0.2">
      <c r="A21" t="s">
        <v>19</v>
      </c>
      <c r="B21" t="s">
        <v>176</v>
      </c>
      <c r="C21" t="s">
        <v>58</v>
      </c>
      <c r="D21">
        <v>247</v>
      </c>
      <c r="E21" t="s">
        <v>154</v>
      </c>
      <c r="F21">
        <v>22.05</v>
      </c>
      <c r="G21" s="36">
        <v>33.455346666666671</v>
      </c>
      <c r="H21" s="36">
        <v>64.108590933333332</v>
      </c>
      <c r="I21" s="36">
        <v>70.788036333333338</v>
      </c>
      <c r="J21" s="36">
        <v>344.68642133333333</v>
      </c>
      <c r="K21" s="36">
        <v>8.6945711999999986</v>
      </c>
      <c r="L21" s="36">
        <v>132.32785066666665</v>
      </c>
    </row>
    <row r="22" spans="1:12" x14ac:dyDescent="0.2">
      <c r="A22" t="s">
        <v>20</v>
      </c>
      <c r="B22" t="s">
        <v>176</v>
      </c>
      <c r="C22" t="s">
        <v>58</v>
      </c>
      <c r="D22">
        <v>247</v>
      </c>
      <c r="E22" t="s">
        <v>154</v>
      </c>
      <c r="F22">
        <v>19.8</v>
      </c>
      <c r="G22" s="36">
        <v>26.553467999999999</v>
      </c>
      <c r="H22" s="36">
        <v>59.323204266666664</v>
      </c>
      <c r="I22" s="36">
        <v>51.57953100000001</v>
      </c>
      <c r="J22" s="36">
        <v>387.7505706666667</v>
      </c>
      <c r="K22" s="36">
        <v>6.8067253333333326</v>
      </c>
      <c r="L22" s="36">
        <v>107.63438933333332</v>
      </c>
    </row>
    <row r="23" spans="1:12" x14ac:dyDescent="0.2">
      <c r="A23" t="s">
        <v>21</v>
      </c>
      <c r="B23" t="s">
        <v>176</v>
      </c>
      <c r="C23" t="s">
        <v>58</v>
      </c>
      <c r="D23">
        <v>245</v>
      </c>
      <c r="E23" t="s">
        <v>153</v>
      </c>
      <c r="F23">
        <v>26.52</v>
      </c>
      <c r="G23" s="36">
        <v>24.305938000000005</v>
      </c>
      <c r="H23" s="36">
        <v>64.451796266666662</v>
      </c>
      <c r="I23" s="36">
        <v>60.96194899999999</v>
      </c>
      <c r="J23" s="36">
        <v>368.9814613333333</v>
      </c>
      <c r="K23" s="36">
        <v>8.4674277333333325</v>
      </c>
      <c r="L23" s="36">
        <v>101.62558933333329</v>
      </c>
    </row>
    <row r="24" spans="1:12" x14ac:dyDescent="0.2">
      <c r="A24" t="s">
        <v>22</v>
      </c>
      <c r="B24" t="s">
        <v>176</v>
      </c>
      <c r="C24" t="s">
        <v>58</v>
      </c>
      <c r="D24">
        <v>246</v>
      </c>
      <c r="E24" t="s">
        <v>153</v>
      </c>
      <c r="F24">
        <v>17.89</v>
      </c>
      <c r="G24" s="36">
        <v>30.741294666666668</v>
      </c>
      <c r="H24" s="36">
        <v>42.760353066666667</v>
      </c>
      <c r="I24" s="36">
        <v>46.650641999999998</v>
      </c>
      <c r="J24" s="36">
        <v>353.78082133333328</v>
      </c>
      <c r="K24" s="36">
        <v>6.8686538666666657</v>
      </c>
      <c r="L24" s="36">
        <v>107.01510399999999</v>
      </c>
    </row>
    <row r="25" spans="1:12" x14ac:dyDescent="0.2">
      <c r="A25" t="s">
        <v>23</v>
      </c>
      <c r="B25" t="s">
        <v>176</v>
      </c>
      <c r="C25" t="s">
        <v>58</v>
      </c>
      <c r="D25">
        <v>246</v>
      </c>
      <c r="E25" t="s">
        <v>153</v>
      </c>
      <c r="F25">
        <v>18.37</v>
      </c>
      <c r="G25" s="36">
        <v>25.856284666666664</v>
      </c>
      <c r="H25" s="36">
        <v>45.867606400000007</v>
      </c>
      <c r="I25" s="36">
        <v>29.150461666666672</v>
      </c>
      <c r="J25" s="36">
        <v>428.25096533333328</v>
      </c>
      <c r="K25" s="36">
        <v>4.0703936000000001</v>
      </c>
      <c r="L25" s="36">
        <v>144.51651199999998</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28.182466399999999</v>
      </c>
      <c r="E31">
        <f>AVERAGE(G9:G15)</f>
        <v>38.572030857142856</v>
      </c>
      <c r="F31" t="s">
        <v>75</v>
      </c>
      <c r="G31">
        <f>(STDEVA(G21:G25))/(SQRT(COUNT(G21:G25)))</f>
        <v>1.6947433151453875</v>
      </c>
      <c r="H31">
        <f>(STDEVA(G9:G15))/(SQRT(COUNT(G9:G15)))</f>
        <v>2.5098274786368129</v>
      </c>
    </row>
    <row r="32" spans="1:12" x14ac:dyDescent="0.2">
      <c r="C32" t="s">
        <v>76</v>
      </c>
      <c r="D32" s="36">
        <f>AVERAGE(G16:G20)</f>
        <v>22.406952400000002</v>
      </c>
      <c r="E32">
        <f>AVERAGE(G2:G8)</f>
        <v>23.500435222222219</v>
      </c>
      <c r="F32" t="s">
        <v>76</v>
      </c>
      <c r="G32">
        <f>(STDEVA(G16:G20))/(SQRT(COUNT(G16:G20)))</f>
        <v>2.6026612644216378</v>
      </c>
      <c r="H32">
        <f>(STDEVA(G2:G8))/(SQRT(COUNT(G2:G8)))</f>
        <v>2.608698466066556</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55.302310186666659</v>
      </c>
      <c r="E38">
        <f>AVERAGE(H9:H15)</f>
        <v>57.347090133333332</v>
      </c>
      <c r="F38" t="s">
        <v>75</v>
      </c>
      <c r="G38">
        <f>(STDEVA(H21:H25))/(SQRT(COUNT(H21:H25)))</f>
        <v>4.602964203976982</v>
      </c>
      <c r="H38">
        <f>(STDEVA(H9:H15))/(SQRT(COUNT(H9:H15)))</f>
        <v>4.2361440295355788</v>
      </c>
    </row>
    <row r="39" spans="3:8" x14ac:dyDescent="0.2">
      <c r="C39" t="s">
        <v>76</v>
      </c>
      <c r="D39">
        <f>AVERAGE(H16:H20)</f>
        <v>38.265250986666658</v>
      </c>
      <c r="E39">
        <f>AVERAGE(H2:H8)</f>
        <v>28.807053333333332</v>
      </c>
      <c r="F39" t="s">
        <v>76</v>
      </c>
      <c r="G39">
        <f>(STDEVA(H16:H20))/(SQRT(COUNT(H16:H20)))</f>
        <v>5.8646945763469276</v>
      </c>
      <c r="H39">
        <f>(STDEVA(H2:H8))/(SQRT(COUNT(H3:H9)))</f>
        <v>2.4520577462504347</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51.826124000000007</v>
      </c>
      <c r="E45">
        <f>AVERAGE(I9:I15)</f>
        <v>59.081871904761911</v>
      </c>
      <c r="F45" t="s">
        <v>75</v>
      </c>
      <c r="G45">
        <f>(STDEVA(I21:I25))/(SQRT(COUNT(I21:I25)))</f>
        <v>7.0144475978617367</v>
      </c>
      <c r="H45">
        <f>(STDEVA(I9:I15))/(SQRT(COUNT(I9:I15)))</f>
        <v>4.2014729131698525</v>
      </c>
    </row>
    <row r="46" spans="3:8" x14ac:dyDescent="0.2">
      <c r="C46" t="s">
        <v>76</v>
      </c>
      <c r="D46">
        <f>AVERAGE(I16:I20)</f>
        <v>35.131876933333324</v>
      </c>
      <c r="E46">
        <f>AVERAGE(I2:I8)</f>
        <v>37.289846277777777</v>
      </c>
      <c r="F46" t="s">
        <v>76</v>
      </c>
      <c r="G46">
        <f>(STDEVA(I16:I20))/(SQRT(COUNT(I16:I20)))</f>
        <v>4.6444001315951038</v>
      </c>
      <c r="H46">
        <f>(STDEVA(I2:I8))/(SQRT(COUNT(I2:I8)))</f>
        <v>3.4027526046832346</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376.69004799999993</v>
      </c>
      <c r="E52">
        <f>AVERAGE(J9:J15)</f>
        <v>365.56518399999999</v>
      </c>
      <c r="F52" t="s">
        <v>75</v>
      </c>
      <c r="G52">
        <f>(STDEVA(J21:J25))/(SQRT(COUNT(J21:J25)))</f>
        <v>14.814436291327929</v>
      </c>
      <c r="H52">
        <f>(STDEVA(J9:J15))/(SQRT(COUNT(J9:J15)))</f>
        <v>34.133753077081373</v>
      </c>
    </row>
    <row r="53" spans="3:8" x14ac:dyDescent="0.2">
      <c r="C53" t="s">
        <v>76</v>
      </c>
      <c r="D53">
        <f>AVERAGE(J16:J20)</f>
        <v>396.6613504</v>
      </c>
      <c r="E53">
        <f>AVERAGE(J2:J8)</f>
        <v>478.26439111111102</v>
      </c>
      <c r="F53" t="s">
        <v>76</v>
      </c>
      <c r="G53">
        <f>(STDEVA(J16:J20))/(SQRT(COUNT(J16:J20)))</f>
        <v>21.487601673209348</v>
      </c>
      <c r="H53">
        <f>(STDEVA(J2:J8))/(SQRT(COUNT(J2:J8)))</f>
        <v>74.387117337254352</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118.62388906666665</v>
      </c>
      <c r="E59">
        <f>AVERAGE(L9:L15)</f>
        <v>97.429482666666658</v>
      </c>
      <c r="F59" t="s">
        <v>75</v>
      </c>
      <c r="G59">
        <f>(STDEVA(L21:L25))/(SQRT(COUNT(L21:L25)))</f>
        <v>8.3746691720905542</v>
      </c>
      <c r="H59">
        <f>(STDEVA(L9:L15))/(SQRT(COUNT(L9:L15)))</f>
        <v>6.0114436783275735</v>
      </c>
    </row>
    <row r="60" spans="3:8" x14ac:dyDescent="0.2">
      <c r="C60" t="s">
        <v>76</v>
      </c>
      <c r="D60">
        <f>AVERAGE(L16:L20)</f>
        <v>134.24503679999998</v>
      </c>
      <c r="E60">
        <f>AVERAGE(L2:L8)</f>
        <v>114.06434666666665</v>
      </c>
      <c r="F60" t="s">
        <v>76</v>
      </c>
      <c r="G60">
        <f>(STDEVA(L16:L20))/(SQRT(COUNT(L16:L20)))</f>
        <v>10.446301772657282</v>
      </c>
      <c r="H60">
        <f>(STDEVA(L2:L8))/(SQRT(COUNT(L2:L8)))</f>
        <v>10.714253827801626</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6.9815543466666652</v>
      </c>
      <c r="E65" s="36">
        <f>AVERAGE(K9:K15)</f>
        <v>6.1308629333333329</v>
      </c>
      <c r="F65" t="s">
        <v>75</v>
      </c>
      <c r="G65">
        <f>(STDEVA(K21:K25))/(SQRT(COUNT(K21:K25)))</f>
        <v>0.82645069593498521</v>
      </c>
      <c r="H65">
        <f>(STDEVA(K9:K15))/(SQRT(COUNT(K9:K15)))</f>
        <v>0.67709882482769124</v>
      </c>
    </row>
    <row r="66" spans="3:8" x14ac:dyDescent="0.2">
      <c r="C66" t="s">
        <v>76</v>
      </c>
      <c r="D66" s="36">
        <f>AVERAGE(K16:K20)</f>
        <v>4.7736938666666662</v>
      </c>
      <c r="E66" s="36">
        <f>AVERAGE(K2:K8)</f>
        <v>4.1798872888888887</v>
      </c>
      <c r="F66" t="s">
        <v>76</v>
      </c>
      <c r="G66">
        <f>(STDEVA(K16:K20))/(SQRT(COUNT(K16:K20)))</f>
        <v>0.75670432764782536</v>
      </c>
      <c r="H66">
        <f>(STDEVA(K2:K8))/(SQRT(COUNT(K2:K8)))</f>
        <v>0.28643465608701141</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78BF8-EB2D-470A-96D3-FFAFCC069E6E}">
  <dimension ref="A1:L66"/>
  <sheetViews>
    <sheetView zoomScaleNormal="150" zoomScaleSheetLayoutView="100" workbookViewId="0">
      <selection activeCell="L2" sqref="L2:L25"/>
    </sheetView>
  </sheetViews>
  <sheetFormatPr defaultRowHeight="15" x14ac:dyDescent="0.2"/>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25.142085333333334</v>
      </c>
      <c r="H2" s="36">
        <v>32.393386666666672</v>
      </c>
      <c r="I2" s="36">
        <v>49.364155333333329</v>
      </c>
      <c r="J2" s="36">
        <v>454.59874133333335</v>
      </c>
      <c r="K2" s="36">
        <v>4.6252602666666673</v>
      </c>
      <c r="L2" s="36">
        <v>98.940575999999993</v>
      </c>
    </row>
    <row r="3" spans="1:12" x14ac:dyDescent="0.2">
      <c r="A3" t="s">
        <v>1</v>
      </c>
      <c r="B3" t="s">
        <v>175</v>
      </c>
      <c r="C3" t="s">
        <v>57</v>
      </c>
      <c r="D3">
        <v>249</v>
      </c>
      <c r="E3" t="s">
        <v>153</v>
      </c>
      <c r="F3">
        <v>20.47</v>
      </c>
      <c r="G3" s="36">
        <v>41.650914</v>
      </c>
      <c r="H3" s="36">
        <v>50.218410666666664</v>
      </c>
      <c r="I3" s="36">
        <v>69.18270600000001</v>
      </c>
      <c r="J3" s="36">
        <v>434.65169066666658</v>
      </c>
      <c r="K3" s="36">
        <v>5.0814959999999996</v>
      </c>
      <c r="L3" s="36">
        <v>117.22031999999999</v>
      </c>
    </row>
    <row r="4" spans="1:12" x14ac:dyDescent="0.2">
      <c r="A4" t="s">
        <v>2</v>
      </c>
      <c r="B4" t="s">
        <v>175</v>
      </c>
      <c r="C4" t="s">
        <v>57</v>
      </c>
      <c r="D4">
        <v>242</v>
      </c>
      <c r="E4" t="s">
        <v>154</v>
      </c>
      <c r="F4">
        <v>17.940000000000001</v>
      </c>
      <c r="G4" s="36">
        <v>29.278391333333332</v>
      </c>
      <c r="H4" s="36">
        <v>39.766346666666664</v>
      </c>
      <c r="I4" s="36">
        <v>65.478859333333332</v>
      </c>
      <c r="J4" s="36">
        <v>393.09461333333331</v>
      </c>
      <c r="K4" s="36">
        <v>6.3305685333333335</v>
      </c>
      <c r="L4" s="36">
        <v>144.06828799999997</v>
      </c>
    </row>
    <row r="5" spans="1:12" x14ac:dyDescent="0.2">
      <c r="A5" t="s">
        <v>3</v>
      </c>
      <c r="B5" t="s">
        <v>175</v>
      </c>
      <c r="C5" t="s">
        <v>57</v>
      </c>
      <c r="D5">
        <v>242</v>
      </c>
      <c r="E5" t="s">
        <v>154</v>
      </c>
      <c r="F5">
        <v>19.23</v>
      </c>
      <c r="G5" s="36">
        <v>30.032294666666665</v>
      </c>
      <c r="H5" s="36">
        <v>41.121845333333333</v>
      </c>
      <c r="I5" s="36">
        <v>46.177262666666671</v>
      </c>
      <c r="J5" s="36">
        <v>321.80317866666667</v>
      </c>
      <c r="K5" s="36">
        <v>4.7570207999999994</v>
      </c>
      <c r="L5" s="36">
        <v>116.68764799999997</v>
      </c>
    </row>
    <row r="6" spans="1:12" x14ac:dyDescent="0.2">
      <c r="A6" t="s">
        <v>4</v>
      </c>
      <c r="B6" t="s">
        <v>175</v>
      </c>
      <c r="C6" t="s">
        <v>57</v>
      </c>
      <c r="D6">
        <v>250</v>
      </c>
      <c r="E6" t="s">
        <v>154</v>
      </c>
      <c r="F6">
        <v>19.3</v>
      </c>
      <c r="G6" s="36">
        <v>26.526998666666668</v>
      </c>
      <c r="H6" s="36">
        <v>43.634714666666667</v>
      </c>
      <c r="I6" s="36">
        <v>59.023866666666677</v>
      </c>
      <c r="J6" s="36">
        <v>391.34502400000002</v>
      </c>
      <c r="K6" s="36">
        <v>5.0215162666666666</v>
      </c>
      <c r="L6" s="36">
        <v>125.34898133333331</v>
      </c>
    </row>
    <row r="7" spans="1:12" x14ac:dyDescent="0.2">
      <c r="A7" t="s">
        <v>5</v>
      </c>
      <c r="B7" t="s">
        <v>175</v>
      </c>
      <c r="C7" t="s">
        <v>57</v>
      </c>
      <c r="D7">
        <v>250</v>
      </c>
      <c r="E7" t="s">
        <v>153</v>
      </c>
      <c r="F7">
        <v>14.04</v>
      </c>
      <c r="G7" s="36">
        <v>26.561030666666671</v>
      </c>
      <c r="H7" s="36">
        <v>31.745951999999996</v>
      </c>
      <c r="I7" s="36">
        <v>39.387537333333334</v>
      </c>
      <c r="J7" s="36">
        <v>483.84806399999991</v>
      </c>
      <c r="K7" s="36">
        <v>4.6496202666666662</v>
      </c>
      <c r="L7" s="36">
        <v>103.046048</v>
      </c>
    </row>
    <row r="8" spans="1:12" x14ac:dyDescent="0.2">
      <c r="A8" t="s">
        <v>6</v>
      </c>
      <c r="B8" t="s">
        <v>175</v>
      </c>
      <c r="C8" t="s">
        <v>57</v>
      </c>
      <c r="D8">
        <v>250</v>
      </c>
      <c r="E8" t="s">
        <v>153</v>
      </c>
      <c r="F8">
        <v>14.05</v>
      </c>
      <c r="G8" s="36">
        <v>28.895531333333331</v>
      </c>
      <c r="H8" s="36">
        <v>44.258330666666652</v>
      </c>
      <c r="I8" s="36">
        <v>57.790901666666663</v>
      </c>
      <c r="J8" s="36">
        <v>631.8789119999999</v>
      </c>
      <c r="K8" s="36">
        <v>5.6713328000000001</v>
      </c>
      <c r="L8" s="36">
        <v>116.11166933333334</v>
      </c>
    </row>
    <row r="9" spans="1:12" x14ac:dyDescent="0.2">
      <c r="A9" t="s">
        <v>7</v>
      </c>
      <c r="B9" t="s">
        <v>176</v>
      </c>
      <c r="C9" t="s">
        <v>57</v>
      </c>
      <c r="D9">
        <v>244</v>
      </c>
      <c r="E9" t="s">
        <v>153</v>
      </c>
      <c r="F9">
        <v>20.18</v>
      </c>
      <c r="G9" s="36">
        <v>26.003756666666664</v>
      </c>
      <c r="H9" s="36">
        <v>47.955637333333321</v>
      </c>
      <c r="I9" s="36">
        <v>58.74063133333334</v>
      </c>
      <c r="J9" s="36">
        <v>462.61913599999991</v>
      </c>
      <c r="K9" s="36">
        <v>6.2661498666666668</v>
      </c>
      <c r="L9" s="36">
        <v>91.957376000000011</v>
      </c>
    </row>
    <row r="10" spans="1:12" x14ac:dyDescent="0.2">
      <c r="A10" t="s">
        <v>8</v>
      </c>
      <c r="B10" t="s">
        <v>176</v>
      </c>
      <c r="C10" t="s">
        <v>57</v>
      </c>
      <c r="D10">
        <v>247</v>
      </c>
      <c r="E10" t="s">
        <v>153</v>
      </c>
      <c r="F10">
        <v>17.170000000000002</v>
      </c>
      <c r="G10" s="36">
        <v>26.828087333333333</v>
      </c>
      <c r="H10" s="36">
        <v>50.424117333333328</v>
      </c>
      <c r="I10" s="36">
        <v>24.645435333333335</v>
      </c>
      <c r="J10" s="36">
        <v>397.00953599999997</v>
      </c>
      <c r="K10" s="36">
        <v>6.0920570666666665</v>
      </c>
      <c r="L10" s="36">
        <v>67.800917333333331</v>
      </c>
    </row>
    <row r="11" spans="1:12" x14ac:dyDescent="0.2">
      <c r="A11" t="s">
        <v>9</v>
      </c>
      <c r="B11" t="s">
        <v>176</v>
      </c>
      <c r="C11" t="s">
        <v>57</v>
      </c>
      <c r="D11">
        <v>247</v>
      </c>
      <c r="E11" t="s">
        <v>153</v>
      </c>
      <c r="F11">
        <v>19.14</v>
      </c>
      <c r="G11" s="36">
        <v>29.094996666666663</v>
      </c>
      <c r="H11" s="36">
        <v>48.758975999999997</v>
      </c>
      <c r="I11" s="36">
        <v>38.456623999999998</v>
      </c>
      <c r="J11" s="36">
        <v>367.91611733333332</v>
      </c>
      <c r="K11" s="36">
        <v>5.5194346666666672</v>
      </c>
      <c r="L11" s="36">
        <v>107.98084266666667</v>
      </c>
    </row>
    <row r="12" spans="1:12" x14ac:dyDescent="0.2">
      <c r="A12" t="s">
        <v>10</v>
      </c>
      <c r="B12" t="s">
        <v>176</v>
      </c>
      <c r="C12" t="s">
        <v>57</v>
      </c>
      <c r="D12">
        <v>246</v>
      </c>
      <c r="E12" t="s">
        <v>154</v>
      </c>
      <c r="F12">
        <v>23.46</v>
      </c>
      <c r="G12" s="36">
        <v>27.66990666666667</v>
      </c>
      <c r="H12" s="36">
        <v>47.280053333333335</v>
      </c>
      <c r="I12" s="36">
        <v>56.558926999999997</v>
      </c>
      <c r="J12" s="36">
        <v>273.47293866666666</v>
      </c>
      <c r="K12" s="36">
        <v>5.3324581333333319</v>
      </c>
      <c r="L12" s="36">
        <v>94.15518933333334</v>
      </c>
    </row>
    <row r="13" spans="1:12" x14ac:dyDescent="0.2">
      <c r="A13" t="s">
        <v>11</v>
      </c>
      <c r="B13" t="s">
        <v>176</v>
      </c>
      <c r="C13" t="s">
        <v>57</v>
      </c>
      <c r="D13">
        <v>246</v>
      </c>
      <c r="E13" t="s">
        <v>154</v>
      </c>
      <c r="F13">
        <v>21.19</v>
      </c>
      <c r="G13" s="36">
        <v>34.327416666666672</v>
      </c>
      <c r="H13" s="36">
        <v>36.576810666666667</v>
      </c>
      <c r="I13" s="36">
        <v>50.084127666666667</v>
      </c>
      <c r="J13" s="36">
        <v>287.14918399999999</v>
      </c>
      <c r="K13" s="36">
        <v>5.7225429333333331</v>
      </c>
      <c r="L13" s="36">
        <v>88.828469333333331</v>
      </c>
    </row>
    <row r="14" spans="1:12" x14ac:dyDescent="0.2">
      <c r="A14" t="s">
        <v>12</v>
      </c>
      <c r="B14" t="s">
        <v>176</v>
      </c>
      <c r="C14" t="s">
        <v>57</v>
      </c>
      <c r="D14">
        <v>245</v>
      </c>
      <c r="E14" t="s">
        <v>154</v>
      </c>
      <c r="F14">
        <v>24.55</v>
      </c>
      <c r="G14" s="36">
        <v>16.446436666666663</v>
      </c>
      <c r="H14" s="36">
        <v>12.143189333333334</v>
      </c>
      <c r="I14" s="36">
        <v>44.479831333333337</v>
      </c>
      <c r="J14" s="36">
        <v>118.18389333333334</v>
      </c>
      <c r="K14" s="36">
        <v>2.1114165333333332</v>
      </c>
      <c r="L14" s="36">
        <v>28.534762666666673</v>
      </c>
    </row>
    <row r="15" spans="1:12" x14ac:dyDescent="0.2">
      <c r="A15" t="s">
        <v>13</v>
      </c>
      <c r="B15" t="s">
        <v>176</v>
      </c>
      <c r="C15" t="s">
        <v>57</v>
      </c>
      <c r="D15">
        <v>245</v>
      </c>
      <c r="E15" t="s">
        <v>154</v>
      </c>
      <c r="F15">
        <v>23.62</v>
      </c>
      <c r="G15" s="36">
        <v>26.01699133333333</v>
      </c>
      <c r="H15" s="36">
        <v>43.637962666666667</v>
      </c>
      <c r="I15" s="36">
        <v>50.364391999999995</v>
      </c>
      <c r="J15" s="36">
        <v>359.37604266666665</v>
      </c>
      <c r="K15" s="36">
        <v>8.0066447999999983</v>
      </c>
      <c r="L15" s="36">
        <v>102.01534933333333</v>
      </c>
    </row>
    <row r="16" spans="1:12" x14ac:dyDescent="0.2">
      <c r="A16" t="s">
        <v>14</v>
      </c>
      <c r="B16" t="s">
        <v>175</v>
      </c>
      <c r="C16" t="s">
        <v>58</v>
      </c>
      <c r="D16">
        <v>250</v>
      </c>
      <c r="E16" t="s">
        <v>154</v>
      </c>
      <c r="F16">
        <v>26.99</v>
      </c>
      <c r="G16" s="36">
        <v>27.493602000000003</v>
      </c>
      <c r="H16" s="36">
        <v>42.081087999999994</v>
      </c>
      <c r="I16" s="36">
        <v>45.580091666666668</v>
      </c>
      <c r="J16" s="36">
        <v>362.97049599999991</v>
      </c>
      <c r="K16" s="36">
        <v>5.5616586666666672</v>
      </c>
      <c r="L16" s="36">
        <v>105.52318933333333</v>
      </c>
    </row>
    <row r="17" spans="1:12" x14ac:dyDescent="0.2">
      <c r="A17" t="s">
        <v>15</v>
      </c>
      <c r="B17" t="s">
        <v>175</v>
      </c>
      <c r="C17" t="s">
        <v>58</v>
      </c>
      <c r="D17">
        <v>250</v>
      </c>
      <c r="E17" t="s">
        <v>154</v>
      </c>
      <c r="F17">
        <v>18.8</v>
      </c>
      <c r="G17" s="36">
        <v>28.385523999999997</v>
      </c>
      <c r="H17" s="36">
        <v>50.329925333333335</v>
      </c>
      <c r="I17" s="36">
        <v>72.936069333333336</v>
      </c>
      <c r="J17" s="36">
        <v>385.97499733333336</v>
      </c>
      <c r="K17" s="36">
        <v>6.554788799999999</v>
      </c>
      <c r="L17" s="36">
        <v>93.349685333333326</v>
      </c>
    </row>
    <row r="18" spans="1:12" x14ac:dyDescent="0.2">
      <c r="A18" t="s">
        <v>16</v>
      </c>
      <c r="B18" t="s">
        <v>175</v>
      </c>
      <c r="C18" t="s">
        <v>58</v>
      </c>
      <c r="D18">
        <v>250</v>
      </c>
      <c r="E18" t="s">
        <v>154</v>
      </c>
      <c r="F18">
        <v>18.55</v>
      </c>
      <c r="G18" s="36">
        <v>27.678414666666669</v>
      </c>
      <c r="H18" s="36">
        <v>40.603248000000001</v>
      </c>
      <c r="I18" s="36">
        <v>57.041219333333345</v>
      </c>
      <c r="J18" s="36">
        <v>578.16132266666659</v>
      </c>
      <c r="K18" s="36">
        <v>5.7673653333333332</v>
      </c>
      <c r="L18" s="36">
        <v>131.89045333333334</v>
      </c>
    </row>
    <row r="19" spans="1:12" x14ac:dyDescent="0.2">
      <c r="A19" s="2" t="s">
        <v>17</v>
      </c>
      <c r="B19" t="s">
        <v>175</v>
      </c>
      <c r="C19" t="s">
        <v>58</v>
      </c>
      <c r="D19">
        <v>250</v>
      </c>
      <c r="E19" t="s">
        <v>153</v>
      </c>
      <c r="F19" t="s">
        <v>155</v>
      </c>
      <c r="G19" s="36">
        <v>19.796225333333332</v>
      </c>
      <c r="H19" s="36">
        <v>30.277855999999996</v>
      </c>
      <c r="I19" s="36">
        <v>33.541599666666663</v>
      </c>
      <c r="J19" s="36">
        <v>343.49981866666656</v>
      </c>
      <c r="K19" s="36">
        <v>4.666942933333333</v>
      </c>
      <c r="L19" s="36">
        <v>111.36309333333334</v>
      </c>
    </row>
    <row r="20" spans="1:12" x14ac:dyDescent="0.2">
      <c r="A20" t="s">
        <v>18</v>
      </c>
      <c r="B20" t="s">
        <v>175</v>
      </c>
      <c r="C20" t="s">
        <v>58</v>
      </c>
      <c r="D20">
        <v>250</v>
      </c>
      <c r="E20" t="s">
        <v>153</v>
      </c>
      <c r="F20">
        <v>14.8</v>
      </c>
      <c r="G20" s="36">
        <v>34.724929333333328</v>
      </c>
      <c r="H20" s="36">
        <v>36.74354133333334</v>
      </c>
      <c r="I20" s="36">
        <v>45.460261333333335</v>
      </c>
      <c r="J20" s="36">
        <v>394.49774933333327</v>
      </c>
      <c r="K20" s="36">
        <v>5.6232623999999989</v>
      </c>
      <c r="L20" s="36">
        <v>100.12501333333333</v>
      </c>
    </row>
    <row r="21" spans="1:12" x14ac:dyDescent="0.2">
      <c r="A21" t="s">
        <v>19</v>
      </c>
      <c r="B21" t="s">
        <v>176</v>
      </c>
      <c r="C21" t="s">
        <v>58</v>
      </c>
      <c r="D21">
        <v>247</v>
      </c>
      <c r="E21" t="s">
        <v>154</v>
      </c>
      <c r="F21">
        <v>22.05</v>
      </c>
      <c r="G21" s="36">
        <v>40.127036666666662</v>
      </c>
      <c r="H21" s="36">
        <v>45.670127999999991</v>
      </c>
      <c r="I21" s="36">
        <v>64.236981333333333</v>
      </c>
      <c r="J21" s="36">
        <v>370.02948266666669</v>
      </c>
      <c r="K21" s="36">
        <v>5.9450309333333351</v>
      </c>
      <c r="L21" s="36">
        <v>101.43503999999999</v>
      </c>
    </row>
    <row r="22" spans="1:12" x14ac:dyDescent="0.2">
      <c r="A22" t="s">
        <v>20</v>
      </c>
      <c r="B22" t="s">
        <v>176</v>
      </c>
      <c r="C22" t="s">
        <v>58</v>
      </c>
      <c r="D22">
        <v>247</v>
      </c>
      <c r="E22" t="s">
        <v>154</v>
      </c>
      <c r="F22">
        <v>19.8</v>
      </c>
      <c r="G22" s="36">
        <v>38.134273999999998</v>
      </c>
      <c r="H22" s="36">
        <v>44.736869333333324</v>
      </c>
      <c r="I22" s="36">
        <v>52.544115666666663</v>
      </c>
      <c r="J22" s="36">
        <v>312.95995733333336</v>
      </c>
      <c r="K22" s="36">
        <v>5.7070607999999989</v>
      </c>
      <c r="L22" s="36">
        <v>93.304213333333337</v>
      </c>
    </row>
    <row r="23" spans="1:12" x14ac:dyDescent="0.2">
      <c r="A23" t="s">
        <v>21</v>
      </c>
      <c r="B23" t="s">
        <v>176</v>
      </c>
      <c r="C23" t="s">
        <v>58</v>
      </c>
      <c r="D23">
        <v>245</v>
      </c>
      <c r="E23" t="s">
        <v>153</v>
      </c>
      <c r="F23">
        <v>26.52</v>
      </c>
      <c r="G23" s="36">
        <v>36.82498733333334</v>
      </c>
      <c r="H23" s="36">
        <v>68.348746666666656</v>
      </c>
      <c r="I23" s="36">
        <v>72.096266666666665</v>
      </c>
      <c r="J23" s="36">
        <v>312.48358399999995</v>
      </c>
      <c r="K23" s="36">
        <v>8.8938901333333327</v>
      </c>
      <c r="L23" s="36">
        <v>108.87512533333333</v>
      </c>
    </row>
    <row r="24" spans="1:12" x14ac:dyDescent="0.2">
      <c r="A24" t="s">
        <v>22</v>
      </c>
      <c r="B24" t="s">
        <v>176</v>
      </c>
      <c r="C24" t="s">
        <v>58</v>
      </c>
      <c r="D24">
        <v>246</v>
      </c>
      <c r="E24" t="s">
        <v>153</v>
      </c>
      <c r="F24">
        <v>17.89</v>
      </c>
      <c r="G24" s="36">
        <v>48.221925999999996</v>
      </c>
      <c r="H24" s="36">
        <v>64.81817066666666</v>
      </c>
      <c r="I24" s="36">
        <v>68.672684333333336</v>
      </c>
      <c r="J24" s="36">
        <v>471.19385599999987</v>
      </c>
      <c r="K24" s="36">
        <v>7.8957797333333328</v>
      </c>
      <c r="L24" s="36">
        <v>124.72103466666667</v>
      </c>
    </row>
    <row r="25" spans="1:12" x14ac:dyDescent="0.2">
      <c r="A25" t="s">
        <v>23</v>
      </c>
      <c r="B25" t="s">
        <v>176</v>
      </c>
      <c r="C25" t="s">
        <v>58</v>
      </c>
      <c r="D25">
        <v>246</v>
      </c>
      <c r="E25" t="s">
        <v>153</v>
      </c>
      <c r="F25">
        <v>18.37</v>
      </c>
      <c r="G25" s="36">
        <v>23.958055333333334</v>
      </c>
      <c r="H25" s="36">
        <v>49.815658666666664</v>
      </c>
      <c r="I25" s="36">
        <v>55.605235999999991</v>
      </c>
      <c r="J25" s="36">
        <v>366.22715733333325</v>
      </c>
      <c r="K25" s="36">
        <v>5.2644666666666673</v>
      </c>
      <c r="L25" s="36">
        <v>112.45225599999999</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37.453255866666666</v>
      </c>
      <c r="E31">
        <f>AVERAGE(G9:G15)</f>
        <v>26.626798857142855</v>
      </c>
      <c r="F31" t="s">
        <v>75</v>
      </c>
      <c r="G31">
        <f>(STDEVA(G21:G25))/(SQRT(COUNT(G21:G25)))</f>
        <v>3.9121113525165643</v>
      </c>
      <c r="H31">
        <f>(STDEVA(G9:G15))/(SQRT(COUNT(G9:G15)))</f>
        <v>2.0173056473608968</v>
      </c>
    </row>
    <row r="32" spans="1:12" x14ac:dyDescent="0.2">
      <c r="C32" t="s">
        <v>76</v>
      </c>
      <c r="D32" s="36">
        <f>AVERAGE(G16:G20)</f>
        <v>27.61573906666667</v>
      </c>
      <c r="E32">
        <f>AVERAGE(G2:G8)</f>
        <v>29.726749428571431</v>
      </c>
      <c r="F32" t="s">
        <v>76</v>
      </c>
      <c r="G32">
        <f>(STDEVA(G16:G20))/(SQRT(COUNT(G16:G20)))</f>
        <v>2.3695653167926394</v>
      </c>
      <c r="H32">
        <f>(STDEVA(G2:G8))/(SQRT(COUNT(G2:G8)))</f>
        <v>2.0956322617155245</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54.677914666666666</v>
      </c>
      <c r="E38">
        <f>AVERAGE(H9:H15)</f>
        <v>40.968106666666664</v>
      </c>
      <c r="F38" t="s">
        <v>75</v>
      </c>
      <c r="G38">
        <f>(STDEVA(H21:H25))/(SQRT(COUNT(H21:H25)))</f>
        <v>4.9665006578015349</v>
      </c>
      <c r="H38">
        <f>(STDEVA(H9:H15))/(SQRT(COUNT(H9:H15)))</f>
        <v>5.108507165064144</v>
      </c>
    </row>
    <row r="39" spans="3:8" x14ac:dyDescent="0.2">
      <c r="C39" t="s">
        <v>76</v>
      </c>
      <c r="D39">
        <f>AVERAGE(H16:H20)</f>
        <v>40.007131733333338</v>
      </c>
      <c r="E39">
        <f>AVERAGE(H2:H8)</f>
        <v>40.448426666666663</v>
      </c>
      <c r="F39" t="s">
        <v>76</v>
      </c>
      <c r="G39">
        <f>(STDEVA(H16:H20))/(SQRT(COUNT(H16:H20)))</f>
        <v>3.290338474244189</v>
      </c>
      <c r="H39">
        <f>(STDEVA(H2:H8))/(SQRT(COUNT(H3:H9)))</f>
        <v>2.4959769898445474</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62.631056799999996</v>
      </c>
      <c r="E45">
        <f>AVERAGE(I9:I15)</f>
        <v>46.189995523809522</v>
      </c>
      <c r="F45" t="s">
        <v>75</v>
      </c>
      <c r="G45">
        <f>(STDEVA(I21:I25))/(SQRT(COUNT(I21:I25)))</f>
        <v>3.7401804369534077</v>
      </c>
      <c r="H45">
        <f>(STDEVA(I9:I15))/(SQRT(COUNT(I9:I15)))</f>
        <v>4.4307390030504497</v>
      </c>
    </row>
    <row r="46" spans="3:8" x14ac:dyDescent="0.2">
      <c r="C46" t="s">
        <v>76</v>
      </c>
      <c r="D46">
        <f>AVERAGE(I16:I20)</f>
        <v>50.911848266666667</v>
      </c>
      <c r="E46">
        <f>AVERAGE(I2:I8)</f>
        <v>55.20075557142858</v>
      </c>
      <c r="F46" t="s">
        <v>76</v>
      </c>
      <c r="G46">
        <f>(STDEVA(I16:I20))/(SQRT(COUNT(I16:I20)))</f>
        <v>6.6426969983035775</v>
      </c>
      <c r="H46">
        <f>(STDEVA(I2:I8))/(SQRT(COUNT(I2:I8)))</f>
        <v>4.0473583023402968</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366.5788074666666</v>
      </c>
      <c r="E52">
        <f>AVERAGE(J9:J15)</f>
        <v>323.67526399999997</v>
      </c>
      <c r="F52" t="s">
        <v>75</v>
      </c>
      <c r="G52">
        <f>(STDEVA(J21:J25))/(SQRT(COUNT(J21:J25)))</f>
        <v>28.946168561929984</v>
      </c>
      <c r="H52">
        <f>(STDEVA(J9:J15))/(SQRT(COUNT(J9:J15)))</f>
        <v>41.97398432495779</v>
      </c>
    </row>
    <row r="53" spans="3:8" x14ac:dyDescent="0.2">
      <c r="C53" t="s">
        <v>76</v>
      </c>
      <c r="D53">
        <f>AVERAGE(J16:J20)</f>
        <v>413.02087679999994</v>
      </c>
      <c r="E53">
        <f>AVERAGE(J2:J8)</f>
        <v>444.46003199999996</v>
      </c>
      <c r="F53" t="s">
        <v>76</v>
      </c>
      <c r="G53">
        <f>(STDEVA(J16:J20))/(SQRT(COUNT(J16:J20)))</f>
        <v>42.239892785444262</v>
      </c>
      <c r="H53">
        <f>(STDEVA(J2:J8))/(SQRT(COUNT(J2:J8)))</f>
        <v>36.962195812949076</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108.15753386666668</v>
      </c>
      <c r="E59">
        <f>AVERAGE(L9:L15)</f>
        <v>83.038986666666673</v>
      </c>
      <c r="F59" t="s">
        <v>75</v>
      </c>
      <c r="G59">
        <f>(STDEVA(L21:L25))/(SQRT(COUNT(L21:L25)))</f>
        <v>5.2873537290429571</v>
      </c>
      <c r="H59">
        <f>(STDEVA(L9:L15))/(SQRT(COUNT(L9:L15)))</f>
        <v>10.260573467689898</v>
      </c>
    </row>
    <row r="60" spans="3:8" x14ac:dyDescent="0.2">
      <c r="C60" t="s">
        <v>76</v>
      </c>
      <c r="D60">
        <f>AVERAGE(L16:L20)</f>
        <v>108.45028693333333</v>
      </c>
      <c r="E60">
        <f>AVERAGE(L2:L8)</f>
        <v>117.34621866666666</v>
      </c>
      <c r="F60" t="s">
        <v>76</v>
      </c>
      <c r="G60">
        <f>(STDEVA(L16:L20))/(SQRT(COUNT(L16:L20)))</f>
        <v>6.5720319975646531</v>
      </c>
      <c r="H60">
        <f>(STDEVA(L2:L8))/(SQRT(COUNT(L2:L8)))</f>
        <v>5.6132272371710377</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6.7412456533333343</v>
      </c>
      <c r="E65" s="36">
        <f>AVERAGE(K9:K15)</f>
        <v>5.5786719999999992</v>
      </c>
      <c r="F65" t="s">
        <v>75</v>
      </c>
      <c r="G65">
        <f>(STDEVA(K21:K25))/(SQRT(COUNT(K21:K25)))</f>
        <v>0.70182617384309831</v>
      </c>
      <c r="H65">
        <f>(STDEVA(K9:K15))/(SQRT(COUNT(K9:K15)))</f>
        <v>0.66793804260290135</v>
      </c>
    </row>
    <row r="66" spans="3:8" x14ac:dyDescent="0.2">
      <c r="C66" t="s">
        <v>76</v>
      </c>
      <c r="D66" s="36">
        <f>AVERAGE(K16:K20)</f>
        <v>5.6348036266666659</v>
      </c>
      <c r="E66" s="36">
        <f>AVERAGE(K2:K8)</f>
        <v>5.162402133333333</v>
      </c>
      <c r="F66" t="s">
        <v>76</v>
      </c>
      <c r="G66">
        <f>(STDEVA(K16:K20))/(SQRT(COUNT(K16:K20)))</f>
        <v>0.30051481095061028</v>
      </c>
      <c r="H66">
        <f>(STDEVA(K2:K8))/(SQRT(COUNT(K2:K8)))</f>
        <v>0.2373373349978756</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8682-A7AA-428E-9B0F-CF30D3A58469}">
  <dimension ref="A1:AC41"/>
  <sheetViews>
    <sheetView workbookViewId="0">
      <selection activeCell="M19" sqref="M19"/>
    </sheetView>
  </sheetViews>
  <sheetFormatPr defaultRowHeight="15" x14ac:dyDescent="0.2"/>
  <cols>
    <col min="1" max="1" width="9.953125" bestFit="1" customWidth="1"/>
    <col min="2" max="2" width="13.85546875" bestFit="1" customWidth="1"/>
  </cols>
  <sheetData>
    <row r="1" spans="1:14" x14ac:dyDescent="0.2">
      <c r="A1" t="s">
        <v>62</v>
      </c>
      <c r="C1" s="65" t="s">
        <v>72</v>
      </c>
      <c r="D1" s="65"/>
      <c r="E1" s="65"/>
      <c r="I1" s="7"/>
    </row>
    <row r="2" spans="1:14" x14ac:dyDescent="0.2">
      <c r="A2" t="s">
        <v>86</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AVERAGE(C3:E3)</f>
        <v>0</v>
      </c>
      <c r="G3" s="5">
        <v>0</v>
      </c>
      <c r="H3">
        <f t="shared" ref="H3:H7" si="0">F3-G3</f>
        <v>0</v>
      </c>
      <c r="I3">
        <v>14.18</v>
      </c>
      <c r="J3">
        <v>2</v>
      </c>
      <c r="K3" s="5">
        <v>1</v>
      </c>
      <c r="L3">
        <f>50/K3</f>
        <v>50</v>
      </c>
      <c r="N3">
        <f>(H3*I3)/(J3*L3)</f>
        <v>0</v>
      </c>
    </row>
    <row r="4" spans="1:14" x14ac:dyDescent="0.2">
      <c r="B4" s="7">
        <v>100</v>
      </c>
      <c r="C4" s="5">
        <v>-53.139000000000003</v>
      </c>
      <c r="D4" s="5">
        <v>-62.713000000000001</v>
      </c>
      <c r="E4" s="5">
        <v>-62.243000000000002</v>
      </c>
      <c r="F4">
        <f t="shared" ref="F4:F7" si="1">AVERAGE(C4:E4)</f>
        <v>-59.365000000000002</v>
      </c>
      <c r="G4" s="5">
        <v>-1.774</v>
      </c>
      <c r="H4">
        <f t="shared" si="0"/>
        <v>-57.591000000000001</v>
      </c>
      <c r="I4">
        <v>14.18</v>
      </c>
      <c r="J4">
        <v>2</v>
      </c>
      <c r="K4" s="6">
        <v>5</v>
      </c>
      <c r="L4">
        <f t="shared" ref="L4:L7" si="2">50/K4</f>
        <v>10</v>
      </c>
      <c r="N4">
        <f>(H4*I4)/(J4*L4)</f>
        <v>-40.832019000000003</v>
      </c>
    </row>
    <row r="5" spans="1:14" x14ac:dyDescent="0.2">
      <c r="B5" s="7">
        <v>200</v>
      </c>
      <c r="C5" s="5">
        <v>-27.658000000000001</v>
      </c>
      <c r="D5" s="5">
        <v>-36.649000000000001</v>
      </c>
      <c r="E5" s="5">
        <v>-29.683</v>
      </c>
      <c r="F5" s="7">
        <f t="shared" si="1"/>
        <v>-31.330000000000002</v>
      </c>
      <c r="G5" s="5">
        <v>-1.9570000000000001</v>
      </c>
      <c r="H5" s="7">
        <f>F5-G5</f>
        <v>-29.373000000000001</v>
      </c>
      <c r="I5">
        <v>14.18</v>
      </c>
      <c r="J5" s="7">
        <v>2</v>
      </c>
      <c r="K5" s="8">
        <v>10</v>
      </c>
      <c r="L5" s="7">
        <f t="shared" si="2"/>
        <v>5</v>
      </c>
      <c r="M5" s="7"/>
      <c r="N5" s="7">
        <f t="shared" ref="N5:N7" si="3">(H5*I5)/(J5*L5)</f>
        <v>-41.650914</v>
      </c>
    </row>
    <row r="6" spans="1:14" x14ac:dyDescent="0.2">
      <c r="B6" s="7">
        <v>400</v>
      </c>
      <c r="C6" s="5">
        <v>-13.122</v>
      </c>
      <c r="D6" s="5">
        <v>-14.87</v>
      </c>
      <c r="E6" s="5">
        <v>-14.686999999999999</v>
      </c>
      <c r="F6">
        <f t="shared" si="1"/>
        <v>-14.226333333333331</v>
      </c>
      <c r="G6" s="5">
        <v>-1.67</v>
      </c>
      <c r="H6">
        <f t="shared" si="0"/>
        <v>-12.556333333333331</v>
      </c>
      <c r="I6">
        <v>14.18</v>
      </c>
      <c r="J6">
        <v>2</v>
      </c>
      <c r="K6" s="6">
        <v>20</v>
      </c>
      <c r="L6">
        <f t="shared" si="2"/>
        <v>2.5</v>
      </c>
      <c r="N6">
        <f t="shared" si="3"/>
        <v>-35.609761333333324</v>
      </c>
    </row>
    <row r="7" spans="1:14" x14ac:dyDescent="0.2">
      <c r="B7" s="7">
        <v>800</v>
      </c>
      <c r="C7" s="5">
        <v>0</v>
      </c>
      <c r="D7" s="5">
        <v>0</v>
      </c>
      <c r="E7" s="5">
        <v>0</v>
      </c>
      <c r="F7">
        <f t="shared" si="1"/>
        <v>0</v>
      </c>
      <c r="G7" s="5">
        <v>0</v>
      </c>
      <c r="H7">
        <f t="shared" si="0"/>
        <v>0</v>
      </c>
      <c r="I7">
        <v>14.18</v>
      </c>
      <c r="J7">
        <v>2</v>
      </c>
      <c r="K7" s="6">
        <v>40</v>
      </c>
      <c r="L7">
        <f t="shared" si="2"/>
        <v>1.25</v>
      </c>
      <c r="N7">
        <f t="shared" si="3"/>
        <v>0</v>
      </c>
    </row>
    <row r="8" spans="1:14" x14ac:dyDescent="0.2">
      <c r="B8" s="7"/>
    </row>
    <row r="9" spans="1:14" x14ac:dyDescent="0.2">
      <c r="A9" t="s">
        <v>180</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 t="shared" ref="H10:H11" si="4">F10-G10</f>
        <v>0</v>
      </c>
      <c r="I10">
        <v>14.18</v>
      </c>
      <c r="J10">
        <v>2</v>
      </c>
      <c r="K10" s="5">
        <v>1</v>
      </c>
      <c r="L10">
        <f>50/K10</f>
        <v>50</v>
      </c>
      <c r="N10">
        <f>(H10*I10)/(J10*L10)</f>
        <v>0</v>
      </c>
    </row>
    <row r="11" spans="1:14" x14ac:dyDescent="0.2">
      <c r="B11" s="7">
        <v>100</v>
      </c>
      <c r="C11" s="5">
        <v>-74.347999999999999</v>
      </c>
      <c r="D11" s="5">
        <v>-66.313000000000002</v>
      </c>
      <c r="E11" s="5">
        <v>-52.826000000000001</v>
      </c>
      <c r="F11">
        <f t="shared" ref="F11:F14" si="5">AVERAGE(C11:E11)</f>
        <v>-64.495666666666665</v>
      </c>
      <c r="G11" s="5">
        <v>0.47</v>
      </c>
      <c r="H11">
        <f t="shared" si="4"/>
        <v>-64.965666666666664</v>
      </c>
      <c r="I11">
        <v>14.18</v>
      </c>
      <c r="J11">
        <v>2</v>
      </c>
      <c r="K11" s="6">
        <v>5</v>
      </c>
      <c r="L11">
        <f t="shared" ref="L11:L14" si="6">50/K11</f>
        <v>10</v>
      </c>
      <c r="N11">
        <f>(H11*I11)/(J11*L11)</f>
        <v>-46.060657666666664</v>
      </c>
    </row>
    <row r="12" spans="1:14" x14ac:dyDescent="0.2">
      <c r="B12" s="7">
        <v>200</v>
      </c>
      <c r="C12" s="5">
        <v>-35.618000000000002</v>
      </c>
      <c r="D12" s="5">
        <v>-25.881</v>
      </c>
      <c r="E12" s="5">
        <v>-22.780999999999999</v>
      </c>
      <c r="F12" s="7">
        <f t="shared" si="5"/>
        <v>-28.093333333333334</v>
      </c>
      <c r="G12" s="5">
        <v>0.20499999999999999</v>
      </c>
      <c r="H12" s="7">
        <f>F12-G12</f>
        <v>-28.298333333333332</v>
      </c>
      <c r="I12">
        <v>14.18</v>
      </c>
      <c r="J12" s="7">
        <v>2</v>
      </c>
      <c r="K12" s="8">
        <v>10</v>
      </c>
      <c r="L12" s="7">
        <f t="shared" si="6"/>
        <v>5</v>
      </c>
      <c r="M12" s="7"/>
      <c r="N12" s="7">
        <f t="shared" ref="N12:N14" si="7">(H12*I12)/(J12*L12)</f>
        <v>-40.127036666666662</v>
      </c>
    </row>
    <row r="13" spans="1:14" x14ac:dyDescent="0.2">
      <c r="B13" s="7">
        <v>400</v>
      </c>
      <c r="C13" s="5">
        <v>-11.635</v>
      </c>
      <c r="D13" s="5">
        <v>-13.643000000000001</v>
      </c>
      <c r="E13" s="5">
        <v>-13.382999999999999</v>
      </c>
      <c r="F13">
        <f t="shared" si="5"/>
        <v>-12.887</v>
      </c>
      <c r="G13" s="5">
        <v>0.53900000000000003</v>
      </c>
      <c r="H13">
        <f t="shared" ref="H13:H14" si="8">F13-G13</f>
        <v>-13.426</v>
      </c>
      <c r="I13">
        <v>14.18</v>
      </c>
      <c r="J13">
        <v>2</v>
      </c>
      <c r="K13" s="6">
        <v>20</v>
      </c>
      <c r="L13">
        <f t="shared" si="6"/>
        <v>2.5</v>
      </c>
      <c r="N13">
        <f t="shared" si="7"/>
        <v>-38.076136000000005</v>
      </c>
    </row>
    <row r="14" spans="1:14" x14ac:dyDescent="0.2">
      <c r="B14" s="7">
        <v>800</v>
      </c>
      <c r="C14" s="5">
        <v>0</v>
      </c>
      <c r="D14" s="5">
        <v>0</v>
      </c>
      <c r="E14" s="5">
        <v>0</v>
      </c>
      <c r="F14">
        <f t="shared" si="5"/>
        <v>0</v>
      </c>
      <c r="G14" s="5">
        <v>0</v>
      </c>
      <c r="H14">
        <f t="shared" si="8"/>
        <v>0</v>
      </c>
      <c r="I14">
        <v>14.18</v>
      </c>
      <c r="J14">
        <v>2</v>
      </c>
      <c r="K14" s="6">
        <v>40</v>
      </c>
      <c r="L14">
        <f t="shared" si="6"/>
        <v>1.25</v>
      </c>
      <c r="N14">
        <f t="shared" si="7"/>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66" t="s">
        <v>77</v>
      </c>
      <c r="R17" s="66"/>
      <c r="S17" s="66"/>
      <c r="U17" s="66" t="s">
        <v>74</v>
      </c>
      <c r="V17" s="66"/>
      <c r="W17" s="66"/>
      <c r="Y17" s="66" t="s">
        <v>79</v>
      </c>
      <c r="Z17" s="66"/>
      <c r="AA17" s="66"/>
    </row>
    <row r="18" spans="1:29" x14ac:dyDescent="0.2">
      <c r="A18" t="s">
        <v>57</v>
      </c>
      <c r="B18" t="s">
        <v>0</v>
      </c>
      <c r="C18">
        <v>200</v>
      </c>
      <c r="D18" s="5">
        <v>-16.096</v>
      </c>
      <c r="E18" s="5">
        <v>-17.582999999999998</v>
      </c>
      <c r="F18" s="5">
        <v>-19.852</v>
      </c>
      <c r="G18">
        <f t="shared" ref="G18:G41" si="9">AVERAGE(D18:F18)</f>
        <v>-17.843666666666667</v>
      </c>
      <c r="H18" s="5">
        <v>-0.113</v>
      </c>
      <c r="I18">
        <f t="shared" ref="I18:I41" si="10">G18-H18</f>
        <v>-17.730666666666668</v>
      </c>
      <c r="J18">
        <v>14.18</v>
      </c>
      <c r="K18">
        <v>2</v>
      </c>
      <c r="L18" s="6">
        <v>10</v>
      </c>
      <c r="M18">
        <f t="shared" ref="M18:M41" si="11">50/L18</f>
        <v>5</v>
      </c>
      <c r="O18">
        <f t="shared" ref="O18:O41" si="12">(I18*J18)/(K18*M18)</f>
        <v>-25.142085333333334</v>
      </c>
      <c r="P18">
        <f>AVERAGE(O18:O24)</f>
        <v>-29.726749428571431</v>
      </c>
      <c r="R18" s="3" t="s">
        <v>58</v>
      </c>
      <c r="S18" t="s">
        <v>57</v>
      </c>
      <c r="V18" s="3" t="s">
        <v>58</v>
      </c>
      <c r="W18" t="s">
        <v>57</v>
      </c>
      <c r="Z18" s="3" t="s">
        <v>58</v>
      </c>
      <c r="AA18" t="s">
        <v>57</v>
      </c>
      <c r="AC18">
        <f t="shared" ref="AC18:AC41" si="13">ABS(O18)</f>
        <v>25.142085333333334</v>
      </c>
    </row>
    <row r="19" spans="1:29" x14ac:dyDescent="0.2">
      <c r="A19" t="s">
        <v>57</v>
      </c>
      <c r="B19" t="s">
        <v>1</v>
      </c>
      <c r="C19">
        <v>200</v>
      </c>
      <c r="D19" s="5">
        <v>-27.658000000000001</v>
      </c>
      <c r="E19" s="5">
        <v>-36.649000000000001</v>
      </c>
      <c r="F19" s="5">
        <v>-29.683</v>
      </c>
      <c r="G19">
        <f t="shared" si="9"/>
        <v>-31.330000000000002</v>
      </c>
      <c r="H19" s="5">
        <v>-1.9570000000000001</v>
      </c>
      <c r="I19">
        <f t="shared" si="10"/>
        <v>-29.373000000000001</v>
      </c>
      <c r="J19">
        <v>14.18</v>
      </c>
      <c r="K19">
        <v>2</v>
      </c>
      <c r="L19" s="6">
        <v>10</v>
      </c>
      <c r="M19">
        <f t="shared" si="11"/>
        <v>5</v>
      </c>
      <c r="O19">
        <f t="shared" si="12"/>
        <v>-41.650914</v>
      </c>
      <c r="Q19" t="s">
        <v>75</v>
      </c>
      <c r="R19">
        <f>AVERAGE(O37:O41)</f>
        <v>-37.453255866666666</v>
      </c>
      <c r="S19">
        <f>AVERAGE(O25:O31)</f>
        <v>-26.626798857142855</v>
      </c>
      <c r="U19" t="s">
        <v>75</v>
      </c>
      <c r="V19">
        <f>STDEVA(O37:O41)</f>
        <v>8.7477469197756808</v>
      </c>
      <c r="W19">
        <f>STDEVA(O25:O31)</f>
        <v>5.3372890613230961</v>
      </c>
      <c r="Y19" t="s">
        <v>75</v>
      </c>
      <c r="Z19">
        <f>V19/SQRT(V24)</f>
        <v>3.9121113525165643</v>
      </c>
      <c r="AA19">
        <f>W19/SQRT(W24)</f>
        <v>2.0173056473608968</v>
      </c>
      <c r="AC19">
        <f t="shared" si="13"/>
        <v>41.650914</v>
      </c>
    </row>
    <row r="20" spans="1:29" x14ac:dyDescent="0.2">
      <c r="A20" t="s">
        <v>57</v>
      </c>
      <c r="B20" t="s">
        <v>2</v>
      </c>
      <c r="C20">
        <v>200</v>
      </c>
      <c r="D20" s="5">
        <v>-21.245000000000001</v>
      </c>
      <c r="E20" s="5">
        <v>-21.13</v>
      </c>
      <c r="F20" s="5">
        <v>-19.213999999999999</v>
      </c>
      <c r="G20">
        <f t="shared" si="9"/>
        <v>-20.529666666666667</v>
      </c>
      <c r="H20" s="5">
        <v>0.11799999999999999</v>
      </c>
      <c r="I20">
        <f t="shared" si="10"/>
        <v>-20.647666666666666</v>
      </c>
      <c r="J20">
        <v>14.18</v>
      </c>
      <c r="K20">
        <v>2</v>
      </c>
      <c r="L20" s="6">
        <v>10</v>
      </c>
      <c r="M20">
        <f t="shared" si="11"/>
        <v>5</v>
      </c>
      <c r="O20">
        <f t="shared" si="12"/>
        <v>-29.278391333333332</v>
      </c>
      <c r="Q20" t="s">
        <v>76</v>
      </c>
      <c r="R20">
        <f>AVERAGE(O32:O36)</f>
        <v>-27.61573906666667</v>
      </c>
      <c r="S20">
        <f>AVERAGE(O18:O24)</f>
        <v>-29.726749428571431</v>
      </c>
      <c r="U20" t="s">
        <v>76</v>
      </c>
      <c r="V20">
        <f>STDEVA(O32:O36)</f>
        <v>5.2985091254741663</v>
      </c>
      <c r="W20">
        <f>STDEVA(O18:O24)</f>
        <v>5.5445218039431028</v>
      </c>
      <c r="Y20" t="s">
        <v>76</v>
      </c>
      <c r="Z20">
        <f>V20/SQRT(V25)</f>
        <v>2.3695653167926394</v>
      </c>
      <c r="AA20">
        <f>W20/SQRT(W25)</f>
        <v>2.0956322617155245</v>
      </c>
      <c r="AC20">
        <f t="shared" si="13"/>
        <v>29.278391333333332</v>
      </c>
    </row>
    <row r="21" spans="1:29" x14ac:dyDescent="0.2">
      <c r="A21" t="s">
        <v>57</v>
      </c>
      <c r="B21" t="s">
        <v>3</v>
      </c>
      <c r="C21">
        <v>200</v>
      </c>
      <c r="D21" s="5">
        <v>-16.417000000000002</v>
      </c>
      <c r="E21" s="5">
        <v>-25.323</v>
      </c>
      <c r="F21" s="5">
        <v>-22.884</v>
      </c>
      <c r="G21">
        <f t="shared" si="9"/>
        <v>-21.541333333333331</v>
      </c>
      <c r="H21" s="5">
        <v>-0.36199999999999999</v>
      </c>
      <c r="I21">
        <f t="shared" si="10"/>
        <v>-21.179333333333332</v>
      </c>
      <c r="J21">
        <v>14.18</v>
      </c>
      <c r="K21">
        <v>2</v>
      </c>
      <c r="L21" s="6">
        <v>10</v>
      </c>
      <c r="M21">
        <f t="shared" si="11"/>
        <v>5</v>
      </c>
      <c r="O21">
        <f t="shared" si="12"/>
        <v>-30.032294666666665</v>
      </c>
      <c r="AC21">
        <f t="shared" si="13"/>
        <v>30.032294666666665</v>
      </c>
    </row>
    <row r="22" spans="1:29" x14ac:dyDescent="0.2">
      <c r="A22" t="s">
        <v>57</v>
      </c>
      <c r="B22" t="s">
        <v>4</v>
      </c>
      <c r="C22">
        <v>200</v>
      </c>
      <c r="D22" s="5">
        <v>-19.93</v>
      </c>
      <c r="E22" s="5">
        <v>-20.271999999999998</v>
      </c>
      <c r="F22" s="5">
        <v>-18.5</v>
      </c>
      <c r="G22">
        <f t="shared" si="9"/>
        <v>-19.567333333333334</v>
      </c>
      <c r="H22" s="5">
        <v>-0.86</v>
      </c>
      <c r="I22">
        <f t="shared" si="10"/>
        <v>-18.707333333333334</v>
      </c>
      <c r="J22">
        <v>14.18</v>
      </c>
      <c r="K22">
        <v>2</v>
      </c>
      <c r="L22" s="6">
        <v>10</v>
      </c>
      <c r="M22">
        <f t="shared" si="11"/>
        <v>5</v>
      </c>
      <c r="O22">
        <f t="shared" si="12"/>
        <v>-26.526998666666668</v>
      </c>
      <c r="Q22" s="67" t="s">
        <v>78</v>
      </c>
      <c r="R22" s="67"/>
      <c r="S22" s="67"/>
      <c r="U22" s="66" t="s">
        <v>80</v>
      </c>
      <c r="V22" s="66"/>
      <c r="W22" s="66"/>
      <c r="AC22">
        <f t="shared" si="13"/>
        <v>26.526998666666668</v>
      </c>
    </row>
    <row r="23" spans="1:29" x14ac:dyDescent="0.2">
      <c r="A23" t="s">
        <v>57</v>
      </c>
      <c r="B23" t="s">
        <v>5</v>
      </c>
      <c r="C23">
        <v>200</v>
      </c>
      <c r="D23" s="5">
        <v>-17.797999999999998</v>
      </c>
      <c r="E23" s="5">
        <v>-19.562000000000001</v>
      </c>
      <c r="F23" s="5">
        <v>-18.890999999999998</v>
      </c>
      <c r="G23">
        <f t="shared" si="9"/>
        <v>-18.750333333333334</v>
      </c>
      <c r="H23" s="5">
        <v>-1.9E-2</v>
      </c>
      <c r="I23">
        <f t="shared" si="10"/>
        <v>-18.731333333333335</v>
      </c>
      <c r="J23">
        <v>14.18</v>
      </c>
      <c r="K23">
        <v>2</v>
      </c>
      <c r="L23" s="6">
        <v>10</v>
      </c>
      <c r="M23">
        <f t="shared" si="11"/>
        <v>5</v>
      </c>
      <c r="O23">
        <f t="shared" si="12"/>
        <v>-26.561030666666671</v>
      </c>
      <c r="R23" t="s">
        <v>58</v>
      </c>
      <c r="S23" t="s">
        <v>57</v>
      </c>
      <c r="V23" t="s">
        <v>58</v>
      </c>
      <c r="W23" t="s">
        <v>57</v>
      </c>
      <c r="AC23">
        <f t="shared" si="13"/>
        <v>26.561030666666671</v>
      </c>
    </row>
    <row r="24" spans="1:29" x14ac:dyDescent="0.2">
      <c r="A24" t="s">
        <v>57</v>
      </c>
      <c r="B24" t="s">
        <v>6</v>
      </c>
      <c r="C24">
        <v>200</v>
      </c>
      <c r="D24" s="5">
        <v>-20.489000000000001</v>
      </c>
      <c r="E24" s="5">
        <v>-22.315999999999999</v>
      </c>
      <c r="F24" s="5">
        <v>-18.574000000000002</v>
      </c>
      <c r="G24">
        <f t="shared" si="9"/>
        <v>-20.459666666666667</v>
      </c>
      <c r="H24" s="5">
        <v>-8.2000000000000003E-2</v>
      </c>
      <c r="I24">
        <f t="shared" si="10"/>
        <v>-20.377666666666666</v>
      </c>
      <c r="J24">
        <v>14.18</v>
      </c>
      <c r="K24">
        <v>2</v>
      </c>
      <c r="L24" s="6">
        <v>10</v>
      </c>
      <c r="M24">
        <f t="shared" si="11"/>
        <v>5</v>
      </c>
      <c r="O24">
        <f t="shared" si="12"/>
        <v>-28.895531333333331</v>
      </c>
      <c r="Q24" t="s">
        <v>75</v>
      </c>
      <c r="R24">
        <f>ABS(R19)</f>
        <v>37.453255866666666</v>
      </c>
      <c r="S24">
        <f>ABS(S19)</f>
        <v>26.626798857142855</v>
      </c>
      <c r="U24" t="s">
        <v>75</v>
      </c>
      <c r="V24">
        <f>COUNT(O37:O41)</f>
        <v>5</v>
      </c>
      <c r="W24">
        <f>COUNT(O26:O32)</f>
        <v>7</v>
      </c>
      <c r="AC24">
        <f t="shared" si="13"/>
        <v>28.895531333333331</v>
      </c>
    </row>
    <row r="25" spans="1:29" x14ac:dyDescent="0.2">
      <c r="A25" t="s">
        <v>57</v>
      </c>
      <c r="B25" t="s">
        <v>7</v>
      </c>
      <c r="C25">
        <v>200</v>
      </c>
      <c r="D25" s="5">
        <v>-20.556999999999999</v>
      </c>
      <c r="E25" s="5">
        <v>-18.068000000000001</v>
      </c>
      <c r="F25" s="5">
        <v>-18.634</v>
      </c>
      <c r="G25">
        <f t="shared" si="9"/>
        <v>-19.086333333333332</v>
      </c>
      <c r="H25" s="5">
        <v>-0.748</v>
      </c>
      <c r="I25">
        <f t="shared" si="10"/>
        <v>-18.338333333333331</v>
      </c>
      <c r="J25">
        <v>14.18</v>
      </c>
      <c r="K25">
        <v>2</v>
      </c>
      <c r="L25" s="6">
        <v>10</v>
      </c>
      <c r="M25">
        <f t="shared" si="11"/>
        <v>5</v>
      </c>
      <c r="O25">
        <f t="shared" si="12"/>
        <v>-26.003756666666664</v>
      </c>
      <c r="P25">
        <f>AVERAGE(O25:O31)</f>
        <v>-26.626798857142855</v>
      </c>
      <c r="Q25" t="s">
        <v>76</v>
      </c>
      <c r="R25">
        <f>ABS(R20)</f>
        <v>27.61573906666667</v>
      </c>
      <c r="S25">
        <f>ABS(S20)</f>
        <v>29.726749428571431</v>
      </c>
      <c r="U25" t="s">
        <v>76</v>
      </c>
      <c r="V25">
        <f>COUNT(O33:O37)</f>
        <v>5</v>
      </c>
      <c r="W25">
        <f>COUNT(O19:O25)</f>
        <v>7</v>
      </c>
      <c r="AC25">
        <f t="shared" si="13"/>
        <v>26.003756666666664</v>
      </c>
    </row>
    <row r="26" spans="1:29" x14ac:dyDescent="0.2">
      <c r="A26" t="s">
        <v>57</v>
      </c>
      <c r="B26" t="s">
        <v>8</v>
      </c>
      <c r="C26">
        <v>200</v>
      </c>
      <c r="D26" s="5">
        <v>-20.311</v>
      </c>
      <c r="E26" s="5">
        <v>-17.91</v>
      </c>
      <c r="F26" s="5">
        <v>-17.056000000000001</v>
      </c>
      <c r="G26">
        <f t="shared" si="9"/>
        <v>-18.425666666666668</v>
      </c>
      <c r="H26" s="5">
        <v>0.49399999999999999</v>
      </c>
      <c r="I26">
        <f t="shared" si="10"/>
        <v>-18.919666666666668</v>
      </c>
      <c r="J26">
        <v>14.18</v>
      </c>
      <c r="K26">
        <v>2</v>
      </c>
      <c r="L26" s="6">
        <v>10</v>
      </c>
      <c r="M26">
        <f t="shared" si="11"/>
        <v>5</v>
      </c>
      <c r="O26">
        <f t="shared" si="12"/>
        <v>-26.828087333333333</v>
      </c>
      <c r="AC26">
        <f t="shared" si="13"/>
        <v>26.828087333333333</v>
      </c>
    </row>
    <row r="27" spans="1:29" x14ac:dyDescent="0.2">
      <c r="A27" t="s">
        <v>57</v>
      </c>
      <c r="B27" t="s">
        <v>9</v>
      </c>
      <c r="C27">
        <v>200</v>
      </c>
      <c r="D27" s="5">
        <v>-21.620999999999999</v>
      </c>
      <c r="E27" s="5">
        <v>-16.577000000000002</v>
      </c>
      <c r="F27" s="5">
        <v>-21.626000000000001</v>
      </c>
      <c r="G27">
        <f t="shared" si="9"/>
        <v>-19.941333333333333</v>
      </c>
      <c r="H27" s="5">
        <v>0.57699999999999996</v>
      </c>
      <c r="I27">
        <f t="shared" si="10"/>
        <v>-20.518333333333331</v>
      </c>
      <c r="J27">
        <v>14.18</v>
      </c>
      <c r="K27">
        <v>2</v>
      </c>
      <c r="L27" s="6">
        <v>10</v>
      </c>
      <c r="M27">
        <f t="shared" si="11"/>
        <v>5</v>
      </c>
      <c r="O27">
        <f t="shared" si="12"/>
        <v>-29.094996666666663</v>
      </c>
      <c r="AC27">
        <f t="shared" si="13"/>
        <v>29.094996666666663</v>
      </c>
    </row>
    <row r="28" spans="1:29" x14ac:dyDescent="0.2">
      <c r="A28" t="s">
        <v>57</v>
      </c>
      <c r="B28" t="s">
        <v>10</v>
      </c>
      <c r="C28">
        <v>200</v>
      </c>
      <c r="D28" s="5">
        <v>-26.419</v>
      </c>
      <c r="E28" s="5">
        <v>-14.561</v>
      </c>
      <c r="F28" s="5">
        <v>-19.545999999999999</v>
      </c>
      <c r="G28">
        <f t="shared" si="9"/>
        <v>-20.175333333333334</v>
      </c>
      <c r="H28" s="5">
        <v>-0.66200000000000003</v>
      </c>
      <c r="I28">
        <f t="shared" si="10"/>
        <v>-19.513333333333335</v>
      </c>
      <c r="J28">
        <v>14.18</v>
      </c>
      <c r="K28">
        <v>2</v>
      </c>
      <c r="L28" s="6">
        <v>10</v>
      </c>
      <c r="M28">
        <f t="shared" si="11"/>
        <v>5</v>
      </c>
      <c r="O28">
        <f t="shared" si="12"/>
        <v>-27.66990666666667</v>
      </c>
      <c r="AC28">
        <f t="shared" si="13"/>
        <v>27.66990666666667</v>
      </c>
    </row>
    <row r="29" spans="1:29" x14ac:dyDescent="0.2">
      <c r="A29" t="s">
        <v>57</v>
      </c>
      <c r="B29" t="s">
        <v>11</v>
      </c>
      <c r="C29">
        <v>200</v>
      </c>
      <c r="D29" s="5">
        <v>-27.157</v>
      </c>
      <c r="E29" s="5">
        <v>-28.8</v>
      </c>
      <c r="F29" s="5">
        <v>-17.478000000000002</v>
      </c>
      <c r="G29">
        <f t="shared" si="9"/>
        <v>-24.478333333333335</v>
      </c>
      <c r="H29" s="5">
        <v>-0.27</v>
      </c>
      <c r="I29">
        <f t="shared" si="10"/>
        <v>-24.208333333333336</v>
      </c>
      <c r="J29">
        <v>14.18</v>
      </c>
      <c r="K29">
        <v>2</v>
      </c>
      <c r="L29" s="6">
        <v>10</v>
      </c>
      <c r="M29">
        <f t="shared" si="11"/>
        <v>5</v>
      </c>
      <c r="O29">
        <f t="shared" si="12"/>
        <v>-34.327416666666672</v>
      </c>
      <c r="AC29">
        <f t="shared" si="13"/>
        <v>34.327416666666672</v>
      </c>
    </row>
    <row r="30" spans="1:29" x14ac:dyDescent="0.2">
      <c r="A30" t="s">
        <v>57</v>
      </c>
      <c r="B30" t="s">
        <v>12</v>
      </c>
      <c r="C30">
        <v>200</v>
      </c>
      <c r="D30" s="5">
        <v>-12.6</v>
      </c>
      <c r="E30" s="5">
        <v>-10.882999999999999</v>
      </c>
      <c r="F30" s="5">
        <v>-11.504</v>
      </c>
      <c r="G30">
        <f t="shared" si="9"/>
        <v>-11.662333333333331</v>
      </c>
      <c r="H30" s="5">
        <v>-6.4000000000000001E-2</v>
      </c>
      <c r="I30">
        <f t="shared" si="10"/>
        <v>-11.598333333333331</v>
      </c>
      <c r="J30">
        <v>14.18</v>
      </c>
      <c r="K30">
        <v>2</v>
      </c>
      <c r="L30" s="6">
        <v>10</v>
      </c>
      <c r="M30">
        <f t="shared" si="11"/>
        <v>5</v>
      </c>
      <c r="O30">
        <f t="shared" si="12"/>
        <v>-16.446436666666663</v>
      </c>
      <c r="AC30">
        <f t="shared" si="13"/>
        <v>16.446436666666663</v>
      </c>
    </row>
    <row r="31" spans="1:29" x14ac:dyDescent="0.2">
      <c r="A31" t="s">
        <v>57</v>
      </c>
      <c r="B31" t="s">
        <v>13</v>
      </c>
      <c r="C31">
        <v>200</v>
      </c>
      <c r="D31" s="5">
        <v>-20.295999999999999</v>
      </c>
      <c r="E31" s="5">
        <v>-17.190999999999999</v>
      </c>
      <c r="F31" s="5">
        <v>-22.722000000000001</v>
      </c>
      <c r="G31">
        <f t="shared" si="9"/>
        <v>-20.069666666666667</v>
      </c>
      <c r="H31" s="5">
        <v>-1.722</v>
      </c>
      <c r="I31">
        <f t="shared" si="10"/>
        <v>-18.347666666666665</v>
      </c>
      <c r="J31">
        <v>14.18</v>
      </c>
      <c r="K31">
        <v>2</v>
      </c>
      <c r="L31" s="6">
        <v>10</v>
      </c>
      <c r="M31">
        <f t="shared" si="11"/>
        <v>5</v>
      </c>
      <c r="O31">
        <f t="shared" si="12"/>
        <v>-26.01699133333333</v>
      </c>
      <c r="AC31">
        <f t="shared" si="13"/>
        <v>26.01699133333333</v>
      </c>
    </row>
    <row r="32" spans="1:29" x14ac:dyDescent="0.2">
      <c r="A32" t="s">
        <v>58</v>
      </c>
      <c r="B32" t="s">
        <v>14</v>
      </c>
      <c r="C32">
        <v>200</v>
      </c>
      <c r="D32" s="5">
        <v>-20.123999999999999</v>
      </c>
      <c r="E32" s="5">
        <v>-20.564</v>
      </c>
      <c r="F32" s="5">
        <v>-19.513000000000002</v>
      </c>
      <c r="G32">
        <f t="shared" si="9"/>
        <v>-20.067000000000004</v>
      </c>
      <c r="H32" s="5">
        <v>-0.67800000000000005</v>
      </c>
      <c r="I32">
        <f t="shared" si="10"/>
        <v>-19.389000000000003</v>
      </c>
      <c r="J32">
        <v>14.18</v>
      </c>
      <c r="K32">
        <v>2</v>
      </c>
      <c r="L32" s="6">
        <v>10</v>
      </c>
      <c r="M32">
        <f t="shared" si="11"/>
        <v>5</v>
      </c>
      <c r="O32">
        <f t="shared" si="12"/>
        <v>-27.493602000000003</v>
      </c>
      <c r="P32">
        <f>AVERAGE(O32:O36)</f>
        <v>-27.61573906666667</v>
      </c>
      <c r="AC32">
        <f t="shared" si="13"/>
        <v>27.493602000000003</v>
      </c>
    </row>
    <row r="33" spans="1:29" x14ac:dyDescent="0.2">
      <c r="A33" t="s">
        <v>58</v>
      </c>
      <c r="B33" t="s">
        <v>15</v>
      </c>
      <c r="C33">
        <v>200</v>
      </c>
      <c r="D33" s="5">
        <v>-12.612</v>
      </c>
      <c r="E33" s="5">
        <v>-27.792000000000002</v>
      </c>
      <c r="F33" s="5">
        <v>-20.207999999999998</v>
      </c>
      <c r="G33">
        <f t="shared" si="9"/>
        <v>-20.204000000000001</v>
      </c>
      <c r="H33" s="5">
        <v>-0.186</v>
      </c>
      <c r="I33">
        <f t="shared" si="10"/>
        <v>-20.018000000000001</v>
      </c>
      <c r="J33">
        <v>14.18</v>
      </c>
      <c r="K33">
        <v>2</v>
      </c>
      <c r="L33" s="6">
        <v>10</v>
      </c>
      <c r="M33">
        <f t="shared" si="11"/>
        <v>5</v>
      </c>
      <c r="O33">
        <f t="shared" si="12"/>
        <v>-28.385523999999997</v>
      </c>
      <c r="AC33">
        <f t="shared" si="13"/>
        <v>28.385523999999997</v>
      </c>
    </row>
    <row r="34" spans="1:29" x14ac:dyDescent="0.2">
      <c r="A34" t="s">
        <v>58</v>
      </c>
      <c r="B34" t="s">
        <v>16</v>
      </c>
      <c r="C34">
        <v>200</v>
      </c>
      <c r="D34" s="5">
        <v>-22.106000000000002</v>
      </c>
      <c r="E34" s="5">
        <v>-18.326000000000001</v>
      </c>
      <c r="F34" s="5">
        <v>-19.491</v>
      </c>
      <c r="G34">
        <f t="shared" si="9"/>
        <v>-19.974333333333334</v>
      </c>
      <c r="H34" s="5">
        <v>-0.45500000000000002</v>
      </c>
      <c r="I34">
        <f t="shared" si="10"/>
        <v>-19.519333333333336</v>
      </c>
      <c r="J34">
        <v>14.18</v>
      </c>
      <c r="K34">
        <v>2</v>
      </c>
      <c r="L34" s="6">
        <v>10</v>
      </c>
      <c r="M34">
        <f t="shared" si="11"/>
        <v>5</v>
      </c>
      <c r="O34">
        <f t="shared" si="12"/>
        <v>-27.678414666666669</v>
      </c>
      <c r="AC34">
        <f t="shared" si="13"/>
        <v>27.678414666666669</v>
      </c>
    </row>
    <row r="35" spans="1:29" x14ac:dyDescent="0.2">
      <c r="A35" t="s">
        <v>58</v>
      </c>
      <c r="B35" s="2" t="s">
        <v>17</v>
      </c>
      <c r="C35">
        <v>200</v>
      </c>
      <c r="D35" s="5">
        <v>-16.908999999999999</v>
      </c>
      <c r="E35" s="5">
        <v>-14.032</v>
      </c>
      <c r="F35" s="5">
        <v>-16.326000000000001</v>
      </c>
      <c r="G35">
        <f t="shared" si="9"/>
        <v>-15.755666666666665</v>
      </c>
      <c r="H35" s="5">
        <v>-1.7949999999999999</v>
      </c>
      <c r="I35">
        <f t="shared" si="10"/>
        <v>-13.960666666666665</v>
      </c>
      <c r="J35">
        <v>14.18</v>
      </c>
      <c r="K35">
        <v>2</v>
      </c>
      <c r="L35" s="6">
        <v>10</v>
      </c>
      <c r="M35">
        <f t="shared" si="11"/>
        <v>5</v>
      </c>
      <c r="O35">
        <f t="shared" si="12"/>
        <v>-19.796225333333332</v>
      </c>
      <c r="AC35">
        <f t="shared" si="13"/>
        <v>19.796225333333332</v>
      </c>
    </row>
    <row r="36" spans="1:29" x14ac:dyDescent="0.2">
      <c r="A36" t="s">
        <v>58</v>
      </c>
      <c r="B36" t="s">
        <v>18</v>
      </c>
      <c r="C36">
        <v>200</v>
      </c>
      <c r="D36" s="5">
        <v>-34.573999999999998</v>
      </c>
      <c r="E36" s="5">
        <v>-20.7</v>
      </c>
      <c r="F36" s="5">
        <v>-22.809000000000001</v>
      </c>
      <c r="G36">
        <f t="shared" si="9"/>
        <v>-26.027666666666665</v>
      </c>
      <c r="H36" s="5">
        <v>-1.5389999999999999</v>
      </c>
      <c r="I36">
        <f t="shared" si="10"/>
        <v>-24.488666666666663</v>
      </c>
      <c r="J36">
        <v>14.18</v>
      </c>
      <c r="K36">
        <v>2</v>
      </c>
      <c r="L36" s="6">
        <v>10</v>
      </c>
      <c r="M36">
        <f t="shared" si="11"/>
        <v>5</v>
      </c>
      <c r="O36">
        <f t="shared" si="12"/>
        <v>-34.724929333333328</v>
      </c>
      <c r="AC36">
        <f t="shared" si="13"/>
        <v>34.724929333333328</v>
      </c>
    </row>
    <row r="37" spans="1:29" x14ac:dyDescent="0.2">
      <c r="A37" t="s">
        <v>58</v>
      </c>
      <c r="B37" t="s">
        <v>19</v>
      </c>
      <c r="C37">
        <v>200</v>
      </c>
      <c r="D37" s="5">
        <v>-35.618000000000002</v>
      </c>
      <c r="E37" s="5">
        <v>-25.881</v>
      </c>
      <c r="F37" s="5">
        <v>-22.780999999999999</v>
      </c>
      <c r="G37">
        <f t="shared" si="9"/>
        <v>-28.093333333333334</v>
      </c>
      <c r="H37" s="5">
        <v>0.20499999999999999</v>
      </c>
      <c r="I37">
        <f t="shared" si="10"/>
        <v>-28.298333333333332</v>
      </c>
      <c r="J37">
        <v>14.18</v>
      </c>
      <c r="K37">
        <v>2</v>
      </c>
      <c r="L37" s="6">
        <v>10</v>
      </c>
      <c r="M37">
        <f t="shared" si="11"/>
        <v>5</v>
      </c>
      <c r="O37">
        <f t="shared" si="12"/>
        <v>-40.127036666666662</v>
      </c>
      <c r="P37">
        <f>AVERAGE(O37:O41)</f>
        <v>-37.453255866666666</v>
      </c>
      <c r="AC37">
        <f t="shared" si="13"/>
        <v>40.127036666666662</v>
      </c>
    </row>
    <row r="38" spans="1:29" x14ac:dyDescent="0.2">
      <c r="A38" t="s">
        <v>58</v>
      </c>
      <c r="B38" t="s">
        <v>20</v>
      </c>
      <c r="C38">
        <v>200</v>
      </c>
      <c r="D38" s="5">
        <v>-37.33</v>
      </c>
      <c r="E38" s="5">
        <v>-21.800999999999998</v>
      </c>
      <c r="F38" s="5">
        <v>-21.626000000000001</v>
      </c>
      <c r="G38">
        <f t="shared" si="9"/>
        <v>-26.919</v>
      </c>
      <c r="H38" s="5">
        <v>-2.5999999999999999E-2</v>
      </c>
      <c r="I38">
        <f t="shared" si="10"/>
        <v>-26.893000000000001</v>
      </c>
      <c r="J38">
        <v>14.18</v>
      </c>
      <c r="K38">
        <v>2</v>
      </c>
      <c r="L38" s="6">
        <v>10</v>
      </c>
      <c r="M38">
        <f t="shared" si="11"/>
        <v>5</v>
      </c>
      <c r="O38">
        <f t="shared" si="12"/>
        <v>-38.134273999999998</v>
      </c>
      <c r="AC38">
        <f t="shared" si="13"/>
        <v>38.134273999999998</v>
      </c>
    </row>
    <row r="39" spans="1:29" x14ac:dyDescent="0.2">
      <c r="A39" t="s">
        <v>58</v>
      </c>
      <c r="B39" t="s">
        <v>21</v>
      </c>
      <c r="C39">
        <v>200</v>
      </c>
      <c r="D39" s="5">
        <v>-34.609000000000002</v>
      </c>
      <c r="E39" s="5">
        <v>-26.716999999999999</v>
      </c>
      <c r="F39" s="5">
        <v>-24.413</v>
      </c>
      <c r="G39">
        <f t="shared" si="9"/>
        <v>-28.579666666666668</v>
      </c>
      <c r="H39" s="5">
        <v>-2.61</v>
      </c>
      <c r="I39">
        <f t="shared" si="10"/>
        <v>-25.969666666666669</v>
      </c>
      <c r="J39">
        <v>14.18</v>
      </c>
      <c r="K39">
        <v>2</v>
      </c>
      <c r="L39" s="6">
        <v>10</v>
      </c>
      <c r="M39">
        <f t="shared" si="11"/>
        <v>5</v>
      </c>
      <c r="O39">
        <f t="shared" si="12"/>
        <v>-36.82498733333334</v>
      </c>
      <c r="AC39">
        <f t="shared" si="13"/>
        <v>36.82498733333334</v>
      </c>
    </row>
    <row r="40" spans="1:29" x14ac:dyDescent="0.2">
      <c r="A40" t="s">
        <v>58</v>
      </c>
      <c r="B40" t="s">
        <v>22</v>
      </c>
      <c r="C40">
        <v>200</v>
      </c>
      <c r="D40" s="5">
        <v>-45.441000000000003</v>
      </c>
      <c r="E40" s="5">
        <v>-21</v>
      </c>
      <c r="F40" s="5">
        <v>-37.683</v>
      </c>
      <c r="G40">
        <f t="shared" si="9"/>
        <v>-34.707999999999998</v>
      </c>
      <c r="H40" s="5">
        <v>-0.70099999999999996</v>
      </c>
      <c r="I40">
        <f t="shared" si="10"/>
        <v>-34.006999999999998</v>
      </c>
      <c r="J40">
        <v>14.18</v>
      </c>
      <c r="K40">
        <v>2</v>
      </c>
      <c r="L40" s="6">
        <v>10</v>
      </c>
      <c r="M40">
        <f t="shared" si="11"/>
        <v>5</v>
      </c>
      <c r="O40">
        <f t="shared" si="12"/>
        <v>-48.221925999999996</v>
      </c>
      <c r="AC40">
        <f t="shared" si="13"/>
        <v>48.221925999999996</v>
      </c>
    </row>
    <row r="41" spans="1:29" x14ac:dyDescent="0.2">
      <c r="A41" t="s">
        <v>58</v>
      </c>
      <c r="B41" t="s">
        <v>23</v>
      </c>
      <c r="C41">
        <v>200</v>
      </c>
      <c r="D41" s="5">
        <v>-22.852</v>
      </c>
      <c r="E41" s="5">
        <v>-16.565000000000001</v>
      </c>
      <c r="F41" s="5">
        <v>-16.904</v>
      </c>
      <c r="G41">
        <f t="shared" si="9"/>
        <v>-18.773666666666667</v>
      </c>
      <c r="H41" s="5">
        <v>-1.8779999999999999</v>
      </c>
      <c r="I41">
        <f t="shared" si="10"/>
        <v>-16.895666666666667</v>
      </c>
      <c r="J41">
        <v>14.18</v>
      </c>
      <c r="K41">
        <v>2</v>
      </c>
      <c r="L41" s="6">
        <v>10</v>
      </c>
      <c r="M41">
        <f t="shared" si="11"/>
        <v>5</v>
      </c>
      <c r="O41">
        <f t="shared" si="12"/>
        <v>-23.958055333333334</v>
      </c>
      <c r="AC41">
        <f t="shared" si="13"/>
        <v>23.958055333333334</v>
      </c>
    </row>
  </sheetData>
  <mergeCells count="6">
    <mergeCell ref="C1:E1"/>
    <mergeCell ref="Q17:S17"/>
    <mergeCell ref="U17:W17"/>
    <mergeCell ref="Y17:AA17"/>
    <mergeCell ref="Q22:S22"/>
    <mergeCell ref="U22:W22"/>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78AFF-DCE6-469E-958B-A180A77C5CAF}">
  <dimension ref="A1:AC42"/>
  <sheetViews>
    <sheetView topLeftCell="A14" workbookViewId="0">
      <selection activeCell="T44" sqref="T44"/>
    </sheetView>
  </sheetViews>
  <sheetFormatPr defaultRowHeight="15" x14ac:dyDescent="0.2"/>
  <cols>
    <col min="2" max="2" width="13.85546875" bestFit="1" customWidth="1"/>
  </cols>
  <sheetData>
    <row r="1" spans="1:14" x14ac:dyDescent="0.2">
      <c r="A1" t="s">
        <v>62</v>
      </c>
      <c r="C1" s="65" t="s">
        <v>72</v>
      </c>
      <c r="D1" s="65"/>
      <c r="E1" s="65"/>
      <c r="I1" s="7"/>
    </row>
    <row r="2" spans="1:14" x14ac:dyDescent="0.2">
      <c r="A2" t="s">
        <v>86</v>
      </c>
      <c r="B2" s="11" t="s">
        <v>70</v>
      </c>
      <c r="C2" s="4">
        <v>1</v>
      </c>
      <c r="D2" s="4">
        <v>2</v>
      </c>
      <c r="E2" s="4">
        <v>3</v>
      </c>
      <c r="F2" s="3" t="s">
        <v>63</v>
      </c>
      <c r="G2" s="4" t="s">
        <v>64</v>
      </c>
      <c r="H2" s="3" t="s">
        <v>61</v>
      </c>
      <c r="I2" s="9" t="s">
        <v>65</v>
      </c>
      <c r="J2" s="3" t="s">
        <v>66</v>
      </c>
      <c r="K2" s="3" t="s">
        <v>67</v>
      </c>
      <c r="L2" s="3" t="s">
        <v>106</v>
      </c>
      <c r="N2" s="3" t="s">
        <v>107</v>
      </c>
    </row>
    <row r="3" spans="1:14" x14ac:dyDescent="0.2">
      <c r="B3" s="19">
        <v>20</v>
      </c>
      <c r="C3" s="5">
        <v>16.375</v>
      </c>
      <c r="D3" s="5">
        <v>16.658000000000001</v>
      </c>
      <c r="E3" s="5">
        <v>14.952</v>
      </c>
      <c r="F3">
        <f t="shared" ref="F3:F7" si="0">AVERAGE(C3:E3)</f>
        <v>15.994999999999999</v>
      </c>
      <c r="G3" s="5">
        <v>0.35</v>
      </c>
      <c r="H3">
        <f t="shared" ref="H3:H7" si="1">F3-G3</f>
        <v>15.645</v>
      </c>
      <c r="I3" s="7">
        <v>64.959999999999994</v>
      </c>
      <c r="J3">
        <v>4</v>
      </c>
      <c r="K3" s="5">
        <v>1</v>
      </c>
      <c r="L3">
        <f>50/K3</f>
        <v>50</v>
      </c>
      <c r="N3">
        <f>(H3*I3)/(J3*L3)</f>
        <v>5.0814959999999996</v>
      </c>
    </row>
    <row r="4" spans="1:14" x14ac:dyDescent="0.2">
      <c r="B4" s="19">
        <v>100</v>
      </c>
      <c r="C4" s="5">
        <v>5.6719999999999997</v>
      </c>
      <c r="D4" s="5">
        <v>5.5750000000000002</v>
      </c>
      <c r="E4" s="5">
        <v>5.0460000000000003</v>
      </c>
      <c r="F4">
        <f t="shared" si="0"/>
        <v>5.431</v>
      </c>
      <c r="G4" s="5">
        <v>0.112</v>
      </c>
      <c r="H4">
        <f t="shared" si="1"/>
        <v>5.319</v>
      </c>
      <c r="I4" s="7">
        <v>64.959999999999994</v>
      </c>
      <c r="J4">
        <v>4</v>
      </c>
      <c r="K4" s="6">
        <v>5</v>
      </c>
      <c r="L4">
        <f t="shared" ref="L4:L7" si="2">50/K4</f>
        <v>10</v>
      </c>
      <c r="N4">
        <f>(H4*I4)/(J4*L4)</f>
        <v>8.6380559999999988</v>
      </c>
    </row>
    <row r="5" spans="1:14" x14ac:dyDescent="0.2">
      <c r="B5" s="19">
        <v>200</v>
      </c>
      <c r="C5" s="5">
        <v>4.2560000000000002</v>
      </c>
      <c r="D5" s="5">
        <v>4.1289999999999996</v>
      </c>
      <c r="E5" s="5">
        <v>4.0019999999999998</v>
      </c>
      <c r="F5" s="7">
        <f t="shared" si="0"/>
        <v>4.1290000000000004</v>
      </c>
      <c r="G5" s="5">
        <v>9.7000000000000003E-2</v>
      </c>
      <c r="H5" s="7">
        <f t="shared" si="1"/>
        <v>4.032</v>
      </c>
      <c r="I5" s="7">
        <v>64.959999999999994</v>
      </c>
      <c r="J5">
        <v>4</v>
      </c>
      <c r="K5" s="8">
        <v>10</v>
      </c>
      <c r="L5" s="7">
        <f t="shared" si="2"/>
        <v>5</v>
      </c>
      <c r="M5" s="7"/>
      <c r="N5" s="7">
        <f t="shared" ref="N5:N7" si="3">(H5*I5)/(J5*L5)</f>
        <v>13.095935999999998</v>
      </c>
    </row>
    <row r="6" spans="1:14" x14ac:dyDescent="0.2">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2">
      <c r="B7" s="19">
        <v>20</v>
      </c>
      <c r="C7" s="5">
        <v>10.875</v>
      </c>
      <c r="D7" s="5">
        <v>10.457000000000001</v>
      </c>
      <c r="E7" s="5">
        <v>10.733000000000001</v>
      </c>
      <c r="F7">
        <f t="shared" si="0"/>
        <v>10.688333333333333</v>
      </c>
      <c r="G7" s="5">
        <v>0.27600000000000002</v>
      </c>
      <c r="H7">
        <f t="shared" si="1"/>
        <v>10.412333333333333</v>
      </c>
      <c r="I7" s="7">
        <v>64.959999999999994</v>
      </c>
      <c r="J7">
        <v>2</v>
      </c>
      <c r="K7" s="6">
        <v>1</v>
      </c>
      <c r="L7">
        <f t="shared" si="2"/>
        <v>50</v>
      </c>
      <c r="N7">
        <f t="shared" si="3"/>
        <v>6.7638517333333326</v>
      </c>
    </row>
    <row r="8" spans="1:14" x14ac:dyDescent="0.2">
      <c r="B8" s="19"/>
    </row>
    <row r="9" spans="1:14" x14ac:dyDescent="0.2">
      <c r="A9" t="s">
        <v>180</v>
      </c>
      <c r="B9" s="51" t="s">
        <v>70</v>
      </c>
      <c r="C9" s="4">
        <v>1</v>
      </c>
      <c r="D9" s="4">
        <v>2</v>
      </c>
      <c r="E9" s="4">
        <v>3</v>
      </c>
      <c r="F9" s="3" t="s">
        <v>63</v>
      </c>
      <c r="G9" s="4" t="s">
        <v>64</v>
      </c>
      <c r="H9" s="3" t="s">
        <v>61</v>
      </c>
      <c r="I9" s="9" t="s">
        <v>65</v>
      </c>
      <c r="J9" s="3" t="s">
        <v>66</v>
      </c>
      <c r="K9" s="3" t="s">
        <v>67</v>
      </c>
      <c r="L9" s="3" t="s">
        <v>106</v>
      </c>
      <c r="N9" s="3" t="s">
        <v>107</v>
      </c>
    </row>
    <row r="10" spans="1:14" x14ac:dyDescent="0.2">
      <c r="B10" s="19">
        <v>20</v>
      </c>
      <c r="C10" s="5">
        <v>18.253</v>
      </c>
      <c r="D10" s="5">
        <v>17.486000000000001</v>
      </c>
      <c r="E10" s="5">
        <v>19.379000000000001</v>
      </c>
      <c r="F10">
        <f>AVERAGE(C10:E10)</f>
        <v>18.372666666666671</v>
      </c>
      <c r="G10" s="5">
        <v>6.9000000000000006E-2</v>
      </c>
      <c r="H10">
        <f t="shared" ref="H10:H14" si="4">F10-G10</f>
        <v>18.303666666666672</v>
      </c>
      <c r="I10" s="7">
        <v>64.959999999999994</v>
      </c>
      <c r="J10">
        <v>4</v>
      </c>
      <c r="K10" s="5">
        <v>1</v>
      </c>
      <c r="L10">
        <f>50/K10</f>
        <v>50</v>
      </c>
      <c r="N10">
        <f>(H10*I10)/(J10*L10)</f>
        <v>5.9450309333333351</v>
      </c>
    </row>
    <row r="11" spans="1:14" x14ac:dyDescent="0.2">
      <c r="B11" s="19">
        <v>100</v>
      </c>
      <c r="C11" s="5">
        <v>6.9820000000000002</v>
      </c>
      <c r="D11" s="5">
        <v>5.4690000000000003</v>
      </c>
      <c r="E11" s="5">
        <v>6.0709999999999997</v>
      </c>
      <c r="F11">
        <f t="shared" ref="F11:F14" si="5">AVERAGE(C11:E11)</f>
        <v>6.1739999999999995</v>
      </c>
      <c r="G11" s="5">
        <v>1.226</v>
      </c>
      <c r="H11">
        <f t="shared" si="4"/>
        <v>4.9479999999999995</v>
      </c>
      <c r="I11" s="7">
        <v>64.959999999999994</v>
      </c>
      <c r="J11">
        <v>4</v>
      </c>
      <c r="K11" s="6">
        <v>5</v>
      </c>
      <c r="L11">
        <f t="shared" ref="L11:L14" si="6">50/K11</f>
        <v>10</v>
      </c>
      <c r="N11">
        <f>(H11*I11)/(J11*L11)</f>
        <v>8.0355519999999991</v>
      </c>
    </row>
    <row r="12" spans="1:14" x14ac:dyDescent="0.2">
      <c r="B12" s="19">
        <v>200</v>
      </c>
      <c r="C12" s="5">
        <v>3.754</v>
      </c>
      <c r="D12" s="5">
        <v>3.2440000000000002</v>
      </c>
      <c r="E12" s="5">
        <v>3.7229999999999999</v>
      </c>
      <c r="F12" s="7">
        <f t="shared" si="5"/>
        <v>3.5736666666666665</v>
      </c>
      <c r="G12" s="5">
        <v>9.7000000000000003E-2</v>
      </c>
      <c r="H12" s="7">
        <f t="shared" si="4"/>
        <v>3.4766666666666666</v>
      </c>
      <c r="I12" s="7">
        <v>64.959999999999994</v>
      </c>
      <c r="J12">
        <v>4</v>
      </c>
      <c r="K12" s="8">
        <v>10</v>
      </c>
      <c r="L12" s="7">
        <f t="shared" si="6"/>
        <v>5</v>
      </c>
      <c r="M12" s="7"/>
      <c r="N12" s="7">
        <f t="shared" ref="N12:N14" si="7">(H12*I12)/(J12*L12)</f>
        <v>11.292213333333333</v>
      </c>
    </row>
    <row r="13" spans="1:14" x14ac:dyDescent="0.2">
      <c r="B13" s="19">
        <v>400</v>
      </c>
      <c r="C13" s="5">
        <v>0</v>
      </c>
      <c r="D13" s="5">
        <v>0</v>
      </c>
      <c r="E13" s="5">
        <v>0</v>
      </c>
      <c r="F13">
        <f t="shared" si="5"/>
        <v>0</v>
      </c>
      <c r="G13" s="5">
        <v>0</v>
      </c>
      <c r="H13">
        <f t="shared" si="4"/>
        <v>0</v>
      </c>
      <c r="I13" s="7">
        <v>64.959999999999994</v>
      </c>
      <c r="J13">
        <v>4</v>
      </c>
      <c r="K13" s="6">
        <v>20</v>
      </c>
      <c r="L13">
        <f t="shared" si="6"/>
        <v>2.5</v>
      </c>
      <c r="N13" s="7">
        <f t="shared" si="7"/>
        <v>0</v>
      </c>
    </row>
    <row r="14" spans="1:14" x14ac:dyDescent="0.2">
      <c r="B14" s="19">
        <v>800</v>
      </c>
      <c r="C14" s="5">
        <v>0</v>
      </c>
      <c r="D14" s="5">
        <v>0</v>
      </c>
      <c r="E14" s="5">
        <v>0</v>
      </c>
      <c r="F14">
        <f t="shared" si="5"/>
        <v>0</v>
      </c>
      <c r="G14" s="5">
        <v>0</v>
      </c>
      <c r="H14">
        <f t="shared" si="4"/>
        <v>0</v>
      </c>
      <c r="I14" s="7">
        <v>64.959999999999994</v>
      </c>
      <c r="J14">
        <v>4</v>
      </c>
      <c r="K14" s="6">
        <v>40</v>
      </c>
      <c r="L14">
        <f t="shared" si="6"/>
        <v>1.25</v>
      </c>
      <c r="N14">
        <f t="shared" si="7"/>
        <v>0</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2">
      <c r="A19" t="s">
        <v>57</v>
      </c>
      <c r="B19" t="s">
        <v>0</v>
      </c>
      <c r="C19">
        <v>20</v>
      </c>
      <c r="D19" s="5">
        <v>15.458</v>
      </c>
      <c r="E19" s="5">
        <v>13.55</v>
      </c>
      <c r="F19" s="5">
        <v>14.832000000000001</v>
      </c>
      <c r="G19">
        <f t="shared" ref="G19:G42" si="8">AVERAGE(D19:F19)</f>
        <v>14.613333333333335</v>
      </c>
      <c r="H19" s="5">
        <v>0.373</v>
      </c>
      <c r="I19">
        <f t="shared" ref="I19:I42" si="9">G19-H19</f>
        <v>14.240333333333336</v>
      </c>
      <c r="J19">
        <v>64.959999999999994</v>
      </c>
      <c r="K19">
        <v>4</v>
      </c>
      <c r="L19" s="5">
        <v>1</v>
      </c>
      <c r="M19">
        <f t="shared" ref="M19:M42" si="10">50/L19</f>
        <v>50</v>
      </c>
      <c r="O19">
        <f t="shared" ref="O19:O42" si="11">(I19*J19)/(K19*M19)</f>
        <v>4.6252602666666673</v>
      </c>
      <c r="Q19">
        <f>AVERAGE(O19:O25)</f>
        <v>5.162402133333333</v>
      </c>
    </row>
    <row r="20" spans="1:29" x14ac:dyDescent="0.2">
      <c r="A20" t="s">
        <v>57</v>
      </c>
      <c r="B20" t="s">
        <v>1</v>
      </c>
      <c r="C20">
        <v>20</v>
      </c>
      <c r="D20" s="5">
        <v>16.375</v>
      </c>
      <c r="E20" s="5">
        <v>16.658000000000001</v>
      </c>
      <c r="F20" s="5">
        <v>14.952</v>
      </c>
      <c r="G20">
        <f t="shared" si="8"/>
        <v>15.994999999999999</v>
      </c>
      <c r="H20" s="5">
        <v>0.35</v>
      </c>
      <c r="I20">
        <f t="shared" si="9"/>
        <v>15.645</v>
      </c>
      <c r="J20">
        <v>64.959999999999994</v>
      </c>
      <c r="K20">
        <v>4</v>
      </c>
      <c r="L20" s="5">
        <v>1</v>
      </c>
      <c r="M20">
        <f t="shared" si="10"/>
        <v>50</v>
      </c>
      <c r="O20">
        <f t="shared" si="11"/>
        <v>5.0814959999999996</v>
      </c>
      <c r="S20" t="s">
        <v>77</v>
      </c>
      <c r="W20" t="s">
        <v>74</v>
      </c>
      <c r="AA20" t="s">
        <v>79</v>
      </c>
    </row>
    <row r="21" spans="1:29" x14ac:dyDescent="0.2">
      <c r="A21" t="s">
        <v>57</v>
      </c>
      <c r="B21" t="s">
        <v>2</v>
      </c>
      <c r="C21">
        <v>20</v>
      </c>
      <c r="D21" s="5">
        <v>21.928000000000001</v>
      </c>
      <c r="E21" s="5">
        <v>19.588000000000001</v>
      </c>
      <c r="F21" s="5">
        <v>19.170000000000002</v>
      </c>
      <c r="G21">
        <f t="shared" si="8"/>
        <v>20.228666666666669</v>
      </c>
      <c r="H21" s="5">
        <v>0.73799999999999999</v>
      </c>
      <c r="I21">
        <f t="shared" si="9"/>
        <v>19.490666666666669</v>
      </c>
      <c r="J21">
        <v>64.959999999999994</v>
      </c>
      <c r="K21">
        <v>4</v>
      </c>
      <c r="L21" s="5">
        <v>1</v>
      </c>
      <c r="M21">
        <f t="shared" si="10"/>
        <v>50</v>
      </c>
      <c r="O21">
        <f t="shared" si="11"/>
        <v>6.3305685333333335</v>
      </c>
      <c r="T21" s="3" t="s">
        <v>58</v>
      </c>
      <c r="U21" t="s">
        <v>57</v>
      </c>
      <c r="X21" s="3" t="s">
        <v>58</v>
      </c>
      <c r="Y21" t="s">
        <v>57</v>
      </c>
      <c r="AB21" s="3" t="s">
        <v>58</v>
      </c>
      <c r="AC21" t="s">
        <v>57</v>
      </c>
    </row>
    <row r="22" spans="1:29" x14ac:dyDescent="0.2">
      <c r="A22" t="s">
        <v>57</v>
      </c>
      <c r="B22" t="s">
        <v>3</v>
      </c>
      <c r="C22">
        <v>20</v>
      </c>
      <c r="D22" s="5">
        <v>16.099</v>
      </c>
      <c r="E22" s="5">
        <v>15.846</v>
      </c>
      <c r="F22" s="5">
        <v>14.273</v>
      </c>
      <c r="G22">
        <f t="shared" si="8"/>
        <v>15.406000000000001</v>
      </c>
      <c r="H22" s="5">
        <v>0.76</v>
      </c>
      <c r="I22">
        <f t="shared" si="9"/>
        <v>14.646000000000001</v>
      </c>
      <c r="J22">
        <v>64.959999999999994</v>
      </c>
      <c r="K22">
        <v>4</v>
      </c>
      <c r="L22" s="5">
        <v>1</v>
      </c>
      <c r="M22">
        <f t="shared" si="10"/>
        <v>50</v>
      </c>
      <c r="O22">
        <f t="shared" si="11"/>
        <v>4.7570207999999994</v>
      </c>
      <c r="S22" t="s">
        <v>75</v>
      </c>
      <c r="T22">
        <f>AVERAGE(O38:O42)</f>
        <v>6.7412456533333343</v>
      </c>
      <c r="U22">
        <f>AVERAGE(O26:O32)</f>
        <v>5.5786719999999992</v>
      </c>
      <c r="W22" t="s">
        <v>75</v>
      </c>
      <c r="X22">
        <f>STDEVA(O38:O42)</f>
        <v>1.5693310331017527</v>
      </c>
      <c r="Y22">
        <f>STDEVA(O26:O32)</f>
        <v>1.7671979519265426</v>
      </c>
      <c r="AA22" t="s">
        <v>75</v>
      </c>
      <c r="AB22">
        <f>X22/SQRT(X27)</f>
        <v>0.70182617384309831</v>
      </c>
      <c r="AC22">
        <f>Y22/SQRT(Y27)</f>
        <v>0.66793804260290135</v>
      </c>
    </row>
    <row r="23" spans="1:29" x14ac:dyDescent="0.2">
      <c r="A23" t="s">
        <v>57</v>
      </c>
      <c r="B23" t="s">
        <v>4</v>
      </c>
      <c r="C23">
        <v>20</v>
      </c>
      <c r="D23" s="5">
        <v>16.733000000000001</v>
      </c>
      <c r="E23" s="5">
        <v>16.263000000000002</v>
      </c>
      <c r="F23" s="5">
        <v>13.61</v>
      </c>
      <c r="G23">
        <f t="shared" si="8"/>
        <v>15.535333333333334</v>
      </c>
      <c r="H23" s="5">
        <v>7.4999999999999997E-2</v>
      </c>
      <c r="I23">
        <f t="shared" si="9"/>
        <v>15.460333333333335</v>
      </c>
      <c r="J23">
        <v>64.959999999999994</v>
      </c>
      <c r="K23">
        <v>4</v>
      </c>
      <c r="L23" s="5">
        <v>1</v>
      </c>
      <c r="M23">
        <f t="shared" si="10"/>
        <v>50</v>
      </c>
      <c r="O23">
        <f t="shared" si="11"/>
        <v>5.0215162666666666</v>
      </c>
      <c r="S23" t="s">
        <v>76</v>
      </c>
      <c r="T23">
        <f>AVERAGE(O33:O37)</f>
        <v>5.6348036266666659</v>
      </c>
      <c r="U23">
        <f>AVERAGE(O19:O25)</f>
        <v>5.162402133333333</v>
      </c>
      <c r="W23" t="s">
        <v>76</v>
      </c>
      <c r="X23">
        <f>STDEVA(O33:O37)</f>
        <v>0.67197154553106286</v>
      </c>
      <c r="Y23">
        <f>STDEVA(O19:O25)</f>
        <v>0.62793556523520533</v>
      </c>
      <c r="AA23" t="s">
        <v>76</v>
      </c>
      <c r="AB23">
        <f>X23/SQRT(X28)</f>
        <v>0.30051481095061028</v>
      </c>
      <c r="AC23">
        <f>Y23/SQRT(Y28)</f>
        <v>0.2373373349978756</v>
      </c>
    </row>
    <row r="24" spans="1:29" x14ac:dyDescent="0.2">
      <c r="A24" t="s">
        <v>57</v>
      </c>
      <c r="B24" t="s">
        <v>5</v>
      </c>
      <c r="C24">
        <v>20</v>
      </c>
      <c r="D24" s="5">
        <v>14.273</v>
      </c>
      <c r="E24" s="5">
        <v>14.34</v>
      </c>
      <c r="F24" s="5">
        <v>15.026</v>
      </c>
      <c r="G24">
        <f t="shared" si="8"/>
        <v>14.546333333333331</v>
      </c>
      <c r="H24" s="5">
        <v>0.23100000000000001</v>
      </c>
      <c r="I24">
        <f t="shared" si="9"/>
        <v>14.315333333333331</v>
      </c>
      <c r="J24">
        <v>64.959999999999994</v>
      </c>
      <c r="K24">
        <v>4</v>
      </c>
      <c r="L24" s="5">
        <v>1</v>
      </c>
      <c r="M24">
        <f t="shared" si="10"/>
        <v>50</v>
      </c>
      <c r="O24">
        <f t="shared" si="11"/>
        <v>4.6496202666666662</v>
      </c>
    </row>
    <row r="25" spans="1:29" x14ac:dyDescent="0.2">
      <c r="A25" t="s">
        <v>57</v>
      </c>
      <c r="B25" t="s">
        <v>6</v>
      </c>
      <c r="C25">
        <v>20</v>
      </c>
      <c r="D25" s="5">
        <v>18.640999999999998</v>
      </c>
      <c r="E25" s="5">
        <v>17.760999999999999</v>
      </c>
      <c r="F25" s="5">
        <v>18.753</v>
      </c>
      <c r="G25">
        <f t="shared" si="8"/>
        <v>18.385000000000002</v>
      </c>
      <c r="H25" s="5">
        <v>0.92400000000000004</v>
      </c>
      <c r="I25">
        <f t="shared" si="9"/>
        <v>17.461000000000002</v>
      </c>
      <c r="J25">
        <v>64.959999999999994</v>
      </c>
      <c r="K25">
        <v>4</v>
      </c>
      <c r="L25" s="5">
        <v>1</v>
      </c>
      <c r="M25">
        <f t="shared" si="10"/>
        <v>50</v>
      </c>
      <c r="O25">
        <f t="shared" si="11"/>
        <v>5.6713328000000001</v>
      </c>
      <c r="S25" s="57" t="s">
        <v>78</v>
      </c>
      <c r="T25" s="57"/>
      <c r="U25" s="57"/>
      <c r="W25" s="58" t="s">
        <v>80</v>
      </c>
      <c r="X25" s="58"/>
      <c r="Y25" s="58"/>
    </row>
    <row r="26" spans="1:29" x14ac:dyDescent="0.2">
      <c r="A26" t="s">
        <v>57</v>
      </c>
      <c r="B26" t="s">
        <v>7</v>
      </c>
      <c r="C26">
        <v>20</v>
      </c>
      <c r="D26" s="5">
        <v>20.437000000000001</v>
      </c>
      <c r="E26" s="5">
        <v>19.274999999999999</v>
      </c>
      <c r="F26" s="5">
        <v>20.109000000000002</v>
      </c>
      <c r="G26">
        <f t="shared" si="8"/>
        <v>19.940333333333335</v>
      </c>
      <c r="H26" s="5">
        <v>0.64800000000000002</v>
      </c>
      <c r="I26">
        <f t="shared" si="9"/>
        <v>19.292333333333335</v>
      </c>
      <c r="J26">
        <v>64.959999999999994</v>
      </c>
      <c r="K26">
        <v>4</v>
      </c>
      <c r="L26" s="5">
        <v>1</v>
      </c>
      <c r="M26">
        <f t="shared" si="10"/>
        <v>50</v>
      </c>
      <c r="O26">
        <f t="shared" si="11"/>
        <v>6.2661498666666668</v>
      </c>
      <c r="Q26">
        <f>AVERAGE(O26:O32)</f>
        <v>5.5786719999999992</v>
      </c>
      <c r="T26" t="s">
        <v>58</v>
      </c>
      <c r="U26" t="s">
        <v>57</v>
      </c>
      <c r="X26" t="s">
        <v>58</v>
      </c>
      <c r="Y26" t="s">
        <v>57</v>
      </c>
    </row>
    <row r="27" spans="1:29" x14ac:dyDescent="0.2">
      <c r="A27" t="s">
        <v>57</v>
      </c>
      <c r="B27" t="s">
        <v>8</v>
      </c>
      <c r="C27">
        <v>20</v>
      </c>
      <c r="D27" s="5">
        <v>24.991</v>
      </c>
      <c r="E27" s="5">
        <v>18.626000000000001</v>
      </c>
      <c r="F27" s="5">
        <v>18.052</v>
      </c>
      <c r="G27">
        <f t="shared" si="8"/>
        <v>20.556333333333335</v>
      </c>
      <c r="H27" s="5">
        <v>1.8</v>
      </c>
      <c r="I27">
        <f t="shared" si="9"/>
        <v>18.756333333333334</v>
      </c>
      <c r="J27">
        <v>64.959999999999994</v>
      </c>
      <c r="K27">
        <v>4</v>
      </c>
      <c r="L27" s="5">
        <v>1</v>
      </c>
      <c r="M27">
        <f t="shared" si="10"/>
        <v>50</v>
      </c>
      <c r="O27">
        <f t="shared" si="11"/>
        <v>6.0920570666666665</v>
      </c>
      <c r="S27" t="s">
        <v>75</v>
      </c>
      <c r="T27">
        <f>ABS(T22)</f>
        <v>6.7412456533333343</v>
      </c>
      <c r="U27">
        <f>ABS(U22)</f>
        <v>5.5786719999999992</v>
      </c>
      <c r="W27" t="s">
        <v>75</v>
      </c>
      <c r="X27">
        <f>COUNT(O38:O42)</f>
        <v>5</v>
      </c>
      <c r="Y27">
        <f>COUNT(O26:O32)</f>
        <v>7</v>
      </c>
    </row>
    <row r="28" spans="1:29" x14ac:dyDescent="0.2">
      <c r="A28" t="s">
        <v>57</v>
      </c>
      <c r="B28" t="s">
        <v>9</v>
      </c>
      <c r="C28">
        <v>20</v>
      </c>
      <c r="D28" s="5">
        <v>20.96</v>
      </c>
      <c r="E28" s="5">
        <v>14.791</v>
      </c>
      <c r="F28" s="5">
        <v>16.716999999999999</v>
      </c>
      <c r="G28">
        <f t="shared" si="8"/>
        <v>17.489333333333335</v>
      </c>
      <c r="H28" s="5">
        <v>0.496</v>
      </c>
      <c r="I28">
        <f t="shared" si="9"/>
        <v>16.993333333333336</v>
      </c>
      <c r="J28">
        <v>64.959999999999994</v>
      </c>
      <c r="K28">
        <v>4</v>
      </c>
      <c r="L28" s="5">
        <v>1</v>
      </c>
      <c r="M28">
        <f t="shared" si="10"/>
        <v>50</v>
      </c>
      <c r="O28">
        <f t="shared" si="11"/>
        <v>5.5194346666666672</v>
      </c>
      <c r="S28" t="s">
        <v>76</v>
      </c>
      <c r="T28">
        <f>ABS(T23)</f>
        <v>5.6348036266666659</v>
      </c>
      <c r="U28">
        <f>ABS(U23)</f>
        <v>5.162402133333333</v>
      </c>
      <c r="W28" t="s">
        <v>76</v>
      </c>
      <c r="X28">
        <f>COUNT(O33:O37)</f>
        <v>5</v>
      </c>
      <c r="Y28">
        <f>COUNT(O19:O25)</f>
        <v>7</v>
      </c>
    </row>
    <row r="29" spans="1:29" x14ac:dyDescent="0.2">
      <c r="A29" t="s">
        <v>57</v>
      </c>
      <c r="B29" t="s">
        <v>10</v>
      </c>
      <c r="C29">
        <v>20</v>
      </c>
      <c r="D29" s="5">
        <v>19.401</v>
      </c>
      <c r="E29" s="5">
        <v>16.718</v>
      </c>
      <c r="F29" s="5">
        <v>15.122999999999999</v>
      </c>
      <c r="G29">
        <f t="shared" si="8"/>
        <v>17.080666666666666</v>
      </c>
      <c r="H29" s="5">
        <v>0.66300000000000003</v>
      </c>
      <c r="I29">
        <f t="shared" si="9"/>
        <v>16.417666666666666</v>
      </c>
      <c r="J29">
        <v>64.959999999999994</v>
      </c>
      <c r="K29">
        <v>4</v>
      </c>
      <c r="L29" s="5">
        <v>1</v>
      </c>
      <c r="M29">
        <f t="shared" si="10"/>
        <v>50</v>
      </c>
      <c r="O29">
        <f t="shared" si="11"/>
        <v>5.3324581333333319</v>
      </c>
    </row>
    <row r="30" spans="1:29" x14ac:dyDescent="0.2">
      <c r="A30" t="s">
        <v>57</v>
      </c>
      <c r="B30" t="s">
        <v>11</v>
      </c>
      <c r="C30">
        <v>20</v>
      </c>
      <c r="D30" s="5">
        <v>17.984999999999999</v>
      </c>
      <c r="E30" s="5">
        <v>18.817</v>
      </c>
      <c r="F30" s="5">
        <v>18.760000000000002</v>
      </c>
      <c r="G30">
        <f t="shared" si="8"/>
        <v>18.520666666666667</v>
      </c>
      <c r="H30" s="5">
        <v>0.90200000000000002</v>
      </c>
      <c r="I30">
        <f t="shared" si="9"/>
        <v>17.618666666666666</v>
      </c>
      <c r="J30">
        <v>64.959999999999994</v>
      </c>
      <c r="K30">
        <v>4</v>
      </c>
      <c r="L30" s="5">
        <v>1</v>
      </c>
      <c r="M30">
        <f t="shared" si="10"/>
        <v>50</v>
      </c>
      <c r="O30">
        <f t="shared" si="11"/>
        <v>5.7225429333333331</v>
      </c>
    </row>
    <row r="31" spans="1:29" x14ac:dyDescent="0.2">
      <c r="A31" t="s">
        <v>57</v>
      </c>
      <c r="B31" t="s">
        <v>12</v>
      </c>
      <c r="C31">
        <v>20</v>
      </c>
      <c r="D31" s="5">
        <v>7.6580000000000004</v>
      </c>
      <c r="E31" s="5">
        <v>5.9219999999999997</v>
      </c>
      <c r="F31" s="5">
        <v>6.2489999999999997</v>
      </c>
      <c r="G31">
        <f t="shared" si="8"/>
        <v>6.6096666666666666</v>
      </c>
      <c r="H31" s="5">
        <v>0.109</v>
      </c>
      <c r="I31">
        <f t="shared" si="9"/>
        <v>6.5006666666666666</v>
      </c>
      <c r="J31">
        <v>64.959999999999994</v>
      </c>
      <c r="K31">
        <v>4</v>
      </c>
      <c r="L31" s="5">
        <v>1</v>
      </c>
      <c r="M31">
        <f t="shared" si="10"/>
        <v>50</v>
      </c>
      <c r="O31">
        <f t="shared" si="11"/>
        <v>2.1114165333333332</v>
      </c>
    </row>
    <row r="32" spans="1:29" x14ac:dyDescent="0.2">
      <c r="A32" t="s">
        <v>57</v>
      </c>
      <c r="B32" t="s">
        <v>13</v>
      </c>
      <c r="C32">
        <v>20</v>
      </c>
      <c r="D32" s="5">
        <v>25.588000000000001</v>
      </c>
      <c r="E32" s="5">
        <v>25.349</v>
      </c>
      <c r="F32" s="5">
        <v>24</v>
      </c>
      <c r="G32">
        <f t="shared" si="8"/>
        <v>24.978999999999999</v>
      </c>
      <c r="H32" s="5">
        <v>0.32800000000000001</v>
      </c>
      <c r="I32">
        <f t="shared" si="9"/>
        <v>24.651</v>
      </c>
      <c r="J32">
        <v>64.959999999999994</v>
      </c>
      <c r="K32">
        <v>4</v>
      </c>
      <c r="L32" s="5">
        <v>1</v>
      </c>
      <c r="M32">
        <f t="shared" si="10"/>
        <v>50</v>
      </c>
      <c r="O32">
        <f t="shared" si="11"/>
        <v>8.0066447999999983</v>
      </c>
    </row>
    <row r="33" spans="1:17" x14ac:dyDescent="0.2">
      <c r="A33" t="s">
        <v>58</v>
      </c>
      <c r="B33" t="s">
        <v>14</v>
      </c>
      <c r="C33">
        <v>20</v>
      </c>
      <c r="D33" s="5">
        <v>18.805</v>
      </c>
      <c r="E33" s="5">
        <v>16.405000000000001</v>
      </c>
      <c r="F33" s="5">
        <v>16.271000000000001</v>
      </c>
      <c r="G33">
        <f t="shared" si="8"/>
        <v>17.160333333333334</v>
      </c>
      <c r="H33" s="5">
        <v>3.6999999999999998E-2</v>
      </c>
      <c r="I33">
        <f t="shared" si="9"/>
        <v>17.123333333333335</v>
      </c>
      <c r="J33">
        <v>64.959999999999994</v>
      </c>
      <c r="K33">
        <v>4</v>
      </c>
      <c r="L33" s="5">
        <v>1</v>
      </c>
      <c r="M33">
        <f t="shared" si="10"/>
        <v>50</v>
      </c>
      <c r="O33">
        <f t="shared" si="11"/>
        <v>5.5616586666666672</v>
      </c>
      <c r="Q33">
        <f>AVERAGE(O33:O37)</f>
        <v>5.6348036266666659</v>
      </c>
    </row>
    <row r="34" spans="1:17" x14ac:dyDescent="0.2">
      <c r="A34" t="s">
        <v>58</v>
      </c>
      <c r="B34" t="s">
        <v>15</v>
      </c>
      <c r="C34">
        <v>20</v>
      </c>
      <c r="D34" s="5">
        <v>21.312999999999999</v>
      </c>
      <c r="E34" s="5">
        <v>20.791</v>
      </c>
      <c r="F34" s="5">
        <v>21.652000000000001</v>
      </c>
      <c r="G34">
        <f t="shared" si="8"/>
        <v>21.251999999999999</v>
      </c>
      <c r="H34" s="5">
        <v>1.071</v>
      </c>
      <c r="I34">
        <f t="shared" si="9"/>
        <v>20.180999999999997</v>
      </c>
      <c r="J34">
        <v>64.959999999999994</v>
      </c>
      <c r="K34">
        <v>4</v>
      </c>
      <c r="L34" s="5">
        <v>1</v>
      </c>
      <c r="M34">
        <f t="shared" si="10"/>
        <v>50</v>
      </c>
      <c r="O34">
        <f t="shared" si="11"/>
        <v>6.554788799999999</v>
      </c>
    </row>
    <row r="35" spans="1:17" x14ac:dyDescent="0.2">
      <c r="A35" t="s">
        <v>58</v>
      </c>
      <c r="B35" t="s">
        <v>16</v>
      </c>
      <c r="C35">
        <v>20</v>
      </c>
      <c r="D35" s="5">
        <v>19.132999999999999</v>
      </c>
      <c r="E35" s="5">
        <v>16.129000000000001</v>
      </c>
      <c r="F35" s="5">
        <v>20.78</v>
      </c>
      <c r="G35">
        <f t="shared" si="8"/>
        <v>18.680666666666667</v>
      </c>
      <c r="H35" s="5">
        <v>0.92400000000000004</v>
      </c>
      <c r="I35">
        <f t="shared" si="9"/>
        <v>17.756666666666668</v>
      </c>
      <c r="J35">
        <v>64.959999999999994</v>
      </c>
      <c r="K35">
        <v>4</v>
      </c>
      <c r="L35" s="5">
        <v>1</v>
      </c>
      <c r="M35">
        <f t="shared" si="10"/>
        <v>50</v>
      </c>
      <c r="O35">
        <f t="shared" si="11"/>
        <v>5.7673653333333332</v>
      </c>
    </row>
    <row r="36" spans="1:17" x14ac:dyDescent="0.2">
      <c r="A36" t="s">
        <v>58</v>
      </c>
      <c r="B36" s="2" t="s">
        <v>17</v>
      </c>
      <c r="C36">
        <v>20</v>
      </c>
      <c r="D36" s="5">
        <v>16.556999999999999</v>
      </c>
      <c r="E36" s="5">
        <v>13.678000000000001</v>
      </c>
      <c r="F36" s="5">
        <v>15.1</v>
      </c>
      <c r="G36">
        <f t="shared" si="8"/>
        <v>15.111666666666666</v>
      </c>
      <c r="H36" s="5">
        <v>0.74299999999999999</v>
      </c>
      <c r="I36">
        <f t="shared" si="9"/>
        <v>14.368666666666666</v>
      </c>
      <c r="J36">
        <v>64.959999999999994</v>
      </c>
      <c r="K36">
        <v>4</v>
      </c>
      <c r="L36" s="5">
        <v>1</v>
      </c>
      <c r="M36">
        <f t="shared" si="10"/>
        <v>50</v>
      </c>
      <c r="O36">
        <f t="shared" si="11"/>
        <v>4.666942933333333</v>
      </c>
    </row>
    <row r="37" spans="1:17" x14ac:dyDescent="0.2">
      <c r="A37" t="s">
        <v>58</v>
      </c>
      <c r="B37" t="s">
        <v>18</v>
      </c>
      <c r="C37">
        <v>20</v>
      </c>
      <c r="D37" s="5">
        <v>20.009</v>
      </c>
      <c r="E37" s="5">
        <v>17.452000000000002</v>
      </c>
      <c r="F37" s="5">
        <v>17.216999999999999</v>
      </c>
      <c r="G37">
        <f t="shared" si="8"/>
        <v>18.225999999999999</v>
      </c>
      <c r="H37" s="5">
        <v>0.91300000000000003</v>
      </c>
      <c r="I37">
        <f t="shared" si="9"/>
        <v>17.312999999999999</v>
      </c>
      <c r="J37">
        <v>64.959999999999994</v>
      </c>
      <c r="K37">
        <v>4</v>
      </c>
      <c r="L37" s="5">
        <v>1</v>
      </c>
      <c r="M37">
        <f t="shared" si="10"/>
        <v>50</v>
      </c>
      <c r="O37">
        <f t="shared" si="11"/>
        <v>5.6232623999999989</v>
      </c>
    </row>
    <row r="38" spans="1:17" x14ac:dyDescent="0.2">
      <c r="A38" t="s">
        <v>58</v>
      </c>
      <c r="B38" t="s">
        <v>19</v>
      </c>
      <c r="C38">
        <v>20</v>
      </c>
      <c r="D38" s="5">
        <v>18.253</v>
      </c>
      <c r="E38" s="5">
        <v>17.486000000000001</v>
      </c>
      <c r="F38" s="5">
        <v>19.379000000000001</v>
      </c>
      <c r="G38">
        <f t="shared" si="8"/>
        <v>18.372666666666671</v>
      </c>
      <c r="H38" s="5">
        <v>6.9000000000000006E-2</v>
      </c>
      <c r="I38">
        <f t="shared" si="9"/>
        <v>18.303666666666672</v>
      </c>
      <c r="J38">
        <v>64.959999999999994</v>
      </c>
      <c r="K38">
        <v>4</v>
      </c>
      <c r="L38" s="5">
        <v>1</v>
      </c>
      <c r="M38">
        <f t="shared" si="10"/>
        <v>50</v>
      </c>
      <c r="O38">
        <f t="shared" si="11"/>
        <v>5.9450309333333351</v>
      </c>
      <c r="Q38">
        <f>AVERAGE(O38:O42)</f>
        <v>6.7412456533333343</v>
      </c>
    </row>
    <row r="39" spans="1:17" x14ac:dyDescent="0.2">
      <c r="A39" t="s">
        <v>58</v>
      </c>
      <c r="B39" t="s">
        <v>20</v>
      </c>
      <c r="C39">
        <v>20</v>
      </c>
      <c r="D39" s="5">
        <v>19.809000000000001</v>
      </c>
      <c r="E39" s="5">
        <v>16.651</v>
      </c>
      <c r="F39" s="5">
        <v>16.715</v>
      </c>
      <c r="G39">
        <f t="shared" si="8"/>
        <v>17.724999999999998</v>
      </c>
      <c r="H39" s="5">
        <v>0.154</v>
      </c>
      <c r="I39">
        <f t="shared" si="9"/>
        <v>17.570999999999998</v>
      </c>
      <c r="J39">
        <v>64.959999999999994</v>
      </c>
      <c r="K39">
        <v>4</v>
      </c>
      <c r="L39" s="5">
        <v>1</v>
      </c>
      <c r="M39">
        <f t="shared" si="10"/>
        <v>50</v>
      </c>
      <c r="O39">
        <f t="shared" si="11"/>
        <v>5.7070607999999989</v>
      </c>
    </row>
    <row r="40" spans="1:17" x14ac:dyDescent="0.2">
      <c r="A40" t="s">
        <v>58</v>
      </c>
      <c r="B40" t="s">
        <v>21</v>
      </c>
      <c r="C40">
        <v>20</v>
      </c>
      <c r="D40" s="5">
        <v>31.013000000000002</v>
      </c>
      <c r="E40" s="5">
        <v>26.07</v>
      </c>
      <c r="F40" s="5">
        <v>27.047999999999998</v>
      </c>
      <c r="G40">
        <f t="shared" si="8"/>
        <v>28.043666666666667</v>
      </c>
      <c r="H40" s="5">
        <v>0.66100000000000003</v>
      </c>
      <c r="I40">
        <f t="shared" si="9"/>
        <v>27.382666666666665</v>
      </c>
      <c r="J40">
        <v>64.959999999999994</v>
      </c>
      <c r="K40">
        <v>4</v>
      </c>
      <c r="L40" s="5">
        <v>1</v>
      </c>
      <c r="M40">
        <f t="shared" si="10"/>
        <v>50</v>
      </c>
      <c r="O40">
        <f t="shared" si="11"/>
        <v>8.8938901333333327</v>
      </c>
    </row>
    <row r="41" spans="1:17" x14ac:dyDescent="0.2">
      <c r="A41" t="s">
        <v>58</v>
      </c>
      <c r="B41" t="s">
        <v>22</v>
      </c>
      <c r="C41">
        <v>20</v>
      </c>
      <c r="D41" s="5">
        <v>23.791</v>
      </c>
      <c r="E41" s="5">
        <v>24.965</v>
      </c>
      <c r="F41" s="5">
        <v>25.565000000000001</v>
      </c>
      <c r="G41">
        <f t="shared" si="8"/>
        <v>24.773666666666667</v>
      </c>
      <c r="H41" s="5">
        <v>0.46400000000000002</v>
      </c>
      <c r="I41">
        <f t="shared" si="9"/>
        <v>24.309666666666669</v>
      </c>
      <c r="J41">
        <v>64.959999999999994</v>
      </c>
      <c r="K41">
        <v>4</v>
      </c>
      <c r="L41" s="5">
        <v>1</v>
      </c>
      <c r="M41">
        <f t="shared" si="10"/>
        <v>50</v>
      </c>
      <c r="O41">
        <f t="shared" si="11"/>
        <v>7.8957797333333328</v>
      </c>
    </row>
    <row r="42" spans="1:17" x14ac:dyDescent="0.2">
      <c r="A42" t="s">
        <v>58</v>
      </c>
      <c r="B42" t="s">
        <v>23</v>
      </c>
      <c r="C42">
        <v>20</v>
      </c>
      <c r="D42" s="5">
        <v>17.321999999999999</v>
      </c>
      <c r="E42" s="5">
        <v>16.852</v>
      </c>
      <c r="F42" s="5">
        <v>16.016999999999999</v>
      </c>
      <c r="G42">
        <f t="shared" si="8"/>
        <v>16.730333333333334</v>
      </c>
      <c r="H42" s="5">
        <v>0.52200000000000002</v>
      </c>
      <c r="I42">
        <f t="shared" si="9"/>
        <v>16.208333333333336</v>
      </c>
      <c r="J42">
        <v>64.959999999999994</v>
      </c>
      <c r="K42">
        <v>4</v>
      </c>
      <c r="L42" s="5">
        <v>1</v>
      </c>
      <c r="M42">
        <f t="shared" si="10"/>
        <v>50</v>
      </c>
      <c r="O42">
        <f t="shared" si="11"/>
        <v>5.2644666666666673</v>
      </c>
    </row>
  </sheetData>
  <mergeCells count="1">
    <mergeCell ref="C1:E1"/>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8747-1790-4926-910A-B6C8993E2003}">
  <dimension ref="A1:AB41"/>
  <sheetViews>
    <sheetView workbookViewId="0"/>
  </sheetViews>
  <sheetFormatPr defaultRowHeight="15" x14ac:dyDescent="0.2"/>
  <cols>
    <col min="1" max="1" width="9.953125" bestFit="1" customWidth="1"/>
    <col min="2" max="2" width="13.85546875" bestFit="1" customWidth="1"/>
  </cols>
  <sheetData>
    <row r="1" spans="1:26" x14ac:dyDescent="0.2">
      <c r="A1" t="s">
        <v>86</v>
      </c>
      <c r="B1" s="11" t="s">
        <v>70</v>
      </c>
      <c r="C1" s="4">
        <v>1</v>
      </c>
      <c r="D1" s="4">
        <v>2</v>
      </c>
      <c r="E1" s="4">
        <v>3</v>
      </c>
      <c r="F1" s="3" t="s">
        <v>63</v>
      </c>
      <c r="G1" s="4" t="s">
        <v>64</v>
      </c>
      <c r="H1" s="3" t="s">
        <v>61</v>
      </c>
      <c r="I1" s="9" t="s">
        <v>65</v>
      </c>
      <c r="J1" s="3" t="s">
        <v>66</v>
      </c>
      <c r="K1" s="3" t="s">
        <v>67</v>
      </c>
      <c r="L1" s="3" t="s">
        <v>68</v>
      </c>
      <c r="N1" s="3" t="s">
        <v>107</v>
      </c>
    </row>
    <row r="2" spans="1:26" x14ac:dyDescent="0.2">
      <c r="B2" s="7">
        <v>20</v>
      </c>
      <c r="C2" s="5">
        <v>-81.912999999999997</v>
      </c>
      <c r="D2" s="5">
        <v>-57.521999999999998</v>
      </c>
      <c r="E2" s="5"/>
      <c r="F2">
        <f t="shared" ref="F2:F6" si="0">AVERAGE(C2:E2)</f>
        <v>-69.717500000000001</v>
      </c>
      <c r="G2" s="5">
        <v>1.304</v>
      </c>
      <c r="H2">
        <f t="shared" ref="H2:H6" si="1">F2-G2</f>
        <v>-71.021500000000003</v>
      </c>
      <c r="I2" s="7">
        <v>64.959999999999994</v>
      </c>
      <c r="J2">
        <v>2</v>
      </c>
      <c r="K2" s="5">
        <v>1</v>
      </c>
      <c r="L2">
        <f>50/K2</f>
        <v>50</v>
      </c>
      <c r="N2">
        <f>(H2*I2)/(J2*L2)</f>
        <v>-46.135566399999995</v>
      </c>
    </row>
    <row r="3" spans="1:26" x14ac:dyDescent="0.2">
      <c r="B3" s="22">
        <v>100</v>
      </c>
      <c r="C3" s="5">
        <v>-15.704000000000001</v>
      </c>
      <c r="D3" s="5">
        <v>-16.513000000000002</v>
      </c>
      <c r="E3" s="5">
        <v>-15.496</v>
      </c>
      <c r="F3">
        <f t="shared" si="0"/>
        <v>-15.904333333333334</v>
      </c>
      <c r="G3" s="5">
        <v>-0.443</v>
      </c>
      <c r="H3">
        <f t="shared" si="1"/>
        <v>-15.461333333333334</v>
      </c>
      <c r="I3" s="7">
        <v>64.959999999999994</v>
      </c>
      <c r="J3">
        <v>2</v>
      </c>
      <c r="K3" s="6">
        <v>5</v>
      </c>
      <c r="L3">
        <f t="shared" ref="L3:L6" si="2">50/K3</f>
        <v>10</v>
      </c>
      <c r="N3">
        <f>(H3*I3)/(J3*L3)</f>
        <v>-50.218410666666664</v>
      </c>
    </row>
    <row r="4" spans="1:26" x14ac:dyDescent="0.2">
      <c r="B4" s="7">
        <v>200</v>
      </c>
      <c r="C4" s="5">
        <v>-7.4610000000000003</v>
      </c>
      <c r="D4" s="5">
        <v>-10.382999999999999</v>
      </c>
      <c r="E4" s="5">
        <v>-8.4</v>
      </c>
      <c r="F4" s="7">
        <f>AVERAGE(C4:E4)</f>
        <v>-8.7479999999999993</v>
      </c>
      <c r="G4" s="5">
        <v>-0.65200000000000002</v>
      </c>
      <c r="H4" s="7">
        <f t="shared" si="1"/>
        <v>-8.0960000000000001</v>
      </c>
      <c r="I4" s="7">
        <v>64.959999999999994</v>
      </c>
      <c r="J4" s="7">
        <v>2</v>
      </c>
      <c r="K4" s="8">
        <v>10</v>
      </c>
      <c r="L4" s="7">
        <f t="shared" si="2"/>
        <v>5</v>
      </c>
      <c r="M4" s="7"/>
      <c r="N4" s="7">
        <f t="shared" ref="N4:N6" si="3">(H4*I4)/(J4*L4)</f>
        <v>-52.591616000000002</v>
      </c>
    </row>
    <row r="5" spans="1:26" x14ac:dyDescent="0.2">
      <c r="B5" s="7">
        <v>400</v>
      </c>
      <c r="C5" s="5">
        <v>-5.0869999999999997</v>
      </c>
      <c r="D5" s="5">
        <v>-6.2350000000000003</v>
      </c>
      <c r="E5" s="5">
        <v>-5.4260000000000002</v>
      </c>
      <c r="F5">
        <f t="shared" si="0"/>
        <v>-5.5826666666666656</v>
      </c>
      <c r="G5" s="5">
        <v>-0.626</v>
      </c>
      <c r="H5">
        <f t="shared" si="1"/>
        <v>-4.9566666666666652</v>
      </c>
      <c r="I5" s="7">
        <v>64.959999999999994</v>
      </c>
      <c r="J5">
        <v>2</v>
      </c>
      <c r="K5" s="6">
        <v>20</v>
      </c>
      <c r="L5">
        <f t="shared" si="2"/>
        <v>2.5</v>
      </c>
      <c r="N5" s="7">
        <f>(H5*I5)/(J5*L5)</f>
        <v>-64.397013333333319</v>
      </c>
    </row>
    <row r="6" spans="1:26" x14ac:dyDescent="0.2">
      <c r="B6" s="7">
        <v>800</v>
      </c>
      <c r="C6" s="5">
        <v>-3.8610000000000002</v>
      </c>
      <c r="D6" s="5">
        <v>-3.4169999999999998</v>
      </c>
      <c r="E6" s="5">
        <v>-4.1479999999999997</v>
      </c>
      <c r="F6">
        <f t="shared" si="0"/>
        <v>-3.8086666666666669</v>
      </c>
      <c r="G6" s="5">
        <v>7.8E-2</v>
      </c>
      <c r="H6">
        <f t="shared" si="1"/>
        <v>-3.8866666666666667</v>
      </c>
      <c r="I6" s="7">
        <v>64.959999999999994</v>
      </c>
      <c r="J6">
        <v>2</v>
      </c>
      <c r="K6" s="6">
        <v>40</v>
      </c>
      <c r="L6">
        <f t="shared" si="2"/>
        <v>1.25</v>
      </c>
      <c r="N6" s="7">
        <f t="shared" si="3"/>
        <v>-100.99114666666665</v>
      </c>
    </row>
    <row r="7" spans="1:26" x14ac:dyDescent="0.2">
      <c r="B7" s="7"/>
    </row>
    <row r="8" spans="1:26" x14ac:dyDescent="0.2">
      <c r="A8" t="s">
        <v>180</v>
      </c>
      <c r="B8" s="11" t="s">
        <v>70</v>
      </c>
      <c r="C8" s="4">
        <v>1</v>
      </c>
      <c r="D8" s="4">
        <v>2</v>
      </c>
      <c r="E8" s="4">
        <v>3</v>
      </c>
      <c r="F8" s="3" t="s">
        <v>63</v>
      </c>
      <c r="G8" s="4" t="s">
        <v>64</v>
      </c>
      <c r="H8" s="3" t="s">
        <v>61</v>
      </c>
      <c r="I8" s="9" t="s">
        <v>65</v>
      </c>
      <c r="J8" s="3" t="s">
        <v>66</v>
      </c>
      <c r="K8" s="3" t="s">
        <v>67</v>
      </c>
      <c r="L8" s="3" t="s">
        <v>68</v>
      </c>
      <c r="N8" s="3" t="s">
        <v>107</v>
      </c>
    </row>
    <row r="9" spans="1:26" x14ac:dyDescent="0.2">
      <c r="B9" s="7">
        <v>20</v>
      </c>
      <c r="C9" s="5">
        <v>-68.608999999999995</v>
      </c>
      <c r="D9" s="5">
        <v>-62.738999999999997</v>
      </c>
      <c r="E9" s="5">
        <v>-67.304000000000002</v>
      </c>
      <c r="F9">
        <f>AVERAGE(C9:E9)</f>
        <v>-66.217333333333329</v>
      </c>
      <c r="G9" s="5">
        <v>-1.248</v>
      </c>
      <c r="H9">
        <f>F9-G9</f>
        <v>-64.969333333333324</v>
      </c>
      <c r="I9" s="7">
        <v>64.959999999999994</v>
      </c>
      <c r="J9">
        <v>2</v>
      </c>
      <c r="K9" s="5">
        <v>1</v>
      </c>
      <c r="L9">
        <f>50/K9</f>
        <v>50</v>
      </c>
      <c r="N9">
        <f>(H9*I9)/(J9*L9)</f>
        <v>-42.204078933333321</v>
      </c>
    </row>
    <row r="10" spans="1:26" x14ac:dyDescent="0.2">
      <c r="B10" s="22">
        <v>100</v>
      </c>
      <c r="C10" s="5">
        <v>-13.747999999999999</v>
      </c>
      <c r="D10" s="5">
        <v>-14.061</v>
      </c>
      <c r="E10" s="5">
        <v>-17.190999999999999</v>
      </c>
      <c r="F10">
        <f>AVERAGE(C10:E10)</f>
        <v>-15</v>
      </c>
      <c r="G10" s="5">
        <v>-0.93899999999999995</v>
      </c>
      <c r="H10">
        <f>F10-G10</f>
        <v>-14.061</v>
      </c>
      <c r="I10" s="7">
        <v>64.959999999999994</v>
      </c>
      <c r="J10">
        <v>2</v>
      </c>
      <c r="K10" s="6">
        <v>5</v>
      </c>
      <c r="L10">
        <f t="shared" ref="L10:L13" si="4">50/K10</f>
        <v>10</v>
      </c>
      <c r="N10">
        <f>(H10*I10)/(J10*L10)</f>
        <v>-45.670127999999991</v>
      </c>
    </row>
    <row r="11" spans="1:26" x14ac:dyDescent="0.2">
      <c r="B11" s="7">
        <v>200</v>
      </c>
      <c r="C11" s="5">
        <v>-8.2929999999999993</v>
      </c>
      <c r="D11" s="5">
        <v>-8.7420000000000009</v>
      </c>
      <c r="E11" s="5">
        <v>-9.2750000000000004</v>
      </c>
      <c r="F11" s="7">
        <f t="shared" ref="F11:F12" si="5">AVERAGE(C11:E11)</f>
        <v>-8.7700000000000014</v>
      </c>
      <c r="G11" s="5">
        <v>-0.70199999999999996</v>
      </c>
      <c r="H11" s="7">
        <f t="shared" ref="H11:H13" si="6">F11-G11</f>
        <v>-8.0680000000000014</v>
      </c>
      <c r="I11" s="7">
        <v>64.959999999999994</v>
      </c>
      <c r="J11" s="7">
        <v>2</v>
      </c>
      <c r="K11" s="8">
        <v>10</v>
      </c>
      <c r="L11" s="7">
        <f t="shared" si="4"/>
        <v>5</v>
      </c>
      <c r="M11" s="7"/>
      <c r="N11" s="7">
        <f t="shared" ref="N11" si="7">(H11*I11)/(J11*L11)</f>
        <v>-52.409728000000008</v>
      </c>
    </row>
    <row r="12" spans="1:26" x14ac:dyDescent="0.2">
      <c r="B12" s="7">
        <v>400</v>
      </c>
      <c r="C12" s="5">
        <v>-5.194</v>
      </c>
      <c r="D12" s="5">
        <v>-5.4669999999999996</v>
      </c>
      <c r="E12" s="5">
        <v>-5.3819999999999997</v>
      </c>
      <c r="F12">
        <f t="shared" si="5"/>
        <v>-5.3476666666666661</v>
      </c>
      <c r="G12" s="5">
        <v>-0.54500000000000004</v>
      </c>
      <c r="H12">
        <f t="shared" si="6"/>
        <v>-4.8026666666666662</v>
      </c>
      <c r="I12" s="7">
        <v>64.959999999999994</v>
      </c>
      <c r="J12">
        <v>2</v>
      </c>
      <c r="K12" s="6">
        <v>20</v>
      </c>
      <c r="L12">
        <f t="shared" si="4"/>
        <v>2.5</v>
      </c>
      <c r="N12" s="7">
        <f>(H12*I12)/(J12*L12)</f>
        <v>-62.396245333333319</v>
      </c>
    </row>
    <row r="13" spans="1:26" x14ac:dyDescent="0.2">
      <c r="B13" s="7">
        <v>800</v>
      </c>
      <c r="C13" s="5">
        <v>-3.7829999999999999</v>
      </c>
      <c r="D13" s="5">
        <v>-3.2349999999999999</v>
      </c>
      <c r="E13" s="5">
        <v>-3.1829999999999998</v>
      </c>
      <c r="F13">
        <f>AVERAGE(C13:E13)</f>
        <v>-3.4003333333333337</v>
      </c>
      <c r="G13" s="5">
        <v>-0.91300000000000003</v>
      </c>
      <c r="H13">
        <f t="shared" si="6"/>
        <v>-2.4873333333333338</v>
      </c>
      <c r="I13" s="7">
        <v>64.959999999999994</v>
      </c>
      <c r="J13">
        <v>2</v>
      </c>
      <c r="K13" s="6">
        <v>40</v>
      </c>
      <c r="L13">
        <f t="shared" si="4"/>
        <v>1.25</v>
      </c>
      <c r="N13" s="7">
        <f t="shared" ref="N13" si="8">(H13*I13)/(J13*L13)</f>
        <v>-64.630869333333337</v>
      </c>
    </row>
    <row r="16" spans="1:26" x14ac:dyDescent="0.2">
      <c r="R16" s="66" t="s">
        <v>77</v>
      </c>
      <c r="S16" s="66"/>
      <c r="T16" s="66"/>
      <c r="V16" s="66" t="s">
        <v>74</v>
      </c>
      <c r="W16" s="66"/>
      <c r="X16" s="66"/>
      <c r="Z16" t="s">
        <v>79</v>
      </c>
    </row>
    <row r="17" spans="1:28"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c r="Q17" s="3"/>
      <c r="S17" s="3" t="s">
        <v>58</v>
      </c>
      <c r="T17" t="s">
        <v>57</v>
      </c>
      <c r="W17" s="3" t="s">
        <v>58</v>
      </c>
      <c r="X17" t="s">
        <v>57</v>
      </c>
      <c r="AA17" s="3" t="s">
        <v>58</v>
      </c>
      <c r="AB17" t="s">
        <v>57</v>
      </c>
    </row>
    <row r="18" spans="1:28" x14ac:dyDescent="0.2">
      <c r="A18" t="s">
        <v>57</v>
      </c>
      <c r="B18" t="s">
        <v>0</v>
      </c>
      <c r="C18">
        <v>100</v>
      </c>
      <c r="D18" s="5">
        <v>-10.252000000000001</v>
      </c>
      <c r="E18" s="5">
        <v>-10.878</v>
      </c>
      <c r="F18" s="5">
        <v>-10.539</v>
      </c>
      <c r="G18">
        <f t="shared" ref="G18:G41" si="9">AVERAGE(D18:F18)</f>
        <v>-10.556333333333335</v>
      </c>
      <c r="H18" s="5">
        <v>-0.58299999999999996</v>
      </c>
      <c r="I18">
        <f t="shared" ref="I18:I41" si="10">G18-H18</f>
        <v>-9.9733333333333345</v>
      </c>
      <c r="J18">
        <v>64.959999999999994</v>
      </c>
      <c r="K18">
        <v>2</v>
      </c>
      <c r="L18" s="6">
        <v>5</v>
      </c>
      <c r="M18">
        <f t="shared" ref="M18:M41" si="11">50/L18</f>
        <v>10</v>
      </c>
      <c r="O18">
        <f t="shared" ref="O18:O41" si="12">(I18*J18)/(K18*M18)</f>
        <v>-32.393386666666672</v>
      </c>
      <c r="P18">
        <f>AVERAGE(O18:O24)</f>
        <v>-40.448426666666663</v>
      </c>
      <c r="Q18">
        <f t="shared" ref="Q18:Q41" si="13">ABS(O18)</f>
        <v>32.393386666666672</v>
      </c>
      <c r="R18" t="s">
        <v>75</v>
      </c>
      <c r="S18">
        <f>AVERAGE(O37:O41)</f>
        <v>-54.677914666666666</v>
      </c>
      <c r="T18">
        <f>AVERAGE(O25:O31)</f>
        <v>-40.968106666666664</v>
      </c>
      <c r="V18" t="s">
        <v>75</v>
      </c>
      <c r="W18">
        <f>STDEVA(O37:O41)</f>
        <v>11.105433081141653</v>
      </c>
      <c r="X18">
        <f>STDEVA(O25:O31)</f>
        <v>13.515839529551315</v>
      </c>
      <c r="Z18" t="s">
        <v>75</v>
      </c>
      <c r="AA18">
        <f>W18/SQRT(W23)</f>
        <v>4.9665006578015349</v>
      </c>
      <c r="AB18">
        <f>X18/SQRT(X23)</f>
        <v>5.108507165064144</v>
      </c>
    </row>
    <row r="19" spans="1:28" x14ac:dyDescent="0.2">
      <c r="A19" t="s">
        <v>57</v>
      </c>
      <c r="B19" t="s">
        <v>1</v>
      </c>
      <c r="C19">
        <v>100</v>
      </c>
      <c r="D19" s="5">
        <v>-15.704000000000001</v>
      </c>
      <c r="E19" s="5">
        <v>-16.513000000000002</v>
      </c>
      <c r="F19" s="5">
        <v>-15.496</v>
      </c>
      <c r="G19">
        <f t="shared" si="9"/>
        <v>-15.904333333333334</v>
      </c>
      <c r="H19" s="5">
        <v>-0.443</v>
      </c>
      <c r="I19">
        <f t="shared" si="10"/>
        <v>-15.461333333333334</v>
      </c>
      <c r="J19">
        <v>64.959999999999994</v>
      </c>
      <c r="K19">
        <v>2</v>
      </c>
      <c r="L19" s="6">
        <v>5</v>
      </c>
      <c r="M19">
        <f t="shared" si="11"/>
        <v>10</v>
      </c>
      <c r="O19">
        <f t="shared" si="12"/>
        <v>-50.218410666666664</v>
      </c>
      <c r="Q19">
        <f t="shared" si="13"/>
        <v>50.218410666666664</v>
      </c>
      <c r="R19" t="s">
        <v>76</v>
      </c>
      <c r="S19">
        <f>AVERAGE(O32:O36)</f>
        <v>-40.007131733333338</v>
      </c>
      <c r="T19">
        <f>AVERAGE(O18:O24)</f>
        <v>-40.448426666666663</v>
      </c>
      <c r="V19" t="s">
        <v>76</v>
      </c>
      <c r="W19">
        <f>STDEVA(O32:O36)</f>
        <v>7.3574204973929485</v>
      </c>
      <c r="X19">
        <f>STDEVA(O18:O24)</f>
        <v>6.6037343932682617</v>
      </c>
      <c r="Z19" t="s">
        <v>76</v>
      </c>
      <c r="AA19">
        <f>W19/SQRT(W24)</f>
        <v>3.290338474244189</v>
      </c>
      <c r="AB19">
        <f>X19/SQRT(X24)</f>
        <v>2.4959769898445474</v>
      </c>
    </row>
    <row r="20" spans="1:28" x14ac:dyDescent="0.2">
      <c r="A20" t="s">
        <v>57</v>
      </c>
      <c r="B20" t="s">
        <v>2</v>
      </c>
      <c r="C20">
        <v>100</v>
      </c>
      <c r="D20" s="5">
        <v>-14.164999999999999</v>
      </c>
      <c r="E20" s="5">
        <v>-13.33</v>
      </c>
      <c r="F20" s="5">
        <v>-12.835000000000001</v>
      </c>
      <c r="G20">
        <f t="shared" si="9"/>
        <v>-13.443333333333333</v>
      </c>
      <c r="H20" s="5">
        <v>-1.2</v>
      </c>
      <c r="I20">
        <f t="shared" si="10"/>
        <v>-12.243333333333334</v>
      </c>
      <c r="J20">
        <v>64.959999999999994</v>
      </c>
      <c r="K20">
        <v>2</v>
      </c>
      <c r="L20" s="6">
        <v>5</v>
      </c>
      <c r="M20">
        <f t="shared" si="11"/>
        <v>10</v>
      </c>
      <c r="O20">
        <f t="shared" si="12"/>
        <v>-39.766346666666664</v>
      </c>
      <c r="Q20">
        <f t="shared" si="13"/>
        <v>39.766346666666664</v>
      </c>
    </row>
    <row r="21" spans="1:28" x14ac:dyDescent="0.2">
      <c r="A21" t="s">
        <v>57</v>
      </c>
      <c r="B21" t="s">
        <v>3</v>
      </c>
      <c r="C21">
        <v>100</v>
      </c>
      <c r="D21" s="5">
        <v>-12.548</v>
      </c>
      <c r="E21" s="5">
        <v>-11.712999999999999</v>
      </c>
      <c r="F21" s="5">
        <v>-15.287000000000001</v>
      </c>
      <c r="G21">
        <f t="shared" si="9"/>
        <v>-13.182666666666668</v>
      </c>
      <c r="H21" s="5">
        <v>-0.52200000000000002</v>
      </c>
      <c r="I21">
        <f t="shared" si="10"/>
        <v>-12.660666666666668</v>
      </c>
      <c r="J21">
        <v>64.959999999999994</v>
      </c>
      <c r="K21">
        <v>2</v>
      </c>
      <c r="L21" s="6">
        <v>5</v>
      </c>
      <c r="M21">
        <f t="shared" si="11"/>
        <v>10</v>
      </c>
      <c r="O21">
        <f t="shared" si="12"/>
        <v>-41.121845333333333</v>
      </c>
      <c r="Q21">
        <f t="shared" si="13"/>
        <v>41.121845333333333</v>
      </c>
      <c r="R21" s="67" t="s">
        <v>78</v>
      </c>
      <c r="S21" s="67"/>
      <c r="T21" s="67"/>
      <c r="V21" s="66" t="s">
        <v>80</v>
      </c>
      <c r="W21" s="66"/>
      <c r="X21" s="66"/>
    </row>
    <row r="22" spans="1:28" x14ac:dyDescent="0.2">
      <c r="A22" t="s">
        <v>57</v>
      </c>
      <c r="B22" t="s">
        <v>4</v>
      </c>
      <c r="C22">
        <v>100</v>
      </c>
      <c r="D22" s="5">
        <v>-13.33</v>
      </c>
      <c r="E22" s="5">
        <v>-13.878</v>
      </c>
      <c r="F22" s="5">
        <v>-14.739000000000001</v>
      </c>
      <c r="G22">
        <f t="shared" si="9"/>
        <v>-13.982333333333335</v>
      </c>
      <c r="H22" s="5">
        <v>-0.54800000000000004</v>
      </c>
      <c r="I22">
        <f t="shared" si="10"/>
        <v>-13.434333333333335</v>
      </c>
      <c r="J22">
        <v>64.959999999999994</v>
      </c>
      <c r="K22">
        <v>2</v>
      </c>
      <c r="L22" s="6">
        <v>5</v>
      </c>
      <c r="M22">
        <f t="shared" si="11"/>
        <v>10</v>
      </c>
      <c r="O22">
        <f t="shared" si="12"/>
        <v>-43.634714666666667</v>
      </c>
      <c r="Q22">
        <f t="shared" si="13"/>
        <v>43.634714666666667</v>
      </c>
      <c r="S22" t="s">
        <v>58</v>
      </c>
      <c r="T22" t="s">
        <v>57</v>
      </c>
      <c r="W22" t="s">
        <v>58</v>
      </c>
      <c r="X22" t="s">
        <v>57</v>
      </c>
    </row>
    <row r="23" spans="1:28" x14ac:dyDescent="0.2">
      <c r="A23" t="s">
        <v>57</v>
      </c>
      <c r="B23" t="s">
        <v>5</v>
      </c>
      <c r="C23">
        <v>100</v>
      </c>
      <c r="D23" s="5">
        <v>-9.8610000000000007</v>
      </c>
      <c r="E23" s="5">
        <v>-9.9649999999999999</v>
      </c>
      <c r="F23" s="5">
        <v>-10.513</v>
      </c>
      <c r="G23">
        <f t="shared" si="9"/>
        <v>-10.113</v>
      </c>
      <c r="H23" s="5">
        <v>-0.33900000000000002</v>
      </c>
      <c r="I23">
        <f t="shared" si="10"/>
        <v>-9.7739999999999991</v>
      </c>
      <c r="J23">
        <v>64.959999999999994</v>
      </c>
      <c r="K23">
        <v>2</v>
      </c>
      <c r="L23" s="6">
        <v>5</v>
      </c>
      <c r="M23">
        <f t="shared" si="11"/>
        <v>10</v>
      </c>
      <c r="O23">
        <f t="shared" si="12"/>
        <v>-31.745951999999996</v>
      </c>
      <c r="Q23">
        <f t="shared" si="13"/>
        <v>31.745951999999996</v>
      </c>
      <c r="R23" t="s">
        <v>75</v>
      </c>
      <c r="S23">
        <f>ABS(S18)</f>
        <v>54.677914666666666</v>
      </c>
      <c r="T23">
        <f>ABS(T18)</f>
        <v>40.968106666666664</v>
      </c>
      <c r="V23" t="s">
        <v>75</v>
      </c>
      <c r="W23">
        <f>COUNT(O37:O41)</f>
        <v>5</v>
      </c>
      <c r="X23">
        <f>COUNT(O25:O31)</f>
        <v>7</v>
      </c>
    </row>
    <row r="24" spans="1:28" x14ac:dyDescent="0.2">
      <c r="A24" t="s">
        <v>57</v>
      </c>
      <c r="B24" t="s">
        <v>6</v>
      </c>
      <c r="C24">
        <v>100</v>
      </c>
      <c r="D24" s="5">
        <v>-13.773999999999999</v>
      </c>
      <c r="E24" s="5">
        <v>-13.904</v>
      </c>
      <c r="F24" s="5">
        <v>-14.452</v>
      </c>
      <c r="G24">
        <f t="shared" si="9"/>
        <v>-14.043333333333331</v>
      </c>
      <c r="H24" s="5">
        <v>-0.41699999999999998</v>
      </c>
      <c r="I24">
        <f t="shared" si="10"/>
        <v>-13.626333333333331</v>
      </c>
      <c r="J24">
        <v>64.959999999999994</v>
      </c>
      <c r="K24">
        <v>2</v>
      </c>
      <c r="L24" s="6">
        <v>5</v>
      </c>
      <c r="M24">
        <f t="shared" si="11"/>
        <v>10</v>
      </c>
      <c r="O24">
        <f t="shared" si="12"/>
        <v>-44.258330666666652</v>
      </c>
      <c r="Q24">
        <f t="shared" si="13"/>
        <v>44.258330666666652</v>
      </c>
      <c r="R24" t="s">
        <v>76</v>
      </c>
      <c r="S24">
        <f>ABS(S19)</f>
        <v>40.007131733333338</v>
      </c>
      <c r="T24">
        <f>ABS(T19)</f>
        <v>40.448426666666663</v>
      </c>
      <c r="V24" t="s">
        <v>76</v>
      </c>
      <c r="W24">
        <f>COUNT(O32:O36)</f>
        <v>5</v>
      </c>
      <c r="X24">
        <f>COUNT(O18:O24)</f>
        <v>7</v>
      </c>
    </row>
    <row r="25" spans="1:28" x14ac:dyDescent="0.2">
      <c r="A25" t="s">
        <v>57</v>
      </c>
      <c r="B25" t="s">
        <v>7</v>
      </c>
      <c r="C25">
        <v>100</v>
      </c>
      <c r="D25" s="5">
        <v>-14.791</v>
      </c>
      <c r="E25" s="5">
        <v>-14.661</v>
      </c>
      <c r="F25" s="5">
        <v>-16.329999999999998</v>
      </c>
      <c r="G25">
        <f t="shared" si="9"/>
        <v>-15.260666666666665</v>
      </c>
      <c r="H25" s="5">
        <v>-0.496</v>
      </c>
      <c r="I25">
        <f t="shared" si="10"/>
        <v>-14.764666666666665</v>
      </c>
      <c r="J25">
        <v>64.959999999999994</v>
      </c>
      <c r="K25">
        <v>2</v>
      </c>
      <c r="L25" s="6">
        <v>5</v>
      </c>
      <c r="M25">
        <f t="shared" si="11"/>
        <v>10</v>
      </c>
      <c r="O25">
        <f t="shared" si="12"/>
        <v>-47.955637333333321</v>
      </c>
      <c r="P25">
        <f>AVERAGE(O25:O31)</f>
        <v>-40.968106666666664</v>
      </c>
      <c r="Q25">
        <f t="shared" si="13"/>
        <v>47.955637333333321</v>
      </c>
    </row>
    <row r="26" spans="1:28" x14ac:dyDescent="0.2">
      <c r="A26" t="s">
        <v>57</v>
      </c>
      <c r="B26" t="s">
        <v>8</v>
      </c>
      <c r="C26">
        <v>100</v>
      </c>
      <c r="D26" s="5">
        <v>-16.93</v>
      </c>
      <c r="E26" s="5">
        <v>-14.896000000000001</v>
      </c>
      <c r="F26" s="5">
        <v>-15.939</v>
      </c>
      <c r="G26">
        <f t="shared" si="9"/>
        <v>-15.921666666666667</v>
      </c>
      <c r="H26" s="5">
        <v>-0.39700000000000002</v>
      </c>
      <c r="I26">
        <f t="shared" si="10"/>
        <v>-15.524666666666667</v>
      </c>
      <c r="J26">
        <v>64.959999999999994</v>
      </c>
      <c r="K26">
        <v>2</v>
      </c>
      <c r="L26" s="6">
        <v>5</v>
      </c>
      <c r="M26">
        <f t="shared" si="11"/>
        <v>10</v>
      </c>
      <c r="O26">
        <f t="shared" si="12"/>
        <v>-50.424117333333328</v>
      </c>
      <c r="Q26">
        <f t="shared" si="13"/>
        <v>50.424117333333328</v>
      </c>
    </row>
    <row r="27" spans="1:28" x14ac:dyDescent="0.2">
      <c r="A27" t="s">
        <v>57</v>
      </c>
      <c r="B27" t="s">
        <v>9</v>
      </c>
      <c r="C27">
        <v>100</v>
      </c>
      <c r="D27" s="5">
        <v>-15</v>
      </c>
      <c r="E27" s="5">
        <v>-14.478</v>
      </c>
      <c r="F27" s="5">
        <v>-13.278</v>
      </c>
      <c r="G27">
        <f t="shared" si="9"/>
        <v>-14.252000000000001</v>
      </c>
      <c r="H27" s="5">
        <v>0.76</v>
      </c>
      <c r="I27">
        <f t="shared" si="10"/>
        <v>-15.012</v>
      </c>
      <c r="J27">
        <v>64.959999999999994</v>
      </c>
      <c r="K27">
        <v>2</v>
      </c>
      <c r="L27" s="6">
        <v>5</v>
      </c>
      <c r="M27">
        <f t="shared" si="11"/>
        <v>10</v>
      </c>
      <c r="O27">
        <f t="shared" si="12"/>
        <v>-48.758975999999997</v>
      </c>
      <c r="Q27">
        <f t="shared" si="13"/>
        <v>48.758975999999997</v>
      </c>
    </row>
    <row r="28" spans="1:28" x14ac:dyDescent="0.2">
      <c r="A28" t="s">
        <v>57</v>
      </c>
      <c r="B28" t="s">
        <v>10</v>
      </c>
      <c r="C28">
        <v>100</v>
      </c>
      <c r="D28" s="5">
        <v>-17.035</v>
      </c>
      <c r="E28" s="5">
        <v>-15.808999999999999</v>
      </c>
      <c r="F28" s="5">
        <v>-14.27</v>
      </c>
      <c r="G28">
        <f t="shared" si="9"/>
        <v>-15.704666666666668</v>
      </c>
      <c r="H28" s="5">
        <v>-1.1479999999999999</v>
      </c>
      <c r="I28">
        <f t="shared" si="10"/>
        <v>-14.556666666666668</v>
      </c>
      <c r="J28">
        <v>64.959999999999994</v>
      </c>
      <c r="K28">
        <v>2</v>
      </c>
      <c r="L28" s="6">
        <v>5</v>
      </c>
      <c r="M28">
        <f t="shared" si="11"/>
        <v>10</v>
      </c>
      <c r="O28">
        <f t="shared" si="12"/>
        <v>-47.280053333333335</v>
      </c>
      <c r="Q28">
        <f t="shared" si="13"/>
        <v>47.280053333333335</v>
      </c>
    </row>
    <row r="29" spans="1:28" x14ac:dyDescent="0.2">
      <c r="A29" t="s">
        <v>57</v>
      </c>
      <c r="B29" t="s">
        <v>11</v>
      </c>
      <c r="C29">
        <v>100</v>
      </c>
      <c r="D29" s="5">
        <v>-11.426</v>
      </c>
      <c r="E29" s="5">
        <v>-12.496</v>
      </c>
      <c r="F29" s="5">
        <v>-12.052</v>
      </c>
      <c r="G29">
        <f t="shared" si="9"/>
        <v>-11.991333333333335</v>
      </c>
      <c r="H29" s="5">
        <v>-0.73</v>
      </c>
      <c r="I29">
        <f t="shared" si="10"/>
        <v>-11.261333333333335</v>
      </c>
      <c r="J29">
        <v>64.959999999999994</v>
      </c>
      <c r="K29">
        <v>2</v>
      </c>
      <c r="L29" s="6">
        <v>5</v>
      </c>
      <c r="M29">
        <f t="shared" si="11"/>
        <v>10</v>
      </c>
      <c r="O29">
        <f t="shared" si="12"/>
        <v>-36.576810666666667</v>
      </c>
      <c r="Q29">
        <f t="shared" si="13"/>
        <v>36.576810666666667</v>
      </c>
    </row>
    <row r="30" spans="1:28" x14ac:dyDescent="0.2">
      <c r="A30" t="s">
        <v>57</v>
      </c>
      <c r="B30" t="s">
        <v>12</v>
      </c>
      <c r="C30">
        <v>100</v>
      </c>
      <c r="D30" s="5">
        <v>-5.87</v>
      </c>
      <c r="E30" s="5">
        <v>-5.4779999999999998</v>
      </c>
      <c r="F30" s="5">
        <v>-5.7389999999999999</v>
      </c>
      <c r="G30">
        <f t="shared" si="9"/>
        <v>-5.6956666666666669</v>
      </c>
      <c r="H30" s="5">
        <v>-1.9570000000000001</v>
      </c>
      <c r="I30">
        <f t="shared" si="10"/>
        <v>-3.738666666666667</v>
      </c>
      <c r="J30">
        <v>64.959999999999994</v>
      </c>
      <c r="K30">
        <v>2</v>
      </c>
      <c r="L30" s="6">
        <v>5</v>
      </c>
      <c r="M30">
        <f t="shared" si="11"/>
        <v>10</v>
      </c>
      <c r="O30">
        <f t="shared" si="12"/>
        <v>-12.143189333333334</v>
      </c>
      <c r="Q30">
        <f t="shared" si="13"/>
        <v>12.143189333333334</v>
      </c>
    </row>
    <row r="31" spans="1:28" x14ac:dyDescent="0.2">
      <c r="A31" t="s">
        <v>57</v>
      </c>
      <c r="B31" t="s">
        <v>13</v>
      </c>
      <c r="C31">
        <v>100</v>
      </c>
      <c r="D31" s="5">
        <v>-12.234999999999999</v>
      </c>
      <c r="E31" s="5">
        <v>-14.974</v>
      </c>
      <c r="F31" s="5">
        <v>-15.287000000000001</v>
      </c>
      <c r="G31">
        <f t="shared" si="9"/>
        <v>-14.165333333333335</v>
      </c>
      <c r="H31" s="5">
        <v>-0.73</v>
      </c>
      <c r="I31">
        <f t="shared" si="10"/>
        <v>-13.435333333333334</v>
      </c>
      <c r="J31">
        <v>64.959999999999994</v>
      </c>
      <c r="K31">
        <v>2</v>
      </c>
      <c r="L31" s="6">
        <v>5</v>
      </c>
      <c r="M31">
        <f t="shared" si="11"/>
        <v>10</v>
      </c>
      <c r="O31">
        <f t="shared" si="12"/>
        <v>-43.637962666666667</v>
      </c>
      <c r="Q31">
        <f t="shared" si="13"/>
        <v>43.637962666666667</v>
      </c>
    </row>
    <row r="32" spans="1:28" x14ac:dyDescent="0.2">
      <c r="A32" t="s">
        <v>58</v>
      </c>
      <c r="B32" t="s">
        <v>14</v>
      </c>
      <c r="C32">
        <v>100</v>
      </c>
      <c r="D32" s="5">
        <v>-13.904</v>
      </c>
      <c r="E32" s="5">
        <v>-14.295999999999999</v>
      </c>
      <c r="F32" s="5">
        <v>-13.016999999999999</v>
      </c>
      <c r="G32">
        <f t="shared" si="9"/>
        <v>-13.738999999999999</v>
      </c>
      <c r="H32" s="5">
        <v>-0.78300000000000003</v>
      </c>
      <c r="I32">
        <f t="shared" si="10"/>
        <v>-12.956</v>
      </c>
      <c r="J32">
        <v>64.959999999999994</v>
      </c>
      <c r="K32">
        <v>2</v>
      </c>
      <c r="L32" s="6">
        <v>5</v>
      </c>
      <c r="M32">
        <f t="shared" si="11"/>
        <v>10</v>
      </c>
      <c r="O32">
        <f t="shared" si="12"/>
        <v>-42.081087999999994</v>
      </c>
      <c r="P32">
        <f>AVERAGE(O32:O36)</f>
        <v>-40.007131733333338</v>
      </c>
      <c r="Q32">
        <f t="shared" si="13"/>
        <v>42.081087999999994</v>
      </c>
    </row>
    <row r="33" spans="1:17" x14ac:dyDescent="0.2">
      <c r="A33" t="s">
        <v>58</v>
      </c>
      <c r="B33" t="s">
        <v>15</v>
      </c>
      <c r="C33">
        <v>100</v>
      </c>
      <c r="D33" s="5">
        <v>-15.443</v>
      </c>
      <c r="E33" s="5">
        <v>-16.852</v>
      </c>
      <c r="F33" s="5">
        <v>-15.365</v>
      </c>
      <c r="G33">
        <f t="shared" si="9"/>
        <v>-15.886666666666668</v>
      </c>
      <c r="H33" s="5">
        <v>-0.39100000000000001</v>
      </c>
      <c r="I33">
        <f t="shared" si="10"/>
        <v>-15.495666666666668</v>
      </c>
      <c r="J33">
        <v>64.959999999999994</v>
      </c>
      <c r="K33">
        <v>2</v>
      </c>
      <c r="L33" s="6">
        <v>5</v>
      </c>
      <c r="M33">
        <f t="shared" si="11"/>
        <v>10</v>
      </c>
      <c r="O33">
        <f t="shared" si="12"/>
        <v>-50.329925333333335</v>
      </c>
      <c r="Q33">
        <f t="shared" si="13"/>
        <v>50.329925333333335</v>
      </c>
    </row>
    <row r="34" spans="1:17" x14ac:dyDescent="0.2">
      <c r="A34" t="s">
        <v>58</v>
      </c>
      <c r="B34" t="s">
        <v>16</v>
      </c>
      <c r="C34">
        <v>100</v>
      </c>
      <c r="D34" s="5">
        <v>-11.583</v>
      </c>
      <c r="E34" s="5">
        <v>-14.191000000000001</v>
      </c>
      <c r="F34" s="5">
        <v>-13.07</v>
      </c>
      <c r="G34">
        <f t="shared" si="9"/>
        <v>-12.948</v>
      </c>
      <c r="H34" s="5">
        <v>-0.44700000000000001</v>
      </c>
      <c r="I34">
        <f t="shared" si="10"/>
        <v>-12.501000000000001</v>
      </c>
      <c r="J34">
        <v>64.959999999999994</v>
      </c>
      <c r="K34">
        <v>2</v>
      </c>
      <c r="L34" s="6">
        <v>5</v>
      </c>
      <c r="M34">
        <f t="shared" si="11"/>
        <v>10</v>
      </c>
      <c r="O34">
        <f t="shared" si="12"/>
        <v>-40.603248000000001</v>
      </c>
      <c r="Q34">
        <f t="shared" si="13"/>
        <v>40.603248000000001</v>
      </c>
    </row>
    <row r="35" spans="1:17" x14ac:dyDescent="0.2">
      <c r="A35" t="s">
        <v>58</v>
      </c>
      <c r="B35" s="2" t="s">
        <v>17</v>
      </c>
      <c r="C35">
        <v>100</v>
      </c>
      <c r="D35" s="5">
        <v>-10.513</v>
      </c>
      <c r="E35" s="5">
        <v>-10.016999999999999</v>
      </c>
      <c r="F35" s="5">
        <v>-11.27</v>
      </c>
      <c r="G35">
        <f t="shared" si="9"/>
        <v>-10.6</v>
      </c>
      <c r="H35" s="5">
        <v>-1.278</v>
      </c>
      <c r="I35">
        <f t="shared" si="10"/>
        <v>-9.3219999999999992</v>
      </c>
      <c r="J35">
        <v>64.959999999999994</v>
      </c>
      <c r="K35">
        <v>2</v>
      </c>
      <c r="L35" s="6">
        <v>5</v>
      </c>
      <c r="M35">
        <f t="shared" si="11"/>
        <v>10</v>
      </c>
      <c r="O35">
        <f t="shared" si="12"/>
        <v>-30.277855999999996</v>
      </c>
      <c r="Q35">
        <f t="shared" si="13"/>
        <v>30.277855999999996</v>
      </c>
    </row>
    <row r="36" spans="1:17" x14ac:dyDescent="0.2">
      <c r="A36" t="s">
        <v>58</v>
      </c>
      <c r="B36" t="s">
        <v>18</v>
      </c>
      <c r="C36">
        <v>100</v>
      </c>
      <c r="D36" s="5">
        <v>-11.974</v>
      </c>
      <c r="E36" s="5">
        <v>-10.513</v>
      </c>
      <c r="F36" s="5">
        <v>-11.061</v>
      </c>
      <c r="G36">
        <f t="shared" si="9"/>
        <v>-11.182666666666668</v>
      </c>
      <c r="H36" s="5">
        <v>0.13</v>
      </c>
      <c r="I36">
        <f t="shared" si="10"/>
        <v>-11.312666666666669</v>
      </c>
      <c r="J36">
        <v>64.959999999999994</v>
      </c>
      <c r="K36">
        <v>2</v>
      </c>
      <c r="L36" s="6">
        <v>5</v>
      </c>
      <c r="M36">
        <f t="shared" si="11"/>
        <v>10</v>
      </c>
      <c r="O36">
        <f t="shared" si="12"/>
        <v>-36.74354133333334</v>
      </c>
      <c r="Q36">
        <f t="shared" si="13"/>
        <v>36.74354133333334</v>
      </c>
    </row>
    <row r="37" spans="1:17" x14ac:dyDescent="0.2">
      <c r="A37" t="s">
        <v>58</v>
      </c>
      <c r="B37" t="s">
        <v>19</v>
      </c>
      <c r="C37">
        <v>100</v>
      </c>
      <c r="D37" s="5">
        <v>-13.747999999999999</v>
      </c>
      <c r="E37" s="5">
        <v>-14.061</v>
      </c>
      <c r="F37" s="5">
        <v>-17.190999999999999</v>
      </c>
      <c r="G37">
        <f t="shared" si="9"/>
        <v>-15</v>
      </c>
      <c r="H37" s="5">
        <v>-0.93899999999999995</v>
      </c>
      <c r="I37">
        <f t="shared" si="10"/>
        <v>-14.061</v>
      </c>
      <c r="J37">
        <v>64.959999999999994</v>
      </c>
      <c r="K37">
        <v>2</v>
      </c>
      <c r="L37" s="6">
        <v>5</v>
      </c>
      <c r="M37">
        <f t="shared" si="11"/>
        <v>10</v>
      </c>
      <c r="O37">
        <f t="shared" si="12"/>
        <v>-45.670127999999991</v>
      </c>
      <c r="P37">
        <f>AVERAGE(O37:O41)</f>
        <v>-54.677914666666666</v>
      </c>
      <c r="Q37">
        <f t="shared" si="13"/>
        <v>45.670127999999991</v>
      </c>
    </row>
    <row r="38" spans="1:17" x14ac:dyDescent="0.2">
      <c r="A38" t="s">
        <v>58</v>
      </c>
      <c r="B38" t="s">
        <v>20</v>
      </c>
      <c r="C38">
        <v>100</v>
      </c>
      <c r="D38" s="5">
        <v>-14.217000000000001</v>
      </c>
      <c r="E38" s="5">
        <v>-12.209</v>
      </c>
      <c r="F38" s="5">
        <v>-14.583</v>
      </c>
      <c r="G38">
        <f t="shared" si="9"/>
        <v>-13.669666666666666</v>
      </c>
      <c r="H38" s="5">
        <v>0.104</v>
      </c>
      <c r="I38">
        <f t="shared" si="10"/>
        <v>-13.773666666666665</v>
      </c>
      <c r="J38">
        <v>64.959999999999994</v>
      </c>
      <c r="K38">
        <v>2</v>
      </c>
      <c r="L38" s="6">
        <v>5</v>
      </c>
      <c r="M38">
        <f t="shared" si="11"/>
        <v>10</v>
      </c>
      <c r="O38">
        <f t="shared" si="12"/>
        <v>-44.736869333333324</v>
      </c>
      <c r="Q38">
        <f t="shared" si="13"/>
        <v>44.736869333333324</v>
      </c>
    </row>
    <row r="39" spans="1:17" x14ac:dyDescent="0.2">
      <c r="A39" t="s">
        <v>58</v>
      </c>
      <c r="B39" t="s">
        <v>21</v>
      </c>
      <c r="C39">
        <v>100</v>
      </c>
      <c r="D39" s="5">
        <v>-23.216999999999999</v>
      </c>
      <c r="E39" s="5">
        <v>-18.652000000000001</v>
      </c>
      <c r="F39" s="5">
        <v>-20.478000000000002</v>
      </c>
      <c r="G39">
        <f t="shared" si="9"/>
        <v>-20.782333333333334</v>
      </c>
      <c r="H39" s="5">
        <v>0.26100000000000001</v>
      </c>
      <c r="I39">
        <f t="shared" si="10"/>
        <v>-21.043333333333333</v>
      </c>
      <c r="J39">
        <v>64.959999999999994</v>
      </c>
      <c r="K39">
        <v>2</v>
      </c>
      <c r="L39" s="6">
        <v>5</v>
      </c>
      <c r="M39">
        <f t="shared" si="11"/>
        <v>10</v>
      </c>
      <c r="O39">
        <f t="shared" si="12"/>
        <v>-68.348746666666656</v>
      </c>
      <c r="Q39">
        <f t="shared" si="13"/>
        <v>68.348746666666656</v>
      </c>
    </row>
    <row r="40" spans="1:17" x14ac:dyDescent="0.2">
      <c r="A40" t="s">
        <v>58</v>
      </c>
      <c r="B40" t="s">
        <v>22</v>
      </c>
      <c r="C40">
        <v>100</v>
      </c>
      <c r="D40" s="5">
        <v>-22.225999999999999</v>
      </c>
      <c r="E40" s="5">
        <v>-19.617000000000001</v>
      </c>
      <c r="F40" s="5">
        <v>-17.948</v>
      </c>
      <c r="G40">
        <f t="shared" si="9"/>
        <v>-19.930333333333333</v>
      </c>
      <c r="H40" s="5">
        <v>2.5999999999999999E-2</v>
      </c>
      <c r="I40">
        <f t="shared" si="10"/>
        <v>-19.956333333333333</v>
      </c>
      <c r="J40">
        <v>64.959999999999994</v>
      </c>
      <c r="K40">
        <v>2</v>
      </c>
      <c r="L40" s="6">
        <v>5</v>
      </c>
      <c r="M40">
        <f t="shared" si="11"/>
        <v>10</v>
      </c>
      <c r="O40">
        <f t="shared" si="12"/>
        <v>-64.81817066666666</v>
      </c>
      <c r="Q40">
        <f t="shared" si="13"/>
        <v>64.81817066666666</v>
      </c>
    </row>
    <row r="41" spans="1:17" x14ac:dyDescent="0.2">
      <c r="A41" t="s">
        <v>58</v>
      </c>
      <c r="B41" t="s">
        <v>23</v>
      </c>
      <c r="C41">
        <v>100</v>
      </c>
      <c r="D41" s="5">
        <v>-17.087</v>
      </c>
      <c r="E41" s="5">
        <v>-16.696000000000002</v>
      </c>
      <c r="F41" s="5">
        <v>-13.957000000000001</v>
      </c>
      <c r="G41">
        <f t="shared" si="9"/>
        <v>-15.913333333333334</v>
      </c>
      <c r="H41" s="5">
        <v>-0.57599999999999996</v>
      </c>
      <c r="I41">
        <f t="shared" si="10"/>
        <v>-15.337333333333333</v>
      </c>
      <c r="J41">
        <v>64.959999999999994</v>
      </c>
      <c r="K41">
        <v>2</v>
      </c>
      <c r="L41" s="6">
        <v>5</v>
      </c>
      <c r="M41">
        <f t="shared" si="11"/>
        <v>10</v>
      </c>
      <c r="O41">
        <f t="shared" si="12"/>
        <v>-49.815658666666664</v>
      </c>
      <c r="Q41">
        <f t="shared" si="13"/>
        <v>49.815658666666664</v>
      </c>
    </row>
  </sheetData>
  <mergeCells count="4">
    <mergeCell ref="R16:T16"/>
    <mergeCell ref="V16:X16"/>
    <mergeCell ref="R21:T21"/>
    <mergeCell ref="V21:X21"/>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C812A-072E-476F-A790-4DEE5083C314}">
  <dimension ref="A1:AB44"/>
  <sheetViews>
    <sheetView topLeftCell="A10" zoomScaleNormal="150" zoomScaleSheetLayoutView="100" workbookViewId="0">
      <selection activeCell="E14" sqref="E14"/>
    </sheetView>
  </sheetViews>
  <sheetFormatPr defaultRowHeight="15" x14ac:dyDescent="0.2"/>
  <cols>
    <col min="1" max="1" width="10.22265625" bestFit="1" customWidth="1"/>
    <col min="2" max="2" width="13.85546875" bestFit="1" customWidth="1"/>
  </cols>
  <sheetData>
    <row r="1" spans="1:20" x14ac:dyDescent="0.2">
      <c r="A1" t="s">
        <v>62</v>
      </c>
      <c r="C1" s="65" t="s">
        <v>72</v>
      </c>
      <c r="D1" s="65"/>
      <c r="E1" s="65"/>
    </row>
    <row r="2" spans="1:20" x14ac:dyDescent="0.2">
      <c r="A2" t="s">
        <v>200</v>
      </c>
      <c r="B2" s="3" t="s">
        <v>70</v>
      </c>
      <c r="C2" s="4">
        <v>1</v>
      </c>
      <c r="D2" s="4">
        <v>2</v>
      </c>
      <c r="E2" s="4">
        <v>3</v>
      </c>
      <c r="F2" s="3" t="s">
        <v>63</v>
      </c>
      <c r="G2" s="4" t="s">
        <v>64</v>
      </c>
      <c r="H2" s="3" t="s">
        <v>61</v>
      </c>
      <c r="I2" s="9" t="s">
        <v>65</v>
      </c>
      <c r="J2" s="3" t="s">
        <v>66</v>
      </c>
      <c r="K2" s="3" t="s">
        <v>67</v>
      </c>
      <c r="L2" s="3" t="s">
        <v>68</v>
      </c>
      <c r="N2" s="3" t="s">
        <v>107</v>
      </c>
      <c r="Q2" t="s">
        <v>136</v>
      </c>
      <c r="R2" t="s">
        <v>137</v>
      </c>
      <c r="S2" t="s">
        <v>138</v>
      </c>
      <c r="T2" t="s">
        <v>139</v>
      </c>
    </row>
    <row r="3" spans="1:20" x14ac:dyDescent="0.2">
      <c r="B3" s="7">
        <v>20</v>
      </c>
      <c r="C3" s="5">
        <v>44.73</v>
      </c>
      <c r="D3" s="5">
        <v>42.978999999999999</v>
      </c>
      <c r="E3" s="5">
        <v>42.539000000000001</v>
      </c>
      <c r="F3">
        <f>AVERAGE(C3:E3)</f>
        <v>43.415999999999997</v>
      </c>
      <c r="G3" s="5">
        <v>-0.75900000000000001</v>
      </c>
      <c r="H3">
        <f>F3-G3</f>
        <v>44.174999999999997</v>
      </c>
      <c r="I3">
        <v>29.71</v>
      </c>
      <c r="J3">
        <v>2</v>
      </c>
      <c r="K3" s="5">
        <v>1</v>
      </c>
      <c r="L3">
        <f>50/K3</f>
        <v>50</v>
      </c>
      <c r="N3">
        <f>(H3*I3)/(J3*L3)</f>
        <v>13.124392499999999</v>
      </c>
      <c r="Q3">
        <v>50</v>
      </c>
      <c r="R3">
        <f>(S3*T3)/Q3</f>
        <v>5</v>
      </c>
      <c r="S3">
        <v>5</v>
      </c>
      <c r="T3">
        <v>50</v>
      </c>
    </row>
    <row r="4" spans="1:20" x14ac:dyDescent="0.2">
      <c r="B4" s="7">
        <v>100</v>
      </c>
      <c r="C4" s="5">
        <v>13.989000000000001</v>
      </c>
      <c r="D4" s="5">
        <v>19.641999999999999</v>
      </c>
      <c r="E4" s="5">
        <v>14.242000000000001</v>
      </c>
      <c r="F4">
        <f>AVERAGE(C4:E4)</f>
        <v>15.957666666666668</v>
      </c>
      <c r="G4" s="5">
        <v>0.53700000000000003</v>
      </c>
      <c r="H4">
        <f>F4-G4</f>
        <v>15.420666666666667</v>
      </c>
      <c r="I4">
        <v>29.71</v>
      </c>
      <c r="J4">
        <v>2</v>
      </c>
      <c r="K4" s="6">
        <v>5</v>
      </c>
      <c r="L4">
        <f>50/K4</f>
        <v>10</v>
      </c>
      <c r="N4">
        <f>(H4*I4)/(J4*L4)</f>
        <v>22.907400333333335</v>
      </c>
      <c r="T4">
        <f>T3-R3</f>
        <v>45</v>
      </c>
    </row>
    <row r="5" spans="1:20" x14ac:dyDescent="0.2">
      <c r="B5" s="22">
        <v>200</v>
      </c>
      <c r="C5" s="5">
        <v>20.751999999999999</v>
      </c>
      <c r="D5" s="5">
        <v>21.338000000000001</v>
      </c>
      <c r="E5" s="5">
        <v>14.638999999999999</v>
      </c>
      <c r="F5">
        <f>AVERAGE(C5:E5)</f>
        <v>18.909666666666666</v>
      </c>
      <c r="G5" s="5">
        <v>3.5680000000000001</v>
      </c>
      <c r="H5">
        <f>F5-G5</f>
        <v>15.341666666666667</v>
      </c>
      <c r="I5">
        <v>29.71</v>
      </c>
      <c r="J5">
        <v>2</v>
      </c>
      <c r="K5" s="6">
        <v>10</v>
      </c>
      <c r="L5">
        <f>50/K5</f>
        <v>5</v>
      </c>
      <c r="N5">
        <f>(H5*I5)/(J5*L5)</f>
        <v>45.580091666666668</v>
      </c>
    </row>
    <row r="6" spans="1:20" x14ac:dyDescent="0.2">
      <c r="B6" s="7">
        <v>400</v>
      </c>
      <c r="C6" s="5">
        <v>0</v>
      </c>
      <c r="D6" s="5">
        <v>0</v>
      </c>
      <c r="E6" s="5">
        <v>0</v>
      </c>
      <c r="F6">
        <f>AVERAGE(C6:E6)</f>
        <v>0</v>
      </c>
      <c r="G6" s="5">
        <v>0</v>
      </c>
      <c r="H6">
        <f>F6-G6</f>
        <v>0</v>
      </c>
      <c r="I6">
        <v>29.71</v>
      </c>
      <c r="J6">
        <v>2</v>
      </c>
      <c r="K6" s="6">
        <v>20</v>
      </c>
      <c r="L6">
        <f>50/K6</f>
        <v>2.5</v>
      </c>
      <c r="N6">
        <f>(H6*I6)/(J6*L6)</f>
        <v>0</v>
      </c>
      <c r="Q6" t="s">
        <v>136</v>
      </c>
      <c r="R6" t="s">
        <v>137</v>
      </c>
      <c r="S6" t="s">
        <v>138</v>
      </c>
      <c r="T6" t="s">
        <v>139</v>
      </c>
    </row>
    <row r="7" spans="1:20" x14ac:dyDescent="0.2">
      <c r="B7" s="7">
        <v>100</v>
      </c>
      <c r="C7" s="5">
        <v>0</v>
      </c>
      <c r="D7" s="5">
        <v>0</v>
      </c>
      <c r="E7" s="5">
        <v>0</v>
      </c>
      <c r="F7">
        <f>AVERAGE(C7:E7)</f>
        <v>0</v>
      </c>
      <c r="G7" s="5">
        <v>0</v>
      </c>
      <c r="H7">
        <f>F7-G7</f>
        <v>0</v>
      </c>
      <c r="I7">
        <v>29.71</v>
      </c>
      <c r="J7">
        <v>2</v>
      </c>
      <c r="K7" s="6">
        <v>5</v>
      </c>
      <c r="L7">
        <f>50/K7</f>
        <v>10</v>
      </c>
      <c r="N7">
        <f>(H7*I7)/(J7*L7)</f>
        <v>0</v>
      </c>
      <c r="Q7">
        <v>50</v>
      </c>
      <c r="R7">
        <f>(S7*T7)/Q7</f>
        <v>1.25</v>
      </c>
      <c r="S7">
        <v>1.25</v>
      </c>
      <c r="T7">
        <v>50</v>
      </c>
    </row>
    <row r="8" spans="1:20" x14ac:dyDescent="0.2">
      <c r="B8" s="7"/>
    </row>
    <row r="9" spans="1:20" x14ac:dyDescent="0.2">
      <c r="A9" t="s">
        <v>201</v>
      </c>
      <c r="B9" s="11" t="s">
        <v>70</v>
      </c>
      <c r="C9" s="4">
        <v>1</v>
      </c>
      <c r="D9" s="4">
        <v>2</v>
      </c>
      <c r="E9" s="4">
        <v>3</v>
      </c>
      <c r="F9" s="3" t="s">
        <v>63</v>
      </c>
      <c r="G9" s="4" t="s">
        <v>64</v>
      </c>
      <c r="H9" s="3" t="s">
        <v>61</v>
      </c>
      <c r="I9" s="9" t="s">
        <v>65</v>
      </c>
      <c r="J9" s="3" t="s">
        <v>66</v>
      </c>
      <c r="K9" s="3" t="s">
        <v>67</v>
      </c>
      <c r="L9" s="3" t="s">
        <v>68</v>
      </c>
      <c r="N9" s="3" t="s">
        <v>107</v>
      </c>
      <c r="T9">
        <f>T7-R7</f>
        <v>48.75</v>
      </c>
    </row>
    <row r="10" spans="1:20" x14ac:dyDescent="0.2">
      <c r="B10" s="7">
        <v>20</v>
      </c>
      <c r="C10" s="5">
        <v>36.316000000000003</v>
      </c>
      <c r="D10" s="5">
        <v>44.173000000000002</v>
      </c>
      <c r="E10" s="5">
        <v>37.401000000000003</v>
      </c>
      <c r="F10">
        <f>AVERAGE(C10:E10)</f>
        <v>39.296666666666674</v>
      </c>
      <c r="G10" s="5">
        <v>0.872</v>
      </c>
      <c r="H10">
        <f>F10-G10</f>
        <v>38.424666666666674</v>
      </c>
      <c r="I10">
        <v>29.71</v>
      </c>
      <c r="J10">
        <v>2</v>
      </c>
      <c r="K10" s="5">
        <v>1</v>
      </c>
      <c r="L10">
        <f>50/K10</f>
        <v>50</v>
      </c>
      <c r="N10">
        <f>(H10*I10)/(J10*L10)</f>
        <v>11.415968466666667</v>
      </c>
    </row>
    <row r="11" spans="1:20" x14ac:dyDescent="0.2">
      <c r="B11" s="7">
        <v>100</v>
      </c>
      <c r="C11" s="5">
        <v>12.079000000000001</v>
      </c>
      <c r="D11" s="5">
        <v>19.363</v>
      </c>
      <c r="E11" s="5">
        <v>16.079000000000001</v>
      </c>
      <c r="F11">
        <f>AVERAGE(C11:E11)</f>
        <v>15.840333333333334</v>
      </c>
      <c r="G11" s="5">
        <v>-1.49</v>
      </c>
      <c r="H11">
        <f>F11-G11</f>
        <v>17.330333333333332</v>
      </c>
      <c r="I11">
        <v>29.71</v>
      </c>
      <c r="J11">
        <v>2</v>
      </c>
      <c r="K11" s="6">
        <v>5</v>
      </c>
      <c r="L11">
        <f>50/K11</f>
        <v>10</v>
      </c>
      <c r="N11">
        <f>(H11*I11)/(J11*L11)</f>
        <v>25.744210166666665</v>
      </c>
    </row>
    <row r="12" spans="1:20" x14ac:dyDescent="0.2">
      <c r="B12" s="22">
        <v>200</v>
      </c>
      <c r="C12" s="5">
        <v>14.898</v>
      </c>
      <c r="D12" s="5">
        <v>14.03</v>
      </c>
      <c r="E12" s="5">
        <v>12.88</v>
      </c>
      <c r="F12">
        <f>AVERAGE(C12:E12)</f>
        <v>13.936</v>
      </c>
      <c r="G12" s="5">
        <v>0.99199999999999999</v>
      </c>
      <c r="H12">
        <f>F12-G12</f>
        <v>12.943999999999999</v>
      </c>
      <c r="I12">
        <v>29.71</v>
      </c>
      <c r="J12">
        <v>2</v>
      </c>
      <c r="K12" s="6">
        <v>10</v>
      </c>
      <c r="L12">
        <f>50/K12</f>
        <v>5</v>
      </c>
      <c r="N12">
        <f>(H12*I12)/(J12*L12)</f>
        <v>38.456623999999998</v>
      </c>
    </row>
    <row r="13" spans="1:20" x14ac:dyDescent="0.2">
      <c r="B13" s="7">
        <v>400</v>
      </c>
      <c r="C13" s="5">
        <v>0</v>
      </c>
      <c r="D13" s="5">
        <v>0</v>
      </c>
      <c r="E13" s="5">
        <v>0</v>
      </c>
      <c r="F13">
        <f>AVERAGE(C13:E13)</f>
        <v>0</v>
      </c>
      <c r="G13" s="5">
        <v>0</v>
      </c>
      <c r="H13">
        <f>F13-G13</f>
        <v>0</v>
      </c>
      <c r="I13">
        <v>29.71</v>
      </c>
      <c r="J13">
        <v>2</v>
      </c>
      <c r="K13" s="6">
        <v>20</v>
      </c>
      <c r="L13">
        <f>50/K13</f>
        <v>2.5</v>
      </c>
      <c r="N13">
        <f>(H13*I13)/(J13*L13)</f>
        <v>0</v>
      </c>
    </row>
    <row r="14" spans="1:20" x14ac:dyDescent="0.2">
      <c r="B14" s="7">
        <v>100</v>
      </c>
      <c r="C14" s="5">
        <v>0</v>
      </c>
      <c r="D14" s="5">
        <v>0</v>
      </c>
      <c r="E14" s="5">
        <v>0</v>
      </c>
      <c r="F14">
        <f>AVERAGE(C14:E14)</f>
        <v>0</v>
      </c>
      <c r="G14" s="5">
        <v>0</v>
      </c>
      <c r="H14">
        <f>F14-G14</f>
        <v>0</v>
      </c>
      <c r="I14">
        <v>29.71</v>
      </c>
      <c r="J14">
        <v>2</v>
      </c>
      <c r="K14" s="6">
        <v>5</v>
      </c>
      <c r="L14">
        <f>50/K14</f>
        <v>10</v>
      </c>
      <c r="N14">
        <f>(H14*I14)/(J14*L14)</f>
        <v>0</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6" t="s">
        <v>77</v>
      </c>
      <c r="S20" s="66"/>
      <c r="T20" s="66"/>
      <c r="V20" s="66" t="s">
        <v>74</v>
      </c>
      <c r="W20" s="66"/>
      <c r="X20" s="66"/>
      <c r="Z20" s="66" t="s">
        <v>79</v>
      </c>
      <c r="AA20" s="66"/>
      <c r="AB20" s="66"/>
    </row>
    <row r="21" spans="1:28" x14ac:dyDescent="0.2">
      <c r="A21" t="s">
        <v>57</v>
      </c>
      <c r="B21" t="s">
        <v>0</v>
      </c>
      <c r="C21">
        <v>200</v>
      </c>
      <c r="D21" s="5">
        <v>18.939</v>
      </c>
      <c r="E21" s="5">
        <v>14.988</v>
      </c>
      <c r="F21" s="5">
        <v>15.355</v>
      </c>
      <c r="G21">
        <f t="shared" ref="G21:G44" si="0">AVERAGE(D21:F21)</f>
        <v>16.427333333333333</v>
      </c>
      <c r="H21" s="5">
        <v>-0.188</v>
      </c>
      <c r="I21">
        <f t="shared" ref="I21:I44" si="1">G21-H21</f>
        <v>16.615333333333332</v>
      </c>
      <c r="J21">
        <v>29.71</v>
      </c>
      <c r="K21">
        <v>2</v>
      </c>
      <c r="L21" s="5">
        <v>10</v>
      </c>
      <c r="M21">
        <f t="shared" ref="M21:M44" si="2">50/L21</f>
        <v>5</v>
      </c>
      <c r="O21">
        <f t="shared" ref="O21:O44" si="3">(I21*J21)/(K21*M21)</f>
        <v>49.364155333333329</v>
      </c>
      <c r="P21">
        <f>AVERAGE(O21:O27)</f>
        <v>55.20075557142858</v>
      </c>
      <c r="S21" s="3" t="s">
        <v>58</v>
      </c>
      <c r="T21" t="s">
        <v>57</v>
      </c>
      <c r="W21" s="3" t="s">
        <v>58</v>
      </c>
      <c r="X21" t="s">
        <v>57</v>
      </c>
      <c r="AA21" s="3" t="s">
        <v>58</v>
      </c>
      <c r="AB21" t="s">
        <v>57</v>
      </c>
    </row>
    <row r="22" spans="1:28" x14ac:dyDescent="0.2">
      <c r="A22" t="s">
        <v>57</v>
      </c>
      <c r="B22" t="s">
        <v>1</v>
      </c>
      <c r="C22">
        <v>200</v>
      </c>
      <c r="D22" s="5">
        <v>24.4</v>
      </c>
      <c r="E22" s="5">
        <v>22.085999999999999</v>
      </c>
      <c r="F22" s="5">
        <v>22.513999999999999</v>
      </c>
      <c r="G22">
        <f t="shared" si="0"/>
        <v>23</v>
      </c>
      <c r="H22" s="5">
        <v>-0.28599999999999998</v>
      </c>
      <c r="I22">
        <f t="shared" si="1"/>
        <v>23.286000000000001</v>
      </c>
      <c r="J22">
        <v>29.71</v>
      </c>
      <c r="K22">
        <v>2</v>
      </c>
      <c r="L22" s="5">
        <v>10</v>
      </c>
      <c r="M22">
        <f t="shared" si="2"/>
        <v>5</v>
      </c>
      <c r="O22">
        <f t="shared" si="3"/>
        <v>69.18270600000001</v>
      </c>
      <c r="R22" t="s">
        <v>75</v>
      </c>
      <c r="S22">
        <f>AVERAGE(O40:O44)</f>
        <v>62.631056799999996</v>
      </c>
      <c r="T22">
        <f>AVERAGE(O28:O34)</f>
        <v>46.189995523809522</v>
      </c>
      <c r="V22" t="s">
        <v>75</v>
      </c>
      <c r="W22">
        <f>STDEVA(O40:O44)</f>
        <v>8.3632977051426867</v>
      </c>
      <c r="X22">
        <f>STDEVA(O28:O34)</f>
        <v>11.722633526305744</v>
      </c>
      <c r="Z22" t="s">
        <v>75</v>
      </c>
      <c r="AA22">
        <f>W22/SQRT(W27)</f>
        <v>3.7401804369534077</v>
      </c>
      <c r="AB22">
        <f>X22/SQRT(X27)</f>
        <v>4.4307390030504497</v>
      </c>
    </row>
    <row r="23" spans="1:28" x14ac:dyDescent="0.2">
      <c r="A23" t="s">
        <v>57</v>
      </c>
      <c r="B23" t="s">
        <v>2</v>
      </c>
      <c r="C23">
        <v>200</v>
      </c>
      <c r="D23" s="5">
        <v>21.396000000000001</v>
      </c>
      <c r="E23" s="5">
        <v>22.318000000000001</v>
      </c>
      <c r="F23" s="5">
        <v>21.803999999999998</v>
      </c>
      <c r="G23">
        <f t="shared" si="0"/>
        <v>21.839333333333332</v>
      </c>
      <c r="H23" s="5">
        <v>-0.2</v>
      </c>
      <c r="I23">
        <f t="shared" si="1"/>
        <v>22.039333333333332</v>
      </c>
      <c r="J23">
        <v>29.71</v>
      </c>
      <c r="K23">
        <v>2</v>
      </c>
      <c r="L23" s="5">
        <v>10</v>
      </c>
      <c r="M23">
        <f t="shared" si="2"/>
        <v>5</v>
      </c>
      <c r="O23">
        <f t="shared" si="3"/>
        <v>65.478859333333332</v>
      </c>
      <c r="R23" t="s">
        <v>76</v>
      </c>
      <c r="S23">
        <f>AVERAGE(O35:O39)</f>
        <v>50.911848266666667</v>
      </c>
      <c r="T23">
        <f>AVERAGE(O21:O27)</f>
        <v>55.20075557142858</v>
      </c>
      <c r="V23" t="s">
        <v>76</v>
      </c>
      <c r="W23">
        <f>STDEVA(O35:O39)</f>
        <v>14.853522042140606</v>
      </c>
      <c r="X23">
        <f>STDEVA(O21:O27)</f>
        <v>10.708303534764996</v>
      </c>
      <c r="Z23" t="s">
        <v>76</v>
      </c>
      <c r="AA23">
        <f>W23/SQRT(W28)</f>
        <v>6.6426969983035775</v>
      </c>
      <c r="AB23">
        <f>X23/SQRT(X28)</f>
        <v>4.0473583023402968</v>
      </c>
    </row>
    <row r="24" spans="1:28" x14ac:dyDescent="0.2">
      <c r="A24" t="s">
        <v>57</v>
      </c>
      <c r="B24" t="s">
        <v>3</v>
      </c>
      <c r="C24">
        <v>200</v>
      </c>
      <c r="D24" s="5">
        <v>16.579999999999998</v>
      </c>
      <c r="E24" s="5">
        <v>13.853</v>
      </c>
      <c r="F24" s="5">
        <v>16.318000000000001</v>
      </c>
      <c r="G24">
        <f t="shared" si="0"/>
        <v>15.583666666666668</v>
      </c>
      <c r="H24" s="5">
        <v>4.1000000000000002E-2</v>
      </c>
      <c r="I24">
        <f t="shared" si="1"/>
        <v>15.542666666666667</v>
      </c>
      <c r="J24">
        <v>29.71</v>
      </c>
      <c r="K24">
        <v>2</v>
      </c>
      <c r="L24" s="5">
        <v>10</v>
      </c>
      <c r="M24">
        <f t="shared" si="2"/>
        <v>5</v>
      </c>
      <c r="O24">
        <f t="shared" si="3"/>
        <v>46.177262666666671</v>
      </c>
    </row>
    <row r="25" spans="1:28" x14ac:dyDescent="0.2">
      <c r="A25" t="s">
        <v>57</v>
      </c>
      <c r="B25" t="s">
        <v>4</v>
      </c>
      <c r="C25">
        <v>200</v>
      </c>
      <c r="D25" s="5">
        <v>20.571000000000002</v>
      </c>
      <c r="E25" s="5">
        <v>19.713999999999999</v>
      </c>
      <c r="F25" s="5">
        <v>19.486000000000001</v>
      </c>
      <c r="G25">
        <f t="shared" si="0"/>
        <v>19.923666666666666</v>
      </c>
      <c r="H25" s="5">
        <v>5.7000000000000002E-2</v>
      </c>
      <c r="I25">
        <f t="shared" si="1"/>
        <v>19.866666666666667</v>
      </c>
      <c r="J25">
        <v>29.71</v>
      </c>
      <c r="K25">
        <v>2</v>
      </c>
      <c r="L25" s="5">
        <v>10</v>
      </c>
      <c r="M25">
        <f t="shared" si="2"/>
        <v>5</v>
      </c>
      <c r="O25">
        <f t="shared" si="3"/>
        <v>59.023866666666677</v>
      </c>
      <c r="R25" s="67" t="s">
        <v>78</v>
      </c>
      <c r="S25" s="67"/>
      <c r="T25" s="67"/>
      <c r="V25" s="66" t="s">
        <v>80</v>
      </c>
      <c r="W25" s="66"/>
      <c r="X25" s="66"/>
    </row>
    <row r="26" spans="1:28" x14ac:dyDescent="0.2">
      <c r="A26" t="s">
        <v>57</v>
      </c>
      <c r="B26" t="s">
        <v>5</v>
      </c>
      <c r="C26">
        <v>200</v>
      </c>
      <c r="D26" s="5">
        <v>14.114000000000001</v>
      </c>
      <c r="E26" s="5">
        <v>11.629</v>
      </c>
      <c r="F26" s="5">
        <v>15.4</v>
      </c>
      <c r="G26">
        <f t="shared" si="0"/>
        <v>13.714333333333334</v>
      </c>
      <c r="H26" s="5">
        <v>0.45700000000000002</v>
      </c>
      <c r="I26">
        <f t="shared" si="1"/>
        <v>13.257333333333333</v>
      </c>
      <c r="J26">
        <v>29.71</v>
      </c>
      <c r="K26">
        <v>2</v>
      </c>
      <c r="L26" s="5">
        <v>10</v>
      </c>
      <c r="M26">
        <f t="shared" si="2"/>
        <v>5</v>
      </c>
      <c r="O26">
        <f t="shared" si="3"/>
        <v>39.387537333333334</v>
      </c>
      <c r="S26" t="s">
        <v>58</v>
      </c>
      <c r="T26" t="s">
        <v>57</v>
      </c>
      <c r="W26" t="s">
        <v>58</v>
      </c>
      <c r="X26" t="s">
        <v>57</v>
      </c>
    </row>
    <row r="27" spans="1:28" x14ac:dyDescent="0.2">
      <c r="A27" t="s">
        <v>57</v>
      </c>
      <c r="B27" t="s">
        <v>6</v>
      </c>
      <c r="C27">
        <v>200</v>
      </c>
      <c r="D27" s="5">
        <v>22.276</v>
      </c>
      <c r="E27" s="5">
        <v>16.428999999999998</v>
      </c>
      <c r="F27" s="5">
        <v>20.262</v>
      </c>
      <c r="G27">
        <f t="shared" si="0"/>
        <v>19.655666666666665</v>
      </c>
      <c r="H27" s="5">
        <v>0.20399999999999999</v>
      </c>
      <c r="I27">
        <f t="shared" si="1"/>
        <v>19.451666666666664</v>
      </c>
      <c r="J27">
        <v>29.71</v>
      </c>
      <c r="K27">
        <v>2</v>
      </c>
      <c r="L27" s="5">
        <v>10</v>
      </c>
      <c r="M27">
        <f t="shared" si="2"/>
        <v>5</v>
      </c>
      <c r="O27">
        <f t="shared" si="3"/>
        <v>57.790901666666663</v>
      </c>
      <c r="R27" t="s">
        <v>75</v>
      </c>
      <c r="S27">
        <f>ABS(S22)</f>
        <v>62.631056799999996</v>
      </c>
      <c r="T27">
        <f>ABS(T22)</f>
        <v>46.189995523809522</v>
      </c>
      <c r="V27" t="s">
        <v>75</v>
      </c>
      <c r="W27">
        <f>COUNT(O40:O44)</f>
        <v>5</v>
      </c>
      <c r="X27">
        <f>COUNT(O28:O34)</f>
        <v>7</v>
      </c>
    </row>
    <row r="28" spans="1:28" x14ac:dyDescent="0.2">
      <c r="A28" t="s">
        <v>57</v>
      </c>
      <c r="B28" t="s">
        <v>7</v>
      </c>
      <c r="C28">
        <v>200</v>
      </c>
      <c r="D28" s="5">
        <v>20.376000000000001</v>
      </c>
      <c r="E28" s="5">
        <v>17.510000000000002</v>
      </c>
      <c r="F28" s="5">
        <v>21.722000000000001</v>
      </c>
      <c r="G28">
        <f t="shared" si="0"/>
        <v>19.869333333333334</v>
      </c>
      <c r="H28" s="5">
        <v>9.8000000000000004E-2</v>
      </c>
      <c r="I28">
        <f t="shared" si="1"/>
        <v>19.771333333333335</v>
      </c>
      <c r="J28">
        <v>29.71</v>
      </c>
      <c r="K28">
        <v>2</v>
      </c>
      <c r="L28" s="5">
        <v>10</v>
      </c>
      <c r="M28">
        <f t="shared" si="2"/>
        <v>5</v>
      </c>
      <c r="O28">
        <f t="shared" si="3"/>
        <v>58.74063133333334</v>
      </c>
      <c r="P28">
        <f>AVERAGE(O28:O34)</f>
        <v>46.189995523809522</v>
      </c>
      <c r="R28" t="s">
        <v>76</v>
      </c>
      <c r="S28">
        <f>ABS(S23)</f>
        <v>50.911848266666667</v>
      </c>
      <c r="T28">
        <f>ABS(T23)</f>
        <v>55.20075557142858</v>
      </c>
      <c r="V28" t="s">
        <v>76</v>
      </c>
      <c r="W28">
        <f>COUNT(O35:O39)</f>
        <v>5</v>
      </c>
      <c r="X28">
        <f>COUNT(O21:O27)</f>
        <v>7</v>
      </c>
    </row>
    <row r="29" spans="1:28" x14ac:dyDescent="0.2">
      <c r="A29" t="s">
        <v>57</v>
      </c>
      <c r="B29" t="s">
        <v>8</v>
      </c>
      <c r="C29">
        <v>200</v>
      </c>
      <c r="D29" s="5">
        <v>9.8569999999999993</v>
      </c>
      <c r="E29" s="5">
        <v>9.1430000000000007</v>
      </c>
      <c r="F29" s="5">
        <v>8.4570000000000007</v>
      </c>
      <c r="G29">
        <f t="shared" si="0"/>
        <v>9.152333333333333</v>
      </c>
      <c r="H29" s="5">
        <v>0.85699999999999998</v>
      </c>
      <c r="I29">
        <f t="shared" si="1"/>
        <v>8.2953333333333337</v>
      </c>
      <c r="J29">
        <v>29.71</v>
      </c>
      <c r="K29">
        <v>2</v>
      </c>
      <c r="L29" s="5">
        <v>10</v>
      </c>
      <c r="M29">
        <f t="shared" si="2"/>
        <v>5</v>
      </c>
      <c r="O29">
        <f t="shared" si="3"/>
        <v>24.645435333333335</v>
      </c>
    </row>
    <row r="30" spans="1:28" x14ac:dyDescent="0.2">
      <c r="A30" t="s">
        <v>57</v>
      </c>
      <c r="B30" t="s">
        <v>9</v>
      </c>
      <c r="C30">
        <v>200</v>
      </c>
      <c r="D30" s="5">
        <v>14.898</v>
      </c>
      <c r="E30" s="5">
        <v>14.03</v>
      </c>
      <c r="F30" s="5">
        <v>12.88</v>
      </c>
      <c r="G30">
        <f t="shared" si="0"/>
        <v>13.936</v>
      </c>
      <c r="H30" s="5">
        <v>0.99199999999999999</v>
      </c>
      <c r="I30">
        <f t="shared" si="1"/>
        <v>12.943999999999999</v>
      </c>
      <c r="J30">
        <v>29.71</v>
      </c>
      <c r="K30">
        <v>2</v>
      </c>
      <c r="L30" s="5">
        <v>10</v>
      </c>
      <c r="M30">
        <f t="shared" si="2"/>
        <v>5</v>
      </c>
      <c r="O30">
        <f t="shared" si="3"/>
        <v>38.456623999999998</v>
      </c>
    </row>
    <row r="31" spans="1:28" x14ac:dyDescent="0.2">
      <c r="A31" t="s">
        <v>57</v>
      </c>
      <c r="B31" t="s">
        <v>10</v>
      </c>
      <c r="C31">
        <v>200</v>
      </c>
      <c r="D31" s="5">
        <v>19.992000000000001</v>
      </c>
      <c r="E31" s="5">
        <v>18.236999999999998</v>
      </c>
      <c r="F31" s="5">
        <v>18.734999999999999</v>
      </c>
      <c r="G31">
        <f t="shared" si="0"/>
        <v>18.988</v>
      </c>
      <c r="H31" s="5">
        <v>-4.9000000000000002E-2</v>
      </c>
      <c r="I31">
        <f t="shared" si="1"/>
        <v>19.036999999999999</v>
      </c>
      <c r="J31">
        <v>29.71</v>
      </c>
      <c r="K31">
        <v>2</v>
      </c>
      <c r="L31" s="5">
        <v>10</v>
      </c>
      <c r="M31">
        <f t="shared" si="2"/>
        <v>5</v>
      </c>
      <c r="O31">
        <f t="shared" si="3"/>
        <v>56.558926999999997</v>
      </c>
    </row>
    <row r="32" spans="1:28" x14ac:dyDescent="0.2">
      <c r="A32" t="s">
        <v>57</v>
      </c>
      <c r="B32" t="s">
        <v>11</v>
      </c>
      <c r="C32">
        <v>200</v>
      </c>
      <c r="D32" s="5">
        <v>17.175999999999998</v>
      </c>
      <c r="E32" s="5">
        <v>15.192</v>
      </c>
      <c r="F32" s="5">
        <v>17.934999999999999</v>
      </c>
      <c r="G32">
        <f t="shared" si="0"/>
        <v>16.767666666666667</v>
      </c>
      <c r="H32" s="5">
        <v>-0.09</v>
      </c>
      <c r="I32">
        <f t="shared" si="1"/>
        <v>16.857666666666667</v>
      </c>
      <c r="J32">
        <v>29.71</v>
      </c>
      <c r="K32">
        <v>2</v>
      </c>
      <c r="L32" s="5">
        <v>10</v>
      </c>
      <c r="M32">
        <f t="shared" si="2"/>
        <v>5</v>
      </c>
      <c r="O32">
        <f t="shared" si="3"/>
        <v>50.084127666666667</v>
      </c>
    </row>
    <row r="33" spans="1:16" x14ac:dyDescent="0.2">
      <c r="A33" t="s">
        <v>57</v>
      </c>
      <c r="B33" t="s">
        <v>12</v>
      </c>
      <c r="C33">
        <v>200</v>
      </c>
      <c r="D33" s="5">
        <v>15.457000000000001</v>
      </c>
      <c r="E33" s="5">
        <v>13.371</v>
      </c>
      <c r="F33" s="5">
        <v>16.257000000000001</v>
      </c>
      <c r="G33">
        <f t="shared" si="0"/>
        <v>15.028333333333336</v>
      </c>
      <c r="H33" s="5">
        <v>5.7000000000000002E-2</v>
      </c>
      <c r="I33">
        <f t="shared" si="1"/>
        <v>14.971333333333336</v>
      </c>
      <c r="J33">
        <v>29.71</v>
      </c>
      <c r="K33">
        <v>2</v>
      </c>
      <c r="L33" s="5">
        <v>10</v>
      </c>
      <c r="M33">
        <f t="shared" si="2"/>
        <v>5</v>
      </c>
      <c r="O33">
        <f t="shared" si="3"/>
        <v>44.479831333333337</v>
      </c>
    </row>
    <row r="34" spans="1:16" x14ac:dyDescent="0.2">
      <c r="A34" t="s">
        <v>57</v>
      </c>
      <c r="B34" t="s">
        <v>13</v>
      </c>
      <c r="C34">
        <v>200</v>
      </c>
      <c r="D34" s="5">
        <v>16.713999999999999</v>
      </c>
      <c r="E34" s="5">
        <v>15.885999999999999</v>
      </c>
      <c r="F34" s="5">
        <v>18.343</v>
      </c>
      <c r="G34">
        <f t="shared" si="0"/>
        <v>16.980999999999998</v>
      </c>
      <c r="H34" s="5">
        <v>2.9000000000000001E-2</v>
      </c>
      <c r="I34">
        <f t="shared" si="1"/>
        <v>16.951999999999998</v>
      </c>
      <c r="J34">
        <v>29.71</v>
      </c>
      <c r="K34">
        <v>2</v>
      </c>
      <c r="L34" s="5">
        <v>10</v>
      </c>
      <c r="M34">
        <f t="shared" si="2"/>
        <v>5</v>
      </c>
      <c r="O34">
        <f t="shared" si="3"/>
        <v>50.364391999999995</v>
      </c>
    </row>
    <row r="35" spans="1:16" x14ac:dyDescent="0.2">
      <c r="A35" t="s">
        <v>58</v>
      </c>
      <c r="B35" t="s">
        <v>14</v>
      </c>
      <c r="C35">
        <v>200</v>
      </c>
      <c r="D35" s="5">
        <v>20.751999999999999</v>
      </c>
      <c r="E35" s="5">
        <v>21.338000000000001</v>
      </c>
      <c r="F35" s="5">
        <v>14.638999999999999</v>
      </c>
      <c r="G35">
        <f t="shared" si="0"/>
        <v>18.909666666666666</v>
      </c>
      <c r="H35" s="5">
        <v>3.5680000000000001</v>
      </c>
      <c r="I35">
        <f t="shared" si="1"/>
        <v>15.341666666666667</v>
      </c>
      <c r="J35">
        <v>29.71</v>
      </c>
      <c r="K35">
        <v>2</v>
      </c>
      <c r="L35" s="5">
        <v>10</v>
      </c>
      <c r="M35">
        <f t="shared" si="2"/>
        <v>5</v>
      </c>
      <c r="O35">
        <f t="shared" si="3"/>
        <v>45.580091666666668</v>
      </c>
      <c r="P35">
        <f>AVERAGE(O35:O39)</f>
        <v>50.911848266666667</v>
      </c>
    </row>
    <row r="36" spans="1:16" x14ac:dyDescent="0.2">
      <c r="A36" t="s">
        <v>58</v>
      </c>
      <c r="B36" t="s">
        <v>15</v>
      </c>
      <c r="C36">
        <v>200</v>
      </c>
      <c r="D36" s="5">
        <v>28.530999999999999</v>
      </c>
      <c r="E36" s="5">
        <v>21.404</v>
      </c>
      <c r="F36" s="5">
        <v>23.370999999999999</v>
      </c>
      <c r="G36">
        <f t="shared" si="0"/>
        <v>24.435333333333332</v>
      </c>
      <c r="H36" s="5">
        <v>-0.114</v>
      </c>
      <c r="I36">
        <f t="shared" si="1"/>
        <v>24.549333333333333</v>
      </c>
      <c r="J36">
        <v>29.71</v>
      </c>
      <c r="K36">
        <v>2</v>
      </c>
      <c r="L36" s="5">
        <v>10</v>
      </c>
      <c r="M36">
        <f t="shared" si="2"/>
        <v>5</v>
      </c>
      <c r="O36">
        <f t="shared" si="3"/>
        <v>72.936069333333336</v>
      </c>
    </row>
    <row r="37" spans="1:16" x14ac:dyDescent="0.2">
      <c r="A37" t="s">
        <v>58</v>
      </c>
      <c r="B37" t="s">
        <v>16</v>
      </c>
      <c r="C37">
        <v>200</v>
      </c>
      <c r="D37" s="5">
        <v>20.056999999999999</v>
      </c>
      <c r="E37" s="5">
        <v>18.257000000000001</v>
      </c>
      <c r="F37" s="5">
        <v>19.370999999999999</v>
      </c>
      <c r="G37">
        <f t="shared" si="0"/>
        <v>19.228333333333335</v>
      </c>
      <c r="H37" s="5">
        <v>2.9000000000000001E-2</v>
      </c>
      <c r="I37">
        <f t="shared" si="1"/>
        <v>19.199333333333335</v>
      </c>
      <c r="J37">
        <v>29.71</v>
      </c>
      <c r="K37">
        <v>2</v>
      </c>
      <c r="L37" s="5">
        <v>10</v>
      </c>
      <c r="M37">
        <f t="shared" si="2"/>
        <v>5</v>
      </c>
      <c r="O37">
        <f t="shared" si="3"/>
        <v>57.041219333333345</v>
      </c>
    </row>
    <row r="38" spans="1:16" x14ac:dyDescent="0.2">
      <c r="A38" t="s">
        <v>58</v>
      </c>
      <c r="B38" s="2" t="s">
        <v>17</v>
      </c>
      <c r="C38">
        <v>200</v>
      </c>
      <c r="D38" s="5">
        <v>11.045</v>
      </c>
      <c r="E38" s="5">
        <v>11.69</v>
      </c>
      <c r="F38" s="5">
        <v>11.11</v>
      </c>
      <c r="G38">
        <f t="shared" si="0"/>
        <v>11.281666666666666</v>
      </c>
      <c r="H38" s="5">
        <v>-8.0000000000000002E-3</v>
      </c>
      <c r="I38">
        <f t="shared" si="1"/>
        <v>11.289666666666665</v>
      </c>
      <c r="J38">
        <v>29.71</v>
      </c>
      <c r="K38">
        <v>2</v>
      </c>
      <c r="L38" s="5">
        <v>10</v>
      </c>
      <c r="M38">
        <f t="shared" si="2"/>
        <v>5</v>
      </c>
      <c r="O38">
        <f t="shared" si="3"/>
        <v>33.541599666666663</v>
      </c>
    </row>
    <row r="39" spans="1:16" x14ac:dyDescent="0.2">
      <c r="A39" t="s">
        <v>58</v>
      </c>
      <c r="B39" t="s">
        <v>18</v>
      </c>
      <c r="C39">
        <v>200</v>
      </c>
      <c r="D39" s="5">
        <v>14.62</v>
      </c>
      <c r="E39" s="5">
        <v>15.829000000000001</v>
      </c>
      <c r="F39" s="5">
        <v>15.526999999999999</v>
      </c>
      <c r="G39">
        <f t="shared" si="0"/>
        <v>15.325333333333333</v>
      </c>
      <c r="H39" s="5">
        <v>2.4E-2</v>
      </c>
      <c r="I39">
        <f t="shared" si="1"/>
        <v>15.301333333333334</v>
      </c>
      <c r="J39">
        <v>29.71</v>
      </c>
      <c r="K39">
        <v>2</v>
      </c>
      <c r="L39" s="5">
        <v>10</v>
      </c>
      <c r="M39">
        <f t="shared" si="2"/>
        <v>5</v>
      </c>
      <c r="O39">
        <f t="shared" si="3"/>
        <v>45.460261333333335</v>
      </c>
    </row>
    <row r="40" spans="1:16" x14ac:dyDescent="0.2">
      <c r="A40" t="s">
        <v>58</v>
      </c>
      <c r="B40" t="s">
        <v>19</v>
      </c>
      <c r="C40">
        <v>200</v>
      </c>
      <c r="D40" s="5">
        <v>22.971</v>
      </c>
      <c r="E40" s="5">
        <v>21.314</v>
      </c>
      <c r="F40" s="5">
        <v>21.143000000000001</v>
      </c>
      <c r="G40">
        <f t="shared" si="0"/>
        <v>21.809333333333331</v>
      </c>
      <c r="H40" s="5">
        <v>0.188</v>
      </c>
      <c r="I40">
        <f t="shared" si="1"/>
        <v>21.621333333333332</v>
      </c>
      <c r="J40">
        <v>29.71</v>
      </c>
      <c r="K40">
        <v>2</v>
      </c>
      <c r="L40" s="5">
        <v>10</v>
      </c>
      <c r="M40">
        <f t="shared" si="2"/>
        <v>5</v>
      </c>
      <c r="O40">
        <f t="shared" si="3"/>
        <v>64.236981333333333</v>
      </c>
      <c r="P40">
        <f>AVERAGE(O40:O44)</f>
        <v>62.631056799999996</v>
      </c>
    </row>
    <row r="41" spans="1:16" x14ac:dyDescent="0.2">
      <c r="A41" t="s">
        <v>58</v>
      </c>
      <c r="B41" t="s">
        <v>20</v>
      </c>
      <c r="C41">
        <v>200</v>
      </c>
      <c r="D41" s="5">
        <v>18.486000000000001</v>
      </c>
      <c r="E41" s="5">
        <v>17.856999999999999</v>
      </c>
      <c r="F41" s="5">
        <v>16.542999999999999</v>
      </c>
      <c r="G41">
        <f t="shared" si="0"/>
        <v>17.628666666666668</v>
      </c>
      <c r="H41" s="5">
        <v>-5.7000000000000002E-2</v>
      </c>
      <c r="I41">
        <f t="shared" si="1"/>
        <v>17.685666666666666</v>
      </c>
      <c r="J41">
        <v>29.71</v>
      </c>
      <c r="K41">
        <v>2</v>
      </c>
      <c r="L41" s="5">
        <v>10</v>
      </c>
      <c r="M41">
        <f t="shared" si="2"/>
        <v>5</v>
      </c>
      <c r="O41">
        <f t="shared" si="3"/>
        <v>52.544115666666663</v>
      </c>
    </row>
    <row r="42" spans="1:16" x14ac:dyDescent="0.2">
      <c r="A42" t="s">
        <v>58</v>
      </c>
      <c r="B42" t="s">
        <v>21</v>
      </c>
      <c r="C42">
        <v>200</v>
      </c>
      <c r="D42" s="5">
        <v>23.571000000000002</v>
      </c>
      <c r="E42" s="5">
        <v>24.771000000000001</v>
      </c>
      <c r="F42" s="5">
        <v>24.029</v>
      </c>
      <c r="G42">
        <f t="shared" si="0"/>
        <v>24.123666666666665</v>
      </c>
      <c r="H42" s="5">
        <v>-0.14299999999999999</v>
      </c>
      <c r="I42">
        <f t="shared" si="1"/>
        <v>24.266666666666666</v>
      </c>
      <c r="J42">
        <v>29.71</v>
      </c>
      <c r="K42">
        <v>2</v>
      </c>
      <c r="L42" s="5">
        <v>10</v>
      </c>
      <c r="M42">
        <f t="shared" si="2"/>
        <v>5</v>
      </c>
      <c r="O42">
        <f t="shared" si="3"/>
        <v>72.096266666666665</v>
      </c>
    </row>
    <row r="43" spans="1:16" x14ac:dyDescent="0.2">
      <c r="A43" t="s">
        <v>58</v>
      </c>
      <c r="B43" t="s">
        <v>22</v>
      </c>
      <c r="C43">
        <v>200</v>
      </c>
      <c r="D43" s="5">
        <v>22.513999999999999</v>
      </c>
      <c r="E43" s="5">
        <v>22.314</v>
      </c>
      <c r="F43" s="5">
        <v>25.286000000000001</v>
      </c>
      <c r="G43">
        <f t="shared" si="0"/>
        <v>23.371333333333336</v>
      </c>
      <c r="H43" s="5">
        <v>0.25700000000000001</v>
      </c>
      <c r="I43">
        <f t="shared" si="1"/>
        <v>23.114333333333335</v>
      </c>
      <c r="J43">
        <v>29.71</v>
      </c>
      <c r="K43">
        <v>2</v>
      </c>
      <c r="L43" s="5">
        <v>10</v>
      </c>
      <c r="M43">
        <f t="shared" si="2"/>
        <v>5</v>
      </c>
      <c r="O43">
        <f t="shared" si="3"/>
        <v>68.672684333333336</v>
      </c>
    </row>
    <row r="44" spans="1:16" x14ac:dyDescent="0.2">
      <c r="A44" t="s">
        <v>58</v>
      </c>
      <c r="B44" t="s">
        <v>23</v>
      </c>
      <c r="C44">
        <v>200</v>
      </c>
      <c r="D44" s="5">
        <v>18.686</v>
      </c>
      <c r="E44" s="5">
        <v>18.718</v>
      </c>
      <c r="F44" s="5">
        <v>19.11</v>
      </c>
      <c r="G44">
        <f t="shared" si="0"/>
        <v>18.837999999999997</v>
      </c>
      <c r="H44" s="5">
        <v>0.122</v>
      </c>
      <c r="I44">
        <f t="shared" si="1"/>
        <v>18.715999999999998</v>
      </c>
      <c r="J44">
        <v>29.71</v>
      </c>
      <c r="K44">
        <v>2</v>
      </c>
      <c r="L44" s="5">
        <v>10</v>
      </c>
      <c r="M44">
        <f t="shared" si="2"/>
        <v>5</v>
      </c>
      <c r="O44">
        <f t="shared" si="3"/>
        <v>55.605235999999991</v>
      </c>
    </row>
  </sheetData>
  <mergeCells count="6">
    <mergeCell ref="C1:E1"/>
    <mergeCell ref="R20:T20"/>
    <mergeCell ref="V20:X20"/>
    <mergeCell ref="Z20:AB20"/>
    <mergeCell ref="R25:T25"/>
    <mergeCell ref="V25:X2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4556-B18E-4B94-ABE1-FF4AD7EEEBCC}">
  <dimension ref="A1:AB42"/>
  <sheetViews>
    <sheetView topLeftCell="A7" zoomScaleNormal="150" zoomScaleSheetLayoutView="100" workbookViewId="0"/>
  </sheetViews>
  <sheetFormatPr defaultRowHeight="15" x14ac:dyDescent="0.2"/>
  <cols>
    <col min="2" max="2" width="13.85546875" bestFit="1" customWidth="1"/>
  </cols>
  <sheetData>
    <row r="1" spans="1:14" x14ac:dyDescent="0.2">
      <c r="A1" t="s">
        <v>178</v>
      </c>
      <c r="C1" s="65" t="s">
        <v>72</v>
      </c>
      <c r="D1" s="65"/>
      <c r="E1" s="65"/>
    </row>
    <row r="2" spans="1:14" x14ac:dyDescent="0.2">
      <c r="A2" t="s">
        <v>95</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c r="D3" s="5"/>
      <c r="E3" s="5"/>
      <c r="F3" t="e">
        <f t="shared" ref="F3:F8" si="0">AVERAGE(C3:E3)</f>
        <v>#DIV/0!</v>
      </c>
      <c r="G3" s="5"/>
      <c r="H3" t="e">
        <f t="shared" ref="H3:H8" si="1">F3-G3</f>
        <v>#DIV/0!</v>
      </c>
      <c r="I3">
        <v>64.959999999999994</v>
      </c>
      <c r="J3">
        <v>2</v>
      </c>
      <c r="K3" s="5">
        <v>1</v>
      </c>
      <c r="L3">
        <f t="shared" ref="L3:L8" si="2">50/K3</f>
        <v>50</v>
      </c>
      <c r="N3" t="e">
        <f t="shared" ref="N3:N8" si="3">(H3*I3)/(J3*L3)</f>
        <v>#DIV/0!</v>
      </c>
    </row>
    <row r="4" spans="1:14" x14ac:dyDescent="0.2">
      <c r="B4" s="7">
        <v>100</v>
      </c>
      <c r="C4" s="5">
        <v>0</v>
      </c>
      <c r="D4" s="5">
        <v>0</v>
      </c>
      <c r="E4" s="5">
        <v>0</v>
      </c>
      <c r="F4">
        <f t="shared" si="0"/>
        <v>0</v>
      </c>
      <c r="G4" s="5">
        <v>0</v>
      </c>
      <c r="H4">
        <f t="shared" si="1"/>
        <v>0</v>
      </c>
      <c r="I4">
        <v>64.959999999999994</v>
      </c>
      <c r="J4">
        <v>2</v>
      </c>
      <c r="K4" s="6">
        <v>5</v>
      </c>
      <c r="L4">
        <f t="shared" si="2"/>
        <v>10</v>
      </c>
      <c r="N4">
        <f t="shared" si="3"/>
        <v>0</v>
      </c>
    </row>
    <row r="5" spans="1:14" x14ac:dyDescent="0.2">
      <c r="B5" s="7">
        <v>200</v>
      </c>
      <c r="C5" s="5">
        <v>-54.808999999999997</v>
      </c>
      <c r="D5" s="5">
        <v>-66.156999999999996</v>
      </c>
      <c r="E5" s="5">
        <v>-63.808999999999997</v>
      </c>
      <c r="F5">
        <f t="shared" si="0"/>
        <v>-61.591666666666661</v>
      </c>
      <c r="G5" s="5">
        <v>2.5999999999999999E-2</v>
      </c>
      <c r="H5">
        <f t="shared" si="1"/>
        <v>-61.617666666666665</v>
      </c>
      <c r="I5">
        <v>64.959999999999994</v>
      </c>
      <c r="J5">
        <v>2</v>
      </c>
      <c r="K5" s="6">
        <v>10</v>
      </c>
      <c r="L5">
        <f t="shared" si="2"/>
        <v>5</v>
      </c>
      <c r="N5">
        <f t="shared" si="3"/>
        <v>-400.26836266666658</v>
      </c>
    </row>
    <row r="6" spans="1:14" x14ac:dyDescent="0.2">
      <c r="B6" s="7">
        <v>400</v>
      </c>
      <c r="C6" s="5">
        <v>-30.568999999999999</v>
      </c>
      <c r="D6" s="5">
        <v>-21.334</v>
      </c>
      <c r="E6" s="5">
        <v>-20.925999999999998</v>
      </c>
      <c r="F6">
        <f t="shared" si="0"/>
        <v>-24.27633333333333</v>
      </c>
      <c r="G6" s="5">
        <v>-0.59499999999999997</v>
      </c>
      <c r="H6">
        <f t="shared" si="1"/>
        <v>-23.681333333333331</v>
      </c>
      <c r="I6">
        <v>64.959999999999994</v>
      </c>
      <c r="J6">
        <v>2</v>
      </c>
      <c r="K6" s="6">
        <v>20</v>
      </c>
      <c r="L6">
        <f t="shared" si="2"/>
        <v>2.5</v>
      </c>
      <c r="N6">
        <f t="shared" si="3"/>
        <v>-307.66788266666663</v>
      </c>
    </row>
    <row r="7" spans="1:14" x14ac:dyDescent="0.2">
      <c r="B7" s="22">
        <v>800</v>
      </c>
      <c r="C7" s="5">
        <v>-17.914999999999999</v>
      </c>
      <c r="D7" s="5">
        <v>-13.025</v>
      </c>
      <c r="E7" s="5">
        <v>-11.87</v>
      </c>
      <c r="F7">
        <f t="shared" si="0"/>
        <v>-14.269999999999998</v>
      </c>
      <c r="G7" s="5">
        <v>-0.30099999999999999</v>
      </c>
      <c r="H7">
        <f t="shared" si="1"/>
        <v>-13.968999999999998</v>
      </c>
      <c r="I7">
        <v>64.959999999999994</v>
      </c>
      <c r="J7">
        <v>2</v>
      </c>
      <c r="K7" s="6">
        <v>40</v>
      </c>
      <c r="L7">
        <f t="shared" si="2"/>
        <v>1.25</v>
      </c>
      <c r="N7">
        <f t="shared" si="3"/>
        <v>-362.97049599999991</v>
      </c>
    </row>
    <row r="8" spans="1:14" x14ac:dyDescent="0.2">
      <c r="B8" s="7">
        <v>1600</v>
      </c>
      <c r="C8" s="59">
        <v>-9.5079999999999991</v>
      </c>
      <c r="D8" s="59">
        <v>-7.5039999999999996</v>
      </c>
      <c r="E8" s="59">
        <v>-7.8170000000000002</v>
      </c>
      <c r="F8">
        <f t="shared" si="0"/>
        <v>-8.2763333333333335</v>
      </c>
      <c r="G8" s="59">
        <v>-0.47199999999999998</v>
      </c>
      <c r="H8">
        <f t="shared" si="1"/>
        <v>-7.804333333333334</v>
      </c>
      <c r="I8">
        <v>64.959999999999994</v>
      </c>
      <c r="J8">
        <v>2</v>
      </c>
      <c r="K8" s="6">
        <v>80</v>
      </c>
      <c r="L8">
        <f t="shared" si="2"/>
        <v>0.625</v>
      </c>
      <c r="N8">
        <f t="shared" si="3"/>
        <v>-405.57559466666669</v>
      </c>
    </row>
    <row r="9" spans="1:14" x14ac:dyDescent="0.2">
      <c r="A9" t="s">
        <v>201</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 t="shared" ref="F10:F15" si="4">AVERAGE(C10:E10)</f>
        <v>0</v>
      </c>
      <c r="G10" s="5">
        <v>0</v>
      </c>
      <c r="H10">
        <f t="shared" ref="H10:H15" si="5">F10-G10</f>
        <v>0</v>
      </c>
      <c r="I10">
        <v>64.959999999999994</v>
      </c>
      <c r="J10">
        <v>2</v>
      </c>
      <c r="K10" s="5">
        <v>1</v>
      </c>
      <c r="L10">
        <f t="shared" ref="L10:L15" si="6">50/K10</f>
        <v>50</v>
      </c>
      <c r="N10">
        <f t="shared" ref="N10:N15" si="7">(H10*I10)/(J10*L10)</f>
        <v>0</v>
      </c>
    </row>
    <row r="11" spans="1:14" x14ac:dyDescent="0.2">
      <c r="B11" s="7">
        <v>100</v>
      </c>
      <c r="C11" s="5">
        <v>0</v>
      </c>
      <c r="D11" s="5">
        <v>0</v>
      </c>
      <c r="E11" s="5">
        <v>0</v>
      </c>
      <c r="F11">
        <f t="shared" si="4"/>
        <v>0</v>
      </c>
      <c r="G11" s="5">
        <v>0</v>
      </c>
      <c r="H11">
        <f t="shared" si="5"/>
        <v>0</v>
      </c>
      <c r="I11">
        <v>64.959999999999994</v>
      </c>
      <c r="J11">
        <v>2</v>
      </c>
      <c r="K11" s="6">
        <v>5</v>
      </c>
      <c r="L11">
        <f t="shared" si="6"/>
        <v>10</v>
      </c>
      <c r="N11">
        <f t="shared" si="7"/>
        <v>0</v>
      </c>
    </row>
    <row r="12" spans="1:14" x14ac:dyDescent="0.2">
      <c r="B12" s="7">
        <v>200</v>
      </c>
      <c r="C12" s="5">
        <v>-37.468000000000004</v>
      </c>
      <c r="D12" s="5">
        <v>-42.625999999999998</v>
      </c>
      <c r="E12" s="5">
        <v>-59.337000000000003</v>
      </c>
      <c r="F12">
        <f t="shared" si="4"/>
        <v>-46.476999999999997</v>
      </c>
      <c r="G12" s="5">
        <v>7.0000000000000001E-3</v>
      </c>
      <c r="H12">
        <f t="shared" si="5"/>
        <v>-46.483999999999995</v>
      </c>
      <c r="I12">
        <v>64.959999999999994</v>
      </c>
      <c r="J12">
        <v>2</v>
      </c>
      <c r="K12" s="6">
        <v>10</v>
      </c>
      <c r="L12">
        <f t="shared" si="6"/>
        <v>5</v>
      </c>
      <c r="N12">
        <f t="shared" si="7"/>
        <v>-301.96006399999993</v>
      </c>
    </row>
    <row r="13" spans="1:14" x14ac:dyDescent="0.2">
      <c r="B13" s="7">
        <v>400</v>
      </c>
      <c r="C13" s="5">
        <v>-24.484000000000002</v>
      </c>
      <c r="D13" s="5">
        <v>-24.975000000000001</v>
      </c>
      <c r="E13" s="5">
        <v>-25.3</v>
      </c>
      <c r="F13">
        <f t="shared" si="4"/>
        <v>-24.919666666666668</v>
      </c>
      <c r="G13" s="5">
        <v>-0.61899999999999999</v>
      </c>
      <c r="H13">
        <f t="shared" si="5"/>
        <v>-24.300666666666668</v>
      </c>
      <c r="I13">
        <v>64.959999999999994</v>
      </c>
      <c r="J13">
        <v>2</v>
      </c>
      <c r="K13" s="6">
        <v>20</v>
      </c>
      <c r="L13">
        <f t="shared" si="6"/>
        <v>2.5</v>
      </c>
      <c r="N13">
        <f t="shared" si="7"/>
        <v>-315.71426133333335</v>
      </c>
    </row>
    <row r="14" spans="1:14" x14ac:dyDescent="0.2">
      <c r="B14" s="22">
        <v>800</v>
      </c>
      <c r="C14" s="5">
        <v>-14.558999999999999</v>
      </c>
      <c r="D14" s="5">
        <v>-13.821</v>
      </c>
      <c r="E14" s="5">
        <v>-14.872</v>
      </c>
      <c r="F14">
        <f t="shared" si="4"/>
        <v>-14.417333333333332</v>
      </c>
      <c r="G14" s="5">
        <v>-0.25800000000000001</v>
      </c>
      <c r="H14">
        <f t="shared" si="5"/>
        <v>-14.159333333333333</v>
      </c>
      <c r="I14">
        <v>64.959999999999994</v>
      </c>
      <c r="J14">
        <v>2</v>
      </c>
      <c r="K14" s="6">
        <v>40</v>
      </c>
      <c r="L14">
        <f t="shared" si="6"/>
        <v>1.25</v>
      </c>
      <c r="N14">
        <f t="shared" si="7"/>
        <v>-367.91611733333332</v>
      </c>
    </row>
    <row r="15" spans="1:14" x14ac:dyDescent="0.2">
      <c r="B15" s="7">
        <v>1600</v>
      </c>
      <c r="C15" s="5">
        <v>-7.8170000000000002</v>
      </c>
      <c r="D15" s="5">
        <v>-7.9969999999999999</v>
      </c>
      <c r="E15" s="5">
        <v>-8.7110000000000003</v>
      </c>
      <c r="F15">
        <f t="shared" si="4"/>
        <v>-8.1749999999999989</v>
      </c>
      <c r="G15" s="5">
        <v>-0.69</v>
      </c>
      <c r="H15">
        <f t="shared" si="5"/>
        <v>-7.4849999999999994</v>
      </c>
      <c r="I15">
        <v>64.959999999999994</v>
      </c>
      <c r="J15">
        <v>2</v>
      </c>
      <c r="K15" s="6">
        <v>80</v>
      </c>
      <c r="L15">
        <f t="shared" si="6"/>
        <v>0.625</v>
      </c>
      <c r="N15">
        <f t="shared" si="7"/>
        <v>-388.98047999999994</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v>800</v>
      </c>
      <c r="D19" s="5">
        <v>-14.974</v>
      </c>
      <c r="E19" s="5">
        <v>-16.042999999999999</v>
      </c>
      <c r="F19" s="5">
        <v>-22.173999999999999</v>
      </c>
      <c r="G19">
        <f t="shared" ref="G19:G42" si="8">AVERAGE(D19:F19)</f>
        <v>-17.730333333333334</v>
      </c>
      <c r="H19" s="5">
        <v>-0.23499999999999999</v>
      </c>
      <c r="I19">
        <f t="shared" ref="I19:I42" si="9">G19-H19</f>
        <v>-17.495333333333335</v>
      </c>
      <c r="J19">
        <v>64.959999999999994</v>
      </c>
      <c r="K19">
        <v>2</v>
      </c>
      <c r="L19" s="6">
        <v>40</v>
      </c>
      <c r="M19">
        <f t="shared" ref="M19:M42" si="10">50/L19</f>
        <v>1.25</v>
      </c>
      <c r="O19">
        <f t="shared" ref="O19:O42" si="11">(I19*J19)/(K19*M19)</f>
        <v>-454.59874133333335</v>
      </c>
      <c r="P19">
        <f>AVERAGE(O19:O25)</f>
        <v>-444.46003199999996</v>
      </c>
      <c r="Q19">
        <f t="shared" ref="Q19:Q42" si="12">ABS(O19)</f>
        <v>454.59874133333335</v>
      </c>
      <c r="R19" t="s">
        <v>75</v>
      </c>
      <c r="S19">
        <f>AVERAGE(O38:O42)</f>
        <v>-366.5788074666666</v>
      </c>
      <c r="T19">
        <f>AVERAGE(O26:O32)</f>
        <v>-323.67526399999997</v>
      </c>
      <c r="V19" t="s">
        <v>75</v>
      </c>
      <c r="W19">
        <f>STDEVA(O38:O42)</f>
        <v>64.725600592642778</v>
      </c>
      <c r="X19">
        <f>STDEVA(O26:O32)</f>
        <v>111.05272405836166</v>
      </c>
      <c r="Z19" t="s">
        <v>75</v>
      </c>
      <c r="AA19">
        <f>W19/SQRT(W24)</f>
        <v>28.946168561929984</v>
      </c>
      <c r="AB19">
        <f>X19/SQRT(X24)</f>
        <v>41.97398432495779</v>
      </c>
    </row>
    <row r="20" spans="1:28" x14ac:dyDescent="0.2">
      <c r="A20" t="s">
        <v>57</v>
      </c>
      <c r="B20" t="s">
        <v>1</v>
      </c>
      <c r="C20">
        <v>800</v>
      </c>
      <c r="D20" s="5">
        <v>-17.030999999999999</v>
      </c>
      <c r="E20" s="5">
        <v>-17.306999999999999</v>
      </c>
      <c r="F20" s="5">
        <v>-17.702000000000002</v>
      </c>
      <c r="G20">
        <f t="shared" si="8"/>
        <v>-17.346666666666664</v>
      </c>
      <c r="H20" s="5">
        <v>-0.61899999999999999</v>
      </c>
      <c r="I20">
        <f t="shared" si="9"/>
        <v>-16.727666666666664</v>
      </c>
      <c r="J20">
        <v>64.959999999999994</v>
      </c>
      <c r="K20">
        <v>2</v>
      </c>
      <c r="L20" s="6">
        <v>40</v>
      </c>
      <c r="M20">
        <f t="shared" si="10"/>
        <v>1.25</v>
      </c>
      <c r="O20">
        <f t="shared" si="11"/>
        <v>-434.65169066666658</v>
      </c>
      <c r="Q20">
        <f t="shared" si="12"/>
        <v>434.65169066666658</v>
      </c>
      <c r="R20" t="s">
        <v>76</v>
      </c>
      <c r="S20">
        <f>AVERAGE(O33:O37)</f>
        <v>-413.02087679999994</v>
      </c>
      <c r="T20">
        <f>AVERAGE(O19:O25)</f>
        <v>-444.46003199999996</v>
      </c>
      <c r="V20" t="s">
        <v>76</v>
      </c>
      <c r="W20">
        <f>STDEVA(O33:O37)</f>
        <v>94.45127163055632</v>
      </c>
      <c r="X20">
        <f>STDEVA(O19:O25)</f>
        <v>97.792778031936152</v>
      </c>
      <c r="Z20" t="s">
        <v>76</v>
      </c>
      <c r="AA20">
        <f>W20/SQRT(W25)</f>
        <v>42.239892785444262</v>
      </c>
      <c r="AB20">
        <f>X20/SQRT(X25)</f>
        <v>36.962195812949076</v>
      </c>
    </row>
    <row r="21" spans="1:28" x14ac:dyDescent="0.2">
      <c r="A21" t="s">
        <v>57</v>
      </c>
      <c r="B21" t="s">
        <v>2</v>
      </c>
      <c r="C21">
        <v>800</v>
      </c>
      <c r="D21" s="5">
        <v>-14.653</v>
      </c>
      <c r="E21" s="5">
        <v>-15.22</v>
      </c>
      <c r="F21" s="5">
        <v>-16.763000000000002</v>
      </c>
      <c r="G21">
        <f t="shared" si="8"/>
        <v>-15.545333333333334</v>
      </c>
      <c r="H21" s="5">
        <v>-0.41699999999999998</v>
      </c>
      <c r="I21">
        <f t="shared" si="9"/>
        <v>-15.128333333333334</v>
      </c>
      <c r="J21">
        <v>64.959999999999994</v>
      </c>
      <c r="K21">
        <v>2</v>
      </c>
      <c r="L21" s="6">
        <v>40</v>
      </c>
      <c r="M21">
        <f t="shared" si="10"/>
        <v>1.25</v>
      </c>
      <c r="O21">
        <f t="shared" si="11"/>
        <v>-393.09461333333331</v>
      </c>
      <c r="Q21">
        <f t="shared" si="12"/>
        <v>393.09461333333331</v>
      </c>
    </row>
    <row r="22" spans="1:28" x14ac:dyDescent="0.2">
      <c r="A22" t="s">
        <v>57</v>
      </c>
      <c r="B22" t="s">
        <v>3</v>
      </c>
      <c r="C22">
        <v>800</v>
      </c>
      <c r="D22" s="5">
        <v>-14.257999999999999</v>
      </c>
      <c r="E22" s="5">
        <v>-13.476000000000001</v>
      </c>
      <c r="F22" s="5">
        <v>-11.478</v>
      </c>
      <c r="G22">
        <f t="shared" si="8"/>
        <v>-13.070666666666668</v>
      </c>
      <c r="H22" s="5">
        <v>-0.68600000000000005</v>
      </c>
      <c r="I22">
        <f t="shared" si="9"/>
        <v>-12.384666666666668</v>
      </c>
      <c r="J22">
        <v>64.959999999999994</v>
      </c>
      <c r="K22">
        <v>2</v>
      </c>
      <c r="L22" s="6">
        <v>40</v>
      </c>
      <c r="M22">
        <f t="shared" si="10"/>
        <v>1.25</v>
      </c>
      <c r="O22">
        <f t="shared" si="11"/>
        <v>-321.80317866666667</v>
      </c>
      <c r="Q22">
        <f t="shared" si="12"/>
        <v>321.80317866666667</v>
      </c>
      <c r="R22" s="67" t="s">
        <v>78</v>
      </c>
      <c r="S22" s="67"/>
      <c r="T22" s="67"/>
      <c r="V22" s="66" t="s">
        <v>80</v>
      </c>
      <c r="W22" s="66"/>
      <c r="X22" s="66"/>
    </row>
    <row r="23" spans="1:28" x14ac:dyDescent="0.2">
      <c r="A23" t="s">
        <v>57</v>
      </c>
      <c r="B23" t="s">
        <v>4</v>
      </c>
      <c r="C23">
        <v>800</v>
      </c>
      <c r="D23" s="5">
        <v>-15.077999999999999</v>
      </c>
      <c r="E23" s="5">
        <v>-16.591000000000001</v>
      </c>
      <c r="F23" s="5">
        <v>-15.704000000000001</v>
      </c>
      <c r="G23">
        <f t="shared" si="8"/>
        <v>-15.791000000000002</v>
      </c>
      <c r="H23" s="5">
        <v>-0.73</v>
      </c>
      <c r="I23">
        <f t="shared" si="9"/>
        <v>-15.061000000000002</v>
      </c>
      <c r="J23">
        <v>64.959999999999994</v>
      </c>
      <c r="K23">
        <v>2</v>
      </c>
      <c r="L23" s="6">
        <v>40</v>
      </c>
      <c r="M23">
        <f t="shared" si="10"/>
        <v>1.25</v>
      </c>
      <c r="O23">
        <f t="shared" si="11"/>
        <v>-391.34502400000002</v>
      </c>
      <c r="Q23">
        <f t="shared" si="12"/>
        <v>391.34502400000002</v>
      </c>
      <c r="S23" t="s">
        <v>58</v>
      </c>
      <c r="T23" t="s">
        <v>57</v>
      </c>
      <c r="W23" t="s">
        <v>58</v>
      </c>
      <c r="X23" t="s">
        <v>57</v>
      </c>
    </row>
    <row r="24" spans="1:28" x14ac:dyDescent="0.2">
      <c r="A24" t="s">
        <v>57</v>
      </c>
      <c r="B24" t="s">
        <v>5</v>
      </c>
      <c r="C24">
        <v>800</v>
      </c>
      <c r="D24" s="5">
        <v>-21.436</v>
      </c>
      <c r="E24" s="5">
        <v>-20.175999999999998</v>
      </c>
      <c r="F24" s="5">
        <v>-14.944000000000001</v>
      </c>
      <c r="G24">
        <f t="shared" si="8"/>
        <v>-18.852</v>
      </c>
      <c r="H24" s="5">
        <v>-0.23100000000000001</v>
      </c>
      <c r="I24">
        <f t="shared" si="9"/>
        <v>-18.620999999999999</v>
      </c>
      <c r="J24">
        <v>64.959999999999994</v>
      </c>
      <c r="K24">
        <v>2</v>
      </c>
      <c r="L24" s="6">
        <v>40</v>
      </c>
      <c r="M24">
        <f t="shared" si="10"/>
        <v>1.25</v>
      </c>
      <c r="O24">
        <f t="shared" si="11"/>
        <v>-483.84806399999991</v>
      </c>
      <c r="Q24">
        <f t="shared" si="12"/>
        <v>483.84806399999991</v>
      </c>
      <c r="R24" t="s">
        <v>75</v>
      </c>
      <c r="S24">
        <f>ABS(S19)</f>
        <v>366.5788074666666</v>
      </c>
      <c r="T24">
        <f>ABS(T19)</f>
        <v>323.67526399999997</v>
      </c>
      <c r="V24" t="s">
        <v>75</v>
      </c>
      <c r="W24">
        <f>COUNT(O38:O42)</f>
        <v>5</v>
      </c>
      <c r="X24">
        <f>COUNT(O26:O32)</f>
        <v>7</v>
      </c>
    </row>
    <row r="25" spans="1:28" x14ac:dyDescent="0.2">
      <c r="A25" t="s">
        <v>57</v>
      </c>
      <c r="B25" t="s">
        <v>6</v>
      </c>
      <c r="C25">
        <v>800</v>
      </c>
      <c r="D25" s="5">
        <v>-24.097000000000001</v>
      </c>
      <c r="E25" s="5">
        <v>-25.125</v>
      </c>
      <c r="F25" s="5">
        <v>-24.670999999999999</v>
      </c>
      <c r="G25">
        <f t="shared" si="8"/>
        <v>-24.631</v>
      </c>
      <c r="H25" s="5">
        <v>-0.313</v>
      </c>
      <c r="I25">
        <f t="shared" si="9"/>
        <v>-24.318000000000001</v>
      </c>
      <c r="J25">
        <v>64.959999999999994</v>
      </c>
      <c r="K25">
        <v>2</v>
      </c>
      <c r="L25" s="6">
        <v>40</v>
      </c>
      <c r="M25">
        <f t="shared" si="10"/>
        <v>1.25</v>
      </c>
      <c r="O25">
        <f t="shared" si="11"/>
        <v>-631.8789119999999</v>
      </c>
      <c r="Q25">
        <f t="shared" si="12"/>
        <v>631.8789119999999</v>
      </c>
      <c r="R25" t="s">
        <v>76</v>
      </c>
      <c r="S25">
        <f>ABS(S20)</f>
        <v>413.02087679999994</v>
      </c>
      <c r="T25">
        <f>ABS(T20)</f>
        <v>444.46003199999996</v>
      </c>
      <c r="V25" t="s">
        <v>76</v>
      </c>
      <c r="W25">
        <f>COUNT(O33:O37)</f>
        <v>5</v>
      </c>
      <c r="X25">
        <f>COUNT(O19:O25)</f>
        <v>7</v>
      </c>
    </row>
    <row r="26" spans="1:28" x14ac:dyDescent="0.2">
      <c r="A26" t="s">
        <v>57</v>
      </c>
      <c r="B26" t="s">
        <v>7</v>
      </c>
      <c r="C26">
        <v>800</v>
      </c>
      <c r="D26" s="5">
        <v>-18.774999999999999</v>
      </c>
      <c r="E26" s="5">
        <v>-17.798999999999999</v>
      </c>
      <c r="F26" s="5">
        <v>-18.38</v>
      </c>
      <c r="G26">
        <f t="shared" si="8"/>
        <v>-18.317999999999998</v>
      </c>
      <c r="H26" s="5">
        <v>-0.51400000000000001</v>
      </c>
      <c r="I26">
        <f t="shared" si="9"/>
        <v>-17.803999999999998</v>
      </c>
      <c r="J26">
        <v>64.959999999999994</v>
      </c>
      <c r="K26">
        <v>2</v>
      </c>
      <c r="L26" s="6">
        <v>40</v>
      </c>
      <c r="M26">
        <f t="shared" si="10"/>
        <v>1.25</v>
      </c>
      <c r="O26">
        <f t="shared" si="11"/>
        <v>-462.61913599999991</v>
      </c>
      <c r="P26">
        <f>AVERAGE(O26:O32)</f>
        <v>-323.67526399999997</v>
      </c>
      <c r="Q26">
        <f t="shared" si="12"/>
        <v>462.61913599999991</v>
      </c>
    </row>
    <row r="27" spans="1:28" x14ac:dyDescent="0.2">
      <c r="A27" t="s">
        <v>57</v>
      </c>
      <c r="B27" t="s">
        <v>8</v>
      </c>
      <c r="C27">
        <v>800</v>
      </c>
      <c r="D27" s="5">
        <v>-14.609</v>
      </c>
      <c r="E27" s="5">
        <v>-15.157</v>
      </c>
      <c r="F27" s="5">
        <v>-17.399999999999999</v>
      </c>
      <c r="G27">
        <f t="shared" si="8"/>
        <v>-15.722</v>
      </c>
      <c r="H27" s="5">
        <v>-0.443</v>
      </c>
      <c r="I27">
        <f t="shared" si="9"/>
        <v>-15.279</v>
      </c>
      <c r="J27">
        <v>64.959999999999994</v>
      </c>
      <c r="K27">
        <v>2</v>
      </c>
      <c r="L27" s="6">
        <v>40</v>
      </c>
      <c r="M27">
        <f t="shared" si="10"/>
        <v>1.25</v>
      </c>
      <c r="O27">
        <f t="shared" si="11"/>
        <v>-397.00953599999997</v>
      </c>
      <c r="Q27">
        <f t="shared" si="12"/>
        <v>397.00953599999997</v>
      </c>
    </row>
    <row r="28" spans="1:28" x14ac:dyDescent="0.2">
      <c r="A28" t="s">
        <v>57</v>
      </c>
      <c r="B28" t="s">
        <v>9</v>
      </c>
      <c r="C28">
        <v>800</v>
      </c>
      <c r="D28" s="5">
        <v>-14.558999999999999</v>
      </c>
      <c r="E28" s="5">
        <v>-13.821</v>
      </c>
      <c r="F28" s="5">
        <v>-14.872</v>
      </c>
      <c r="G28">
        <f t="shared" si="8"/>
        <v>-14.417333333333332</v>
      </c>
      <c r="H28" s="5">
        <v>-0.25800000000000001</v>
      </c>
      <c r="I28">
        <f t="shared" si="9"/>
        <v>-14.159333333333333</v>
      </c>
      <c r="J28">
        <v>64.959999999999994</v>
      </c>
      <c r="K28">
        <v>2</v>
      </c>
      <c r="L28" s="6">
        <v>40</v>
      </c>
      <c r="M28">
        <f t="shared" si="10"/>
        <v>1.25</v>
      </c>
      <c r="O28">
        <f t="shared" si="11"/>
        <v>-367.91611733333332</v>
      </c>
      <c r="Q28">
        <f t="shared" si="12"/>
        <v>367.91611733333332</v>
      </c>
    </row>
    <row r="29" spans="1:28" x14ac:dyDescent="0.2">
      <c r="A29" t="s">
        <v>57</v>
      </c>
      <c r="B29" t="s">
        <v>10</v>
      </c>
      <c r="C29">
        <v>800</v>
      </c>
      <c r="D29" s="5">
        <v>-10.755000000000001</v>
      </c>
      <c r="E29" s="5">
        <v>-10.465</v>
      </c>
      <c r="F29" s="5">
        <v>-10.666</v>
      </c>
      <c r="G29">
        <f t="shared" si="8"/>
        <v>-10.628666666666666</v>
      </c>
      <c r="H29" s="5">
        <v>-0.104</v>
      </c>
      <c r="I29">
        <f t="shared" si="9"/>
        <v>-10.524666666666667</v>
      </c>
      <c r="J29">
        <v>64.959999999999994</v>
      </c>
      <c r="K29">
        <v>2</v>
      </c>
      <c r="L29" s="6">
        <v>40</v>
      </c>
      <c r="M29">
        <f t="shared" si="10"/>
        <v>1.25</v>
      </c>
      <c r="O29">
        <f t="shared" si="11"/>
        <v>-273.47293866666666</v>
      </c>
      <c r="Q29">
        <f t="shared" si="12"/>
        <v>273.47293866666666</v>
      </c>
    </row>
    <row r="30" spans="1:28" x14ac:dyDescent="0.2">
      <c r="A30" t="s">
        <v>57</v>
      </c>
      <c r="B30" t="s">
        <v>11</v>
      </c>
      <c r="C30">
        <v>800</v>
      </c>
      <c r="D30" s="5">
        <v>-13.573</v>
      </c>
      <c r="E30" s="5">
        <v>-10.888999999999999</v>
      </c>
      <c r="F30" s="5">
        <v>-10.614000000000001</v>
      </c>
      <c r="G30">
        <f t="shared" si="8"/>
        <v>-11.692</v>
      </c>
      <c r="H30" s="5">
        <v>-0.64100000000000001</v>
      </c>
      <c r="I30">
        <f t="shared" si="9"/>
        <v>-11.051</v>
      </c>
      <c r="J30">
        <v>64.959999999999994</v>
      </c>
      <c r="K30">
        <v>2</v>
      </c>
      <c r="L30" s="6">
        <v>40</v>
      </c>
      <c r="M30">
        <f t="shared" si="10"/>
        <v>1.25</v>
      </c>
      <c r="O30">
        <f t="shared" si="11"/>
        <v>-287.14918399999999</v>
      </c>
      <c r="Q30">
        <f t="shared" si="12"/>
        <v>287.14918399999999</v>
      </c>
    </row>
    <row r="31" spans="1:28" x14ac:dyDescent="0.2">
      <c r="A31" t="s">
        <v>57</v>
      </c>
      <c r="B31" t="s">
        <v>12</v>
      </c>
      <c r="C31">
        <v>800</v>
      </c>
      <c r="D31" s="5">
        <v>-3.9649999999999999</v>
      </c>
      <c r="E31" s="5">
        <v>-5.5570000000000004</v>
      </c>
      <c r="F31" s="5">
        <v>-5.2960000000000003</v>
      </c>
      <c r="G31">
        <f t="shared" si="8"/>
        <v>-4.9393333333333338</v>
      </c>
      <c r="H31" s="5">
        <v>-0.39100000000000001</v>
      </c>
      <c r="I31">
        <f t="shared" si="9"/>
        <v>-4.5483333333333338</v>
      </c>
      <c r="J31">
        <v>64.959999999999994</v>
      </c>
      <c r="K31">
        <v>2</v>
      </c>
      <c r="L31" s="6">
        <v>40</v>
      </c>
      <c r="M31">
        <f t="shared" si="10"/>
        <v>1.25</v>
      </c>
      <c r="O31">
        <f t="shared" si="11"/>
        <v>-118.18389333333334</v>
      </c>
      <c r="Q31">
        <f t="shared" si="12"/>
        <v>118.18389333333334</v>
      </c>
    </row>
    <row r="32" spans="1:28" x14ac:dyDescent="0.2">
      <c r="A32" t="s">
        <v>57</v>
      </c>
      <c r="B32" t="s">
        <v>13</v>
      </c>
      <c r="C32">
        <v>800</v>
      </c>
      <c r="D32" s="5">
        <v>-16.196000000000002</v>
      </c>
      <c r="E32" s="5">
        <v>-14.012</v>
      </c>
      <c r="F32" s="5">
        <v>-12.157</v>
      </c>
      <c r="G32">
        <f t="shared" si="8"/>
        <v>-14.121666666666668</v>
      </c>
      <c r="H32" s="5">
        <v>-0.29099999999999998</v>
      </c>
      <c r="I32">
        <f t="shared" si="9"/>
        <v>-13.830666666666668</v>
      </c>
      <c r="J32">
        <v>64.959999999999994</v>
      </c>
      <c r="K32">
        <v>2</v>
      </c>
      <c r="L32" s="6">
        <v>40</v>
      </c>
      <c r="M32">
        <f t="shared" si="10"/>
        <v>1.25</v>
      </c>
      <c r="O32">
        <f t="shared" si="11"/>
        <v>-359.37604266666665</v>
      </c>
      <c r="Q32">
        <f t="shared" si="12"/>
        <v>359.37604266666665</v>
      </c>
    </row>
    <row r="33" spans="1:17" x14ac:dyDescent="0.2">
      <c r="A33" t="s">
        <v>58</v>
      </c>
      <c r="B33" t="s">
        <v>14</v>
      </c>
      <c r="C33">
        <v>800</v>
      </c>
      <c r="D33" s="5">
        <v>-17.914999999999999</v>
      </c>
      <c r="E33" s="5">
        <v>-13.025</v>
      </c>
      <c r="F33" s="5">
        <v>-11.87</v>
      </c>
      <c r="G33">
        <f t="shared" si="8"/>
        <v>-14.269999999999998</v>
      </c>
      <c r="H33" s="5">
        <v>-0.30099999999999999</v>
      </c>
      <c r="I33">
        <f t="shared" si="9"/>
        <v>-13.968999999999998</v>
      </c>
      <c r="J33">
        <v>64.959999999999994</v>
      </c>
      <c r="K33">
        <v>2</v>
      </c>
      <c r="L33" s="6">
        <v>40</v>
      </c>
      <c r="M33">
        <f t="shared" si="10"/>
        <v>1.25</v>
      </c>
      <c r="O33">
        <f t="shared" si="11"/>
        <v>-362.97049599999991</v>
      </c>
      <c r="P33">
        <f>AVERAGE(O33:O37)</f>
        <v>-413.02087679999994</v>
      </c>
      <c r="Q33">
        <f t="shared" si="12"/>
        <v>362.97049599999991</v>
      </c>
    </row>
    <row r="34" spans="1:17" x14ac:dyDescent="0.2">
      <c r="A34" t="s">
        <v>58</v>
      </c>
      <c r="B34" t="s">
        <v>15</v>
      </c>
      <c r="C34">
        <v>800</v>
      </c>
      <c r="D34" s="5">
        <v>-14.4</v>
      </c>
      <c r="E34" s="5">
        <v>-15.026</v>
      </c>
      <c r="F34" s="5">
        <v>-15.965</v>
      </c>
      <c r="G34">
        <f t="shared" si="8"/>
        <v>-15.130333333333335</v>
      </c>
      <c r="H34" s="5">
        <v>-0.27600000000000002</v>
      </c>
      <c r="I34">
        <f t="shared" si="9"/>
        <v>-14.854333333333335</v>
      </c>
      <c r="J34">
        <v>64.959999999999994</v>
      </c>
      <c r="K34">
        <v>2</v>
      </c>
      <c r="L34" s="6">
        <v>40</v>
      </c>
      <c r="M34">
        <f t="shared" si="10"/>
        <v>1.25</v>
      </c>
      <c r="O34">
        <f t="shared" si="11"/>
        <v>-385.97499733333336</v>
      </c>
      <c r="Q34">
        <f t="shared" si="12"/>
        <v>385.97499733333336</v>
      </c>
    </row>
    <row r="35" spans="1:17" x14ac:dyDescent="0.2">
      <c r="A35" t="s">
        <v>58</v>
      </c>
      <c r="B35" t="s">
        <v>16</v>
      </c>
      <c r="C35">
        <v>800</v>
      </c>
      <c r="D35" s="5">
        <v>-22.576000000000001</v>
      </c>
      <c r="E35" s="5">
        <v>-22.710999999999999</v>
      </c>
      <c r="F35" s="5">
        <v>-22.539000000000001</v>
      </c>
      <c r="G35">
        <f t="shared" si="8"/>
        <v>-22.608666666666664</v>
      </c>
      <c r="H35" s="5">
        <v>-0.35799999999999998</v>
      </c>
      <c r="I35">
        <f t="shared" si="9"/>
        <v>-22.250666666666664</v>
      </c>
      <c r="J35">
        <v>64.959999999999994</v>
      </c>
      <c r="K35">
        <v>2</v>
      </c>
      <c r="L35" s="6">
        <v>40</v>
      </c>
      <c r="M35">
        <f t="shared" si="10"/>
        <v>1.25</v>
      </c>
      <c r="O35">
        <f t="shared" si="11"/>
        <v>-578.16132266666659</v>
      </c>
      <c r="Q35">
        <f t="shared" si="12"/>
        <v>578.16132266666659</v>
      </c>
    </row>
    <row r="36" spans="1:17" x14ac:dyDescent="0.2">
      <c r="A36" t="s">
        <v>58</v>
      </c>
      <c r="B36" s="2" t="s">
        <v>17</v>
      </c>
      <c r="C36">
        <v>800</v>
      </c>
      <c r="D36" s="5">
        <v>-13.237</v>
      </c>
      <c r="E36" s="5">
        <v>-13.468</v>
      </c>
      <c r="F36" s="5">
        <v>-13.848000000000001</v>
      </c>
      <c r="G36">
        <f t="shared" si="8"/>
        <v>-13.517666666666665</v>
      </c>
      <c r="H36" s="5">
        <v>-0.29799999999999999</v>
      </c>
      <c r="I36">
        <f t="shared" si="9"/>
        <v>-13.219666666666665</v>
      </c>
      <c r="J36">
        <v>64.959999999999994</v>
      </c>
      <c r="K36">
        <v>2</v>
      </c>
      <c r="L36" s="6">
        <v>40</v>
      </c>
      <c r="M36">
        <f t="shared" si="10"/>
        <v>1.25</v>
      </c>
      <c r="O36">
        <f t="shared" si="11"/>
        <v>-343.49981866666656</v>
      </c>
      <c r="Q36">
        <f t="shared" si="12"/>
        <v>343.49981866666656</v>
      </c>
    </row>
    <row r="37" spans="1:17" x14ac:dyDescent="0.2">
      <c r="A37" t="s">
        <v>58</v>
      </c>
      <c r="B37" t="s">
        <v>18</v>
      </c>
      <c r="C37">
        <v>800</v>
      </c>
      <c r="D37" s="5">
        <v>-16.852</v>
      </c>
      <c r="E37" s="5">
        <v>-14.452</v>
      </c>
      <c r="F37" s="5">
        <v>-15.808999999999999</v>
      </c>
      <c r="G37">
        <f t="shared" si="8"/>
        <v>-15.704333333333333</v>
      </c>
      <c r="H37" s="5">
        <v>-0.52200000000000002</v>
      </c>
      <c r="I37">
        <f t="shared" si="9"/>
        <v>-15.182333333333332</v>
      </c>
      <c r="J37">
        <v>64.959999999999994</v>
      </c>
      <c r="K37">
        <v>2</v>
      </c>
      <c r="L37" s="6">
        <v>40</v>
      </c>
      <c r="M37">
        <f t="shared" si="10"/>
        <v>1.25</v>
      </c>
      <c r="O37">
        <f t="shared" si="11"/>
        <v>-394.49774933333327</v>
      </c>
      <c r="Q37">
        <f t="shared" si="12"/>
        <v>394.49774933333327</v>
      </c>
    </row>
    <row r="38" spans="1:17" x14ac:dyDescent="0.2">
      <c r="A38" t="s">
        <v>58</v>
      </c>
      <c r="B38" t="s">
        <v>19</v>
      </c>
      <c r="C38">
        <v>800</v>
      </c>
      <c r="D38" s="5">
        <v>-13.683999999999999</v>
      </c>
      <c r="E38" s="5">
        <v>-14.385</v>
      </c>
      <c r="F38" s="5">
        <v>-15.973000000000001</v>
      </c>
      <c r="G38">
        <f t="shared" si="8"/>
        <v>-14.680666666666667</v>
      </c>
      <c r="H38" s="5">
        <v>-0.44</v>
      </c>
      <c r="I38">
        <f t="shared" si="9"/>
        <v>-14.240666666666668</v>
      </c>
      <c r="J38">
        <v>64.959999999999994</v>
      </c>
      <c r="K38">
        <v>2</v>
      </c>
      <c r="L38" s="6">
        <v>40</v>
      </c>
      <c r="M38">
        <f t="shared" si="10"/>
        <v>1.25</v>
      </c>
      <c r="O38">
        <f t="shared" si="11"/>
        <v>-370.02948266666669</v>
      </c>
      <c r="P38">
        <f>AVERAGE(O38:O42)</f>
        <v>-366.5788074666666</v>
      </c>
      <c r="Q38">
        <f t="shared" si="12"/>
        <v>370.02948266666669</v>
      </c>
    </row>
    <row r="39" spans="1:17" x14ac:dyDescent="0.2">
      <c r="A39" t="s">
        <v>58</v>
      </c>
      <c r="B39" t="s">
        <v>20</v>
      </c>
      <c r="C39">
        <v>800</v>
      </c>
      <c r="D39" s="5">
        <v>-12.215999999999999</v>
      </c>
      <c r="E39" s="5">
        <v>-12.715999999999999</v>
      </c>
      <c r="F39" s="5">
        <v>-11.381</v>
      </c>
      <c r="G39">
        <f t="shared" si="8"/>
        <v>-12.104333333333335</v>
      </c>
      <c r="H39" s="5">
        <v>-0.06</v>
      </c>
      <c r="I39">
        <f t="shared" si="9"/>
        <v>-12.044333333333334</v>
      </c>
      <c r="J39">
        <v>64.959999999999994</v>
      </c>
      <c r="K39">
        <v>2</v>
      </c>
      <c r="L39" s="6">
        <v>40</v>
      </c>
      <c r="M39">
        <f t="shared" si="10"/>
        <v>1.25</v>
      </c>
      <c r="O39">
        <f t="shared" si="11"/>
        <v>-312.95995733333336</v>
      </c>
      <c r="Q39">
        <f t="shared" si="12"/>
        <v>312.95995733333336</v>
      </c>
    </row>
    <row r="40" spans="1:17" x14ac:dyDescent="0.2">
      <c r="A40" t="s">
        <v>58</v>
      </c>
      <c r="B40" t="s">
        <v>21</v>
      </c>
      <c r="C40">
        <v>800</v>
      </c>
      <c r="D40" s="5">
        <v>-12.835000000000001</v>
      </c>
      <c r="E40" s="5">
        <v>-11.974</v>
      </c>
      <c r="F40" s="5">
        <v>-12.991</v>
      </c>
      <c r="G40">
        <f t="shared" si="8"/>
        <v>-12.6</v>
      </c>
      <c r="H40" s="5">
        <v>-0.57399999999999995</v>
      </c>
      <c r="I40">
        <f t="shared" si="9"/>
        <v>-12.026</v>
      </c>
      <c r="J40">
        <v>64.959999999999994</v>
      </c>
      <c r="K40">
        <v>2</v>
      </c>
      <c r="L40" s="6">
        <v>40</v>
      </c>
      <c r="M40">
        <f t="shared" si="10"/>
        <v>1.25</v>
      </c>
      <c r="O40">
        <f t="shared" si="11"/>
        <v>-312.48358399999995</v>
      </c>
      <c r="Q40">
        <f t="shared" si="12"/>
        <v>312.48358399999995</v>
      </c>
    </row>
    <row r="41" spans="1:17" x14ac:dyDescent="0.2">
      <c r="A41" t="s">
        <v>58</v>
      </c>
      <c r="B41" t="s">
        <v>22</v>
      </c>
      <c r="C41">
        <v>800</v>
      </c>
      <c r="D41" s="5">
        <v>-17.992999999999999</v>
      </c>
      <c r="E41" s="5">
        <v>-17.507999999999999</v>
      </c>
      <c r="F41" s="5">
        <v>-19.818999999999999</v>
      </c>
      <c r="G41">
        <f t="shared" si="8"/>
        <v>-18.439999999999998</v>
      </c>
      <c r="H41" s="5">
        <v>-0.30599999999999999</v>
      </c>
      <c r="I41">
        <f t="shared" si="9"/>
        <v>-18.133999999999997</v>
      </c>
      <c r="J41">
        <v>64.959999999999994</v>
      </c>
      <c r="K41">
        <v>2</v>
      </c>
      <c r="L41" s="6">
        <v>40</v>
      </c>
      <c r="M41">
        <f t="shared" si="10"/>
        <v>1.25</v>
      </c>
      <c r="O41">
        <f t="shared" si="11"/>
        <v>-471.19385599999987</v>
      </c>
      <c r="Q41">
        <f t="shared" si="12"/>
        <v>471.19385599999987</v>
      </c>
    </row>
    <row r="42" spans="1:17" x14ac:dyDescent="0.2">
      <c r="A42" t="s">
        <v>58</v>
      </c>
      <c r="B42" t="s">
        <v>23</v>
      </c>
      <c r="C42">
        <v>800</v>
      </c>
      <c r="D42" s="5">
        <v>-14.311</v>
      </c>
      <c r="E42" s="5">
        <v>-14.698</v>
      </c>
      <c r="F42" s="5">
        <v>-14.638999999999999</v>
      </c>
      <c r="G42">
        <f t="shared" si="8"/>
        <v>-14.549333333333331</v>
      </c>
      <c r="H42" s="5">
        <v>-0.45500000000000002</v>
      </c>
      <c r="I42">
        <f t="shared" si="9"/>
        <v>-14.094333333333331</v>
      </c>
      <c r="J42">
        <v>64.959999999999994</v>
      </c>
      <c r="K42">
        <v>2</v>
      </c>
      <c r="L42" s="6">
        <v>40</v>
      </c>
      <c r="M42">
        <f t="shared" si="10"/>
        <v>1.25</v>
      </c>
      <c r="O42">
        <f t="shared" si="11"/>
        <v>-366.22715733333325</v>
      </c>
      <c r="Q42">
        <f t="shared" si="12"/>
        <v>366.22715733333325</v>
      </c>
    </row>
  </sheetData>
  <mergeCells count="5">
    <mergeCell ref="C1:E1"/>
    <mergeCell ref="R17:T17"/>
    <mergeCell ref="V17:X17"/>
    <mergeCell ref="R22:T22"/>
    <mergeCell ref="V22:X22"/>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D608-34B8-4C17-9EA9-2ADE903B5C62}">
  <dimension ref="A1:AB43"/>
  <sheetViews>
    <sheetView topLeftCell="A8" zoomScale="80" zoomScaleNormal="80" workbookViewId="0">
      <selection activeCell="M38" sqref="M38"/>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row>
    <row r="2" spans="1:14" x14ac:dyDescent="0.2">
      <c r="A2" t="s">
        <v>85</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-79.888999999999996</v>
      </c>
      <c r="D3" s="5">
        <v>-135</v>
      </c>
      <c r="E3" s="5">
        <v>-84.888999999999996</v>
      </c>
      <c r="F3">
        <f>AVERAGE(C3:E3)</f>
        <v>-99.926000000000002</v>
      </c>
      <c r="G3" s="5">
        <v>-23.222000000000001</v>
      </c>
      <c r="H3">
        <f>F3-G3</f>
        <v>-76.704000000000008</v>
      </c>
      <c r="I3">
        <v>64.959999999999994</v>
      </c>
      <c r="J3">
        <v>2</v>
      </c>
      <c r="K3" s="5">
        <v>1</v>
      </c>
      <c r="L3">
        <f>50/K3</f>
        <v>50</v>
      </c>
      <c r="N3">
        <f>(H3*I3)/(J3*L3)</f>
        <v>-49.826918400000004</v>
      </c>
    </row>
    <row r="4" spans="1:14" x14ac:dyDescent="0.2">
      <c r="B4" s="7">
        <v>100</v>
      </c>
      <c r="C4" s="5">
        <v>-37.244</v>
      </c>
      <c r="D4" s="5">
        <v>-35.643999999999998</v>
      </c>
      <c r="E4" s="5">
        <v>-39.732999999999997</v>
      </c>
      <c r="F4">
        <f>AVERAGE(C4:E4)</f>
        <v>-37.540333333333336</v>
      </c>
      <c r="G4" s="5">
        <v>-3.4889999999999999</v>
      </c>
      <c r="H4">
        <f>F4-G4</f>
        <v>-34.051333333333339</v>
      </c>
      <c r="I4">
        <v>64.959999999999994</v>
      </c>
      <c r="J4">
        <v>2</v>
      </c>
      <c r="K4" s="6">
        <v>5</v>
      </c>
      <c r="L4">
        <f>50/K4</f>
        <v>10</v>
      </c>
      <c r="N4">
        <f>(H4*I4)/(J4*L4)</f>
        <v>-110.59873066666667</v>
      </c>
    </row>
    <row r="5" spans="1:14" x14ac:dyDescent="0.2">
      <c r="B5" s="7">
        <v>200</v>
      </c>
      <c r="C5" s="5">
        <v>-19.956</v>
      </c>
      <c r="D5" s="5">
        <v>-18</v>
      </c>
      <c r="E5" s="5">
        <v>-14.067</v>
      </c>
      <c r="F5">
        <f>AVERAGE(C5:E5)</f>
        <v>-17.341000000000001</v>
      </c>
      <c r="G5" s="5">
        <v>-2.11</v>
      </c>
      <c r="H5">
        <f>F5-G5</f>
        <v>-15.231000000000002</v>
      </c>
      <c r="I5">
        <v>64.959999999999994</v>
      </c>
      <c r="J5">
        <v>2</v>
      </c>
      <c r="K5" s="6">
        <v>10</v>
      </c>
      <c r="L5">
        <f>50/K5</f>
        <v>5</v>
      </c>
      <c r="N5">
        <f>(H5*I5)/(J5*L5)</f>
        <v>-98.940575999999993</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A9" t="s">
        <v>124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-70.888999999999996</v>
      </c>
      <c r="D10" s="5">
        <v>-75.667000000000002</v>
      </c>
      <c r="E10" s="5">
        <v>-65</v>
      </c>
      <c r="F10">
        <f>AVERAGE(C10:E10)</f>
        <v>-70.518666666666661</v>
      </c>
      <c r="G10" s="5">
        <v>-12.333</v>
      </c>
      <c r="H10">
        <f>F10-G10</f>
        <v>-58.185666666666663</v>
      </c>
      <c r="I10">
        <v>64.959999999999994</v>
      </c>
      <c r="J10">
        <v>2</v>
      </c>
      <c r="K10" s="5">
        <v>1</v>
      </c>
      <c r="L10">
        <f>50/K10</f>
        <v>50</v>
      </c>
      <c r="N10">
        <f>(H10*I10)/(J10*L10)</f>
        <v>-37.79740906666666</v>
      </c>
    </row>
    <row r="11" spans="1:14" x14ac:dyDescent="0.2">
      <c r="B11" s="7">
        <v>100</v>
      </c>
      <c r="C11" s="5">
        <v>-24.356000000000002</v>
      </c>
      <c r="D11" s="5">
        <v>-24.956</v>
      </c>
      <c r="E11" s="5">
        <v>-26.178000000000001</v>
      </c>
      <c r="F11">
        <f>AVERAGE(C11:E11)</f>
        <v>-25.16333333333333</v>
      </c>
      <c r="G11" s="5">
        <v>-2.3559999999999999</v>
      </c>
      <c r="H11">
        <f>F11-G11</f>
        <v>-22.807333333333332</v>
      </c>
      <c r="I11">
        <v>64.959999999999994</v>
      </c>
      <c r="J11">
        <v>2</v>
      </c>
      <c r="K11" s="6">
        <v>5</v>
      </c>
      <c r="L11">
        <f>50/K11</f>
        <v>10</v>
      </c>
      <c r="N11">
        <f>(H11*I11)/(J11*L11)</f>
        <v>-74.078218666666658</v>
      </c>
    </row>
    <row r="12" spans="1:14" x14ac:dyDescent="0.2">
      <c r="B12" s="7">
        <v>200</v>
      </c>
      <c r="C12" s="5">
        <v>-12.956</v>
      </c>
      <c r="D12" s="5">
        <v>-11.089</v>
      </c>
      <c r="E12" s="5">
        <v>-10.933</v>
      </c>
      <c r="F12">
        <f>AVERAGE(C12:E12)</f>
        <v>-11.659333333333334</v>
      </c>
      <c r="G12" s="5">
        <v>-1.222</v>
      </c>
      <c r="H12">
        <f>F12-G12</f>
        <v>-10.437333333333335</v>
      </c>
      <c r="I12">
        <v>64.959999999999994</v>
      </c>
      <c r="J12">
        <v>2</v>
      </c>
      <c r="K12" s="6">
        <v>10</v>
      </c>
      <c r="L12">
        <f>50/K12</f>
        <v>5</v>
      </c>
      <c r="N12">
        <f>(H12*I12)/(J12*L12)</f>
        <v>-67.800917333333331</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5">
        <v>-19.956</v>
      </c>
      <c r="E20" s="5">
        <v>-18</v>
      </c>
      <c r="F20" s="5">
        <v>-14.067</v>
      </c>
      <c r="G20">
        <f>AVERAGE(D20:F20)</f>
        <v>-17.341000000000001</v>
      </c>
      <c r="H20" s="5">
        <v>-2.11</v>
      </c>
      <c r="I20">
        <f t="shared" ref="I20:I43" si="0">G20-H20</f>
        <v>-15.231000000000002</v>
      </c>
      <c r="J20">
        <v>64.959999999999994</v>
      </c>
      <c r="K20">
        <v>2</v>
      </c>
      <c r="L20" s="6">
        <v>10</v>
      </c>
      <c r="M20">
        <f t="shared" ref="M20:M43" si="1">50/L20</f>
        <v>5</v>
      </c>
      <c r="O20">
        <f t="shared" ref="O20:O43" si="2">(I20*J20)/(K20*M20)</f>
        <v>-98.940575999999993</v>
      </c>
      <c r="P20">
        <f>AVERAGE(O20:O26)</f>
        <v>-117.34621866666666</v>
      </c>
      <c r="Q20">
        <f t="shared" ref="Q20:Q43" si="3">ABS(O20)</f>
        <v>98.940575999999993</v>
      </c>
      <c r="R20" t="s">
        <v>75</v>
      </c>
      <c r="S20">
        <f>AVERAGE(O39:O43)</f>
        <v>-108.15753386666668</v>
      </c>
      <c r="T20">
        <f>AVERAGE(O27:O33)</f>
        <v>-83.038986666666673</v>
      </c>
      <c r="V20" t="s">
        <v>75</v>
      </c>
      <c r="W20">
        <f>STDEVA(O39:O43)</f>
        <v>11.822882359227057</v>
      </c>
      <c r="X20">
        <f>STDEVA(O27:O33)</f>
        <v>27.146925704415104</v>
      </c>
      <c r="Z20" t="s">
        <v>75</v>
      </c>
      <c r="AA20">
        <f>W20/SQRT(W25)</f>
        <v>5.2873537290429571</v>
      </c>
      <c r="AB20">
        <f>X20/SQRT(X25)</f>
        <v>10.260573467689898</v>
      </c>
    </row>
    <row r="21" spans="1:28" x14ac:dyDescent="0.2">
      <c r="A21" t="s">
        <v>57</v>
      </c>
      <c r="B21" t="s">
        <v>1</v>
      </c>
      <c r="C21">
        <v>200</v>
      </c>
      <c r="D21" s="6">
        <v>-18.777999999999999</v>
      </c>
      <c r="E21" s="6">
        <v>-22.756</v>
      </c>
      <c r="F21" s="6">
        <v>-19</v>
      </c>
      <c r="G21">
        <f t="shared" ref="G21:G42" si="4">AVERAGE(D21:F21)</f>
        <v>-20.178000000000001</v>
      </c>
      <c r="H21" s="6">
        <v>-2.133</v>
      </c>
      <c r="I21">
        <f t="shared" si="0"/>
        <v>-18.045000000000002</v>
      </c>
      <c r="J21">
        <v>64.959999999999994</v>
      </c>
      <c r="K21">
        <v>2</v>
      </c>
      <c r="L21" s="6">
        <v>10</v>
      </c>
      <c r="M21">
        <f t="shared" si="1"/>
        <v>5</v>
      </c>
      <c r="O21">
        <f t="shared" si="2"/>
        <v>-117.22031999999999</v>
      </c>
      <c r="Q21">
        <f t="shared" si="3"/>
        <v>117.22031999999999</v>
      </c>
      <c r="R21" t="s">
        <v>76</v>
      </c>
      <c r="S21">
        <f>AVERAGE(O34:O38)</f>
        <v>-108.45028693333333</v>
      </c>
      <c r="T21">
        <f>AVERAGE(O20:O26)</f>
        <v>-117.34621866666666</v>
      </c>
      <c r="V21" t="s">
        <v>76</v>
      </c>
      <c r="W21">
        <f>STDEVA(O34:O38)</f>
        <v>14.695510296858297</v>
      </c>
      <c r="X21">
        <f>STDEVA(O20:O26)</f>
        <v>14.851203322048743</v>
      </c>
      <c r="Z21" t="s">
        <v>76</v>
      </c>
      <c r="AA21">
        <f>W21/SQRT(W26)</f>
        <v>6.5720319975646531</v>
      </c>
      <c r="AB21">
        <f>X21/SQRT(X26)</f>
        <v>5.6132272371710377</v>
      </c>
    </row>
    <row r="22" spans="1:28" x14ac:dyDescent="0.2">
      <c r="A22" t="s">
        <v>57</v>
      </c>
      <c r="B22" t="s">
        <v>2</v>
      </c>
      <c r="C22">
        <v>200</v>
      </c>
      <c r="D22" s="6">
        <v>-23.466999999999999</v>
      </c>
      <c r="E22" s="6">
        <v>-22.356000000000002</v>
      </c>
      <c r="F22" s="6">
        <v>-26.111000000000001</v>
      </c>
      <c r="G22">
        <f t="shared" si="4"/>
        <v>-23.977999999999998</v>
      </c>
      <c r="H22" s="6">
        <v>-1.8</v>
      </c>
      <c r="I22">
        <f t="shared" si="0"/>
        <v>-22.177999999999997</v>
      </c>
      <c r="J22">
        <v>64.959999999999994</v>
      </c>
      <c r="K22">
        <v>2</v>
      </c>
      <c r="L22" s="6">
        <v>10</v>
      </c>
      <c r="M22">
        <f t="shared" si="1"/>
        <v>5</v>
      </c>
      <c r="O22">
        <f t="shared" si="2"/>
        <v>-144.06828799999997</v>
      </c>
      <c r="Q22">
        <f t="shared" si="3"/>
        <v>144.06828799999997</v>
      </c>
    </row>
    <row r="23" spans="1:28" x14ac:dyDescent="0.2">
      <c r="A23" t="s">
        <v>57</v>
      </c>
      <c r="B23" t="s">
        <v>3</v>
      </c>
      <c r="C23">
        <v>200</v>
      </c>
      <c r="D23" s="6">
        <v>-20.443999999999999</v>
      </c>
      <c r="E23" s="6">
        <v>-18.888999999999999</v>
      </c>
      <c r="F23" s="6">
        <v>-18.222000000000001</v>
      </c>
      <c r="G23">
        <f>AVERAGE(D23:F23)</f>
        <v>-19.184999999999999</v>
      </c>
      <c r="H23" s="6">
        <v>-1.222</v>
      </c>
      <c r="I23">
        <f t="shared" si="0"/>
        <v>-17.962999999999997</v>
      </c>
      <c r="J23">
        <v>64.959999999999994</v>
      </c>
      <c r="K23">
        <v>2</v>
      </c>
      <c r="L23" s="6">
        <v>10</v>
      </c>
      <c r="M23">
        <f t="shared" si="1"/>
        <v>5</v>
      </c>
      <c r="O23">
        <f t="shared" si="2"/>
        <v>-116.68764799999997</v>
      </c>
      <c r="Q23">
        <f t="shared" si="3"/>
        <v>116.68764799999997</v>
      </c>
      <c r="R23" s="67" t="s">
        <v>78</v>
      </c>
      <c r="S23" s="67"/>
      <c r="T23" s="67"/>
      <c r="V23" s="66" t="s">
        <v>80</v>
      </c>
      <c r="W23" s="66"/>
      <c r="X23" s="66"/>
    </row>
    <row r="24" spans="1:28" x14ac:dyDescent="0.2">
      <c r="A24" t="s">
        <v>57</v>
      </c>
      <c r="B24" t="s">
        <v>4</v>
      </c>
      <c r="C24">
        <v>200</v>
      </c>
      <c r="D24" s="6">
        <v>-18.667000000000002</v>
      </c>
      <c r="E24" s="6">
        <v>-21.777999999999999</v>
      </c>
      <c r="F24" s="6">
        <v>-20.710999999999999</v>
      </c>
      <c r="G24">
        <f>AVERAGE(D24:F24)</f>
        <v>-20.385333333333332</v>
      </c>
      <c r="H24" s="6">
        <v>-1.089</v>
      </c>
      <c r="I24">
        <f t="shared" si="0"/>
        <v>-19.296333333333333</v>
      </c>
      <c r="J24">
        <v>64.959999999999994</v>
      </c>
      <c r="K24">
        <v>2</v>
      </c>
      <c r="L24" s="6">
        <v>10</v>
      </c>
      <c r="M24">
        <f t="shared" si="1"/>
        <v>5</v>
      </c>
      <c r="O24">
        <f t="shared" si="2"/>
        <v>-125.34898133333331</v>
      </c>
      <c r="Q24">
        <f t="shared" si="3"/>
        <v>125.34898133333331</v>
      </c>
      <c r="S24" t="s">
        <v>58</v>
      </c>
      <c r="T24" t="s">
        <v>57</v>
      </c>
      <c r="W24" t="s">
        <v>58</v>
      </c>
      <c r="X24" t="s">
        <v>57</v>
      </c>
    </row>
    <row r="25" spans="1:28" x14ac:dyDescent="0.2">
      <c r="A25" t="s">
        <v>57</v>
      </c>
      <c r="B25" t="s">
        <v>5</v>
      </c>
      <c r="C25">
        <v>200</v>
      </c>
      <c r="D25" s="6">
        <v>-18.163</v>
      </c>
      <c r="E25" s="6">
        <v>-19.704000000000001</v>
      </c>
      <c r="F25" s="6">
        <v>-16.100000000000001</v>
      </c>
      <c r="G25">
        <f t="shared" si="4"/>
        <v>-17.989000000000001</v>
      </c>
      <c r="H25" s="6">
        <v>-2.1259999999999999</v>
      </c>
      <c r="I25">
        <f t="shared" si="0"/>
        <v>-15.863000000000001</v>
      </c>
      <c r="J25">
        <v>64.959999999999994</v>
      </c>
      <c r="K25">
        <v>2</v>
      </c>
      <c r="L25" s="6">
        <v>10</v>
      </c>
      <c r="M25">
        <f t="shared" si="1"/>
        <v>5</v>
      </c>
      <c r="O25">
        <f t="shared" si="2"/>
        <v>-103.046048</v>
      </c>
      <c r="Q25">
        <f t="shared" si="3"/>
        <v>103.046048</v>
      </c>
      <c r="R25" t="s">
        <v>75</v>
      </c>
      <c r="S25">
        <f>ABS(S20)</f>
        <v>108.15753386666668</v>
      </c>
      <c r="T25">
        <f>ABS(T20)</f>
        <v>83.038986666666673</v>
      </c>
      <c r="V25" t="s">
        <v>75</v>
      </c>
      <c r="W25">
        <f>COUNT(O39:O43)</f>
        <v>5</v>
      </c>
      <c r="X25">
        <f>COUNT(O27:O33)</f>
        <v>7</v>
      </c>
    </row>
    <row r="26" spans="1:28" x14ac:dyDescent="0.2">
      <c r="A26" t="s">
        <v>57</v>
      </c>
      <c r="B26" t="s">
        <v>6</v>
      </c>
      <c r="C26">
        <v>200</v>
      </c>
      <c r="D26" s="6">
        <v>-20.667000000000002</v>
      </c>
      <c r="E26" s="6">
        <v>-19.244</v>
      </c>
      <c r="F26" s="6">
        <v>-19.777999999999999</v>
      </c>
      <c r="G26">
        <f t="shared" si="4"/>
        <v>-19.896333333333335</v>
      </c>
      <c r="H26" s="6">
        <v>-2.0219999999999998</v>
      </c>
      <c r="I26">
        <f t="shared" si="0"/>
        <v>-17.874333333333336</v>
      </c>
      <c r="J26">
        <v>64.959999999999994</v>
      </c>
      <c r="K26">
        <v>2</v>
      </c>
      <c r="L26" s="6">
        <v>10</v>
      </c>
      <c r="M26">
        <f t="shared" si="1"/>
        <v>5</v>
      </c>
      <c r="O26">
        <f t="shared" si="2"/>
        <v>-116.11166933333334</v>
      </c>
      <c r="Q26">
        <f t="shared" si="3"/>
        <v>116.11166933333334</v>
      </c>
      <c r="R26" t="s">
        <v>76</v>
      </c>
      <c r="S26">
        <f>ABS(S21)</f>
        <v>108.45028693333333</v>
      </c>
      <c r="T26">
        <f>ABS(T21)</f>
        <v>117.34621866666666</v>
      </c>
      <c r="V26" t="s">
        <v>76</v>
      </c>
      <c r="W26">
        <f>COUNT(O34:O38)</f>
        <v>5</v>
      </c>
      <c r="X26">
        <f>COUNT(O20:O26)</f>
        <v>7</v>
      </c>
    </row>
    <row r="27" spans="1:28" x14ac:dyDescent="0.2">
      <c r="A27" t="s">
        <v>57</v>
      </c>
      <c r="B27" t="s">
        <v>7</v>
      </c>
      <c r="C27">
        <v>200</v>
      </c>
      <c r="D27" s="6">
        <v>-14.778</v>
      </c>
      <c r="E27" s="6">
        <v>-15.821999999999999</v>
      </c>
      <c r="F27" s="6">
        <v>-17.667000000000002</v>
      </c>
      <c r="G27">
        <f t="shared" si="4"/>
        <v>-16.089000000000002</v>
      </c>
      <c r="H27" s="6">
        <v>-1.9330000000000001</v>
      </c>
      <c r="I27">
        <f t="shared" si="0"/>
        <v>-14.156000000000002</v>
      </c>
      <c r="J27">
        <v>64.959999999999994</v>
      </c>
      <c r="K27">
        <v>2</v>
      </c>
      <c r="L27" s="6">
        <v>10</v>
      </c>
      <c r="M27">
        <f t="shared" si="1"/>
        <v>5</v>
      </c>
      <c r="O27">
        <f t="shared" si="2"/>
        <v>-91.957376000000011</v>
      </c>
      <c r="P27">
        <f>AVERAGE(O27:O33)</f>
        <v>-83.038986666666673</v>
      </c>
      <c r="Q27">
        <f t="shared" si="3"/>
        <v>91.957376000000011</v>
      </c>
    </row>
    <row r="28" spans="1:28" x14ac:dyDescent="0.2">
      <c r="A28" t="s">
        <v>57</v>
      </c>
      <c r="B28" t="s">
        <v>8</v>
      </c>
      <c r="C28">
        <v>200</v>
      </c>
      <c r="D28" s="5">
        <v>-12.956</v>
      </c>
      <c r="E28" s="5">
        <v>-11.089</v>
      </c>
      <c r="F28" s="5">
        <v>-10.933</v>
      </c>
      <c r="G28">
        <f>AVERAGE(D28:F28)</f>
        <v>-11.659333333333334</v>
      </c>
      <c r="H28" s="5">
        <v>-1.222</v>
      </c>
      <c r="I28">
        <f t="shared" si="0"/>
        <v>-10.437333333333335</v>
      </c>
      <c r="J28">
        <v>64.959999999999994</v>
      </c>
      <c r="K28">
        <v>2</v>
      </c>
      <c r="L28" s="6">
        <v>10</v>
      </c>
      <c r="M28">
        <f t="shared" si="1"/>
        <v>5</v>
      </c>
      <c r="O28">
        <f t="shared" si="2"/>
        <v>-67.800917333333331</v>
      </c>
      <c r="Q28">
        <f t="shared" si="3"/>
        <v>67.800917333333331</v>
      </c>
    </row>
    <row r="29" spans="1:28" x14ac:dyDescent="0.2">
      <c r="A29" t="s">
        <v>57</v>
      </c>
      <c r="B29" t="s">
        <v>9</v>
      </c>
      <c r="C29">
        <v>200</v>
      </c>
      <c r="D29" s="6">
        <v>-21.311</v>
      </c>
      <c r="E29" s="6">
        <v>-18.067</v>
      </c>
      <c r="F29" s="6">
        <v>-16.289000000000001</v>
      </c>
      <c r="G29">
        <f t="shared" si="4"/>
        <v>-18.555666666666667</v>
      </c>
      <c r="H29" s="6">
        <v>-1.9330000000000001</v>
      </c>
      <c r="I29">
        <f t="shared" si="0"/>
        <v>-16.622666666666667</v>
      </c>
      <c r="J29">
        <v>64.959999999999994</v>
      </c>
      <c r="K29">
        <v>2</v>
      </c>
      <c r="L29" s="6">
        <v>10</v>
      </c>
      <c r="M29">
        <f t="shared" si="1"/>
        <v>5</v>
      </c>
      <c r="O29">
        <f t="shared" si="2"/>
        <v>-107.98084266666667</v>
      </c>
      <c r="Q29">
        <f t="shared" si="3"/>
        <v>107.98084266666667</v>
      </c>
    </row>
    <row r="30" spans="1:28" x14ac:dyDescent="0.2">
      <c r="A30" t="s">
        <v>57</v>
      </c>
      <c r="B30" t="s">
        <v>10</v>
      </c>
      <c r="C30">
        <v>200</v>
      </c>
      <c r="D30" s="6">
        <v>-15.489000000000001</v>
      </c>
      <c r="E30" s="6">
        <v>-15.178000000000001</v>
      </c>
      <c r="F30" s="6">
        <v>-16.959</v>
      </c>
      <c r="G30">
        <f t="shared" si="4"/>
        <v>-15.875333333333336</v>
      </c>
      <c r="H30" s="6">
        <v>-1.381</v>
      </c>
      <c r="I30">
        <f t="shared" si="0"/>
        <v>-14.494333333333335</v>
      </c>
      <c r="J30">
        <v>64.959999999999994</v>
      </c>
      <c r="K30">
        <v>2</v>
      </c>
      <c r="L30" s="6">
        <v>10</v>
      </c>
      <c r="M30">
        <f t="shared" si="1"/>
        <v>5</v>
      </c>
      <c r="O30">
        <f t="shared" si="2"/>
        <v>-94.15518933333334</v>
      </c>
      <c r="Q30">
        <f t="shared" si="3"/>
        <v>94.15518933333334</v>
      </c>
    </row>
    <row r="31" spans="1:28" x14ac:dyDescent="0.2">
      <c r="A31" t="s">
        <v>57</v>
      </c>
      <c r="B31" t="s">
        <v>11</v>
      </c>
      <c r="C31">
        <v>200</v>
      </c>
      <c r="D31" s="6">
        <v>-14.422000000000001</v>
      </c>
      <c r="E31" s="6">
        <v>-16.088999999999999</v>
      </c>
      <c r="F31" s="6">
        <v>-14.510999999999999</v>
      </c>
      <c r="G31">
        <f t="shared" si="4"/>
        <v>-15.007333333333333</v>
      </c>
      <c r="H31" s="6">
        <v>-1.333</v>
      </c>
      <c r="I31">
        <f t="shared" si="0"/>
        <v>-13.674333333333333</v>
      </c>
      <c r="J31">
        <v>64.959999999999994</v>
      </c>
      <c r="K31">
        <v>2</v>
      </c>
      <c r="L31" s="6">
        <v>10</v>
      </c>
      <c r="M31">
        <f t="shared" si="1"/>
        <v>5</v>
      </c>
      <c r="O31">
        <f t="shared" si="2"/>
        <v>-88.828469333333331</v>
      </c>
      <c r="Q31">
        <f t="shared" si="3"/>
        <v>88.828469333333331</v>
      </c>
    </row>
    <row r="32" spans="1:28" x14ac:dyDescent="0.2">
      <c r="A32" t="s">
        <v>57</v>
      </c>
      <c r="B32" t="s">
        <v>12</v>
      </c>
      <c r="C32">
        <v>200</v>
      </c>
      <c r="D32" s="6">
        <v>-4.8220000000000001</v>
      </c>
      <c r="E32" s="6">
        <v>-5.3559999999999999</v>
      </c>
      <c r="F32" s="6">
        <v>-6.3330000000000002</v>
      </c>
      <c r="G32">
        <f>AVERAGE(D32:F32)</f>
        <v>-5.5036666666666676</v>
      </c>
      <c r="H32" s="6">
        <v>-1.111</v>
      </c>
      <c r="I32">
        <f t="shared" si="0"/>
        <v>-4.3926666666666678</v>
      </c>
      <c r="J32">
        <v>64.959999999999994</v>
      </c>
      <c r="K32">
        <v>2</v>
      </c>
      <c r="L32" s="6">
        <v>10</v>
      </c>
      <c r="M32">
        <f t="shared" si="1"/>
        <v>5</v>
      </c>
      <c r="O32">
        <f t="shared" si="2"/>
        <v>-28.534762666666673</v>
      </c>
      <c r="Q32">
        <f t="shared" si="3"/>
        <v>28.534762666666673</v>
      </c>
    </row>
    <row r="33" spans="1:17" x14ac:dyDescent="0.2">
      <c r="A33" t="s">
        <v>57</v>
      </c>
      <c r="B33" t="s">
        <v>13</v>
      </c>
      <c r="C33">
        <v>200</v>
      </c>
      <c r="D33" s="6">
        <v>-17.556000000000001</v>
      </c>
      <c r="E33" s="6">
        <v>-17.888999999999999</v>
      </c>
      <c r="F33" s="6">
        <v>-16</v>
      </c>
      <c r="G33">
        <f t="shared" si="4"/>
        <v>-17.148333333333333</v>
      </c>
      <c r="H33" s="6">
        <v>-1.444</v>
      </c>
      <c r="I33">
        <f t="shared" si="0"/>
        <v>-15.704333333333334</v>
      </c>
      <c r="J33">
        <v>64.959999999999994</v>
      </c>
      <c r="K33">
        <v>2</v>
      </c>
      <c r="L33" s="6">
        <v>10</v>
      </c>
      <c r="M33">
        <f t="shared" si="1"/>
        <v>5</v>
      </c>
      <c r="O33">
        <f t="shared" si="2"/>
        <v>-102.01534933333333</v>
      </c>
      <c r="Q33">
        <f t="shared" si="3"/>
        <v>102.01534933333333</v>
      </c>
    </row>
    <row r="34" spans="1:17" x14ac:dyDescent="0.2">
      <c r="A34" t="s">
        <v>58</v>
      </c>
      <c r="B34" t="s">
        <v>14</v>
      </c>
      <c r="C34">
        <v>200</v>
      </c>
      <c r="D34" s="6">
        <v>-18.244</v>
      </c>
      <c r="E34" s="6">
        <v>-19.422000000000001</v>
      </c>
      <c r="F34" s="6">
        <v>-18.266999999999999</v>
      </c>
      <c r="G34">
        <f t="shared" si="4"/>
        <v>-18.644333333333332</v>
      </c>
      <c r="H34" s="6">
        <v>-2.4</v>
      </c>
      <c r="I34">
        <f t="shared" si="0"/>
        <v>-16.244333333333334</v>
      </c>
      <c r="J34">
        <v>64.959999999999994</v>
      </c>
      <c r="K34">
        <v>2</v>
      </c>
      <c r="L34" s="6">
        <v>10</v>
      </c>
      <c r="M34">
        <f t="shared" si="1"/>
        <v>5</v>
      </c>
      <c r="O34">
        <f t="shared" si="2"/>
        <v>-105.52318933333333</v>
      </c>
      <c r="P34">
        <f>AVERAGE(O34:O38)</f>
        <v>-108.45028693333333</v>
      </c>
      <c r="Q34">
        <f t="shared" si="3"/>
        <v>105.52318933333333</v>
      </c>
    </row>
    <row r="35" spans="1:17" x14ac:dyDescent="0.2">
      <c r="A35" t="s">
        <v>58</v>
      </c>
      <c r="B35" t="s">
        <v>15</v>
      </c>
      <c r="C35">
        <v>200</v>
      </c>
      <c r="D35" s="6">
        <v>-15.867000000000001</v>
      </c>
      <c r="E35" s="6">
        <v>-17.378</v>
      </c>
      <c r="F35" s="6">
        <v>-17.933</v>
      </c>
      <c r="G35">
        <f t="shared" si="4"/>
        <v>-17.059333333333335</v>
      </c>
      <c r="H35" s="6">
        <v>-2.6890000000000001</v>
      </c>
      <c r="I35">
        <f t="shared" si="0"/>
        <v>-14.370333333333335</v>
      </c>
      <c r="J35">
        <v>64.959999999999994</v>
      </c>
      <c r="K35">
        <v>2</v>
      </c>
      <c r="L35" s="6">
        <v>10</v>
      </c>
      <c r="M35">
        <f t="shared" si="1"/>
        <v>5</v>
      </c>
      <c r="O35">
        <f t="shared" si="2"/>
        <v>-93.349685333333326</v>
      </c>
      <c r="Q35">
        <f t="shared" si="3"/>
        <v>93.349685333333326</v>
      </c>
    </row>
    <row r="36" spans="1:17" x14ac:dyDescent="0.2">
      <c r="A36" t="s">
        <v>58</v>
      </c>
      <c r="B36" t="s">
        <v>16</v>
      </c>
      <c r="C36">
        <v>200</v>
      </c>
      <c r="D36" s="6">
        <v>-25.844000000000001</v>
      </c>
      <c r="E36" s="6">
        <v>-21.332999999999998</v>
      </c>
      <c r="F36" s="6">
        <v>-21.466999999999999</v>
      </c>
      <c r="G36">
        <f t="shared" si="4"/>
        <v>-22.881333333333334</v>
      </c>
      <c r="H36" s="6">
        <v>-2.5779999999999998</v>
      </c>
      <c r="I36">
        <f t="shared" si="0"/>
        <v>-20.303333333333335</v>
      </c>
      <c r="J36">
        <v>64.959999999999994</v>
      </c>
      <c r="K36">
        <v>2</v>
      </c>
      <c r="L36" s="6">
        <v>10</v>
      </c>
      <c r="M36">
        <f t="shared" si="1"/>
        <v>5</v>
      </c>
      <c r="O36">
        <f t="shared" si="2"/>
        <v>-131.89045333333334</v>
      </c>
      <c r="Q36">
        <f t="shared" si="3"/>
        <v>131.89045333333334</v>
      </c>
    </row>
    <row r="37" spans="1:17" x14ac:dyDescent="0.2">
      <c r="A37" t="s">
        <v>58</v>
      </c>
      <c r="B37" s="2" t="s">
        <v>17</v>
      </c>
      <c r="C37">
        <v>200</v>
      </c>
      <c r="D37" s="6">
        <v>-18.806999999999999</v>
      </c>
      <c r="E37" s="6">
        <v>-19.363</v>
      </c>
      <c r="F37" s="6">
        <v>-18.693000000000001</v>
      </c>
      <c r="G37">
        <f t="shared" si="4"/>
        <v>-18.954333333333334</v>
      </c>
      <c r="H37" s="6">
        <v>-1.8109999999999999</v>
      </c>
      <c r="I37">
        <f t="shared" si="0"/>
        <v>-17.143333333333334</v>
      </c>
      <c r="J37">
        <v>64.959999999999994</v>
      </c>
      <c r="K37">
        <v>2</v>
      </c>
      <c r="L37" s="6">
        <v>10</v>
      </c>
      <c r="M37">
        <f t="shared" si="1"/>
        <v>5</v>
      </c>
      <c r="O37">
        <f t="shared" si="2"/>
        <v>-111.36309333333334</v>
      </c>
      <c r="Q37">
        <f t="shared" si="3"/>
        <v>111.36309333333334</v>
      </c>
    </row>
    <row r="38" spans="1:17" x14ac:dyDescent="0.2">
      <c r="A38" t="s">
        <v>58</v>
      </c>
      <c r="B38" t="s">
        <v>18</v>
      </c>
      <c r="C38">
        <v>200</v>
      </c>
      <c r="D38" s="6">
        <v>-19.492999999999999</v>
      </c>
      <c r="E38" s="6">
        <v>-18.021999999999998</v>
      </c>
      <c r="F38" s="6">
        <v>-14.359</v>
      </c>
      <c r="G38">
        <f t="shared" si="4"/>
        <v>-17.291333333333334</v>
      </c>
      <c r="H38" s="6">
        <v>-1.8779999999999999</v>
      </c>
      <c r="I38">
        <f t="shared" si="0"/>
        <v>-15.413333333333334</v>
      </c>
      <c r="J38">
        <v>64.959999999999994</v>
      </c>
      <c r="K38">
        <v>2</v>
      </c>
      <c r="L38" s="6">
        <v>10</v>
      </c>
      <c r="M38">
        <f t="shared" si="1"/>
        <v>5</v>
      </c>
      <c r="O38">
        <f t="shared" si="2"/>
        <v>-100.12501333333333</v>
      </c>
      <c r="Q38">
        <f t="shared" si="3"/>
        <v>100.12501333333333</v>
      </c>
    </row>
    <row r="39" spans="1:17" x14ac:dyDescent="0.2">
      <c r="A39" t="s">
        <v>58</v>
      </c>
      <c r="B39" t="s">
        <v>19</v>
      </c>
      <c r="C39">
        <v>200</v>
      </c>
      <c r="D39" s="6">
        <v>-17.689</v>
      </c>
      <c r="E39" s="6">
        <v>-17.643999999999998</v>
      </c>
      <c r="F39" s="6">
        <v>-18.777999999999999</v>
      </c>
      <c r="G39">
        <f t="shared" si="4"/>
        <v>-18.036999999999999</v>
      </c>
      <c r="H39" s="6">
        <v>-2.4220000000000002</v>
      </c>
      <c r="I39">
        <f t="shared" si="0"/>
        <v>-15.614999999999998</v>
      </c>
      <c r="J39">
        <v>64.959999999999994</v>
      </c>
      <c r="K39">
        <v>2</v>
      </c>
      <c r="L39" s="6">
        <v>10</v>
      </c>
      <c r="M39">
        <f t="shared" si="1"/>
        <v>5</v>
      </c>
      <c r="O39">
        <f t="shared" si="2"/>
        <v>-101.43503999999999</v>
      </c>
      <c r="P39">
        <f>AVERAGE(O39:O43)</f>
        <v>-108.15753386666668</v>
      </c>
      <c r="Q39">
        <f t="shared" si="3"/>
        <v>101.43503999999999</v>
      </c>
    </row>
    <row r="40" spans="1:17" x14ac:dyDescent="0.2">
      <c r="A40" t="s">
        <v>58</v>
      </c>
      <c r="B40" t="s">
        <v>20</v>
      </c>
      <c r="C40">
        <v>200</v>
      </c>
      <c r="D40" s="6">
        <v>-15.778</v>
      </c>
      <c r="E40" s="6">
        <v>-15.843999999999999</v>
      </c>
      <c r="F40" s="6">
        <v>-17</v>
      </c>
      <c r="G40">
        <f t="shared" si="4"/>
        <v>-16.207333333333334</v>
      </c>
      <c r="H40" s="6">
        <v>-1.8440000000000001</v>
      </c>
      <c r="I40">
        <f t="shared" si="0"/>
        <v>-14.363333333333335</v>
      </c>
      <c r="J40">
        <v>64.959999999999994</v>
      </c>
      <c r="K40">
        <v>2</v>
      </c>
      <c r="L40" s="6">
        <v>10</v>
      </c>
      <c r="M40">
        <f t="shared" si="1"/>
        <v>5</v>
      </c>
      <c r="O40">
        <f t="shared" si="2"/>
        <v>-93.304213333333337</v>
      </c>
      <c r="Q40">
        <f t="shared" si="3"/>
        <v>93.304213333333337</v>
      </c>
    </row>
    <row r="41" spans="1:17" x14ac:dyDescent="0.2">
      <c r="A41" t="s">
        <v>58</v>
      </c>
      <c r="B41" t="s">
        <v>21</v>
      </c>
      <c r="C41">
        <v>200</v>
      </c>
      <c r="D41" s="6">
        <v>-20.363</v>
      </c>
      <c r="E41" s="6">
        <v>-20.085000000000001</v>
      </c>
      <c r="F41" s="6">
        <v>-15.167</v>
      </c>
      <c r="G41">
        <f>AVERAGE(D41:F41)</f>
        <v>-18.538333333333334</v>
      </c>
      <c r="H41" s="6">
        <v>-1.778</v>
      </c>
      <c r="I41">
        <f t="shared" si="0"/>
        <v>-16.760333333333335</v>
      </c>
      <c r="J41">
        <v>64.959999999999994</v>
      </c>
      <c r="K41">
        <v>2</v>
      </c>
      <c r="L41" s="6">
        <v>10</v>
      </c>
      <c r="M41">
        <f t="shared" si="1"/>
        <v>5</v>
      </c>
      <c r="O41">
        <f t="shared" si="2"/>
        <v>-108.87512533333333</v>
      </c>
      <c r="Q41">
        <f t="shared" si="3"/>
        <v>108.87512533333333</v>
      </c>
    </row>
    <row r="42" spans="1:17" x14ac:dyDescent="0.2">
      <c r="A42" t="s">
        <v>58</v>
      </c>
      <c r="B42" t="s">
        <v>22</v>
      </c>
      <c r="C42">
        <v>200</v>
      </c>
      <c r="D42" s="6">
        <v>-20.577999999999999</v>
      </c>
      <c r="E42" s="6">
        <v>-22.911000000000001</v>
      </c>
      <c r="F42" s="6">
        <v>-19.111000000000001</v>
      </c>
      <c r="G42">
        <f t="shared" si="4"/>
        <v>-20.866666666666671</v>
      </c>
      <c r="H42" s="6">
        <v>-1.667</v>
      </c>
      <c r="I42">
        <f t="shared" si="0"/>
        <v>-19.199666666666669</v>
      </c>
      <c r="J42">
        <v>64.959999999999994</v>
      </c>
      <c r="K42">
        <v>2</v>
      </c>
      <c r="L42" s="6">
        <v>10</v>
      </c>
      <c r="M42">
        <f t="shared" si="1"/>
        <v>5</v>
      </c>
      <c r="O42">
        <f t="shared" si="2"/>
        <v>-124.72103466666667</v>
      </c>
      <c r="Q42">
        <f t="shared" si="3"/>
        <v>124.72103466666667</v>
      </c>
    </row>
    <row r="43" spans="1:17" x14ac:dyDescent="0.2">
      <c r="A43" t="s">
        <v>58</v>
      </c>
      <c r="B43" t="s">
        <v>23</v>
      </c>
      <c r="C43">
        <v>200</v>
      </c>
      <c r="D43" s="6">
        <v>-21.6</v>
      </c>
      <c r="E43" s="6">
        <v>-18.956</v>
      </c>
      <c r="F43" s="6">
        <v>-17.044</v>
      </c>
      <c r="G43">
        <f>AVERAGE(D43:F43)</f>
        <v>-19.2</v>
      </c>
      <c r="H43" s="6">
        <v>-1.889</v>
      </c>
      <c r="I43">
        <f t="shared" si="0"/>
        <v>-17.311</v>
      </c>
      <c r="J43">
        <v>64.959999999999994</v>
      </c>
      <c r="K43">
        <v>2</v>
      </c>
      <c r="L43" s="6">
        <v>10</v>
      </c>
      <c r="M43">
        <f t="shared" si="1"/>
        <v>5</v>
      </c>
      <c r="O43">
        <f t="shared" si="2"/>
        <v>-112.45225599999999</v>
      </c>
      <c r="Q43">
        <f t="shared" si="3"/>
        <v>112.45225599999999</v>
      </c>
    </row>
  </sheetData>
  <mergeCells count="5">
    <mergeCell ref="C1:E1"/>
    <mergeCell ref="R18:T18"/>
    <mergeCell ref="V18:X18"/>
    <mergeCell ref="R23:T23"/>
    <mergeCell ref="V23:X23"/>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D8378-F5CE-4DEC-8753-085F74900B7B}">
  <dimension ref="A1:AE41"/>
  <sheetViews>
    <sheetView topLeftCell="B32" zoomScale="90" zoomScaleNormal="90" workbookViewId="0">
      <selection activeCell="AC18" sqref="AC18:AC41"/>
    </sheetView>
  </sheetViews>
  <sheetFormatPr defaultRowHeight="15" x14ac:dyDescent="0.2"/>
  <cols>
    <col min="1" max="1" width="11.43359375" bestFit="1" customWidth="1"/>
    <col min="2" max="2" width="14.796875" bestFit="1" customWidth="1"/>
  </cols>
  <sheetData>
    <row r="1" spans="1:31" x14ac:dyDescent="0.2">
      <c r="A1" t="s">
        <v>62</v>
      </c>
      <c r="C1" s="65" t="s">
        <v>72</v>
      </c>
      <c r="D1" s="65"/>
      <c r="E1" s="65"/>
      <c r="I1" s="7"/>
    </row>
    <row r="2" spans="1:31" x14ac:dyDescent="0.2">
      <c r="A2" t="s">
        <v>85</v>
      </c>
      <c r="B2" s="11" t="s">
        <v>70</v>
      </c>
      <c r="C2" s="4">
        <v>1</v>
      </c>
      <c r="D2" s="4">
        <v>2</v>
      </c>
      <c r="E2" s="4">
        <v>3</v>
      </c>
      <c r="F2" s="3" t="s">
        <v>63</v>
      </c>
      <c r="G2" s="4" t="s">
        <v>64</v>
      </c>
      <c r="H2" s="3" t="s">
        <v>61</v>
      </c>
      <c r="I2" s="9" t="s">
        <v>65</v>
      </c>
      <c r="J2" s="3" t="s">
        <v>66</v>
      </c>
      <c r="K2" s="3" t="s">
        <v>67</v>
      </c>
      <c r="L2" s="3" t="s">
        <v>68</v>
      </c>
      <c r="N2" s="3" t="s">
        <v>107</v>
      </c>
      <c r="R2" t="s">
        <v>62</v>
      </c>
      <c r="T2" s="65" t="s">
        <v>72</v>
      </c>
      <c r="U2" s="65"/>
      <c r="V2" s="65"/>
      <c r="Z2" s="7"/>
    </row>
    <row r="3" spans="1:31" x14ac:dyDescent="0.2">
      <c r="B3" s="7">
        <v>20</v>
      </c>
      <c r="C3" s="5">
        <v>0</v>
      </c>
      <c r="D3" s="5">
        <v>0</v>
      </c>
      <c r="E3" s="5">
        <v>0</v>
      </c>
      <c r="F3">
        <f>AVERAGE(C3:E3)</f>
        <v>0</v>
      </c>
      <c r="G3" s="5">
        <v>0</v>
      </c>
      <c r="H3">
        <f t="shared" ref="H3:H7" si="0">F3-G3</f>
        <v>0</v>
      </c>
      <c r="I3">
        <v>14.18</v>
      </c>
      <c r="J3">
        <v>2</v>
      </c>
      <c r="K3" s="5">
        <v>1</v>
      </c>
      <c r="L3">
        <f>50/K3</f>
        <v>50</v>
      </c>
      <c r="N3">
        <f>(H3*I3)/(J3*L3)</f>
        <v>0</v>
      </c>
      <c r="R3" t="s">
        <v>207</v>
      </c>
      <c r="S3" s="11" t="s">
        <v>70</v>
      </c>
      <c r="T3" s="4">
        <v>1</v>
      </c>
      <c r="U3" s="4">
        <v>2</v>
      </c>
      <c r="V3" s="4">
        <v>3</v>
      </c>
      <c r="W3" s="3" t="s">
        <v>63</v>
      </c>
      <c r="X3" s="4" t="s">
        <v>64</v>
      </c>
      <c r="Y3" s="3" t="s">
        <v>61</v>
      </c>
      <c r="Z3" s="9" t="s">
        <v>65</v>
      </c>
      <c r="AA3" s="3" t="s">
        <v>66</v>
      </c>
      <c r="AB3" s="3" t="s">
        <v>67</v>
      </c>
      <c r="AC3" s="3" t="s">
        <v>68</v>
      </c>
      <c r="AE3" s="3" t="s">
        <v>107</v>
      </c>
    </row>
    <row r="4" spans="1:31" x14ac:dyDescent="0.2">
      <c r="B4" s="7">
        <v>100</v>
      </c>
      <c r="C4" s="5">
        <v>-31.148</v>
      </c>
      <c r="D4" s="5">
        <v>-26.260999999999999</v>
      </c>
      <c r="E4" s="5">
        <v>-29.364999999999998</v>
      </c>
      <c r="F4">
        <f t="shared" ref="F4:F7" si="1">AVERAGE(C4:E4)</f>
        <v>-28.924666666666667</v>
      </c>
      <c r="G4" s="5">
        <v>-0.61099999999999999</v>
      </c>
      <c r="H4">
        <f t="shared" si="0"/>
        <v>-28.313666666666666</v>
      </c>
      <c r="I4">
        <v>14.18</v>
      </c>
      <c r="J4">
        <v>2</v>
      </c>
      <c r="K4" s="6">
        <v>5</v>
      </c>
      <c r="L4">
        <f t="shared" ref="L4:L7" si="2">50/K4</f>
        <v>10</v>
      </c>
      <c r="N4">
        <f>(H4*I4)/(J4*L4)</f>
        <v>-20.074389666666669</v>
      </c>
      <c r="R4">
        <v>6</v>
      </c>
      <c r="S4" s="7">
        <v>200</v>
      </c>
      <c r="T4" s="5">
        <v>-38.76</v>
      </c>
      <c r="U4" s="5">
        <v>-45.64</v>
      </c>
      <c r="V4" s="5">
        <v>-37.479999999999997</v>
      </c>
      <c r="W4">
        <f>AVERAGE(T4:V4)</f>
        <v>-40.626666666666665</v>
      </c>
      <c r="X4" s="5">
        <v>0</v>
      </c>
      <c r="Y4">
        <f>W4-X4</f>
        <v>-40.626666666666665</v>
      </c>
      <c r="Z4">
        <v>14.18</v>
      </c>
      <c r="AA4">
        <v>2</v>
      </c>
      <c r="AB4" s="5">
        <v>10</v>
      </c>
      <c r="AC4">
        <f>50/AB4</f>
        <v>5</v>
      </c>
      <c r="AE4">
        <f>(Y4*Z4)/(AA4*AC4)</f>
        <v>-57.608613333333338</v>
      </c>
    </row>
    <row r="5" spans="1:31" x14ac:dyDescent="0.2">
      <c r="B5" s="22">
        <v>200</v>
      </c>
      <c r="C5" s="5">
        <v>-17.018000000000001</v>
      </c>
      <c r="D5" s="5">
        <v>-29.324999999999999</v>
      </c>
      <c r="E5" s="5">
        <v>-23.042000000000002</v>
      </c>
      <c r="F5" s="7">
        <f t="shared" si="1"/>
        <v>-23.128333333333334</v>
      </c>
      <c r="G5" s="5">
        <v>-0.86499999999999999</v>
      </c>
      <c r="H5" s="7">
        <f>F5-G5</f>
        <v>-22.263333333333335</v>
      </c>
      <c r="I5">
        <v>14.18</v>
      </c>
      <c r="J5" s="7">
        <v>2</v>
      </c>
      <c r="K5" s="8">
        <v>10</v>
      </c>
      <c r="L5" s="7">
        <f t="shared" si="2"/>
        <v>5</v>
      </c>
      <c r="M5" s="7"/>
      <c r="N5" s="7">
        <f t="shared" ref="N5:N7" si="3">(H5*I5)/(J5*L5)</f>
        <v>-31.569406666666669</v>
      </c>
      <c r="R5" s="22">
        <v>8</v>
      </c>
      <c r="S5" s="7">
        <v>200</v>
      </c>
      <c r="T5" s="5">
        <v>-45.628999999999998</v>
      </c>
      <c r="U5" s="5">
        <v>-32.470999999999997</v>
      </c>
      <c r="V5" s="5">
        <v>-41.2</v>
      </c>
      <c r="W5">
        <f t="shared" ref="W5:W8" si="4">AVERAGE(T5:V5)</f>
        <v>-39.766666666666666</v>
      </c>
      <c r="X5" s="5">
        <v>0</v>
      </c>
      <c r="Y5">
        <f t="shared" ref="Y5" si="5">W5-X5</f>
        <v>-39.766666666666666</v>
      </c>
      <c r="Z5">
        <v>14.18</v>
      </c>
      <c r="AA5">
        <v>2</v>
      </c>
      <c r="AB5" s="5">
        <v>10</v>
      </c>
      <c r="AC5">
        <f t="shared" ref="AC5:AC8" si="6">50/AB5</f>
        <v>5</v>
      </c>
      <c r="AE5">
        <f>(Y5*Z5)/(AA5*AC5)</f>
        <v>-56.389133333333334</v>
      </c>
    </row>
    <row r="6" spans="1:31" x14ac:dyDescent="0.2">
      <c r="B6" s="7">
        <v>400</v>
      </c>
      <c r="C6" s="5">
        <v>-5.5039999999999996</v>
      </c>
      <c r="D6" s="5">
        <v>-2.7650000000000001</v>
      </c>
      <c r="E6" s="5">
        <v>-5.3220000000000001</v>
      </c>
      <c r="F6">
        <f t="shared" si="1"/>
        <v>-4.530333333333334</v>
      </c>
      <c r="G6" s="5">
        <v>-1.0429999999999999</v>
      </c>
      <c r="H6">
        <f t="shared" si="0"/>
        <v>-3.4873333333333338</v>
      </c>
      <c r="I6">
        <v>14.18</v>
      </c>
      <c r="J6">
        <v>2</v>
      </c>
      <c r="K6" s="6">
        <v>20</v>
      </c>
      <c r="L6">
        <f t="shared" si="2"/>
        <v>2.5</v>
      </c>
      <c r="N6">
        <f t="shared" si="3"/>
        <v>-9.8900773333333341</v>
      </c>
      <c r="R6" s="22">
        <v>10</v>
      </c>
      <c r="S6" s="7">
        <v>200</v>
      </c>
      <c r="T6" s="5">
        <v>-42.536999999999999</v>
      </c>
      <c r="U6" s="5">
        <v>-40.72</v>
      </c>
      <c r="V6" s="5">
        <v>-30.869</v>
      </c>
      <c r="W6" s="7">
        <f t="shared" si="4"/>
        <v>-38.042000000000002</v>
      </c>
      <c r="X6" s="5">
        <v>0</v>
      </c>
      <c r="Y6" s="7">
        <f>W6-X6</f>
        <v>-38.042000000000002</v>
      </c>
      <c r="Z6">
        <v>14.18</v>
      </c>
      <c r="AA6" s="7">
        <v>2</v>
      </c>
      <c r="AB6" s="5">
        <v>10</v>
      </c>
      <c r="AC6" s="7">
        <f t="shared" si="6"/>
        <v>5</v>
      </c>
      <c r="AD6" s="7"/>
      <c r="AE6" s="7">
        <f t="shared" ref="AE6:AE8" si="7">(Y6*Z6)/(AA6*AC6)</f>
        <v>-53.943556000000001</v>
      </c>
    </row>
    <row r="7" spans="1:31" x14ac:dyDescent="0.2">
      <c r="B7" s="7">
        <v>800</v>
      </c>
      <c r="C7" s="5">
        <v>0</v>
      </c>
      <c r="D7" s="5">
        <v>0</v>
      </c>
      <c r="E7" s="5">
        <v>0</v>
      </c>
      <c r="F7">
        <f t="shared" si="1"/>
        <v>0</v>
      </c>
      <c r="G7" s="5">
        <v>0</v>
      </c>
      <c r="H7">
        <f t="shared" si="0"/>
        <v>0</v>
      </c>
      <c r="I7">
        <v>14.18</v>
      </c>
      <c r="J7">
        <v>2</v>
      </c>
      <c r="K7" s="6">
        <v>40</v>
      </c>
      <c r="L7">
        <f t="shared" si="2"/>
        <v>1.25</v>
      </c>
      <c r="N7">
        <f t="shared" si="3"/>
        <v>0</v>
      </c>
      <c r="R7">
        <v>12</v>
      </c>
      <c r="S7" s="7">
        <v>200</v>
      </c>
      <c r="T7" s="5">
        <v>-34.200000000000003</v>
      </c>
      <c r="U7" s="5">
        <v>-25.2</v>
      </c>
      <c r="V7" s="5">
        <v>-39.200000000000003</v>
      </c>
      <c r="W7">
        <f t="shared" si="4"/>
        <v>-32.866666666666667</v>
      </c>
      <c r="X7" s="5">
        <v>0</v>
      </c>
      <c r="Y7">
        <f t="shared" ref="Y7:Y8" si="8">W7-X7</f>
        <v>-32.866666666666667</v>
      </c>
      <c r="Z7">
        <v>14.18</v>
      </c>
      <c r="AA7">
        <v>2</v>
      </c>
      <c r="AB7" s="5">
        <v>10</v>
      </c>
      <c r="AC7">
        <f t="shared" si="6"/>
        <v>5</v>
      </c>
      <c r="AE7">
        <f t="shared" si="7"/>
        <v>-46.604933333333335</v>
      </c>
    </row>
    <row r="8" spans="1:31" x14ac:dyDescent="0.2">
      <c r="B8" s="7"/>
      <c r="R8">
        <v>16</v>
      </c>
      <c r="S8" s="7">
        <v>200</v>
      </c>
      <c r="T8" s="5">
        <v>-40.103000000000002</v>
      </c>
      <c r="U8" s="5">
        <v>-42.091000000000001</v>
      </c>
      <c r="V8" s="5">
        <v>-45.826000000000001</v>
      </c>
      <c r="W8">
        <f t="shared" si="4"/>
        <v>-42.673333333333339</v>
      </c>
      <c r="X8" s="5">
        <v>0</v>
      </c>
      <c r="Y8">
        <f t="shared" si="8"/>
        <v>-42.673333333333339</v>
      </c>
      <c r="Z8">
        <v>14.18</v>
      </c>
      <c r="AA8">
        <v>2</v>
      </c>
      <c r="AB8" s="5">
        <v>10</v>
      </c>
      <c r="AC8">
        <f t="shared" si="6"/>
        <v>5</v>
      </c>
      <c r="AE8">
        <f t="shared" si="7"/>
        <v>-60.510786666666675</v>
      </c>
    </row>
    <row r="9" spans="1:31" x14ac:dyDescent="0.2">
      <c r="A9" t="s">
        <v>116</v>
      </c>
      <c r="B9" s="11" t="s">
        <v>70</v>
      </c>
      <c r="C9" s="4">
        <v>1</v>
      </c>
      <c r="D9" s="4">
        <v>2</v>
      </c>
      <c r="E9" s="4">
        <v>3</v>
      </c>
      <c r="F9" s="3" t="s">
        <v>63</v>
      </c>
      <c r="G9" s="4" t="s">
        <v>64</v>
      </c>
      <c r="H9" s="3" t="s">
        <v>61</v>
      </c>
      <c r="I9" s="9" t="s">
        <v>65</v>
      </c>
      <c r="J9" s="3" t="s">
        <v>66</v>
      </c>
      <c r="K9" s="3" t="s">
        <v>67</v>
      </c>
      <c r="L9" s="3" t="s">
        <v>68</v>
      </c>
      <c r="N9" s="3" t="s">
        <v>107</v>
      </c>
    </row>
    <row r="10" spans="1:31" x14ac:dyDescent="0.2">
      <c r="B10" s="7">
        <v>20</v>
      </c>
      <c r="C10" s="5">
        <v>0</v>
      </c>
      <c r="D10" s="5">
        <v>0</v>
      </c>
      <c r="E10" s="5">
        <v>0</v>
      </c>
      <c r="F10">
        <f>AVERAGE(C10:E10)</f>
        <v>0</v>
      </c>
      <c r="G10" s="5">
        <v>0</v>
      </c>
      <c r="H10">
        <f t="shared" ref="H10:H11" si="9">F10-G10</f>
        <v>0</v>
      </c>
      <c r="I10">
        <v>14.18</v>
      </c>
      <c r="J10">
        <v>2</v>
      </c>
      <c r="K10" s="5">
        <v>1</v>
      </c>
      <c r="L10">
        <f>50/K10</f>
        <v>50</v>
      </c>
      <c r="N10">
        <f>(H10*I10)/(J10*L10)</f>
        <v>0</v>
      </c>
    </row>
    <row r="11" spans="1:31" x14ac:dyDescent="0.2">
      <c r="B11" s="7">
        <v>100</v>
      </c>
      <c r="C11" s="5">
        <v>-29.725999999999999</v>
      </c>
      <c r="D11" s="5">
        <v>-28.27</v>
      </c>
      <c r="E11" s="5">
        <v>-32.756999999999998</v>
      </c>
      <c r="F11">
        <f t="shared" ref="F11" si="10">AVERAGE(C11:E11)</f>
        <v>-30.250999999999994</v>
      </c>
      <c r="G11" s="5">
        <v>-1.2849999999999999</v>
      </c>
      <c r="H11">
        <f t="shared" si="9"/>
        <v>-28.965999999999994</v>
      </c>
      <c r="I11">
        <v>14.18</v>
      </c>
      <c r="J11">
        <v>2</v>
      </c>
      <c r="K11" s="6">
        <v>5</v>
      </c>
      <c r="L11">
        <f t="shared" ref="L11:L14" si="11">50/K11</f>
        <v>10</v>
      </c>
      <c r="N11">
        <f>(H11*I11)/(J11*L11)</f>
        <v>-20.536893999999997</v>
      </c>
    </row>
    <row r="12" spans="1:31" x14ac:dyDescent="0.2">
      <c r="B12" s="22">
        <v>200</v>
      </c>
      <c r="C12" s="5">
        <v>-22.055</v>
      </c>
      <c r="D12" s="5">
        <v>-18.367000000000001</v>
      </c>
      <c r="E12" s="5">
        <v>-19.323</v>
      </c>
      <c r="F12" s="7">
        <f t="shared" ref="F12:F14" si="12">AVERAGE(C12:E12)</f>
        <v>-19.914999999999999</v>
      </c>
      <c r="G12" s="5">
        <v>-1.978</v>
      </c>
      <c r="H12" s="7">
        <f>F12-G12</f>
        <v>-17.936999999999998</v>
      </c>
      <c r="I12">
        <v>14.18</v>
      </c>
      <c r="J12" s="7">
        <v>2</v>
      </c>
      <c r="K12" s="8">
        <v>10</v>
      </c>
      <c r="L12" s="7">
        <f t="shared" si="11"/>
        <v>5</v>
      </c>
      <c r="M12" s="7"/>
      <c r="N12" s="7">
        <f t="shared" ref="N12:N14" si="13">(H12*I12)/(J12*L12)</f>
        <v>-25.434665999999996</v>
      </c>
    </row>
    <row r="13" spans="1:31" x14ac:dyDescent="0.2">
      <c r="B13" s="7">
        <v>400</v>
      </c>
      <c r="C13" s="5">
        <v>-8.0869999999999997</v>
      </c>
      <c r="D13" s="5">
        <v>-6.4960000000000004</v>
      </c>
      <c r="E13" s="5">
        <v>-5.2169999999999996</v>
      </c>
      <c r="F13">
        <f t="shared" si="12"/>
        <v>-6.6000000000000005</v>
      </c>
      <c r="G13" s="5">
        <v>-0.16900000000000001</v>
      </c>
      <c r="H13">
        <f t="shared" ref="H13:H14" si="14">F13-G13</f>
        <v>-6.4310000000000009</v>
      </c>
      <c r="I13">
        <v>14.18</v>
      </c>
      <c r="J13">
        <v>2</v>
      </c>
      <c r="K13" s="6">
        <v>20</v>
      </c>
      <c r="L13">
        <f t="shared" si="11"/>
        <v>2.5</v>
      </c>
      <c r="N13">
        <f t="shared" si="13"/>
        <v>-18.238316000000005</v>
      </c>
    </row>
    <row r="14" spans="1:31" x14ac:dyDescent="0.2">
      <c r="B14" s="7">
        <v>800</v>
      </c>
      <c r="C14" s="5">
        <v>0</v>
      </c>
      <c r="D14" s="5">
        <v>0</v>
      </c>
      <c r="E14" s="5">
        <v>0</v>
      </c>
      <c r="F14">
        <f t="shared" si="12"/>
        <v>0</v>
      </c>
      <c r="G14" s="5">
        <v>0</v>
      </c>
      <c r="H14">
        <f t="shared" si="14"/>
        <v>0</v>
      </c>
      <c r="I14">
        <v>14.18</v>
      </c>
      <c r="J14">
        <v>2</v>
      </c>
      <c r="K14" s="6">
        <v>40</v>
      </c>
      <c r="L14">
        <f t="shared" si="11"/>
        <v>1.25</v>
      </c>
      <c r="N14">
        <f t="shared" si="13"/>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66" t="s">
        <v>77</v>
      </c>
      <c r="R17" s="66"/>
      <c r="S17" s="66"/>
      <c r="U17" s="66" t="s">
        <v>74</v>
      </c>
      <c r="V17" s="66"/>
      <c r="W17" s="66"/>
      <c r="Y17" s="66" t="s">
        <v>79</v>
      </c>
      <c r="Z17" s="66"/>
      <c r="AA17" s="66"/>
    </row>
    <row r="18" spans="1:29" x14ac:dyDescent="0.2">
      <c r="A18" t="s">
        <v>57</v>
      </c>
      <c r="B18" t="s">
        <v>0</v>
      </c>
      <c r="C18">
        <v>200</v>
      </c>
      <c r="D18" s="5">
        <v>-17.018000000000001</v>
      </c>
      <c r="E18" s="5">
        <v>-29.324999999999999</v>
      </c>
      <c r="F18" s="5">
        <v>-23.042000000000002</v>
      </c>
      <c r="G18" s="7">
        <f t="shared" ref="G18" si="15">AVERAGE(D18:F18)</f>
        <v>-23.128333333333334</v>
      </c>
      <c r="H18" s="5">
        <v>-0.86499999999999999</v>
      </c>
      <c r="I18">
        <f t="shared" ref="I18:I41" si="16">G18-H18</f>
        <v>-22.263333333333335</v>
      </c>
      <c r="J18">
        <v>14.18</v>
      </c>
      <c r="K18">
        <v>2</v>
      </c>
      <c r="L18" s="6">
        <v>10</v>
      </c>
      <c r="M18">
        <f t="shared" ref="M18:M41" si="17">50/L18</f>
        <v>5</v>
      </c>
      <c r="O18">
        <f t="shared" ref="O18:O41" si="18">(I18*J18)/(K18*M18)</f>
        <v>-31.569406666666669</v>
      </c>
      <c r="P18">
        <f>AVERAGE(O18:O24)</f>
        <v>-21.355620190476191</v>
      </c>
      <c r="R18" s="3" t="s">
        <v>58</v>
      </c>
      <c r="S18" t="s">
        <v>57</v>
      </c>
      <c r="V18" s="3" t="s">
        <v>58</v>
      </c>
      <c r="W18" t="s">
        <v>57</v>
      </c>
      <c r="Z18" s="3" t="s">
        <v>58</v>
      </c>
      <c r="AA18" t="s">
        <v>57</v>
      </c>
      <c r="AC18">
        <f t="shared" ref="AC18:AC41" si="19">ABS(O18)</f>
        <v>31.569406666666669</v>
      </c>
    </row>
    <row r="19" spans="1:29" x14ac:dyDescent="0.2">
      <c r="A19" t="s">
        <v>57</v>
      </c>
      <c r="B19" t="s">
        <v>1</v>
      </c>
      <c r="C19">
        <v>200</v>
      </c>
      <c r="D19" s="5">
        <v>-17.478000000000002</v>
      </c>
      <c r="E19" s="5">
        <v>-23.216999999999999</v>
      </c>
      <c r="F19" s="5">
        <v>-15.103999999999999</v>
      </c>
      <c r="G19">
        <f>AVERAGE(D19:F19)</f>
        <v>-18.599666666666668</v>
      </c>
      <c r="H19" s="5">
        <v>-2.2429999999999999</v>
      </c>
      <c r="I19">
        <f t="shared" si="16"/>
        <v>-16.356666666666669</v>
      </c>
      <c r="J19">
        <v>14.18</v>
      </c>
      <c r="K19">
        <v>2</v>
      </c>
      <c r="L19" s="6">
        <v>10</v>
      </c>
      <c r="M19">
        <f t="shared" si="17"/>
        <v>5</v>
      </c>
      <c r="O19">
        <f t="shared" si="18"/>
        <v>-23.193753333333337</v>
      </c>
      <c r="Q19" t="s">
        <v>75</v>
      </c>
      <c r="R19">
        <f>AVERAGE(O37:O41)</f>
        <v>-21.522309466666666</v>
      </c>
      <c r="S19">
        <f>AVERAGE(O25:O31)</f>
        <v>-24.735794571428567</v>
      </c>
      <c r="U19" t="s">
        <v>75</v>
      </c>
      <c r="V19">
        <f>STDEVA(O37:O41)</f>
        <v>4.3798229806269777</v>
      </c>
      <c r="W19">
        <f>STDEVA(O25:O31)</f>
        <v>2.6540955281110681</v>
      </c>
      <c r="Y19" t="s">
        <v>75</v>
      </c>
      <c r="Z19">
        <f>V19/SQRT(V24)</f>
        <v>1.9587163828195333</v>
      </c>
      <c r="AA19">
        <f>W19/SQRT(W24)</f>
        <v>1.0031538175986465</v>
      </c>
      <c r="AC19">
        <f t="shared" si="19"/>
        <v>23.193753333333337</v>
      </c>
    </row>
    <row r="20" spans="1:29" x14ac:dyDescent="0.2">
      <c r="A20" t="s">
        <v>57</v>
      </c>
      <c r="B20" t="s">
        <v>2</v>
      </c>
      <c r="C20">
        <v>200</v>
      </c>
      <c r="D20" s="5">
        <v>-22.981000000000002</v>
      </c>
      <c r="E20" s="5">
        <v>-13.18</v>
      </c>
      <c r="F20" s="5">
        <v>-18.404</v>
      </c>
      <c r="G20">
        <f t="shared" ref="G20:G41" si="20">AVERAGE(D20:F20)</f>
        <v>-18.188333333333333</v>
      </c>
      <c r="H20" s="5">
        <v>1.127</v>
      </c>
      <c r="I20">
        <f t="shared" si="16"/>
        <v>-19.315333333333331</v>
      </c>
      <c r="J20">
        <v>14.18</v>
      </c>
      <c r="K20">
        <v>2</v>
      </c>
      <c r="L20" s="6">
        <v>10</v>
      </c>
      <c r="M20">
        <f t="shared" si="17"/>
        <v>5</v>
      </c>
      <c r="O20">
        <f t="shared" si="18"/>
        <v>-27.389142666666665</v>
      </c>
      <c r="Q20" t="s">
        <v>76</v>
      </c>
      <c r="R20">
        <f>AVERAGE(O32:O36)</f>
        <v>-17.665325833333334</v>
      </c>
      <c r="S20">
        <f>AVERAGE(O18:O24)</f>
        <v>-21.355620190476191</v>
      </c>
      <c r="U20" t="s">
        <v>76</v>
      </c>
      <c r="V20">
        <f>STDEVA(O32:O36)</f>
        <v>3.2068595296997251</v>
      </c>
      <c r="W20">
        <f>STDEVA(O18:O24)</f>
        <v>7.1697706159752288</v>
      </c>
      <c r="Y20" t="s">
        <v>76</v>
      </c>
      <c r="Z20">
        <f>V20/SQRT(V25)</f>
        <v>1.6034297648498625</v>
      </c>
      <c r="AA20">
        <f>W20/SQRT(W25)</f>
        <v>2.7099185724641197</v>
      </c>
      <c r="AC20">
        <f t="shared" si="19"/>
        <v>27.389142666666665</v>
      </c>
    </row>
    <row r="21" spans="1:29" x14ac:dyDescent="0.2">
      <c r="A21" t="s">
        <v>57</v>
      </c>
      <c r="B21" t="s">
        <v>3</v>
      </c>
      <c r="C21">
        <v>200</v>
      </c>
      <c r="D21" s="5">
        <v>-18.617999999999999</v>
      </c>
      <c r="E21" s="5">
        <v>-10.298</v>
      </c>
      <c r="F21" s="5">
        <v>-12.260999999999999</v>
      </c>
      <c r="G21">
        <f t="shared" si="20"/>
        <v>-13.725666666666664</v>
      </c>
      <c r="H21" s="5">
        <v>-0.65500000000000003</v>
      </c>
      <c r="I21">
        <f t="shared" si="16"/>
        <v>-13.070666666666664</v>
      </c>
      <c r="J21">
        <v>14.18</v>
      </c>
      <c r="K21">
        <v>2</v>
      </c>
      <c r="L21" s="6">
        <v>10</v>
      </c>
      <c r="M21">
        <f t="shared" si="17"/>
        <v>5</v>
      </c>
      <c r="O21">
        <f t="shared" si="18"/>
        <v>-18.534205333333329</v>
      </c>
      <c r="AC21">
        <f t="shared" si="19"/>
        <v>18.534205333333329</v>
      </c>
    </row>
    <row r="22" spans="1:29" x14ac:dyDescent="0.2">
      <c r="A22" t="s">
        <v>57</v>
      </c>
      <c r="B22" t="s">
        <v>4</v>
      </c>
      <c r="C22">
        <v>200</v>
      </c>
      <c r="D22" s="5">
        <v>-12.552</v>
      </c>
      <c r="E22" s="5">
        <v>-20.303000000000001</v>
      </c>
      <c r="F22" s="5">
        <v>-19.527999999999999</v>
      </c>
      <c r="G22">
        <f t="shared" si="20"/>
        <v>-17.461000000000002</v>
      </c>
      <c r="H22" s="5">
        <v>-1.327</v>
      </c>
      <c r="I22">
        <f t="shared" si="16"/>
        <v>-16.134</v>
      </c>
      <c r="J22">
        <v>14.18</v>
      </c>
      <c r="K22">
        <v>2</v>
      </c>
      <c r="L22" s="6">
        <v>10</v>
      </c>
      <c r="M22">
        <f t="shared" si="17"/>
        <v>5</v>
      </c>
      <c r="O22">
        <f t="shared" si="18"/>
        <v>-22.878012000000002</v>
      </c>
      <c r="Q22" s="67" t="s">
        <v>78</v>
      </c>
      <c r="R22" s="67"/>
      <c r="S22" s="67"/>
      <c r="U22" s="66" t="s">
        <v>80</v>
      </c>
      <c r="V22" s="66"/>
      <c r="W22" s="66"/>
      <c r="AC22">
        <f t="shared" si="19"/>
        <v>22.878012000000002</v>
      </c>
    </row>
    <row r="23" spans="1:29" x14ac:dyDescent="0.2">
      <c r="A23" t="s">
        <v>57</v>
      </c>
      <c r="B23" t="s">
        <v>5</v>
      </c>
      <c r="C23">
        <v>200</v>
      </c>
      <c r="D23" s="5">
        <v>-6.03</v>
      </c>
      <c r="E23" s="5">
        <v>-18.209</v>
      </c>
      <c r="F23" s="5">
        <v>-13.487</v>
      </c>
      <c r="G23">
        <f t="shared" si="20"/>
        <v>-12.575333333333333</v>
      </c>
      <c r="H23" s="5">
        <v>-1.625</v>
      </c>
      <c r="I23">
        <f t="shared" si="16"/>
        <v>-10.950333333333333</v>
      </c>
      <c r="J23">
        <v>14.18</v>
      </c>
      <c r="K23">
        <v>2</v>
      </c>
      <c r="L23" s="6">
        <v>10</v>
      </c>
      <c r="M23">
        <f t="shared" si="17"/>
        <v>5</v>
      </c>
      <c r="O23">
        <f t="shared" si="18"/>
        <v>-15.527572666666666</v>
      </c>
      <c r="R23" t="s">
        <v>58</v>
      </c>
      <c r="S23" t="s">
        <v>57</v>
      </c>
      <c r="V23" t="s">
        <v>58</v>
      </c>
      <c r="W23" t="s">
        <v>57</v>
      </c>
      <c r="AC23">
        <f t="shared" si="19"/>
        <v>15.527572666666666</v>
      </c>
    </row>
    <row r="24" spans="1:29" x14ac:dyDescent="0.2">
      <c r="A24" t="s">
        <v>57</v>
      </c>
      <c r="B24" t="s">
        <v>6</v>
      </c>
      <c r="C24">
        <v>200</v>
      </c>
      <c r="D24" s="5">
        <v>-16.890999999999998</v>
      </c>
      <c r="E24" s="5">
        <v>-4.6959999999999997</v>
      </c>
      <c r="F24" s="5">
        <v>-3.8479999999999999</v>
      </c>
      <c r="G24">
        <f t="shared" si="20"/>
        <v>-8.4783333333333317</v>
      </c>
      <c r="H24" s="5">
        <v>-1.1459999999999999</v>
      </c>
      <c r="I24">
        <f t="shared" si="16"/>
        <v>-7.3323333333333318</v>
      </c>
      <c r="J24">
        <v>14.18</v>
      </c>
      <c r="K24">
        <v>2</v>
      </c>
      <c r="L24" s="6">
        <v>10</v>
      </c>
      <c r="M24">
        <f t="shared" si="17"/>
        <v>5</v>
      </c>
      <c r="O24">
        <f t="shared" si="18"/>
        <v>-10.397248666666664</v>
      </c>
      <c r="Q24" t="s">
        <v>75</v>
      </c>
      <c r="R24">
        <f>ABS(R19)</f>
        <v>21.522309466666666</v>
      </c>
      <c r="S24">
        <f>ABS(S19)</f>
        <v>24.735794571428567</v>
      </c>
      <c r="U24" t="s">
        <v>75</v>
      </c>
      <c r="V24">
        <f>COUNT(O37:O41)</f>
        <v>5</v>
      </c>
      <c r="W24">
        <f>COUNT(O26:O32)</f>
        <v>7</v>
      </c>
      <c r="AC24">
        <f t="shared" si="19"/>
        <v>10.397248666666664</v>
      </c>
    </row>
    <row r="25" spans="1:29" x14ac:dyDescent="0.2">
      <c r="A25" t="s">
        <v>57</v>
      </c>
      <c r="B25" t="s">
        <v>7</v>
      </c>
      <c r="C25">
        <v>200</v>
      </c>
      <c r="D25" s="5">
        <v>-35.344000000000001</v>
      </c>
      <c r="E25" s="5">
        <v>-11.917999999999999</v>
      </c>
      <c r="F25" s="5">
        <v>-14.78</v>
      </c>
      <c r="G25">
        <f t="shared" si="20"/>
        <v>-20.680666666666667</v>
      </c>
      <c r="H25" s="5">
        <v>-1.2889999999999999</v>
      </c>
      <c r="I25">
        <f t="shared" si="16"/>
        <v>-19.391666666666666</v>
      </c>
      <c r="J25">
        <v>14.18</v>
      </c>
      <c r="K25">
        <v>2</v>
      </c>
      <c r="L25" s="6">
        <v>10</v>
      </c>
      <c r="M25">
        <f t="shared" si="17"/>
        <v>5</v>
      </c>
      <c r="O25">
        <f t="shared" si="18"/>
        <v>-27.497383333333328</v>
      </c>
      <c r="P25">
        <f>AVERAGE(O25:O31)</f>
        <v>-24.735794571428567</v>
      </c>
      <c r="Q25" t="s">
        <v>76</v>
      </c>
      <c r="R25">
        <f>ABS(R20)</f>
        <v>17.665325833333334</v>
      </c>
      <c r="S25">
        <f>ABS(S20)</f>
        <v>21.355620190476191</v>
      </c>
      <c r="U25" t="s">
        <v>76</v>
      </c>
      <c r="V25">
        <f>COUNT(O33:O37)</f>
        <v>4</v>
      </c>
      <c r="W25">
        <f>COUNT(O19:O25)</f>
        <v>7</v>
      </c>
      <c r="AC25">
        <f t="shared" si="19"/>
        <v>27.497383333333328</v>
      </c>
    </row>
    <row r="26" spans="1:29" x14ac:dyDescent="0.2">
      <c r="A26" t="s">
        <v>57</v>
      </c>
      <c r="B26" t="s">
        <v>8</v>
      </c>
      <c r="C26">
        <v>200</v>
      </c>
      <c r="D26" s="5">
        <v>-25.638999999999999</v>
      </c>
      <c r="E26" s="5">
        <v>-8.3550000000000004</v>
      </c>
      <c r="F26" s="5">
        <v>-14.201000000000001</v>
      </c>
      <c r="G26">
        <f t="shared" si="20"/>
        <v>-16.065000000000001</v>
      </c>
      <c r="H26" s="5">
        <v>-0.90600000000000003</v>
      </c>
      <c r="I26">
        <f t="shared" si="16"/>
        <v>-15.159000000000001</v>
      </c>
      <c r="J26">
        <v>14.18</v>
      </c>
      <c r="K26">
        <v>2</v>
      </c>
      <c r="L26" s="6">
        <v>10</v>
      </c>
      <c r="M26">
        <f t="shared" si="17"/>
        <v>5</v>
      </c>
      <c r="O26">
        <f t="shared" si="18"/>
        <v>-21.495462</v>
      </c>
      <c r="AC26">
        <f t="shared" si="19"/>
        <v>21.495462</v>
      </c>
    </row>
    <row r="27" spans="1:29" x14ac:dyDescent="0.2">
      <c r="A27" t="s">
        <v>57</v>
      </c>
      <c r="B27" t="s">
        <v>9</v>
      </c>
      <c r="C27">
        <v>200</v>
      </c>
      <c r="D27" s="5">
        <v>-18.637</v>
      </c>
      <c r="E27" s="5">
        <v>-11.32</v>
      </c>
      <c r="F27" s="5">
        <v>-14.708</v>
      </c>
      <c r="G27">
        <f t="shared" si="20"/>
        <v>-14.888333333333334</v>
      </c>
      <c r="H27" s="5">
        <v>0.121</v>
      </c>
      <c r="I27">
        <f t="shared" si="16"/>
        <v>-15.009333333333334</v>
      </c>
      <c r="J27">
        <v>14.18</v>
      </c>
      <c r="K27">
        <v>2</v>
      </c>
      <c r="L27" s="6">
        <v>10</v>
      </c>
      <c r="M27">
        <f t="shared" si="17"/>
        <v>5</v>
      </c>
      <c r="O27">
        <f t="shared" si="18"/>
        <v>-21.283234666666665</v>
      </c>
      <c r="AC27">
        <f t="shared" si="19"/>
        <v>21.283234666666665</v>
      </c>
    </row>
    <row r="28" spans="1:29" x14ac:dyDescent="0.2">
      <c r="A28" t="s">
        <v>57</v>
      </c>
      <c r="B28" t="s">
        <v>10</v>
      </c>
      <c r="C28">
        <v>200</v>
      </c>
      <c r="D28" s="5">
        <v>-18.495999999999999</v>
      </c>
      <c r="E28" s="5">
        <v>-23.242999999999999</v>
      </c>
      <c r="F28" s="5">
        <v>-21.495999999999999</v>
      </c>
      <c r="G28">
        <f t="shared" si="20"/>
        <v>-21.078333333333333</v>
      </c>
      <c r="H28" s="5">
        <v>-1.8</v>
      </c>
      <c r="I28">
        <f t="shared" si="16"/>
        <v>-19.278333333333332</v>
      </c>
      <c r="J28">
        <v>14.18</v>
      </c>
      <c r="K28">
        <v>2</v>
      </c>
      <c r="L28" s="6">
        <v>10</v>
      </c>
      <c r="M28">
        <f t="shared" si="17"/>
        <v>5</v>
      </c>
      <c r="O28">
        <f t="shared" si="18"/>
        <v>-27.336676666666666</v>
      </c>
      <c r="AC28">
        <f t="shared" si="19"/>
        <v>27.336676666666666</v>
      </c>
    </row>
    <row r="29" spans="1:29" x14ac:dyDescent="0.2">
      <c r="A29" t="s">
        <v>57</v>
      </c>
      <c r="B29" t="s">
        <v>11</v>
      </c>
      <c r="C29">
        <v>200</v>
      </c>
      <c r="D29" s="5">
        <v>-22.033999999999999</v>
      </c>
      <c r="E29" s="5">
        <v>-18.670999999999999</v>
      </c>
      <c r="F29" s="5">
        <v>-20.863</v>
      </c>
      <c r="G29">
        <f t="shared" si="20"/>
        <v>-20.522666666666666</v>
      </c>
      <c r="H29" s="5">
        <v>-1.496</v>
      </c>
      <c r="I29">
        <f t="shared" si="16"/>
        <v>-19.026666666666667</v>
      </c>
      <c r="J29">
        <v>14.18</v>
      </c>
      <c r="K29">
        <v>2</v>
      </c>
      <c r="L29" s="6">
        <v>10</v>
      </c>
      <c r="M29">
        <f t="shared" si="17"/>
        <v>5</v>
      </c>
      <c r="O29">
        <f t="shared" si="18"/>
        <v>-26.979813333333333</v>
      </c>
      <c r="AC29">
        <f t="shared" si="19"/>
        <v>26.979813333333333</v>
      </c>
    </row>
    <row r="30" spans="1:29" x14ac:dyDescent="0.2">
      <c r="A30" t="s">
        <v>57</v>
      </c>
      <c r="B30" t="s">
        <v>12</v>
      </c>
      <c r="C30">
        <v>200</v>
      </c>
      <c r="D30" s="5">
        <v>-16.309999999999999</v>
      </c>
      <c r="E30" s="5">
        <v>-15.099</v>
      </c>
      <c r="F30" s="5">
        <v>-14.144</v>
      </c>
      <c r="G30">
        <f t="shared" si="20"/>
        <v>-15.184333333333333</v>
      </c>
      <c r="H30" s="5">
        <v>1.9570000000000001</v>
      </c>
      <c r="I30">
        <f t="shared" si="16"/>
        <v>-17.141333333333332</v>
      </c>
      <c r="J30">
        <v>14.18</v>
      </c>
      <c r="K30">
        <v>2</v>
      </c>
      <c r="L30" s="6">
        <v>10</v>
      </c>
      <c r="M30">
        <f t="shared" si="17"/>
        <v>5</v>
      </c>
      <c r="O30">
        <f t="shared" si="18"/>
        <v>-24.306410666666665</v>
      </c>
      <c r="AC30">
        <f t="shared" si="19"/>
        <v>24.306410666666665</v>
      </c>
    </row>
    <row r="31" spans="1:29" x14ac:dyDescent="0.2">
      <c r="A31" t="s">
        <v>57</v>
      </c>
      <c r="B31" t="s">
        <v>13</v>
      </c>
      <c r="C31">
        <v>200</v>
      </c>
      <c r="D31" s="5">
        <v>-18.898</v>
      </c>
      <c r="E31" s="5">
        <v>-14.807</v>
      </c>
      <c r="F31" s="5">
        <v>-20.704999999999998</v>
      </c>
      <c r="G31">
        <f t="shared" si="20"/>
        <v>-18.136666666666667</v>
      </c>
      <c r="H31" s="5">
        <v>-1.034</v>
      </c>
      <c r="I31">
        <f t="shared" si="16"/>
        <v>-17.102666666666668</v>
      </c>
      <c r="J31">
        <v>14.18</v>
      </c>
      <c r="K31">
        <v>2</v>
      </c>
      <c r="L31" s="6">
        <v>10</v>
      </c>
      <c r="M31">
        <f t="shared" si="17"/>
        <v>5</v>
      </c>
      <c r="O31">
        <f t="shared" si="18"/>
        <v>-24.251581333333334</v>
      </c>
      <c r="AC31">
        <f t="shared" si="19"/>
        <v>24.251581333333334</v>
      </c>
    </row>
    <row r="32" spans="1:29" x14ac:dyDescent="0.2">
      <c r="A32" t="s">
        <v>58</v>
      </c>
      <c r="B32" t="s">
        <v>14</v>
      </c>
      <c r="C32">
        <v>200</v>
      </c>
      <c r="D32" s="5">
        <v>-14.042</v>
      </c>
      <c r="E32" s="5">
        <v>-13.781000000000001</v>
      </c>
      <c r="F32" s="5">
        <v>-10.927</v>
      </c>
      <c r="G32">
        <f t="shared" si="20"/>
        <v>-12.916666666666666</v>
      </c>
      <c r="H32" s="5">
        <v>0.13</v>
      </c>
      <c r="I32">
        <f t="shared" si="16"/>
        <v>-13.046666666666667</v>
      </c>
      <c r="J32">
        <v>14.18</v>
      </c>
      <c r="K32">
        <v>2</v>
      </c>
      <c r="L32" s="6">
        <v>10</v>
      </c>
      <c r="M32">
        <f t="shared" si="17"/>
        <v>5</v>
      </c>
      <c r="O32">
        <f t="shared" si="18"/>
        <v>-18.500173333333333</v>
      </c>
      <c r="P32">
        <f>AVERAGE(O32:O36)</f>
        <v>-17.665325833333334</v>
      </c>
      <c r="AC32">
        <f t="shared" si="19"/>
        <v>18.500173333333333</v>
      </c>
    </row>
    <row r="33" spans="1:29" x14ac:dyDescent="0.2">
      <c r="A33" t="s">
        <v>58</v>
      </c>
      <c r="B33" t="s">
        <v>15</v>
      </c>
      <c r="C33">
        <v>200</v>
      </c>
      <c r="D33" s="5">
        <v>-12.32</v>
      </c>
      <c r="E33" s="5">
        <v>-17.202000000000002</v>
      </c>
      <c r="F33" s="5">
        <v>-11.641999999999999</v>
      </c>
      <c r="G33">
        <f t="shared" si="20"/>
        <v>-13.721333333333334</v>
      </c>
      <c r="H33" s="5">
        <v>0.90900000000000003</v>
      </c>
      <c r="I33">
        <f t="shared" si="16"/>
        <v>-14.630333333333335</v>
      </c>
      <c r="J33">
        <v>14.18</v>
      </c>
      <c r="K33">
        <v>2</v>
      </c>
      <c r="L33" s="6">
        <v>10</v>
      </c>
      <c r="M33">
        <f t="shared" si="17"/>
        <v>5</v>
      </c>
      <c r="O33">
        <f t="shared" si="18"/>
        <v>-20.745812666666669</v>
      </c>
      <c r="AC33">
        <f t="shared" si="19"/>
        <v>20.745812666666669</v>
      </c>
    </row>
    <row r="34" spans="1:29" x14ac:dyDescent="0.2">
      <c r="A34" t="s">
        <v>58</v>
      </c>
      <c r="B34" t="s">
        <v>16</v>
      </c>
      <c r="C34">
        <v>200</v>
      </c>
      <c r="D34" s="5">
        <v>-12.484</v>
      </c>
      <c r="E34" s="5">
        <v>-9.4730000000000008</v>
      </c>
      <c r="F34" s="5">
        <v>-9.6820000000000004</v>
      </c>
      <c r="G34">
        <f t="shared" si="20"/>
        <v>-10.546333333333335</v>
      </c>
      <c r="H34" s="5">
        <v>-1.2669999999999999</v>
      </c>
      <c r="I34">
        <f t="shared" si="16"/>
        <v>-9.2793333333333354</v>
      </c>
      <c r="J34">
        <v>14.18</v>
      </c>
      <c r="K34">
        <v>2</v>
      </c>
      <c r="L34" s="6">
        <v>10</v>
      </c>
      <c r="M34">
        <f t="shared" si="17"/>
        <v>5</v>
      </c>
      <c r="O34">
        <f t="shared" si="18"/>
        <v>-13.15809466666667</v>
      </c>
      <c r="AC34">
        <f t="shared" si="19"/>
        <v>13.15809466666667</v>
      </c>
    </row>
    <row r="35" spans="1:29" x14ac:dyDescent="0.2">
      <c r="A35" t="s">
        <v>58</v>
      </c>
      <c r="B35" s="2" t="s">
        <v>17</v>
      </c>
      <c r="C35">
        <v>200</v>
      </c>
      <c r="D35" s="5"/>
      <c r="E35" s="5"/>
      <c r="F35" s="5"/>
      <c r="G35" t="e">
        <f t="shared" si="20"/>
        <v>#DIV/0!</v>
      </c>
      <c r="H35" s="5"/>
      <c r="I35" t="e">
        <f t="shared" si="16"/>
        <v>#DIV/0!</v>
      </c>
      <c r="J35">
        <v>14.18</v>
      </c>
      <c r="K35">
        <v>2</v>
      </c>
      <c r="L35" s="6">
        <v>10</v>
      </c>
      <c r="M35">
        <f t="shared" si="17"/>
        <v>5</v>
      </c>
      <c r="AC35">
        <f t="shared" si="19"/>
        <v>0</v>
      </c>
    </row>
    <row r="36" spans="1:29" x14ac:dyDescent="0.2">
      <c r="A36" t="s">
        <v>58</v>
      </c>
      <c r="B36" t="s">
        <v>18</v>
      </c>
      <c r="C36">
        <v>200</v>
      </c>
      <c r="D36" s="5">
        <v>-14.984</v>
      </c>
      <c r="E36" s="5">
        <v>-14.516</v>
      </c>
      <c r="F36" s="5">
        <v>-9.4440000000000008</v>
      </c>
      <c r="G36">
        <f t="shared" si="20"/>
        <v>-12.981333333333334</v>
      </c>
      <c r="H36" s="5">
        <v>-0.106</v>
      </c>
      <c r="I36">
        <f t="shared" si="16"/>
        <v>-12.875333333333334</v>
      </c>
      <c r="J36">
        <v>14.18</v>
      </c>
      <c r="K36">
        <v>2</v>
      </c>
      <c r="L36" s="6">
        <v>10</v>
      </c>
      <c r="M36">
        <f t="shared" si="17"/>
        <v>5</v>
      </c>
      <c r="O36">
        <f t="shared" si="18"/>
        <v>-18.257222666666667</v>
      </c>
      <c r="AC36">
        <f t="shared" si="19"/>
        <v>18.257222666666667</v>
      </c>
    </row>
    <row r="37" spans="1:29" x14ac:dyDescent="0.2">
      <c r="A37" t="s">
        <v>58</v>
      </c>
      <c r="B37" t="s">
        <v>19</v>
      </c>
      <c r="C37">
        <v>200</v>
      </c>
      <c r="D37" s="5">
        <v>-17.471</v>
      </c>
      <c r="E37" s="5">
        <v>-16.164000000000001</v>
      </c>
      <c r="F37" s="5">
        <v>-12.128</v>
      </c>
      <c r="G37">
        <f t="shared" si="20"/>
        <v>-15.254333333333335</v>
      </c>
      <c r="H37" s="5">
        <v>-1.7050000000000001</v>
      </c>
      <c r="I37">
        <f t="shared" si="16"/>
        <v>-13.549333333333335</v>
      </c>
      <c r="J37">
        <v>14.18</v>
      </c>
      <c r="K37">
        <v>2</v>
      </c>
      <c r="L37" s="6">
        <v>10</v>
      </c>
      <c r="M37">
        <f t="shared" si="17"/>
        <v>5</v>
      </c>
      <c r="O37">
        <f t="shared" si="18"/>
        <v>-19.212954666666668</v>
      </c>
      <c r="P37">
        <f>AVERAGE(O37:O41)</f>
        <v>-21.522309466666666</v>
      </c>
      <c r="AC37">
        <f t="shared" si="19"/>
        <v>19.212954666666668</v>
      </c>
    </row>
    <row r="38" spans="1:29" x14ac:dyDescent="0.2">
      <c r="A38" t="s">
        <v>58</v>
      </c>
      <c r="B38" t="s">
        <v>20</v>
      </c>
      <c r="C38">
        <v>200</v>
      </c>
      <c r="D38" s="5">
        <v>-17.347999999999999</v>
      </c>
      <c r="E38" s="5">
        <v>-14.07</v>
      </c>
      <c r="F38" s="5">
        <v>-14.739000000000001</v>
      </c>
      <c r="G38">
        <f t="shared" si="20"/>
        <v>-15.385666666666665</v>
      </c>
      <c r="H38" s="5">
        <v>-1.1479999999999999</v>
      </c>
      <c r="I38">
        <f t="shared" si="16"/>
        <v>-14.237666666666666</v>
      </c>
      <c r="J38">
        <v>14.18</v>
      </c>
      <c r="K38">
        <v>2</v>
      </c>
      <c r="L38" s="6">
        <v>10</v>
      </c>
      <c r="M38">
        <f t="shared" si="17"/>
        <v>5</v>
      </c>
      <c r="O38">
        <f t="shared" si="18"/>
        <v>-20.189011333333333</v>
      </c>
      <c r="AC38">
        <f t="shared" si="19"/>
        <v>20.189011333333333</v>
      </c>
    </row>
    <row r="39" spans="1:29" x14ac:dyDescent="0.2">
      <c r="A39" t="s">
        <v>58</v>
      </c>
      <c r="B39" t="s">
        <v>21</v>
      </c>
      <c r="C39">
        <v>200</v>
      </c>
      <c r="D39" s="5">
        <v>-27.888999999999999</v>
      </c>
      <c r="E39" s="5">
        <v>-17.347999999999999</v>
      </c>
      <c r="F39" s="5">
        <v>-16.042999999999999</v>
      </c>
      <c r="G39">
        <f t="shared" si="20"/>
        <v>-20.426666666666666</v>
      </c>
      <c r="H39" s="5">
        <v>-1.67</v>
      </c>
      <c r="I39">
        <f t="shared" si="16"/>
        <v>-18.756666666666668</v>
      </c>
      <c r="J39">
        <v>14.18</v>
      </c>
      <c r="K39">
        <v>2</v>
      </c>
      <c r="L39" s="6">
        <v>10</v>
      </c>
      <c r="M39">
        <f t="shared" si="17"/>
        <v>5</v>
      </c>
      <c r="O39">
        <f t="shared" si="18"/>
        <v>-26.596953333333335</v>
      </c>
      <c r="AC39">
        <f t="shared" si="19"/>
        <v>26.596953333333335</v>
      </c>
    </row>
    <row r="40" spans="1:29" x14ac:dyDescent="0.2">
      <c r="A40" t="s">
        <v>58</v>
      </c>
      <c r="B40" t="s">
        <v>22</v>
      </c>
      <c r="C40">
        <v>200</v>
      </c>
      <c r="D40" s="5">
        <v>-22.055</v>
      </c>
      <c r="E40" s="5">
        <v>-18.367000000000001</v>
      </c>
      <c r="F40" s="5">
        <v>-19.323</v>
      </c>
      <c r="G40" s="7">
        <f t="shared" si="20"/>
        <v>-19.914999999999999</v>
      </c>
      <c r="H40" s="5">
        <v>-1.978</v>
      </c>
      <c r="I40">
        <f t="shared" si="16"/>
        <v>-17.936999999999998</v>
      </c>
      <c r="J40">
        <v>14.18</v>
      </c>
      <c r="K40">
        <v>2</v>
      </c>
      <c r="L40" s="6">
        <v>10</v>
      </c>
      <c r="M40">
        <f t="shared" si="17"/>
        <v>5</v>
      </c>
      <c r="O40">
        <f t="shared" si="18"/>
        <v>-25.434665999999996</v>
      </c>
      <c r="AC40">
        <f t="shared" si="19"/>
        <v>25.434665999999996</v>
      </c>
    </row>
    <row r="41" spans="1:29" x14ac:dyDescent="0.2">
      <c r="A41" t="s">
        <v>58</v>
      </c>
      <c r="B41" t="s">
        <v>23</v>
      </c>
      <c r="C41">
        <v>200</v>
      </c>
      <c r="D41" s="5">
        <v>-17.53</v>
      </c>
      <c r="E41" s="5">
        <v>-13.487</v>
      </c>
      <c r="F41" s="5">
        <v>-7.9829999999999997</v>
      </c>
      <c r="G41">
        <f t="shared" si="20"/>
        <v>-13</v>
      </c>
      <c r="H41" s="5">
        <v>-1.591</v>
      </c>
      <c r="I41">
        <f t="shared" si="16"/>
        <v>-11.409000000000001</v>
      </c>
      <c r="J41">
        <v>14.18</v>
      </c>
      <c r="K41">
        <v>2</v>
      </c>
      <c r="L41" s="6">
        <v>10</v>
      </c>
      <c r="M41">
        <f t="shared" si="17"/>
        <v>5</v>
      </c>
      <c r="O41">
        <f t="shared" si="18"/>
        <v>-16.177962000000001</v>
      </c>
      <c r="AC41">
        <f t="shared" si="19"/>
        <v>16.177962000000001</v>
      </c>
    </row>
  </sheetData>
  <mergeCells count="7">
    <mergeCell ref="C1:E1"/>
    <mergeCell ref="Q17:S17"/>
    <mergeCell ref="U17:W17"/>
    <mergeCell ref="Y17:AA17"/>
    <mergeCell ref="Q22:S22"/>
    <mergeCell ref="U22:W22"/>
    <mergeCell ref="T2:V2"/>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F3AE5-7DAF-4917-A52A-A0C2E808A1E5}">
  <dimension ref="A1:AC42"/>
  <sheetViews>
    <sheetView topLeftCell="A37" zoomScale="80" zoomScaleNormal="80" workbookViewId="0">
      <selection activeCell="M38" sqref="M38"/>
    </sheetView>
  </sheetViews>
  <sheetFormatPr defaultRowHeight="15" x14ac:dyDescent="0.2"/>
  <cols>
    <col min="1" max="1" width="11.43359375" bestFit="1" customWidth="1"/>
    <col min="2" max="2" width="14.796875" bestFit="1" customWidth="1"/>
  </cols>
  <sheetData>
    <row r="1" spans="1:14" x14ac:dyDescent="0.2">
      <c r="A1" t="s">
        <v>62</v>
      </c>
      <c r="C1" s="65" t="s">
        <v>72</v>
      </c>
      <c r="D1" s="65"/>
      <c r="E1" s="65"/>
      <c r="I1" s="7"/>
    </row>
    <row r="2" spans="1:14" x14ac:dyDescent="0.2">
      <c r="A2" t="s">
        <v>85</v>
      </c>
      <c r="B2" s="11" t="s">
        <v>70</v>
      </c>
      <c r="C2" s="4">
        <v>1</v>
      </c>
      <c r="D2" s="4">
        <v>2</v>
      </c>
      <c r="E2" s="4">
        <v>3</v>
      </c>
      <c r="F2" s="3" t="s">
        <v>63</v>
      </c>
      <c r="G2" s="4" t="s">
        <v>64</v>
      </c>
      <c r="H2" s="3" t="s">
        <v>61</v>
      </c>
      <c r="I2" s="9" t="s">
        <v>65</v>
      </c>
      <c r="J2" s="3" t="s">
        <v>66</v>
      </c>
      <c r="K2" s="3" t="s">
        <v>67</v>
      </c>
      <c r="L2" s="3" t="s">
        <v>106</v>
      </c>
      <c r="N2" s="3" t="s">
        <v>107</v>
      </c>
    </row>
    <row r="3" spans="1:14" x14ac:dyDescent="0.2">
      <c r="B3" s="40">
        <v>20</v>
      </c>
      <c r="C3" s="5">
        <v>18.443000000000001</v>
      </c>
      <c r="D3" s="5">
        <v>18.887</v>
      </c>
      <c r="E3" s="5">
        <v>17.869</v>
      </c>
      <c r="F3">
        <f t="shared" ref="F3:F7" si="0">AVERAGE(C3:E3)</f>
        <v>18.399666666666665</v>
      </c>
      <c r="G3" s="5">
        <v>-0.78300000000000003</v>
      </c>
      <c r="H3">
        <f t="shared" ref="H3:H7" si="1">F3-G3</f>
        <v>19.182666666666666</v>
      </c>
      <c r="I3" s="7">
        <v>64.959999999999994</v>
      </c>
      <c r="J3">
        <v>4</v>
      </c>
      <c r="K3" s="5">
        <v>1</v>
      </c>
      <c r="L3">
        <f>50/K3</f>
        <v>50</v>
      </c>
      <c r="N3">
        <f>(H3*I3)/(J3*L3)</f>
        <v>6.2305301333333327</v>
      </c>
    </row>
    <row r="4" spans="1:14" x14ac:dyDescent="0.2">
      <c r="B4" s="19">
        <v>100</v>
      </c>
      <c r="C4" s="5">
        <v>6.47</v>
      </c>
      <c r="D4" s="5">
        <v>7.07</v>
      </c>
      <c r="E4" s="5">
        <v>6.5220000000000002</v>
      </c>
      <c r="F4">
        <f t="shared" si="0"/>
        <v>6.6873333333333322</v>
      </c>
      <c r="G4" s="5">
        <v>0.13</v>
      </c>
      <c r="H4">
        <f t="shared" si="1"/>
        <v>6.5573333333333323</v>
      </c>
      <c r="I4" s="7">
        <v>64.959999999999994</v>
      </c>
      <c r="J4">
        <v>4</v>
      </c>
      <c r="K4" s="6">
        <v>5</v>
      </c>
      <c r="L4">
        <f t="shared" ref="L4:L7" si="2">50/K4</f>
        <v>10</v>
      </c>
      <c r="N4">
        <f>(H4*I4)/(J4*L4)</f>
        <v>10.649109333333332</v>
      </c>
    </row>
    <row r="5" spans="1:14" x14ac:dyDescent="0.2">
      <c r="B5" s="19">
        <v>200</v>
      </c>
      <c r="C5" s="5">
        <v>0</v>
      </c>
      <c r="D5" s="5">
        <v>0</v>
      </c>
      <c r="E5" s="5">
        <v>0</v>
      </c>
      <c r="F5" s="7">
        <f t="shared" si="0"/>
        <v>0</v>
      </c>
      <c r="G5" s="5">
        <v>0</v>
      </c>
      <c r="H5" s="7">
        <f t="shared" si="1"/>
        <v>0</v>
      </c>
      <c r="I5" s="7">
        <v>64.959999999999994</v>
      </c>
      <c r="J5">
        <v>4</v>
      </c>
      <c r="K5" s="8">
        <v>10</v>
      </c>
      <c r="L5" s="7">
        <f t="shared" si="2"/>
        <v>5</v>
      </c>
      <c r="M5" s="7"/>
      <c r="N5" s="7">
        <f t="shared" ref="N5:N7" si="3">(H5*I5)/(J5*L5)</f>
        <v>0</v>
      </c>
    </row>
    <row r="6" spans="1:14" x14ac:dyDescent="0.2">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2">
      <c r="B7" s="19">
        <v>20</v>
      </c>
      <c r="C7" s="5">
        <v>0</v>
      </c>
      <c r="D7" s="5">
        <v>0</v>
      </c>
      <c r="E7" s="5">
        <v>0</v>
      </c>
      <c r="F7">
        <f t="shared" si="0"/>
        <v>0</v>
      </c>
      <c r="G7" s="5">
        <v>0</v>
      </c>
      <c r="H7">
        <f t="shared" si="1"/>
        <v>0</v>
      </c>
      <c r="I7" s="7">
        <v>64.959999999999994</v>
      </c>
      <c r="J7">
        <v>2</v>
      </c>
      <c r="K7" s="6">
        <v>1</v>
      </c>
      <c r="L7">
        <f t="shared" si="2"/>
        <v>50</v>
      </c>
      <c r="N7">
        <f t="shared" si="3"/>
        <v>0</v>
      </c>
    </row>
    <row r="8" spans="1:14" x14ac:dyDescent="0.2">
      <c r="B8" s="19"/>
    </row>
    <row r="9" spans="1:14" x14ac:dyDescent="0.2">
      <c r="A9" t="s">
        <v>116</v>
      </c>
      <c r="B9" s="51" t="s">
        <v>70</v>
      </c>
      <c r="C9" s="4">
        <v>1</v>
      </c>
      <c r="D9" s="4">
        <v>2</v>
      </c>
      <c r="E9" s="4">
        <v>3</v>
      </c>
      <c r="F9" s="3" t="s">
        <v>63</v>
      </c>
      <c r="G9" s="4" t="s">
        <v>64</v>
      </c>
      <c r="H9" s="3" t="s">
        <v>61</v>
      </c>
      <c r="I9" s="9" t="s">
        <v>65</v>
      </c>
      <c r="J9" s="3" t="s">
        <v>66</v>
      </c>
      <c r="K9" s="3" t="s">
        <v>67</v>
      </c>
      <c r="L9" s="3" t="s">
        <v>106</v>
      </c>
      <c r="N9" s="3" t="s">
        <v>107</v>
      </c>
    </row>
    <row r="10" spans="1:14" x14ac:dyDescent="0.2">
      <c r="B10" s="40">
        <v>20</v>
      </c>
      <c r="C10" s="5">
        <v>15.313000000000001</v>
      </c>
      <c r="D10" s="5">
        <v>13.382999999999999</v>
      </c>
      <c r="E10" s="5">
        <v>15.157</v>
      </c>
      <c r="F10">
        <f>AVERAGE(C10:E10)</f>
        <v>14.617666666666665</v>
      </c>
      <c r="G10" s="5">
        <v>-0.51900000000000002</v>
      </c>
      <c r="H10">
        <f t="shared" ref="H10:H14" si="4">F10-G10</f>
        <v>15.136666666666665</v>
      </c>
      <c r="I10" s="7">
        <v>64.959999999999994</v>
      </c>
      <c r="J10">
        <v>4</v>
      </c>
      <c r="K10" s="5">
        <v>1</v>
      </c>
      <c r="L10">
        <f>50/K10</f>
        <v>50</v>
      </c>
      <c r="N10">
        <f>(H10*I10)/(J10*L10)</f>
        <v>4.9163893333333322</v>
      </c>
    </row>
    <row r="11" spans="1:14" x14ac:dyDescent="0.2">
      <c r="B11" s="19">
        <v>100</v>
      </c>
      <c r="C11" s="5">
        <v>5.609</v>
      </c>
      <c r="D11" s="5">
        <v>5.0090000000000003</v>
      </c>
      <c r="E11" s="5">
        <v>4.6429999999999998</v>
      </c>
      <c r="F11">
        <f t="shared" ref="F11:F14" si="5">AVERAGE(C11:E11)</f>
        <v>5.0869999999999997</v>
      </c>
      <c r="G11" s="5">
        <v>0.13</v>
      </c>
      <c r="H11">
        <f t="shared" si="4"/>
        <v>4.9569999999999999</v>
      </c>
      <c r="I11" s="7">
        <v>64.959999999999994</v>
      </c>
      <c r="J11">
        <v>4</v>
      </c>
      <c r="K11" s="6">
        <v>5</v>
      </c>
      <c r="L11">
        <f t="shared" ref="L11:L14" si="6">50/K11</f>
        <v>10</v>
      </c>
      <c r="N11">
        <f>(H11*I11)/(J11*L11)</f>
        <v>8.0501679999999993</v>
      </c>
    </row>
    <row r="12" spans="1:14" x14ac:dyDescent="0.2">
      <c r="B12" s="19">
        <v>200</v>
      </c>
      <c r="C12" s="5">
        <v>0</v>
      </c>
      <c r="D12" s="5">
        <v>0</v>
      </c>
      <c r="E12" s="5">
        <v>0</v>
      </c>
      <c r="F12" s="7">
        <f t="shared" si="5"/>
        <v>0</v>
      </c>
      <c r="G12" s="5">
        <v>0</v>
      </c>
      <c r="H12" s="7">
        <f t="shared" si="4"/>
        <v>0</v>
      </c>
      <c r="I12" s="7">
        <v>64.959999999999994</v>
      </c>
      <c r="J12">
        <v>4</v>
      </c>
      <c r="K12" s="8">
        <v>10</v>
      </c>
      <c r="L12" s="7">
        <f t="shared" si="6"/>
        <v>5</v>
      </c>
      <c r="M12" s="7"/>
      <c r="N12" s="7">
        <f t="shared" ref="N12:N14" si="7">(H12*I12)/(J12*L12)</f>
        <v>0</v>
      </c>
    </row>
    <row r="13" spans="1:14" x14ac:dyDescent="0.2">
      <c r="B13" s="19">
        <v>400</v>
      </c>
      <c r="C13" s="5">
        <v>0</v>
      </c>
      <c r="D13" s="5">
        <v>0</v>
      </c>
      <c r="E13" s="5">
        <v>0</v>
      </c>
      <c r="F13">
        <f t="shared" si="5"/>
        <v>0</v>
      </c>
      <c r="G13" s="5">
        <v>0</v>
      </c>
      <c r="H13">
        <f t="shared" si="4"/>
        <v>0</v>
      </c>
      <c r="I13" s="7">
        <v>64.959999999999994</v>
      </c>
      <c r="J13">
        <v>4</v>
      </c>
      <c r="K13" s="6">
        <v>20</v>
      </c>
      <c r="L13">
        <f t="shared" si="6"/>
        <v>2.5</v>
      </c>
      <c r="N13" s="7">
        <f t="shared" si="7"/>
        <v>0</v>
      </c>
    </row>
    <row r="14" spans="1:14" x14ac:dyDescent="0.2">
      <c r="B14" s="19">
        <v>800</v>
      </c>
      <c r="C14" s="5">
        <v>0</v>
      </c>
      <c r="D14" s="5">
        <v>0</v>
      </c>
      <c r="E14" s="5">
        <v>0</v>
      </c>
      <c r="F14">
        <f t="shared" si="5"/>
        <v>0</v>
      </c>
      <c r="G14" s="5">
        <v>0</v>
      </c>
      <c r="H14">
        <f t="shared" si="4"/>
        <v>0</v>
      </c>
      <c r="I14" s="7">
        <v>64.959999999999994</v>
      </c>
      <c r="J14">
        <v>4</v>
      </c>
      <c r="K14" s="6">
        <v>40</v>
      </c>
      <c r="L14">
        <f t="shared" si="6"/>
        <v>1.25</v>
      </c>
      <c r="N14">
        <f t="shared" si="7"/>
        <v>0</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2">
      <c r="A19" t="s">
        <v>57</v>
      </c>
      <c r="B19" t="s">
        <v>0</v>
      </c>
      <c r="C19">
        <v>20</v>
      </c>
      <c r="D19" s="5">
        <v>18.443000000000001</v>
      </c>
      <c r="E19" s="5">
        <v>18.887</v>
      </c>
      <c r="F19" s="5">
        <v>17.869</v>
      </c>
      <c r="G19">
        <f t="shared" ref="G19" si="8">AVERAGE(D19:F19)</f>
        <v>18.399666666666665</v>
      </c>
      <c r="H19" s="5">
        <v>-0.78300000000000003</v>
      </c>
      <c r="I19">
        <f t="shared" ref="I19:I42" si="9">G19-H19</f>
        <v>19.182666666666666</v>
      </c>
      <c r="J19">
        <v>64.959999999999994</v>
      </c>
      <c r="K19">
        <v>4</v>
      </c>
      <c r="L19" s="5">
        <v>1</v>
      </c>
      <c r="M19">
        <f t="shared" ref="M19:M42" si="10">50/L19</f>
        <v>50</v>
      </c>
      <c r="O19">
        <f t="shared" ref="O19:O42" si="11">(I19*J19)/(K19*M19)</f>
        <v>6.2305301333333327</v>
      </c>
      <c r="Q19">
        <f>AVERAGE(O19:O25)</f>
        <v>4.9652949333333325</v>
      </c>
    </row>
    <row r="20" spans="1:29" x14ac:dyDescent="0.2">
      <c r="A20" t="s">
        <v>57</v>
      </c>
      <c r="B20" t="s">
        <v>1</v>
      </c>
      <c r="C20">
        <v>20</v>
      </c>
      <c r="D20" s="5">
        <v>13.151999999999999</v>
      </c>
      <c r="E20" s="5">
        <v>16.937000000000001</v>
      </c>
      <c r="F20" s="5">
        <v>15.063000000000001</v>
      </c>
      <c r="G20">
        <f t="shared" ref="G20:G42" si="12">AVERAGE(D20:F20)</f>
        <v>15.050666666666666</v>
      </c>
      <c r="H20" s="5">
        <v>0.81899999999999995</v>
      </c>
      <c r="I20">
        <f t="shared" si="9"/>
        <v>14.231666666666666</v>
      </c>
      <c r="J20">
        <v>64.959999999999994</v>
      </c>
      <c r="K20">
        <v>4</v>
      </c>
      <c r="L20" s="5">
        <v>1</v>
      </c>
      <c r="M20">
        <f t="shared" si="10"/>
        <v>50</v>
      </c>
      <c r="O20">
        <f t="shared" si="11"/>
        <v>4.6224453333333324</v>
      </c>
      <c r="S20" t="s">
        <v>77</v>
      </c>
      <c r="W20" t="s">
        <v>74</v>
      </c>
      <c r="AA20" t="s">
        <v>79</v>
      </c>
    </row>
    <row r="21" spans="1:29" x14ac:dyDescent="0.2">
      <c r="A21" t="s">
        <v>57</v>
      </c>
      <c r="B21" t="s">
        <v>2</v>
      </c>
      <c r="C21">
        <v>20</v>
      </c>
      <c r="D21" s="5">
        <v>15.23</v>
      </c>
      <c r="E21" s="5">
        <v>14.617000000000001</v>
      </c>
      <c r="F21" s="5">
        <v>12.752000000000001</v>
      </c>
      <c r="G21">
        <f t="shared" si="12"/>
        <v>14.199666666666667</v>
      </c>
      <c r="H21" s="5">
        <v>0.161</v>
      </c>
      <c r="I21">
        <f t="shared" si="9"/>
        <v>14.038666666666668</v>
      </c>
      <c r="J21">
        <v>64.959999999999994</v>
      </c>
      <c r="K21">
        <v>4</v>
      </c>
      <c r="L21" s="5">
        <v>1</v>
      </c>
      <c r="M21">
        <f t="shared" si="10"/>
        <v>50</v>
      </c>
      <c r="O21">
        <f t="shared" si="11"/>
        <v>4.5597589333333328</v>
      </c>
      <c r="T21" s="3" t="s">
        <v>58</v>
      </c>
      <c r="U21" t="s">
        <v>57</v>
      </c>
      <c r="X21" s="3" t="s">
        <v>58</v>
      </c>
      <c r="Y21" t="s">
        <v>57</v>
      </c>
      <c r="AB21" s="3" t="s">
        <v>58</v>
      </c>
      <c r="AC21" t="s">
        <v>57</v>
      </c>
    </row>
    <row r="22" spans="1:29" x14ac:dyDescent="0.2">
      <c r="A22" t="s">
        <v>57</v>
      </c>
      <c r="B22" t="s">
        <v>3</v>
      </c>
      <c r="C22">
        <v>20</v>
      </c>
      <c r="D22" s="5">
        <v>20.861000000000001</v>
      </c>
      <c r="E22" s="5">
        <v>19.13</v>
      </c>
      <c r="F22" s="5">
        <v>20.952000000000002</v>
      </c>
      <c r="G22">
        <f t="shared" si="12"/>
        <v>20.314333333333334</v>
      </c>
      <c r="H22" s="5">
        <v>-0.152</v>
      </c>
      <c r="I22">
        <f t="shared" si="9"/>
        <v>20.466333333333335</v>
      </c>
      <c r="J22">
        <v>64.959999999999994</v>
      </c>
      <c r="K22">
        <v>4</v>
      </c>
      <c r="L22" s="5">
        <v>1</v>
      </c>
      <c r="M22">
        <f t="shared" si="10"/>
        <v>50</v>
      </c>
      <c r="O22">
        <f t="shared" si="11"/>
        <v>6.6474650666666664</v>
      </c>
      <c r="S22" t="s">
        <v>75</v>
      </c>
      <c r="T22">
        <f>AVERAGE(O38:O42)</f>
        <v>4.9646762666666664</v>
      </c>
      <c r="U22">
        <f>AVERAGE(O26:O32)</f>
        <v>6.0559578666666667</v>
      </c>
      <c r="W22" t="s">
        <v>75</v>
      </c>
      <c r="X22">
        <f>STDEVA(O38:O42)</f>
        <v>1.3789692065442172</v>
      </c>
      <c r="Y22">
        <f>STDEVA(O26:O32)</f>
        <v>1.0282366510025269</v>
      </c>
      <c r="AA22" t="s">
        <v>75</v>
      </c>
      <c r="AB22">
        <f>X22/SQRT(X27)</f>
        <v>0.61669377694236349</v>
      </c>
      <c r="AC22">
        <f>Y22/SQRT(Y27)</f>
        <v>0.38863692392494276</v>
      </c>
    </row>
    <row r="23" spans="1:29" x14ac:dyDescent="0.2">
      <c r="A23" t="s">
        <v>57</v>
      </c>
      <c r="B23" t="s">
        <v>4</v>
      </c>
      <c r="C23">
        <v>20</v>
      </c>
      <c r="D23" s="5">
        <v>19.515999999999998</v>
      </c>
      <c r="E23" s="5">
        <v>17.704000000000001</v>
      </c>
      <c r="F23" s="5">
        <v>16.669</v>
      </c>
      <c r="G23">
        <f t="shared" si="12"/>
        <v>17.962999999999997</v>
      </c>
      <c r="H23" s="5">
        <v>0.20100000000000001</v>
      </c>
      <c r="I23">
        <f t="shared" si="9"/>
        <v>17.761999999999997</v>
      </c>
      <c r="J23">
        <v>64.959999999999994</v>
      </c>
      <c r="K23">
        <v>4</v>
      </c>
      <c r="L23" s="5">
        <v>1</v>
      </c>
      <c r="M23">
        <f t="shared" si="10"/>
        <v>50</v>
      </c>
      <c r="O23">
        <f t="shared" si="11"/>
        <v>5.7690975999999985</v>
      </c>
      <c r="S23" t="s">
        <v>76</v>
      </c>
      <c r="T23">
        <f>AVERAGE(O33:O37)</f>
        <v>4.6564681333333322</v>
      </c>
      <c r="U23">
        <f>AVERAGE(O19:O25)</f>
        <v>4.9652949333333325</v>
      </c>
      <c r="W23" t="s">
        <v>76</v>
      </c>
      <c r="X23">
        <f>STDEVA(O33:O37)</f>
        <v>0.82684521124816102</v>
      </c>
      <c r="Y23">
        <f>STDEVA(O19:O25)</f>
        <v>1.2869012267288482</v>
      </c>
      <c r="AA23" t="s">
        <v>76</v>
      </c>
      <c r="AB23">
        <f>X23/SQRT(X28)</f>
        <v>0.41342260562408051</v>
      </c>
      <c r="AC23">
        <f>Y23/SQRT(Y28)</f>
        <v>0.48640294397549716</v>
      </c>
    </row>
    <row r="24" spans="1:29" x14ac:dyDescent="0.2">
      <c r="A24" t="s">
        <v>57</v>
      </c>
      <c r="B24" t="s">
        <v>5</v>
      </c>
      <c r="C24">
        <v>20</v>
      </c>
      <c r="D24" s="5">
        <v>12.471</v>
      </c>
      <c r="E24" s="5">
        <v>11.733000000000001</v>
      </c>
      <c r="F24" s="5">
        <v>13.407</v>
      </c>
      <c r="G24">
        <f t="shared" si="12"/>
        <v>12.537000000000001</v>
      </c>
      <c r="H24" s="5">
        <v>1.298</v>
      </c>
      <c r="I24">
        <f t="shared" si="9"/>
        <v>11.239000000000001</v>
      </c>
      <c r="J24">
        <v>64.959999999999994</v>
      </c>
      <c r="K24">
        <v>4</v>
      </c>
      <c r="L24" s="5">
        <v>1</v>
      </c>
      <c r="M24">
        <f t="shared" si="10"/>
        <v>50</v>
      </c>
      <c r="O24">
        <f t="shared" si="11"/>
        <v>3.6504271999999998</v>
      </c>
    </row>
    <row r="25" spans="1:29" x14ac:dyDescent="0.2">
      <c r="A25" t="s">
        <v>57</v>
      </c>
      <c r="B25" t="s">
        <v>6</v>
      </c>
      <c r="C25">
        <v>20</v>
      </c>
      <c r="D25" s="5">
        <v>9.9779999999999998</v>
      </c>
      <c r="E25" s="5">
        <v>9.9480000000000004</v>
      </c>
      <c r="F25" s="5">
        <v>9.6669999999999998</v>
      </c>
      <c r="G25">
        <f t="shared" si="12"/>
        <v>9.8643333333333345</v>
      </c>
      <c r="H25" s="5">
        <v>-0.22600000000000001</v>
      </c>
      <c r="I25">
        <f t="shared" si="9"/>
        <v>10.090333333333335</v>
      </c>
      <c r="J25">
        <v>64.959999999999994</v>
      </c>
      <c r="K25">
        <v>4</v>
      </c>
      <c r="L25" s="5">
        <v>1</v>
      </c>
      <c r="M25">
        <f t="shared" si="10"/>
        <v>50</v>
      </c>
      <c r="O25">
        <f t="shared" si="11"/>
        <v>3.2773402666666671</v>
      </c>
      <c r="S25" s="61" t="s">
        <v>78</v>
      </c>
      <c r="T25" s="61"/>
      <c r="U25" s="61"/>
      <c r="W25" s="60" t="s">
        <v>80</v>
      </c>
      <c r="X25" s="60"/>
      <c r="Y25" s="60"/>
    </row>
    <row r="26" spans="1:29" x14ac:dyDescent="0.2">
      <c r="A26" t="s">
        <v>57</v>
      </c>
      <c r="B26" t="s">
        <v>7</v>
      </c>
      <c r="C26">
        <v>20</v>
      </c>
      <c r="D26" s="5">
        <v>23.114999999999998</v>
      </c>
      <c r="E26" s="5">
        <v>20.363</v>
      </c>
      <c r="F26" s="5">
        <v>18.600000000000001</v>
      </c>
      <c r="G26">
        <f t="shared" si="12"/>
        <v>20.692666666666664</v>
      </c>
      <c r="H26" s="5">
        <v>0.33300000000000002</v>
      </c>
      <c r="I26">
        <f t="shared" si="9"/>
        <v>20.359666666666666</v>
      </c>
      <c r="J26">
        <v>64.959999999999994</v>
      </c>
      <c r="K26">
        <v>4</v>
      </c>
      <c r="L26" s="5">
        <v>1</v>
      </c>
      <c r="M26">
        <f t="shared" si="10"/>
        <v>50</v>
      </c>
      <c r="O26">
        <f t="shared" si="11"/>
        <v>6.6128197333333318</v>
      </c>
      <c r="Q26">
        <f>AVERAGE(O26:O32)</f>
        <v>6.0559578666666667</v>
      </c>
      <c r="T26" t="s">
        <v>58</v>
      </c>
      <c r="U26" t="s">
        <v>57</v>
      </c>
      <c r="X26" t="s">
        <v>58</v>
      </c>
      <c r="Y26" t="s">
        <v>57</v>
      </c>
    </row>
    <row r="27" spans="1:29" x14ac:dyDescent="0.2">
      <c r="A27" t="s">
        <v>57</v>
      </c>
      <c r="B27" t="s">
        <v>8</v>
      </c>
      <c r="C27">
        <v>20</v>
      </c>
      <c r="D27" s="5">
        <v>14.77</v>
      </c>
      <c r="E27" s="5">
        <v>15.8</v>
      </c>
      <c r="F27" s="5">
        <v>14.737</v>
      </c>
      <c r="G27">
        <f t="shared" si="12"/>
        <v>15.102333333333334</v>
      </c>
      <c r="H27" s="5">
        <v>1.93</v>
      </c>
      <c r="I27">
        <f t="shared" si="9"/>
        <v>13.172333333333334</v>
      </c>
      <c r="J27">
        <v>64.959999999999994</v>
      </c>
      <c r="K27">
        <v>4</v>
      </c>
      <c r="L27" s="5">
        <v>1</v>
      </c>
      <c r="M27">
        <f t="shared" si="10"/>
        <v>50</v>
      </c>
      <c r="O27">
        <f t="shared" si="11"/>
        <v>4.2783738666666666</v>
      </c>
      <c r="S27" t="s">
        <v>75</v>
      </c>
      <c r="T27">
        <f>ABS(T22)</f>
        <v>4.9646762666666664</v>
      </c>
      <c r="U27">
        <f>ABS(U22)</f>
        <v>6.0559578666666667</v>
      </c>
      <c r="W27" t="s">
        <v>75</v>
      </c>
      <c r="X27">
        <f>COUNT(O38:O42)</f>
        <v>5</v>
      </c>
      <c r="Y27">
        <f>COUNT(O26:O32)</f>
        <v>7</v>
      </c>
    </row>
    <row r="28" spans="1:29" x14ac:dyDescent="0.2">
      <c r="A28" t="s">
        <v>57</v>
      </c>
      <c r="B28" t="s">
        <v>9</v>
      </c>
      <c r="C28">
        <v>20</v>
      </c>
      <c r="D28" s="5">
        <v>15.526</v>
      </c>
      <c r="E28" s="5">
        <v>18.157</v>
      </c>
      <c r="F28" s="5">
        <v>15.03</v>
      </c>
      <c r="G28">
        <f t="shared" si="12"/>
        <v>16.237666666666666</v>
      </c>
      <c r="H28" s="5">
        <v>0.60899999999999999</v>
      </c>
      <c r="I28">
        <f t="shared" si="9"/>
        <v>15.628666666666666</v>
      </c>
      <c r="J28">
        <v>64.959999999999994</v>
      </c>
      <c r="K28">
        <v>4</v>
      </c>
      <c r="L28" s="5">
        <v>1</v>
      </c>
      <c r="M28">
        <f t="shared" si="10"/>
        <v>50</v>
      </c>
      <c r="O28">
        <f t="shared" si="11"/>
        <v>5.0761909333333328</v>
      </c>
      <c r="S28" t="s">
        <v>76</v>
      </c>
      <c r="T28">
        <f>ABS(T23)</f>
        <v>4.6564681333333322</v>
      </c>
      <c r="U28">
        <f>ABS(U23)</f>
        <v>4.9652949333333325</v>
      </c>
      <c r="W28" t="s">
        <v>76</v>
      </c>
      <c r="X28">
        <f>COUNT(O33:O37)</f>
        <v>4</v>
      </c>
      <c r="Y28">
        <f>COUNT(O19:O25)</f>
        <v>7</v>
      </c>
    </row>
    <row r="29" spans="1:29" x14ac:dyDescent="0.2">
      <c r="A29" t="s">
        <v>57</v>
      </c>
      <c r="B29" t="s">
        <v>10</v>
      </c>
      <c r="C29">
        <v>20</v>
      </c>
      <c r="D29" s="5">
        <v>24.596</v>
      </c>
      <c r="E29" s="5">
        <v>25.491</v>
      </c>
      <c r="F29" s="5">
        <v>24.673999999999999</v>
      </c>
      <c r="G29">
        <f t="shared" si="12"/>
        <v>24.920333333333332</v>
      </c>
      <c r="H29" s="5">
        <v>4.2130000000000001</v>
      </c>
      <c r="I29">
        <f t="shared" si="9"/>
        <v>20.707333333333331</v>
      </c>
      <c r="J29">
        <v>64.959999999999994</v>
      </c>
      <c r="K29">
        <v>4</v>
      </c>
      <c r="L29" s="5">
        <v>1</v>
      </c>
      <c r="M29">
        <f t="shared" si="10"/>
        <v>50</v>
      </c>
      <c r="O29">
        <f t="shared" si="11"/>
        <v>6.7257418666666648</v>
      </c>
    </row>
    <row r="30" spans="1:29" x14ac:dyDescent="0.2">
      <c r="A30" t="s">
        <v>57</v>
      </c>
      <c r="B30" t="s">
        <v>11</v>
      </c>
      <c r="C30">
        <v>20</v>
      </c>
      <c r="D30" s="5">
        <v>19.739000000000001</v>
      </c>
      <c r="E30" s="5">
        <v>18.117000000000001</v>
      </c>
      <c r="F30" s="5">
        <v>17.573</v>
      </c>
      <c r="G30">
        <f t="shared" si="12"/>
        <v>18.476333333333333</v>
      </c>
      <c r="H30" s="5">
        <v>0.112</v>
      </c>
      <c r="I30">
        <f t="shared" si="9"/>
        <v>18.364333333333335</v>
      </c>
      <c r="J30">
        <v>64.959999999999994</v>
      </c>
      <c r="K30">
        <v>4</v>
      </c>
      <c r="L30" s="5">
        <v>1</v>
      </c>
      <c r="M30">
        <f t="shared" si="10"/>
        <v>50</v>
      </c>
      <c r="O30">
        <f t="shared" si="11"/>
        <v>5.9647354666666663</v>
      </c>
    </row>
    <row r="31" spans="1:29" x14ac:dyDescent="0.2">
      <c r="A31" t="s">
        <v>57</v>
      </c>
      <c r="B31" t="s">
        <v>12</v>
      </c>
      <c r="C31">
        <v>20</v>
      </c>
      <c r="D31" s="5">
        <v>20</v>
      </c>
      <c r="E31" s="5">
        <v>20.504000000000001</v>
      </c>
      <c r="F31" s="5">
        <v>18.664999999999999</v>
      </c>
      <c r="G31">
        <f t="shared" si="12"/>
        <v>19.723000000000003</v>
      </c>
      <c r="H31" s="5">
        <v>-0.6</v>
      </c>
      <c r="I31">
        <f t="shared" si="9"/>
        <v>20.323000000000004</v>
      </c>
      <c r="J31">
        <v>64.959999999999994</v>
      </c>
      <c r="K31">
        <v>4</v>
      </c>
      <c r="L31" s="5">
        <v>1</v>
      </c>
      <c r="M31">
        <f t="shared" si="10"/>
        <v>50</v>
      </c>
      <c r="O31">
        <f t="shared" si="11"/>
        <v>6.6009104000000001</v>
      </c>
    </row>
    <row r="32" spans="1:29" x14ac:dyDescent="0.2">
      <c r="A32" t="s">
        <v>57</v>
      </c>
      <c r="B32" t="s">
        <v>13</v>
      </c>
      <c r="C32">
        <v>20</v>
      </c>
      <c r="D32" s="5">
        <v>21.960999999999999</v>
      </c>
      <c r="E32" s="5">
        <v>22.513000000000002</v>
      </c>
      <c r="F32" s="5">
        <v>21.864999999999998</v>
      </c>
      <c r="G32">
        <f t="shared" si="12"/>
        <v>22.113</v>
      </c>
      <c r="H32" s="5">
        <v>0.152</v>
      </c>
      <c r="I32">
        <f t="shared" si="9"/>
        <v>21.960999999999999</v>
      </c>
      <c r="J32">
        <v>64.959999999999994</v>
      </c>
      <c r="K32">
        <v>4</v>
      </c>
      <c r="L32" s="5">
        <v>1</v>
      </c>
      <c r="M32">
        <f t="shared" si="10"/>
        <v>50</v>
      </c>
      <c r="O32">
        <f t="shared" si="11"/>
        <v>7.132932799999999</v>
      </c>
    </row>
    <row r="33" spans="1:17" x14ac:dyDescent="0.2">
      <c r="A33" t="s">
        <v>58</v>
      </c>
      <c r="B33" t="s">
        <v>14</v>
      </c>
      <c r="C33">
        <v>20</v>
      </c>
      <c r="D33" s="5">
        <v>17.164000000000001</v>
      </c>
      <c r="E33" s="5">
        <v>17.373999999999999</v>
      </c>
      <c r="F33" s="5">
        <v>14.699</v>
      </c>
      <c r="G33">
        <f t="shared" si="12"/>
        <v>16.412333333333333</v>
      </c>
      <c r="H33" s="5">
        <v>0.372</v>
      </c>
      <c r="I33">
        <f t="shared" si="9"/>
        <v>16.040333333333333</v>
      </c>
      <c r="J33">
        <v>64.959999999999994</v>
      </c>
      <c r="K33">
        <v>4</v>
      </c>
      <c r="L33" s="5">
        <v>1</v>
      </c>
      <c r="M33">
        <f t="shared" si="10"/>
        <v>50</v>
      </c>
      <c r="O33">
        <f t="shared" si="11"/>
        <v>5.2099002666666658</v>
      </c>
      <c r="Q33">
        <f>AVERAGE(O33:O37)</f>
        <v>4.6564681333333322</v>
      </c>
    </row>
    <row r="34" spans="1:17" x14ac:dyDescent="0.2">
      <c r="A34" t="s">
        <v>58</v>
      </c>
      <c r="B34" t="s">
        <v>15</v>
      </c>
      <c r="C34">
        <v>20</v>
      </c>
      <c r="D34" s="5">
        <v>19.847999999999999</v>
      </c>
      <c r="E34" s="5">
        <v>16.971</v>
      </c>
      <c r="F34" s="5">
        <v>18.242999999999999</v>
      </c>
      <c r="G34">
        <f t="shared" si="12"/>
        <v>18.353999999999999</v>
      </c>
      <c r="H34" s="5">
        <v>2.0129999999999999</v>
      </c>
      <c r="I34">
        <f t="shared" si="9"/>
        <v>16.341000000000001</v>
      </c>
      <c r="J34">
        <v>64.959999999999994</v>
      </c>
      <c r="K34">
        <v>4</v>
      </c>
      <c r="L34" s="5">
        <v>1</v>
      </c>
      <c r="M34">
        <f t="shared" si="10"/>
        <v>50</v>
      </c>
      <c r="O34">
        <f t="shared" si="11"/>
        <v>5.3075567999999995</v>
      </c>
    </row>
    <row r="35" spans="1:17" x14ac:dyDescent="0.2">
      <c r="A35" t="s">
        <v>58</v>
      </c>
      <c r="B35" t="s">
        <v>16</v>
      </c>
      <c r="C35">
        <v>20</v>
      </c>
      <c r="D35" s="5">
        <v>12.673999999999999</v>
      </c>
      <c r="E35" s="5">
        <v>10.510999999999999</v>
      </c>
      <c r="F35" s="5">
        <v>11.544</v>
      </c>
      <c r="G35">
        <f t="shared" si="12"/>
        <v>11.576333333333332</v>
      </c>
      <c r="H35" s="5">
        <v>0.77400000000000002</v>
      </c>
      <c r="I35">
        <f t="shared" si="9"/>
        <v>10.802333333333333</v>
      </c>
      <c r="J35">
        <v>64.959999999999994</v>
      </c>
      <c r="K35">
        <v>4</v>
      </c>
      <c r="L35" s="5">
        <v>1</v>
      </c>
      <c r="M35">
        <f t="shared" si="10"/>
        <v>50</v>
      </c>
      <c r="O35">
        <f t="shared" si="11"/>
        <v>3.5085978666666664</v>
      </c>
    </row>
    <row r="36" spans="1:17" x14ac:dyDescent="0.2">
      <c r="A36" t="s">
        <v>58</v>
      </c>
      <c r="B36" s="2" t="s">
        <v>17</v>
      </c>
      <c r="C36">
        <v>20</v>
      </c>
      <c r="D36" s="5"/>
      <c r="E36" s="5"/>
      <c r="F36" s="5"/>
      <c r="G36" t="e">
        <f t="shared" si="12"/>
        <v>#DIV/0!</v>
      </c>
      <c r="H36" s="5"/>
      <c r="I36" t="e">
        <f t="shared" si="9"/>
        <v>#DIV/0!</v>
      </c>
      <c r="J36">
        <v>64.959999999999994</v>
      </c>
      <c r="K36">
        <v>4</v>
      </c>
      <c r="L36" s="5">
        <v>1</v>
      </c>
      <c r="M36">
        <f t="shared" si="10"/>
        <v>50</v>
      </c>
    </row>
    <row r="37" spans="1:17" x14ac:dyDescent="0.2">
      <c r="A37" t="s">
        <v>58</v>
      </c>
      <c r="B37" t="s">
        <v>18</v>
      </c>
      <c r="C37">
        <v>20</v>
      </c>
      <c r="D37" s="5">
        <v>16.117000000000001</v>
      </c>
      <c r="E37" s="5">
        <v>13.855</v>
      </c>
      <c r="F37" s="5">
        <v>13.714</v>
      </c>
      <c r="G37">
        <f t="shared" si="12"/>
        <v>14.561999999999999</v>
      </c>
      <c r="H37" s="5">
        <v>0.4</v>
      </c>
      <c r="I37">
        <f t="shared" si="9"/>
        <v>14.161999999999999</v>
      </c>
      <c r="J37">
        <v>64.959999999999994</v>
      </c>
      <c r="K37">
        <v>4</v>
      </c>
      <c r="L37" s="5">
        <v>1</v>
      </c>
      <c r="M37">
        <f t="shared" si="10"/>
        <v>50</v>
      </c>
      <c r="O37">
        <f t="shared" si="11"/>
        <v>4.5998175999999997</v>
      </c>
    </row>
    <row r="38" spans="1:17" x14ac:dyDescent="0.2">
      <c r="A38" t="s">
        <v>58</v>
      </c>
      <c r="B38" t="s">
        <v>19</v>
      </c>
      <c r="C38">
        <v>20</v>
      </c>
      <c r="D38" s="5">
        <v>15.343999999999999</v>
      </c>
      <c r="E38" s="5">
        <v>15.596</v>
      </c>
      <c r="F38" s="5">
        <v>15.563000000000001</v>
      </c>
      <c r="G38">
        <f t="shared" si="12"/>
        <v>15.500999999999999</v>
      </c>
      <c r="H38" s="5">
        <v>-5.6000000000000001E-2</v>
      </c>
      <c r="I38">
        <f t="shared" si="9"/>
        <v>15.556999999999999</v>
      </c>
      <c r="J38">
        <v>64.959999999999994</v>
      </c>
      <c r="K38">
        <v>4</v>
      </c>
      <c r="L38" s="5">
        <v>1</v>
      </c>
      <c r="M38">
        <f t="shared" si="10"/>
        <v>50</v>
      </c>
      <c r="O38">
        <f t="shared" si="11"/>
        <v>5.0529135999999992</v>
      </c>
      <c r="Q38">
        <f>AVERAGE(O38:O42)</f>
        <v>4.9646762666666664</v>
      </c>
    </row>
    <row r="39" spans="1:17" x14ac:dyDescent="0.2">
      <c r="A39" t="s">
        <v>58</v>
      </c>
      <c r="B39" t="s">
        <v>20</v>
      </c>
      <c r="C39">
        <v>20</v>
      </c>
      <c r="D39" s="5">
        <v>16.5</v>
      </c>
      <c r="E39" s="5">
        <v>15.693</v>
      </c>
      <c r="F39" s="5">
        <v>15.644</v>
      </c>
      <c r="G39">
        <f t="shared" si="12"/>
        <v>15.945666666666666</v>
      </c>
      <c r="H39" s="5">
        <v>-0.45600000000000002</v>
      </c>
      <c r="I39">
        <f t="shared" si="9"/>
        <v>16.401666666666667</v>
      </c>
      <c r="J39">
        <v>64.959999999999994</v>
      </c>
      <c r="K39">
        <v>4</v>
      </c>
      <c r="L39" s="5">
        <v>1</v>
      </c>
      <c r="M39">
        <f t="shared" si="10"/>
        <v>50</v>
      </c>
      <c r="O39">
        <f t="shared" si="11"/>
        <v>5.3272613333333334</v>
      </c>
    </row>
    <row r="40" spans="1:17" x14ac:dyDescent="0.2">
      <c r="A40" t="s">
        <v>58</v>
      </c>
      <c r="B40" t="s">
        <v>21</v>
      </c>
      <c r="C40">
        <v>20</v>
      </c>
      <c r="D40" s="5">
        <v>21.952000000000002</v>
      </c>
      <c r="E40" s="5">
        <v>21.026</v>
      </c>
      <c r="F40" s="5">
        <v>20.911000000000001</v>
      </c>
      <c r="G40">
        <f t="shared" si="12"/>
        <v>21.296333333333333</v>
      </c>
      <c r="H40" s="5">
        <v>0.71499999999999997</v>
      </c>
      <c r="I40">
        <f t="shared" si="9"/>
        <v>20.581333333333333</v>
      </c>
      <c r="J40">
        <v>64.959999999999994</v>
      </c>
      <c r="K40">
        <v>4</v>
      </c>
      <c r="L40" s="5">
        <v>1</v>
      </c>
      <c r="M40">
        <f t="shared" si="10"/>
        <v>50</v>
      </c>
      <c r="O40">
        <f t="shared" si="11"/>
        <v>6.6848170666666658</v>
      </c>
    </row>
    <row r="41" spans="1:17" x14ac:dyDescent="0.2">
      <c r="A41" t="s">
        <v>58</v>
      </c>
      <c r="B41" t="s">
        <v>22</v>
      </c>
      <c r="C41">
        <v>20</v>
      </c>
      <c r="D41" s="5">
        <v>15.313000000000001</v>
      </c>
      <c r="E41" s="5">
        <v>13.382999999999999</v>
      </c>
      <c r="F41" s="5">
        <v>15.157</v>
      </c>
      <c r="G41">
        <f>AVERAGE(D41:F41)</f>
        <v>14.617666666666665</v>
      </c>
      <c r="H41" s="5">
        <v>-0.51900000000000002</v>
      </c>
      <c r="I41">
        <f t="shared" si="9"/>
        <v>15.136666666666665</v>
      </c>
      <c r="J41">
        <v>64.959999999999994</v>
      </c>
      <c r="K41">
        <v>4</v>
      </c>
      <c r="L41" s="5">
        <v>1</v>
      </c>
      <c r="M41">
        <f t="shared" si="10"/>
        <v>50</v>
      </c>
      <c r="O41">
        <f t="shared" si="11"/>
        <v>4.9163893333333322</v>
      </c>
    </row>
    <row r="42" spans="1:17" x14ac:dyDescent="0.2">
      <c r="A42" t="s">
        <v>58</v>
      </c>
      <c r="B42" t="s">
        <v>23</v>
      </c>
      <c r="C42">
        <v>20</v>
      </c>
      <c r="D42" s="5">
        <v>8.4039999999999999</v>
      </c>
      <c r="E42" s="5">
        <v>9.5039999999999996</v>
      </c>
      <c r="F42" s="5">
        <v>10.130000000000001</v>
      </c>
      <c r="G42">
        <f t="shared" si="12"/>
        <v>9.3460000000000019</v>
      </c>
      <c r="H42" s="5">
        <v>0.59599999999999997</v>
      </c>
      <c r="I42">
        <f t="shared" si="9"/>
        <v>8.7500000000000018</v>
      </c>
      <c r="J42">
        <v>64.959999999999994</v>
      </c>
      <c r="K42">
        <v>4</v>
      </c>
      <c r="L42" s="5">
        <v>1</v>
      </c>
      <c r="M42">
        <f t="shared" si="10"/>
        <v>50</v>
      </c>
      <c r="O42">
        <f t="shared" si="11"/>
        <v>2.8420000000000005</v>
      </c>
    </row>
  </sheetData>
  <mergeCells count="1">
    <mergeCell ref="C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9C2F-DB2F-4EA2-BE52-745D2A452D7A}">
  <dimension ref="A1:AC53"/>
  <sheetViews>
    <sheetView topLeftCell="B21" workbookViewId="0">
      <selection activeCell="AB42" sqref="AB42"/>
    </sheetView>
  </sheetViews>
  <sheetFormatPr defaultRowHeight="15" x14ac:dyDescent="0.2"/>
  <cols>
    <col min="1" max="1" width="11.97265625" customWidth="1"/>
    <col min="3" max="3" width="15.73828125" customWidth="1"/>
  </cols>
  <sheetData>
    <row r="1" spans="1:20" x14ac:dyDescent="0.2">
      <c r="A1" t="s">
        <v>133</v>
      </c>
    </row>
    <row r="2" spans="1:20" x14ac:dyDescent="0.2">
      <c r="C2" s="65" t="s">
        <v>72</v>
      </c>
      <c r="D2" s="65"/>
      <c r="E2" s="65"/>
      <c r="I2" s="7"/>
    </row>
    <row r="3" spans="1:20" x14ac:dyDescent="0.2">
      <c r="A3" t="s">
        <v>116</v>
      </c>
      <c r="B3" s="3" t="s">
        <v>70</v>
      </c>
      <c r="C3" s="4">
        <v>1</v>
      </c>
      <c r="D3" s="4">
        <v>2</v>
      </c>
      <c r="E3" s="4">
        <v>3</v>
      </c>
      <c r="F3" s="3" t="s">
        <v>63</v>
      </c>
      <c r="G3" s="4" t="s">
        <v>64</v>
      </c>
      <c r="H3" s="3" t="s">
        <v>61</v>
      </c>
      <c r="I3" s="9" t="s">
        <v>65</v>
      </c>
      <c r="J3" s="3" t="s">
        <v>66</v>
      </c>
      <c r="K3" s="3" t="s">
        <v>67</v>
      </c>
      <c r="L3" s="3" t="s">
        <v>68</v>
      </c>
      <c r="N3" s="3" t="s">
        <v>107</v>
      </c>
    </row>
    <row r="4" spans="1:20" x14ac:dyDescent="0.2">
      <c r="B4" s="7">
        <v>20</v>
      </c>
      <c r="C4" s="5">
        <v>-217.154</v>
      </c>
      <c r="D4" s="5">
        <v>-203.30799999999999</v>
      </c>
      <c r="E4" s="5">
        <v>-174.96899999999999</v>
      </c>
      <c r="F4">
        <f t="shared" ref="F4:F8" si="0">AVERAGE(C4:E4)</f>
        <v>-198.477</v>
      </c>
      <c r="G4" s="5">
        <v>-6.2110000000000003</v>
      </c>
      <c r="H4">
        <f t="shared" ref="H4:H8" si="1">F4-G4</f>
        <v>-192.26599999999999</v>
      </c>
      <c r="I4" s="7">
        <v>64.959999999999994</v>
      </c>
      <c r="J4">
        <v>2</v>
      </c>
      <c r="K4" s="5">
        <v>1</v>
      </c>
      <c r="L4">
        <f>50/K4</f>
        <v>50</v>
      </c>
      <c r="N4">
        <f>(H4*I4)/(J4*L4)</f>
        <v>-124.89599359999998</v>
      </c>
    </row>
    <row r="5" spans="1:20" x14ac:dyDescent="0.2">
      <c r="B5" s="7">
        <v>100</v>
      </c>
      <c r="C5" s="6">
        <v>-30.254000000000001</v>
      </c>
      <c r="D5" s="6">
        <v>-37.345999999999997</v>
      </c>
      <c r="E5" s="6">
        <v>-35.262</v>
      </c>
      <c r="F5">
        <f t="shared" si="0"/>
        <v>-34.287333333333329</v>
      </c>
      <c r="G5" s="6">
        <v>-0.89</v>
      </c>
      <c r="H5">
        <f t="shared" si="1"/>
        <v>-33.397333333333329</v>
      </c>
      <c r="I5" s="7">
        <v>64.959999999999994</v>
      </c>
      <c r="J5">
        <v>2</v>
      </c>
      <c r="K5" s="6">
        <v>5</v>
      </c>
      <c r="L5">
        <f t="shared" ref="L5:L8" si="2">50/K5</f>
        <v>10</v>
      </c>
      <c r="N5">
        <f>(H5*I5)/(J5*L5)</f>
        <v>-108.47453866666665</v>
      </c>
    </row>
    <row r="6" spans="1:20" x14ac:dyDescent="0.2">
      <c r="B6" s="30">
        <v>200</v>
      </c>
      <c r="C6" s="8">
        <v>-21.515000000000001</v>
      </c>
      <c r="D6" s="8">
        <v>-21.8</v>
      </c>
      <c r="E6" s="8">
        <v>-21.946000000000002</v>
      </c>
      <c r="F6" s="7">
        <f t="shared" si="0"/>
        <v>-21.753666666666664</v>
      </c>
      <c r="G6" s="8">
        <v>-1.131</v>
      </c>
      <c r="H6" s="7">
        <f t="shared" si="1"/>
        <v>-20.622666666666664</v>
      </c>
      <c r="I6" s="7">
        <v>64.959999999999994</v>
      </c>
      <c r="J6" s="7">
        <v>2</v>
      </c>
      <c r="K6" s="8">
        <v>10</v>
      </c>
      <c r="L6" s="7">
        <f t="shared" si="2"/>
        <v>5</v>
      </c>
      <c r="M6" s="7"/>
      <c r="N6" s="7">
        <f t="shared" ref="N6:N8" si="3">(H6*I6)/(J6*L6)</f>
        <v>-133.96484266666664</v>
      </c>
    </row>
    <row r="7" spans="1:20" x14ac:dyDescent="0.2">
      <c r="B7" s="12">
        <v>400</v>
      </c>
      <c r="C7" s="6">
        <v>-10.43</v>
      </c>
      <c r="D7" s="6">
        <v>-12.192</v>
      </c>
      <c r="E7" s="6">
        <v>-11.853999999999999</v>
      </c>
      <c r="F7">
        <f t="shared" si="0"/>
        <v>-11.491999999999999</v>
      </c>
      <c r="G7" s="6">
        <v>-1.085</v>
      </c>
      <c r="H7">
        <f t="shared" si="1"/>
        <v>-10.407</v>
      </c>
      <c r="I7" s="7">
        <v>64.959999999999994</v>
      </c>
      <c r="J7">
        <v>2</v>
      </c>
      <c r="K7" s="6">
        <v>20</v>
      </c>
      <c r="L7">
        <f t="shared" si="2"/>
        <v>2.5</v>
      </c>
      <c r="N7" s="7">
        <f>(H7*I7)/(J7*L7)</f>
        <v>-135.20774399999999</v>
      </c>
    </row>
    <row r="8" spans="1:20" x14ac:dyDescent="0.2">
      <c r="B8" s="7">
        <v>800</v>
      </c>
      <c r="C8" s="6">
        <v>-7.3150000000000004</v>
      </c>
      <c r="D8" s="6">
        <v>-7.1</v>
      </c>
      <c r="E8" s="6">
        <v>-7.3310000000000004</v>
      </c>
      <c r="F8">
        <f t="shared" si="0"/>
        <v>-7.2486666666666659</v>
      </c>
      <c r="G8" s="6">
        <v>-1.28</v>
      </c>
      <c r="H8">
        <f t="shared" si="1"/>
        <v>-5.9686666666666657</v>
      </c>
      <c r="I8" s="7">
        <v>64.959999999999994</v>
      </c>
      <c r="J8">
        <v>2</v>
      </c>
      <c r="K8" s="6">
        <v>40</v>
      </c>
      <c r="L8">
        <f t="shared" si="2"/>
        <v>1.25</v>
      </c>
      <c r="N8" s="7">
        <f t="shared" si="3"/>
        <v>-155.0898346666666</v>
      </c>
      <c r="Q8" t="s">
        <v>136</v>
      </c>
      <c r="R8" t="s">
        <v>137</v>
      </c>
      <c r="S8" t="s">
        <v>138</v>
      </c>
      <c r="T8" t="s">
        <v>139</v>
      </c>
    </row>
    <row r="9" spans="1:20" x14ac:dyDescent="0.2">
      <c r="Q9">
        <v>50</v>
      </c>
      <c r="R9">
        <f>S12</f>
        <v>5</v>
      </c>
      <c r="S9">
        <v>5</v>
      </c>
      <c r="T9">
        <v>50</v>
      </c>
    </row>
    <row r="10" spans="1:20" x14ac:dyDescent="0.2">
      <c r="A10" t="s">
        <v>62</v>
      </c>
      <c r="C10" s="65" t="s">
        <v>72</v>
      </c>
      <c r="D10" s="65"/>
      <c r="E10" s="65"/>
      <c r="I10" s="7"/>
    </row>
    <row r="11" spans="1:20" x14ac:dyDescent="0.2">
      <c r="A11" t="s">
        <v>132</v>
      </c>
      <c r="B11" s="3" t="s">
        <v>70</v>
      </c>
      <c r="C11" s="4">
        <v>1</v>
      </c>
      <c r="D11" s="4">
        <v>2</v>
      </c>
      <c r="E11" s="4">
        <v>3</v>
      </c>
      <c r="F11" s="3" t="s">
        <v>63</v>
      </c>
      <c r="G11" s="4" t="s">
        <v>64</v>
      </c>
      <c r="H11" s="3" t="s">
        <v>61</v>
      </c>
      <c r="I11" s="9" t="s">
        <v>65</v>
      </c>
      <c r="J11" s="3" t="s">
        <v>66</v>
      </c>
      <c r="K11" s="3" t="s">
        <v>67</v>
      </c>
      <c r="L11" s="3" t="s">
        <v>68</v>
      </c>
      <c r="N11" s="3" t="s">
        <v>107</v>
      </c>
    </row>
    <row r="12" spans="1:20" x14ac:dyDescent="0.2">
      <c r="B12" s="7">
        <v>20</v>
      </c>
      <c r="C12" s="5">
        <v>-150.69200000000001</v>
      </c>
      <c r="D12" s="5">
        <v>-154.98500000000001</v>
      </c>
      <c r="E12" s="5">
        <v>-172.477</v>
      </c>
      <c r="F12">
        <f t="shared" ref="F12:F16" si="4">AVERAGE(C12:E12)</f>
        <v>-159.38466666666667</v>
      </c>
      <c r="G12" s="5">
        <v>-3.6920000000000002</v>
      </c>
      <c r="H12">
        <f t="shared" ref="H12:H16" si="5">F12-G12</f>
        <v>-155.69266666666667</v>
      </c>
      <c r="I12" s="7">
        <v>64.959999999999994</v>
      </c>
      <c r="J12">
        <v>2</v>
      </c>
      <c r="K12" s="5">
        <v>1</v>
      </c>
      <c r="L12">
        <f>50/K12</f>
        <v>50</v>
      </c>
      <c r="N12">
        <f>(H12*I12)/(J12*L12)</f>
        <v>-101.13795626666666</v>
      </c>
      <c r="S12">
        <f>(S9*T9)/Q9</f>
        <v>5</v>
      </c>
    </row>
    <row r="13" spans="1:20" x14ac:dyDescent="0.2">
      <c r="B13" s="7">
        <v>100</v>
      </c>
      <c r="C13" s="6">
        <v>-43.292000000000002</v>
      </c>
      <c r="D13" s="6">
        <v>-40.661999999999999</v>
      </c>
      <c r="E13" s="6">
        <v>-37.015000000000001</v>
      </c>
      <c r="F13">
        <f t="shared" si="4"/>
        <v>-40.323</v>
      </c>
      <c r="G13" s="6">
        <v>-0.13800000000000001</v>
      </c>
      <c r="H13">
        <f t="shared" si="5"/>
        <v>-40.185000000000002</v>
      </c>
      <c r="I13" s="7">
        <v>64.959999999999994</v>
      </c>
      <c r="J13">
        <v>2</v>
      </c>
      <c r="K13" s="6">
        <v>5</v>
      </c>
      <c r="L13">
        <f t="shared" ref="L13:L16" si="6">50/K13</f>
        <v>10</v>
      </c>
      <c r="N13">
        <f>(H13*I13)/(J13*L13)</f>
        <v>-130.52087999999998</v>
      </c>
    </row>
    <row r="14" spans="1:20" x14ac:dyDescent="0.2">
      <c r="B14" s="30">
        <v>200</v>
      </c>
      <c r="C14" s="8">
        <v>-20.908000000000001</v>
      </c>
      <c r="D14" s="8">
        <v>-22.885000000000002</v>
      </c>
      <c r="E14" s="8">
        <v>-21.946000000000002</v>
      </c>
      <c r="F14" s="7">
        <f t="shared" si="4"/>
        <v>-21.913</v>
      </c>
      <c r="G14" s="8">
        <v>-0.69199999999999995</v>
      </c>
      <c r="H14" s="7">
        <f t="shared" si="5"/>
        <v>-21.221</v>
      </c>
      <c r="I14" s="7">
        <v>64.959999999999994</v>
      </c>
      <c r="J14" s="7">
        <v>2</v>
      </c>
      <c r="K14" s="8">
        <v>10</v>
      </c>
      <c r="L14" s="7">
        <f t="shared" si="6"/>
        <v>5</v>
      </c>
      <c r="M14" s="7"/>
      <c r="N14" s="7">
        <f t="shared" ref="N14" si="7">(H14*I14)/(J14*L14)</f>
        <v>-137.85161599999998</v>
      </c>
    </row>
    <row r="15" spans="1:20" x14ac:dyDescent="0.2">
      <c r="B15" s="7">
        <v>400</v>
      </c>
      <c r="C15" s="6">
        <v>-11.938000000000001</v>
      </c>
      <c r="D15" s="6">
        <v>-12.962</v>
      </c>
      <c r="E15" s="6">
        <v>-13.154</v>
      </c>
      <c r="F15">
        <f t="shared" si="4"/>
        <v>-12.684666666666667</v>
      </c>
      <c r="G15" s="6">
        <v>-0.94399999999999995</v>
      </c>
      <c r="H15">
        <f t="shared" si="5"/>
        <v>-11.740666666666666</v>
      </c>
      <c r="I15" s="7">
        <v>64.959999999999994</v>
      </c>
      <c r="J15">
        <v>2</v>
      </c>
      <c r="K15" s="6">
        <v>20</v>
      </c>
      <c r="L15">
        <f t="shared" si="6"/>
        <v>2.5</v>
      </c>
      <c r="N15" s="7">
        <f>(H15*I15)/(J15*L15)</f>
        <v>-152.53474133333333</v>
      </c>
    </row>
    <row r="16" spans="1:20" x14ac:dyDescent="0.2">
      <c r="B16" s="7">
        <v>800</v>
      </c>
      <c r="C16" s="6">
        <v>-6.3689999999999998</v>
      </c>
      <c r="D16" s="6">
        <v>-6.218</v>
      </c>
      <c r="E16" s="6">
        <v>-7.9379999999999997</v>
      </c>
      <c r="F16">
        <f t="shared" si="4"/>
        <v>-6.8416666666666659</v>
      </c>
      <c r="G16" s="6">
        <v>-0.93799999999999994</v>
      </c>
      <c r="H16">
        <f t="shared" si="5"/>
        <v>-5.9036666666666662</v>
      </c>
      <c r="I16" s="7">
        <v>64.959999999999994</v>
      </c>
      <c r="J16">
        <v>2</v>
      </c>
      <c r="K16" s="6">
        <v>40</v>
      </c>
      <c r="L16">
        <f t="shared" si="6"/>
        <v>1.25</v>
      </c>
      <c r="N16" s="7">
        <f t="shared" ref="N16" si="8">(H16*I16)/(J16*L16)</f>
        <v>-153.40087466666665</v>
      </c>
    </row>
    <row r="18" spans="1:29" x14ac:dyDescent="0.2">
      <c r="A18" t="s">
        <v>62</v>
      </c>
      <c r="C18" s="65" t="s">
        <v>72</v>
      </c>
      <c r="D18" s="65"/>
      <c r="E18" s="65"/>
      <c r="I18" s="7"/>
    </row>
    <row r="19" spans="1:29" x14ac:dyDescent="0.2">
      <c r="A19" t="s">
        <v>134</v>
      </c>
      <c r="B19" s="3" t="s">
        <v>70</v>
      </c>
      <c r="C19" s="4">
        <v>1</v>
      </c>
      <c r="D19" s="4">
        <v>2</v>
      </c>
      <c r="E19" s="4">
        <v>3</v>
      </c>
      <c r="F19" s="3" t="s">
        <v>63</v>
      </c>
      <c r="G19" s="4" t="s">
        <v>64</v>
      </c>
      <c r="H19" s="3" t="s">
        <v>61</v>
      </c>
      <c r="I19" s="9" t="s">
        <v>65</v>
      </c>
      <c r="J19" s="3" t="s">
        <v>66</v>
      </c>
      <c r="K19" s="3" t="s">
        <v>67</v>
      </c>
      <c r="L19" s="3" t="s">
        <v>68</v>
      </c>
      <c r="N19" s="3" t="s">
        <v>107</v>
      </c>
    </row>
    <row r="20" spans="1:29" x14ac:dyDescent="0.2">
      <c r="B20" s="7">
        <v>20</v>
      </c>
      <c r="C20" s="5">
        <v>-118.846</v>
      </c>
      <c r="D20" s="5">
        <v>-125.077</v>
      </c>
      <c r="E20" s="5">
        <v>-133.154</v>
      </c>
      <c r="F20">
        <f t="shared" ref="F20:F24" si="9">AVERAGE(C20:E20)</f>
        <v>-125.69233333333334</v>
      </c>
      <c r="G20" s="5">
        <v>-1.1539999999999999</v>
      </c>
      <c r="H20">
        <f t="shared" ref="H20:H24" si="10">F20-G20</f>
        <v>-124.53833333333334</v>
      </c>
      <c r="I20" s="7">
        <v>64.959999999999994</v>
      </c>
      <c r="J20">
        <v>2</v>
      </c>
      <c r="K20" s="5">
        <v>1</v>
      </c>
      <c r="L20">
        <f>50/K20</f>
        <v>50</v>
      </c>
      <c r="N20">
        <f>(H20*I20)/(J20*L20)</f>
        <v>-80.900101333333339</v>
      </c>
    </row>
    <row r="21" spans="1:29" x14ac:dyDescent="0.2">
      <c r="B21" s="7">
        <v>100</v>
      </c>
      <c r="C21" s="6">
        <v>-29.215</v>
      </c>
      <c r="D21" s="6">
        <v>-26.030999999999999</v>
      </c>
      <c r="E21" s="6">
        <v>-24.184999999999999</v>
      </c>
      <c r="F21">
        <f t="shared" si="9"/>
        <v>-26.477</v>
      </c>
      <c r="G21" s="6">
        <v>-1.4770000000000001</v>
      </c>
      <c r="H21">
        <f t="shared" si="10"/>
        <v>-25</v>
      </c>
      <c r="I21" s="7">
        <v>64.959999999999994</v>
      </c>
      <c r="J21">
        <v>2</v>
      </c>
      <c r="K21" s="6">
        <v>5</v>
      </c>
      <c r="L21">
        <f t="shared" ref="L21:L24" si="11">50/K21</f>
        <v>10</v>
      </c>
      <c r="N21">
        <f>(H21*I21)/(J21*L21)</f>
        <v>-81.199999999999989</v>
      </c>
    </row>
    <row r="22" spans="1:29" x14ac:dyDescent="0.2">
      <c r="B22" s="30">
        <v>200</v>
      </c>
      <c r="C22" s="8">
        <v>-14.275</v>
      </c>
      <c r="D22" s="8">
        <v>-14.14</v>
      </c>
      <c r="E22" s="8">
        <v>-14.722</v>
      </c>
      <c r="F22" s="7">
        <f t="shared" si="9"/>
        <v>-14.379</v>
      </c>
      <c r="G22" s="8">
        <v>-0.89200000000000002</v>
      </c>
      <c r="H22" s="7">
        <f t="shared" si="10"/>
        <v>-13.487</v>
      </c>
      <c r="I22" s="7">
        <v>64.959999999999994</v>
      </c>
      <c r="J22" s="7">
        <v>2</v>
      </c>
      <c r="K22" s="8">
        <v>10</v>
      </c>
      <c r="L22" s="7">
        <f t="shared" si="11"/>
        <v>5</v>
      </c>
      <c r="M22" s="7"/>
      <c r="N22" s="7">
        <f t="shared" ref="N22" si="12">(H22*I22)/(J22*L22)</f>
        <v>-87.611551999999989</v>
      </c>
    </row>
    <row r="23" spans="1:29" x14ac:dyDescent="0.2">
      <c r="B23" s="7">
        <v>400</v>
      </c>
      <c r="C23" s="6">
        <v>-8.8000000000000007</v>
      </c>
      <c r="D23" s="6">
        <v>-8.1999999999999993</v>
      </c>
      <c r="E23" s="6">
        <v>-8.7460000000000004</v>
      </c>
      <c r="F23">
        <f t="shared" si="9"/>
        <v>-8.5820000000000007</v>
      </c>
      <c r="G23" s="6">
        <v>-0.94399999999999995</v>
      </c>
      <c r="H23">
        <f t="shared" si="10"/>
        <v>-7.6380000000000008</v>
      </c>
      <c r="I23" s="7">
        <v>64.959999999999994</v>
      </c>
      <c r="J23">
        <v>2</v>
      </c>
      <c r="K23" s="6">
        <v>20</v>
      </c>
      <c r="L23">
        <f t="shared" si="11"/>
        <v>2.5</v>
      </c>
      <c r="N23" s="7">
        <f>(H23*I23)/(J23*L23)</f>
        <v>-99.232896000000011</v>
      </c>
    </row>
    <row r="24" spans="1:29" x14ac:dyDescent="0.2">
      <c r="B24" s="7">
        <v>800</v>
      </c>
      <c r="C24" s="6">
        <v>-4.8540000000000001</v>
      </c>
      <c r="D24" s="6">
        <v>-4.7229999999999999</v>
      </c>
      <c r="E24" s="6">
        <v>-5.0149999999999997</v>
      </c>
      <c r="F24">
        <f t="shared" si="9"/>
        <v>-4.8639999999999999</v>
      </c>
      <c r="G24" s="6">
        <v>-1.1539999999999999</v>
      </c>
      <c r="H24">
        <f t="shared" si="10"/>
        <v>-3.71</v>
      </c>
      <c r="I24" s="7">
        <v>64.959999999999994</v>
      </c>
      <c r="J24">
        <v>2</v>
      </c>
      <c r="K24" s="6">
        <v>40</v>
      </c>
      <c r="L24">
        <f t="shared" si="11"/>
        <v>1.25</v>
      </c>
      <c r="N24" s="7">
        <f t="shared" ref="N24" si="13">(H24*I24)/(J24*L24)</f>
        <v>-96.400639999999981</v>
      </c>
    </row>
    <row r="27" spans="1:29" x14ac:dyDescent="0.2">
      <c r="A27" t="s">
        <v>140</v>
      </c>
    </row>
    <row r="28" spans="1:29" x14ac:dyDescent="0.2">
      <c r="C28" t="s">
        <v>62</v>
      </c>
      <c r="E28" s="65" t="s">
        <v>72</v>
      </c>
      <c r="F28" s="65"/>
      <c r="G28" s="65"/>
      <c r="K28" s="7"/>
      <c r="S28" s="66" t="s">
        <v>77</v>
      </c>
      <c r="T28" s="66"/>
      <c r="U28" s="66"/>
      <c r="W28" s="66" t="s">
        <v>74</v>
      </c>
      <c r="X28" s="66"/>
      <c r="Y28" s="66"/>
      <c r="AA28" t="s">
        <v>79</v>
      </c>
    </row>
    <row r="29" spans="1:29" x14ac:dyDescent="0.2">
      <c r="B29" t="s">
        <v>56</v>
      </c>
      <c r="D29" s="3" t="s">
        <v>70</v>
      </c>
      <c r="E29" s="4">
        <v>1</v>
      </c>
      <c r="F29" s="4">
        <v>2</v>
      </c>
      <c r="G29" s="4">
        <v>3</v>
      </c>
      <c r="H29" s="3" t="s">
        <v>63</v>
      </c>
      <c r="I29" s="4" t="s">
        <v>64</v>
      </c>
      <c r="J29" s="3" t="s">
        <v>61</v>
      </c>
      <c r="K29" s="9" t="s">
        <v>65</v>
      </c>
      <c r="L29" s="3" t="s">
        <v>66</v>
      </c>
      <c r="M29" s="3" t="s">
        <v>67</v>
      </c>
      <c r="N29" s="3" t="s">
        <v>68</v>
      </c>
      <c r="P29" s="3" t="s">
        <v>107</v>
      </c>
      <c r="Q29" s="3"/>
      <c r="R29" s="3"/>
      <c r="T29" s="3" t="s">
        <v>58</v>
      </c>
      <c r="U29" t="s">
        <v>57</v>
      </c>
      <c r="X29" s="3" t="s">
        <v>58</v>
      </c>
      <c r="Y29" t="s">
        <v>57</v>
      </c>
      <c r="AB29" s="3" t="s">
        <v>58</v>
      </c>
      <c r="AC29" t="s">
        <v>57</v>
      </c>
    </row>
    <row r="30" spans="1:29" x14ac:dyDescent="0.2">
      <c r="B30" t="s">
        <v>57</v>
      </c>
      <c r="C30" t="s">
        <v>0</v>
      </c>
      <c r="D30" s="7">
        <v>200</v>
      </c>
      <c r="E30" s="5">
        <v>-19.523</v>
      </c>
      <c r="F30" s="5">
        <v>-18.669</v>
      </c>
      <c r="G30" s="5">
        <v>-19.646000000000001</v>
      </c>
      <c r="H30">
        <f t="shared" ref="H30:H53" si="14">AVERAGE(E30:G30)</f>
        <v>-19.279333333333334</v>
      </c>
      <c r="I30" s="5">
        <v>-1.208</v>
      </c>
      <c r="J30">
        <f t="shared" ref="J30:J53" si="15">H30-I30</f>
        <v>-18.071333333333335</v>
      </c>
      <c r="K30" s="7">
        <v>64.959999999999994</v>
      </c>
      <c r="L30">
        <v>2</v>
      </c>
      <c r="M30" s="5">
        <v>10</v>
      </c>
      <c r="N30">
        <v>5</v>
      </c>
      <c r="P30">
        <f>(J30*K30)/(L30*N30)</f>
        <v>-117.39138133333333</v>
      </c>
      <c r="Q30">
        <f>AVERAGE(P30:P36)</f>
        <v>-115.58920533333333</v>
      </c>
      <c r="R30">
        <f>ABS(P30)</f>
        <v>117.39138133333333</v>
      </c>
      <c r="S30" t="s">
        <v>75</v>
      </c>
      <c r="T30">
        <f>AVERAGE(P49:P53)</f>
        <v>-131.73195093333328</v>
      </c>
      <c r="U30">
        <f>AVERAGE(P37:P43)</f>
        <v>-149.64928</v>
      </c>
      <c r="W30" t="s">
        <v>75</v>
      </c>
      <c r="X30">
        <f>STDEVA(P49:P53)</f>
        <v>20.752246685027</v>
      </c>
      <c r="Y30">
        <f>STDEVA(P37:P43)</f>
        <v>25.403050916216095</v>
      </c>
      <c r="AA30" t="s">
        <v>75</v>
      </c>
      <c r="AB30">
        <f>X30/SQRT(X35)</f>
        <v>9.2806868547130072</v>
      </c>
      <c r="AC30">
        <f>Y30/SQRT(Y35)</f>
        <v>9.6014507523741823</v>
      </c>
    </row>
    <row r="31" spans="1:29" x14ac:dyDescent="0.2">
      <c r="B31" t="s">
        <v>57</v>
      </c>
      <c r="C31" t="s">
        <v>1</v>
      </c>
      <c r="D31" s="7">
        <v>200</v>
      </c>
      <c r="E31" s="5">
        <v>-19.846</v>
      </c>
      <c r="F31" s="5">
        <v>-22.385000000000002</v>
      </c>
      <c r="G31" s="5">
        <v>-17.908000000000001</v>
      </c>
      <c r="H31">
        <f t="shared" si="14"/>
        <v>-20.046333333333333</v>
      </c>
      <c r="I31" s="5">
        <v>-1.3380000000000001</v>
      </c>
      <c r="J31">
        <f t="shared" si="15"/>
        <v>-18.708333333333332</v>
      </c>
      <c r="K31" s="7">
        <v>64.959999999999994</v>
      </c>
      <c r="L31">
        <v>2</v>
      </c>
      <c r="M31" s="5">
        <v>10</v>
      </c>
      <c r="N31">
        <f t="shared" ref="N31:N53" si="16">50/M31</f>
        <v>5</v>
      </c>
      <c r="P31">
        <f t="shared" ref="P31:P53" si="17">(J31*K31)/(L31*N31)</f>
        <v>-121.52933333333331</v>
      </c>
      <c r="R31">
        <f t="shared" ref="R31:R53" si="18">ABS(P31)</f>
        <v>121.52933333333331</v>
      </c>
      <c r="S31" t="s">
        <v>76</v>
      </c>
      <c r="T31">
        <f>AVERAGE(P44:P48)</f>
        <v>-112.0663936</v>
      </c>
      <c r="U31">
        <f>AVERAGE(P30:P36)</f>
        <v>-115.58920533333333</v>
      </c>
      <c r="W31" t="s">
        <v>76</v>
      </c>
      <c r="X31">
        <f>STDEVA(P44:P48)</f>
        <v>16.391669900622613</v>
      </c>
      <c r="Y31">
        <f>STDEVA(P30:P36)</f>
        <v>23.81052827233821</v>
      </c>
      <c r="AA31" t="s">
        <v>76</v>
      </c>
      <c r="AB31">
        <f>X31/SQRT(X36)</f>
        <v>7.3305776325058769</v>
      </c>
      <c r="AC31">
        <f>Y31/SQRT(Y36)</f>
        <v>8.9995337705256162</v>
      </c>
    </row>
    <row r="32" spans="1:29" x14ac:dyDescent="0.2">
      <c r="B32" t="s">
        <v>57</v>
      </c>
      <c r="C32" t="s">
        <v>2</v>
      </c>
      <c r="D32" s="7">
        <v>200</v>
      </c>
      <c r="E32" s="8">
        <v>-14.275</v>
      </c>
      <c r="F32" s="8">
        <v>-14.14</v>
      </c>
      <c r="G32" s="8">
        <v>-14.722</v>
      </c>
      <c r="H32" s="7">
        <f t="shared" si="14"/>
        <v>-14.379</v>
      </c>
      <c r="I32" s="8">
        <v>-0.89200000000000002</v>
      </c>
      <c r="J32">
        <f t="shared" si="15"/>
        <v>-13.487</v>
      </c>
      <c r="K32" s="7">
        <v>64.959999999999994</v>
      </c>
      <c r="L32">
        <v>2</v>
      </c>
      <c r="M32" s="5">
        <v>10</v>
      </c>
      <c r="N32">
        <f t="shared" si="16"/>
        <v>5</v>
      </c>
      <c r="P32">
        <f t="shared" si="17"/>
        <v>-87.611551999999989</v>
      </c>
      <c r="R32">
        <f t="shared" si="18"/>
        <v>87.611551999999989</v>
      </c>
    </row>
    <row r="33" spans="2:25" x14ac:dyDescent="0.2">
      <c r="B33" t="s">
        <v>57</v>
      </c>
      <c r="C33" t="s">
        <v>3</v>
      </c>
      <c r="D33" s="7">
        <v>200</v>
      </c>
      <c r="E33" s="5">
        <v>-21</v>
      </c>
      <c r="F33" s="5">
        <v>-23.954000000000001</v>
      </c>
      <c r="G33" s="5">
        <v>-22.8</v>
      </c>
      <c r="H33">
        <f t="shared" si="14"/>
        <v>-22.584666666666667</v>
      </c>
      <c r="I33" s="5">
        <f>-0.989</f>
        <v>-0.98899999999999999</v>
      </c>
      <c r="J33">
        <f t="shared" si="15"/>
        <v>-21.595666666666666</v>
      </c>
      <c r="K33" s="7">
        <v>64.959999999999994</v>
      </c>
      <c r="L33">
        <v>2</v>
      </c>
      <c r="M33" s="5">
        <v>10</v>
      </c>
      <c r="N33">
        <f t="shared" si="16"/>
        <v>5</v>
      </c>
      <c r="P33">
        <f t="shared" si="17"/>
        <v>-140.28545066666666</v>
      </c>
      <c r="R33">
        <f t="shared" si="18"/>
        <v>140.28545066666666</v>
      </c>
      <c r="S33" s="67" t="s">
        <v>78</v>
      </c>
      <c r="T33" s="67"/>
      <c r="U33" s="67"/>
      <c r="W33" s="66" t="s">
        <v>80</v>
      </c>
      <c r="X33" s="66"/>
      <c r="Y33" s="66"/>
    </row>
    <row r="34" spans="2:25" x14ac:dyDescent="0.2">
      <c r="B34" t="s">
        <v>57</v>
      </c>
      <c r="C34" t="s">
        <v>4</v>
      </c>
      <c r="D34" s="7">
        <v>200</v>
      </c>
      <c r="E34" s="5">
        <v>-21.93</v>
      </c>
      <c r="F34" s="5">
        <v>-21.745000000000001</v>
      </c>
      <c r="G34" s="5">
        <v>-22.154</v>
      </c>
      <c r="H34">
        <f t="shared" si="14"/>
        <v>-21.942999999999998</v>
      </c>
      <c r="I34" s="5">
        <v>-1.169</v>
      </c>
      <c r="J34">
        <f t="shared" si="15"/>
        <v>-20.773999999999997</v>
      </c>
      <c r="K34" s="7">
        <v>64.959999999999994</v>
      </c>
      <c r="L34">
        <v>2</v>
      </c>
      <c r="M34" s="5">
        <v>10</v>
      </c>
      <c r="N34">
        <f t="shared" si="16"/>
        <v>5</v>
      </c>
      <c r="P34">
        <f t="shared" si="17"/>
        <v>-134.94790399999997</v>
      </c>
      <c r="R34">
        <f t="shared" si="18"/>
        <v>134.94790399999997</v>
      </c>
      <c r="T34" t="s">
        <v>58</v>
      </c>
      <c r="U34" t="s">
        <v>57</v>
      </c>
      <c r="X34" t="s">
        <v>58</v>
      </c>
      <c r="Y34" t="s">
        <v>57</v>
      </c>
    </row>
    <row r="35" spans="2:25" x14ac:dyDescent="0.2">
      <c r="B35" t="s">
        <v>57</v>
      </c>
      <c r="C35" t="s">
        <v>5</v>
      </c>
      <c r="D35" s="7">
        <v>200</v>
      </c>
      <c r="E35" s="5">
        <v>-10.73</v>
      </c>
      <c r="F35" s="5">
        <v>-11.077</v>
      </c>
      <c r="G35" s="5">
        <v>-14.384</v>
      </c>
      <c r="H35">
        <f t="shared" si="14"/>
        <v>-12.063666666666668</v>
      </c>
      <c r="I35" s="5">
        <v>-4.5999999999999999E-2</v>
      </c>
      <c r="J35">
        <f t="shared" si="15"/>
        <v>-12.017666666666669</v>
      </c>
      <c r="K35" s="7">
        <v>64.959999999999994</v>
      </c>
      <c r="L35">
        <v>2</v>
      </c>
      <c r="M35" s="5">
        <v>10</v>
      </c>
      <c r="N35">
        <f t="shared" si="16"/>
        <v>5</v>
      </c>
      <c r="P35">
        <f t="shared" si="17"/>
        <v>-78.066762666666676</v>
      </c>
      <c r="R35">
        <f t="shared" si="18"/>
        <v>78.066762666666676</v>
      </c>
      <c r="S35" t="s">
        <v>75</v>
      </c>
      <c r="T35">
        <f>ABS(T30)</f>
        <v>131.73195093333328</v>
      </c>
      <c r="U35">
        <f>ABS(U30)</f>
        <v>149.64928</v>
      </c>
      <c r="W35" t="s">
        <v>75</v>
      </c>
      <c r="X35">
        <f>COUNT(P49:P53)</f>
        <v>5</v>
      </c>
      <c r="Y35">
        <f>COUNT(P37:P43)</f>
        <v>7</v>
      </c>
    </row>
    <row r="36" spans="2:25" x14ac:dyDescent="0.2">
      <c r="B36" t="s">
        <v>57</v>
      </c>
      <c r="C36" t="s">
        <v>6</v>
      </c>
      <c r="D36" s="7">
        <v>200</v>
      </c>
      <c r="E36" s="5">
        <v>-19.754000000000001</v>
      </c>
      <c r="F36" s="5">
        <v>-21.376000000000001</v>
      </c>
      <c r="G36" s="5">
        <v>-21.442</v>
      </c>
      <c r="H36">
        <f t="shared" si="14"/>
        <v>-20.857333333333333</v>
      </c>
      <c r="I36" s="5">
        <v>-0.95399999999999996</v>
      </c>
      <c r="J36">
        <f t="shared" si="15"/>
        <v>-19.903333333333332</v>
      </c>
      <c r="K36" s="7">
        <v>64.959999999999994</v>
      </c>
      <c r="L36">
        <v>2</v>
      </c>
      <c r="M36" s="5">
        <v>10</v>
      </c>
      <c r="N36">
        <f t="shared" si="16"/>
        <v>5</v>
      </c>
      <c r="P36">
        <f t="shared" si="17"/>
        <v>-129.29205333333331</v>
      </c>
      <c r="R36">
        <f t="shared" si="18"/>
        <v>129.29205333333331</v>
      </c>
      <c r="S36" t="s">
        <v>76</v>
      </c>
      <c r="T36">
        <f>ABS(T31)</f>
        <v>112.0663936</v>
      </c>
      <c r="U36">
        <f>ABS(U31)</f>
        <v>115.58920533333333</v>
      </c>
      <c r="W36" t="s">
        <v>76</v>
      </c>
      <c r="X36">
        <f>COUNT(P44:P48)</f>
        <v>5</v>
      </c>
      <c r="Y36">
        <f>COUNT(P30:P36)</f>
        <v>7</v>
      </c>
    </row>
    <row r="37" spans="2:25" x14ac:dyDescent="0.2">
      <c r="B37" t="s">
        <v>57</v>
      </c>
      <c r="C37" t="s">
        <v>7</v>
      </c>
      <c r="D37" s="7">
        <v>200</v>
      </c>
      <c r="E37" s="5">
        <v>-27.587</v>
      </c>
      <c r="F37" s="5">
        <v>-29.776</v>
      </c>
      <c r="G37" s="5">
        <v>-30.672999999999998</v>
      </c>
      <c r="H37">
        <f t="shared" si="14"/>
        <v>-29.345333333333333</v>
      </c>
      <c r="I37" s="5">
        <v>-1.2310000000000001</v>
      </c>
      <c r="J37">
        <f t="shared" si="15"/>
        <v>-28.114333333333331</v>
      </c>
      <c r="K37" s="7">
        <v>64.959999999999994</v>
      </c>
      <c r="L37">
        <v>2</v>
      </c>
      <c r="M37" s="5">
        <v>10</v>
      </c>
      <c r="N37">
        <f t="shared" si="16"/>
        <v>5</v>
      </c>
      <c r="P37">
        <f t="shared" si="17"/>
        <v>-182.6307093333333</v>
      </c>
      <c r="Q37">
        <f>AVERAGE(P37:P43)</f>
        <v>-149.64928</v>
      </c>
      <c r="R37">
        <f t="shared" si="18"/>
        <v>182.6307093333333</v>
      </c>
    </row>
    <row r="38" spans="2:25" x14ac:dyDescent="0.2">
      <c r="B38" t="s">
        <v>57</v>
      </c>
      <c r="C38" t="s">
        <v>8</v>
      </c>
      <c r="D38" s="7">
        <v>200</v>
      </c>
      <c r="E38" s="5">
        <v>-20.334</v>
      </c>
      <c r="F38" s="5">
        <v>-20.327000000000002</v>
      </c>
      <c r="G38" s="5">
        <v>-19.896000000000001</v>
      </c>
      <c r="H38">
        <f t="shared" si="14"/>
        <v>-20.185666666666666</v>
      </c>
      <c r="I38" s="5">
        <v>-1.244</v>
      </c>
      <c r="J38">
        <f t="shared" si="15"/>
        <v>-18.941666666666666</v>
      </c>
      <c r="K38" s="7">
        <v>64.959999999999994</v>
      </c>
      <c r="L38">
        <v>2</v>
      </c>
      <c r="M38" s="5">
        <v>10</v>
      </c>
      <c r="N38">
        <f t="shared" si="16"/>
        <v>5</v>
      </c>
      <c r="P38">
        <f t="shared" si="17"/>
        <v>-123.04506666666666</v>
      </c>
      <c r="R38">
        <f t="shared" si="18"/>
        <v>123.04506666666666</v>
      </c>
    </row>
    <row r="39" spans="2:25" x14ac:dyDescent="0.2">
      <c r="B39" t="s">
        <v>57</v>
      </c>
      <c r="C39" t="s">
        <v>9</v>
      </c>
      <c r="D39" s="7">
        <v>200</v>
      </c>
      <c r="E39" s="5">
        <v>-24.614999999999998</v>
      </c>
      <c r="F39" s="5">
        <v>-25.045000000000002</v>
      </c>
      <c r="G39" s="5">
        <v>-24.829000000000001</v>
      </c>
      <c r="H39">
        <f t="shared" si="14"/>
        <v>-24.829666666666668</v>
      </c>
      <c r="I39" s="5">
        <v>-1.7709999999999999</v>
      </c>
      <c r="J39">
        <f t="shared" si="15"/>
        <v>-23.058666666666667</v>
      </c>
      <c r="K39" s="7">
        <v>64.959999999999994</v>
      </c>
      <c r="L39">
        <v>2</v>
      </c>
      <c r="M39" s="5">
        <v>10</v>
      </c>
      <c r="N39">
        <f t="shared" si="16"/>
        <v>5</v>
      </c>
      <c r="P39">
        <f t="shared" si="17"/>
        <v>-149.78909866666666</v>
      </c>
      <c r="R39">
        <f t="shared" si="18"/>
        <v>149.78909866666666</v>
      </c>
    </row>
    <row r="40" spans="2:25" x14ac:dyDescent="0.2">
      <c r="B40" t="s">
        <v>57</v>
      </c>
      <c r="C40" t="s">
        <v>10</v>
      </c>
      <c r="D40" s="7">
        <v>200</v>
      </c>
      <c r="E40" s="5">
        <v>-26.308</v>
      </c>
      <c r="F40" s="5">
        <v>-26.4</v>
      </c>
      <c r="G40" s="5">
        <v>-25.614999999999998</v>
      </c>
      <c r="H40">
        <f t="shared" si="14"/>
        <v>-26.107666666666663</v>
      </c>
      <c r="I40" s="5">
        <v>-1.8919999999999999</v>
      </c>
      <c r="J40">
        <f t="shared" si="15"/>
        <v>-24.215666666666664</v>
      </c>
      <c r="K40" s="7">
        <v>64.959999999999994</v>
      </c>
      <c r="L40">
        <v>2</v>
      </c>
      <c r="M40" s="5">
        <v>10</v>
      </c>
      <c r="N40">
        <f t="shared" si="16"/>
        <v>5</v>
      </c>
      <c r="P40">
        <f t="shared" si="17"/>
        <v>-157.30497066666663</v>
      </c>
      <c r="R40">
        <f t="shared" si="18"/>
        <v>157.30497066666663</v>
      </c>
    </row>
    <row r="41" spans="2:25" x14ac:dyDescent="0.2">
      <c r="B41" t="s">
        <v>57</v>
      </c>
      <c r="C41" t="s">
        <v>11</v>
      </c>
      <c r="D41" s="7">
        <v>200</v>
      </c>
      <c r="E41" s="5">
        <v>-17.038</v>
      </c>
      <c r="F41" s="5">
        <v>-19.401</v>
      </c>
      <c r="G41" s="5">
        <v>-19.088000000000001</v>
      </c>
      <c r="H41">
        <f t="shared" si="14"/>
        <v>-18.509</v>
      </c>
      <c r="I41" s="5">
        <v>-0.36899999999999999</v>
      </c>
      <c r="J41">
        <f t="shared" si="15"/>
        <v>-18.14</v>
      </c>
      <c r="K41" s="7">
        <v>64.959999999999994</v>
      </c>
      <c r="L41">
        <v>2</v>
      </c>
      <c r="M41" s="5">
        <v>10</v>
      </c>
      <c r="N41">
        <f t="shared" si="16"/>
        <v>5</v>
      </c>
      <c r="P41">
        <f t="shared" si="17"/>
        <v>-117.83743999999999</v>
      </c>
      <c r="R41">
        <f t="shared" si="18"/>
        <v>117.83743999999999</v>
      </c>
    </row>
    <row r="42" spans="2:25" x14ac:dyDescent="0.2">
      <c r="B42" t="s">
        <v>57</v>
      </c>
      <c r="C42" t="s">
        <v>12</v>
      </c>
      <c r="D42" s="7">
        <v>200</v>
      </c>
      <c r="E42" s="5">
        <v>-28.937999999999999</v>
      </c>
      <c r="F42" s="5">
        <v>-27.692</v>
      </c>
      <c r="G42" s="5">
        <v>-28.568999999999999</v>
      </c>
      <c r="H42">
        <f t="shared" si="14"/>
        <v>-28.399666666666665</v>
      </c>
      <c r="I42" s="5">
        <v>-0.83099999999999996</v>
      </c>
      <c r="J42">
        <f t="shared" si="15"/>
        <v>-27.568666666666665</v>
      </c>
      <c r="K42" s="7">
        <v>64.959999999999994</v>
      </c>
      <c r="L42">
        <v>2</v>
      </c>
      <c r="M42" s="5">
        <v>10</v>
      </c>
      <c r="N42">
        <f t="shared" si="16"/>
        <v>5</v>
      </c>
      <c r="P42">
        <f t="shared" si="17"/>
        <v>-179.08605866666664</v>
      </c>
      <c r="R42">
        <f t="shared" si="18"/>
        <v>179.08605866666664</v>
      </c>
    </row>
    <row r="43" spans="2:25" x14ac:dyDescent="0.2">
      <c r="B43" t="s">
        <v>57</v>
      </c>
      <c r="C43" t="s">
        <v>13</v>
      </c>
      <c r="D43" s="7">
        <v>200</v>
      </c>
      <c r="E43" s="8">
        <v>-20.908000000000001</v>
      </c>
      <c r="F43" s="8">
        <v>-22.885000000000002</v>
      </c>
      <c r="G43" s="8">
        <v>-21.946000000000002</v>
      </c>
      <c r="H43" s="7">
        <f t="shared" si="14"/>
        <v>-21.913</v>
      </c>
      <c r="I43" s="8">
        <v>-0.69199999999999995</v>
      </c>
      <c r="J43">
        <f t="shared" si="15"/>
        <v>-21.221</v>
      </c>
      <c r="K43" s="7">
        <v>64.959999999999994</v>
      </c>
      <c r="L43">
        <v>2</v>
      </c>
      <c r="M43" s="5">
        <v>10</v>
      </c>
      <c r="N43">
        <f t="shared" si="16"/>
        <v>5</v>
      </c>
      <c r="P43">
        <f t="shared" si="17"/>
        <v>-137.85161599999998</v>
      </c>
      <c r="R43">
        <f t="shared" si="18"/>
        <v>137.85161599999998</v>
      </c>
    </row>
    <row r="44" spans="2:25" x14ac:dyDescent="0.2">
      <c r="B44" t="s">
        <v>58</v>
      </c>
      <c r="C44" t="s">
        <v>14</v>
      </c>
      <c r="D44" s="7">
        <v>200</v>
      </c>
      <c r="E44" s="5">
        <v>-21.44</v>
      </c>
      <c r="F44" s="5">
        <v>-19.504999999999999</v>
      </c>
      <c r="G44" s="5">
        <v>-19.922999999999998</v>
      </c>
      <c r="H44" s="13">
        <f t="shared" si="14"/>
        <v>-20.289333333333332</v>
      </c>
      <c r="I44" s="5">
        <v>-1.2030000000000001</v>
      </c>
      <c r="J44">
        <f t="shared" si="15"/>
        <v>-19.086333333333332</v>
      </c>
      <c r="K44" s="7">
        <v>64.959999999999994</v>
      </c>
      <c r="L44">
        <v>2</v>
      </c>
      <c r="M44" s="5">
        <v>10</v>
      </c>
      <c r="N44">
        <f t="shared" si="16"/>
        <v>5</v>
      </c>
      <c r="P44">
        <f t="shared" si="17"/>
        <v>-123.98482133333331</v>
      </c>
      <c r="Q44">
        <f>AVERAGE(P44:P48)</f>
        <v>-112.0663936</v>
      </c>
      <c r="R44">
        <f t="shared" si="18"/>
        <v>123.98482133333331</v>
      </c>
    </row>
    <row r="45" spans="2:25" x14ac:dyDescent="0.2">
      <c r="B45" t="s">
        <v>58</v>
      </c>
      <c r="C45" t="s">
        <v>15</v>
      </c>
      <c r="D45" s="7">
        <v>200</v>
      </c>
      <c r="E45" s="5">
        <v>-20.045999999999999</v>
      </c>
      <c r="F45" s="5">
        <v>-21.245999999999999</v>
      </c>
      <c r="G45" s="5">
        <v>-22.161999999999999</v>
      </c>
      <c r="H45" s="13">
        <f t="shared" si="14"/>
        <v>-21.151333333333334</v>
      </c>
      <c r="I45" s="5">
        <v>-0.86899999999999999</v>
      </c>
      <c r="J45">
        <f t="shared" si="15"/>
        <v>-20.282333333333334</v>
      </c>
      <c r="K45" s="7">
        <v>64.959999999999994</v>
      </c>
      <c r="L45">
        <v>2</v>
      </c>
      <c r="M45" s="5">
        <v>10</v>
      </c>
      <c r="N45">
        <f t="shared" si="16"/>
        <v>5</v>
      </c>
      <c r="P45">
        <f t="shared" si="17"/>
        <v>-131.75403733333332</v>
      </c>
      <c r="R45">
        <f t="shared" si="18"/>
        <v>131.75403733333332</v>
      </c>
    </row>
    <row r="46" spans="2:25" x14ac:dyDescent="0.2">
      <c r="B46" t="s">
        <v>58</v>
      </c>
      <c r="C46" t="s">
        <v>16</v>
      </c>
      <c r="D46" s="7">
        <v>200</v>
      </c>
      <c r="E46" s="5">
        <v>-17.603999999999999</v>
      </c>
      <c r="F46" s="5">
        <v>-19.253</v>
      </c>
      <c r="G46" s="5">
        <v>-18.224</v>
      </c>
      <c r="H46" s="13">
        <f t="shared" si="14"/>
        <v>-18.360333333333333</v>
      </c>
      <c r="I46" s="5">
        <v>-1.046</v>
      </c>
      <c r="J46">
        <f t="shared" si="15"/>
        <v>-17.314333333333334</v>
      </c>
      <c r="K46" s="7">
        <v>64.959999999999994</v>
      </c>
      <c r="L46">
        <v>2</v>
      </c>
      <c r="M46" s="5">
        <v>10</v>
      </c>
      <c r="N46">
        <f t="shared" si="16"/>
        <v>5</v>
      </c>
      <c r="P46">
        <f t="shared" si="17"/>
        <v>-112.47390933333334</v>
      </c>
      <c r="R46">
        <f t="shared" si="18"/>
        <v>112.47390933333334</v>
      </c>
    </row>
    <row r="47" spans="2:25" x14ac:dyDescent="0.2">
      <c r="B47" t="s">
        <v>58</v>
      </c>
      <c r="C47" s="2" t="s">
        <v>17</v>
      </c>
      <c r="D47" s="7">
        <v>200</v>
      </c>
      <c r="E47" s="5">
        <v>-15.977</v>
      </c>
      <c r="F47" s="5">
        <v>-14.877000000000001</v>
      </c>
      <c r="G47" s="5">
        <v>-14.923</v>
      </c>
      <c r="H47" s="13">
        <f t="shared" si="14"/>
        <v>-15.259</v>
      </c>
      <c r="I47" s="5">
        <v>-1.0920000000000001</v>
      </c>
      <c r="J47">
        <f t="shared" si="15"/>
        <v>-14.167</v>
      </c>
      <c r="K47" s="7">
        <v>64.959999999999994</v>
      </c>
      <c r="L47">
        <v>2</v>
      </c>
      <c r="M47" s="5">
        <v>10</v>
      </c>
      <c r="N47">
        <f t="shared" si="16"/>
        <v>5</v>
      </c>
      <c r="P47">
        <f t="shared" si="17"/>
        <v>-92.028831999999994</v>
      </c>
      <c r="R47">
        <f t="shared" si="18"/>
        <v>92.028831999999994</v>
      </c>
    </row>
    <row r="48" spans="2:25" x14ac:dyDescent="0.2">
      <c r="B48" t="s">
        <v>58</v>
      </c>
      <c r="C48" t="s">
        <v>18</v>
      </c>
      <c r="D48" s="7">
        <v>200</v>
      </c>
      <c r="E48" s="5">
        <v>-17.407</v>
      </c>
      <c r="F48" s="5">
        <v>-16.451000000000001</v>
      </c>
      <c r="G48" s="5">
        <v>-16.401</v>
      </c>
      <c r="H48" s="13">
        <f t="shared" si="14"/>
        <v>-16.753</v>
      </c>
      <c r="I48" s="5">
        <v>-1.345</v>
      </c>
      <c r="J48">
        <f t="shared" si="15"/>
        <v>-15.407999999999999</v>
      </c>
      <c r="K48" s="7">
        <v>64.959999999999994</v>
      </c>
      <c r="L48">
        <v>2</v>
      </c>
      <c r="M48" s="5">
        <v>10</v>
      </c>
      <c r="N48">
        <f t="shared" si="16"/>
        <v>5</v>
      </c>
      <c r="P48">
        <f t="shared" si="17"/>
        <v>-100.09036799999998</v>
      </c>
      <c r="R48">
        <f t="shared" si="18"/>
        <v>100.09036799999998</v>
      </c>
    </row>
    <row r="49" spans="2:18" x14ac:dyDescent="0.2">
      <c r="B49" t="s">
        <v>58</v>
      </c>
      <c r="C49" t="s">
        <v>19</v>
      </c>
      <c r="D49" s="7">
        <v>200</v>
      </c>
      <c r="E49" s="5">
        <v>-17.422999999999998</v>
      </c>
      <c r="F49" s="5">
        <v>-16.954000000000001</v>
      </c>
      <c r="G49" s="5">
        <v>-16.414999999999999</v>
      </c>
      <c r="H49" s="13">
        <f t="shared" si="14"/>
        <v>-16.930666666666664</v>
      </c>
      <c r="I49" s="5">
        <v>-0.96399999999999997</v>
      </c>
      <c r="J49">
        <f t="shared" si="15"/>
        <v>-15.966666666666663</v>
      </c>
      <c r="K49" s="7">
        <v>64.959999999999994</v>
      </c>
      <c r="L49">
        <v>2</v>
      </c>
      <c r="M49" s="5">
        <v>10</v>
      </c>
      <c r="N49">
        <f t="shared" si="16"/>
        <v>5</v>
      </c>
      <c r="P49">
        <f t="shared" si="17"/>
        <v>-103.71946666666663</v>
      </c>
      <c r="Q49">
        <f>AVERAGE(P49:P53)</f>
        <v>-131.73195093333328</v>
      </c>
      <c r="R49">
        <f t="shared" si="18"/>
        <v>103.71946666666663</v>
      </c>
    </row>
    <row r="50" spans="2:18" x14ac:dyDescent="0.2">
      <c r="B50" t="s">
        <v>58</v>
      </c>
      <c r="C50" t="s">
        <v>20</v>
      </c>
      <c r="D50" s="7">
        <v>200</v>
      </c>
      <c r="E50" s="5">
        <v>-25.17</v>
      </c>
      <c r="F50" s="5">
        <v>-24</v>
      </c>
      <c r="G50" s="5">
        <v>-25.385000000000002</v>
      </c>
      <c r="H50" s="13">
        <f t="shared" si="14"/>
        <v>-24.85166666666667</v>
      </c>
      <c r="I50" s="5">
        <f>-1.062</f>
        <v>-1.0620000000000001</v>
      </c>
      <c r="J50">
        <f t="shared" si="15"/>
        <v>-23.789666666666669</v>
      </c>
      <c r="K50" s="7">
        <v>64.959999999999994</v>
      </c>
      <c r="L50">
        <v>2</v>
      </c>
      <c r="M50" s="5">
        <v>10</v>
      </c>
      <c r="N50">
        <f t="shared" si="16"/>
        <v>5</v>
      </c>
      <c r="P50">
        <f t="shared" si="17"/>
        <v>-154.53767466666665</v>
      </c>
      <c r="R50">
        <f t="shared" si="18"/>
        <v>154.53767466666665</v>
      </c>
    </row>
    <row r="51" spans="2:18" x14ac:dyDescent="0.2">
      <c r="B51" t="s">
        <v>58</v>
      </c>
      <c r="C51" t="s">
        <v>21</v>
      </c>
      <c r="D51" s="7">
        <v>200</v>
      </c>
      <c r="E51" s="5">
        <v>-22.457000000000001</v>
      </c>
      <c r="F51" s="5">
        <v>-23.722999999999999</v>
      </c>
      <c r="G51" s="5">
        <v>-25.108000000000001</v>
      </c>
      <c r="H51" s="13">
        <f t="shared" si="14"/>
        <v>-23.762666666666664</v>
      </c>
      <c r="I51" s="5">
        <v>-1.0549999999999999</v>
      </c>
      <c r="J51">
        <f t="shared" si="15"/>
        <v>-22.707666666666665</v>
      </c>
      <c r="K51" s="7">
        <v>64.959999999999994</v>
      </c>
      <c r="L51">
        <v>2</v>
      </c>
      <c r="M51" s="5">
        <v>10</v>
      </c>
      <c r="N51">
        <f t="shared" si="16"/>
        <v>5</v>
      </c>
      <c r="P51">
        <f t="shared" si="17"/>
        <v>-147.50900266666662</v>
      </c>
      <c r="R51">
        <f t="shared" si="18"/>
        <v>147.50900266666662</v>
      </c>
    </row>
    <row r="52" spans="2:18" x14ac:dyDescent="0.2">
      <c r="B52" t="s">
        <v>58</v>
      </c>
      <c r="C52" t="s">
        <v>22</v>
      </c>
      <c r="D52" s="7">
        <v>200</v>
      </c>
      <c r="E52" s="8">
        <v>-21.515000000000001</v>
      </c>
      <c r="F52" s="8">
        <v>-21.8</v>
      </c>
      <c r="G52" s="8">
        <v>-21.946000000000002</v>
      </c>
      <c r="H52" s="7">
        <f t="shared" si="14"/>
        <v>-21.753666666666664</v>
      </c>
      <c r="I52" s="8">
        <v>-1.131</v>
      </c>
      <c r="J52">
        <f t="shared" si="15"/>
        <v>-20.622666666666664</v>
      </c>
      <c r="K52" s="7">
        <v>64.959999999999994</v>
      </c>
      <c r="L52">
        <v>2</v>
      </c>
      <c r="M52" s="5">
        <v>10</v>
      </c>
      <c r="N52">
        <f t="shared" si="16"/>
        <v>5</v>
      </c>
      <c r="P52">
        <f t="shared" si="17"/>
        <v>-133.96484266666664</v>
      </c>
      <c r="R52">
        <f t="shared" si="18"/>
        <v>133.96484266666664</v>
      </c>
    </row>
    <row r="53" spans="2:18" x14ac:dyDescent="0.2">
      <c r="B53" t="s">
        <v>58</v>
      </c>
      <c r="C53" t="s">
        <v>23</v>
      </c>
      <c r="D53" s="7">
        <v>200</v>
      </c>
      <c r="E53" s="5">
        <v>-18.231000000000002</v>
      </c>
      <c r="F53" s="5">
        <v>-18.692</v>
      </c>
      <c r="G53" s="5">
        <v>-20.077000000000002</v>
      </c>
      <c r="H53" s="13">
        <f t="shared" si="14"/>
        <v>-19</v>
      </c>
      <c r="I53" s="5">
        <v>-0.69199999999999995</v>
      </c>
      <c r="J53">
        <f t="shared" si="15"/>
        <v>-18.308</v>
      </c>
      <c r="K53" s="7">
        <v>64.959999999999994</v>
      </c>
      <c r="L53">
        <v>2</v>
      </c>
      <c r="M53" s="5">
        <v>10</v>
      </c>
      <c r="N53">
        <f t="shared" si="16"/>
        <v>5</v>
      </c>
      <c r="P53">
        <f t="shared" si="17"/>
        <v>-118.92876799999999</v>
      </c>
      <c r="R53">
        <f t="shared" si="18"/>
        <v>118.92876799999999</v>
      </c>
    </row>
  </sheetData>
  <mergeCells count="8">
    <mergeCell ref="W28:Y28"/>
    <mergeCell ref="S33:U33"/>
    <mergeCell ref="W33:Y33"/>
    <mergeCell ref="C2:E2"/>
    <mergeCell ref="C10:E10"/>
    <mergeCell ref="C18:E18"/>
    <mergeCell ref="E28:G28"/>
    <mergeCell ref="S28:U28"/>
  </mergeCells>
  <pageMargins left="0.7" right="0.7" top="0.75" bottom="0.75" header="0.3" footer="0.3"/>
  <drawing r:id="rId1"/>
  <legacy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74A7-6BFF-40AE-B2D8-ECC2091EDA4A}">
  <dimension ref="A1:AB42"/>
  <sheetViews>
    <sheetView topLeftCell="B36" workbookViewId="0">
      <selection activeCell="K29" sqref="K29"/>
    </sheetView>
  </sheetViews>
  <sheetFormatPr defaultRowHeight="15" x14ac:dyDescent="0.2"/>
  <cols>
    <col min="1" max="1" width="11.43359375" bestFit="1" customWidth="1"/>
    <col min="2" max="2" width="14.796875" bestFit="1" customWidth="1"/>
  </cols>
  <sheetData>
    <row r="1" spans="1:20" x14ac:dyDescent="0.2">
      <c r="A1" t="s">
        <v>62</v>
      </c>
      <c r="C1" s="65" t="s">
        <v>72</v>
      </c>
      <c r="D1" s="65"/>
      <c r="E1" s="65"/>
    </row>
    <row r="2" spans="1:20" x14ac:dyDescent="0.2">
      <c r="A2" t="s">
        <v>85</v>
      </c>
      <c r="B2" s="11" t="s">
        <v>70</v>
      </c>
      <c r="C2" s="4">
        <v>1</v>
      </c>
      <c r="D2" s="4">
        <v>2</v>
      </c>
      <c r="E2" s="4">
        <v>3</v>
      </c>
      <c r="F2" s="3" t="s">
        <v>63</v>
      </c>
      <c r="G2" s="4" t="s">
        <v>64</v>
      </c>
      <c r="H2" s="3" t="s">
        <v>61</v>
      </c>
      <c r="I2" s="9" t="s">
        <v>65</v>
      </c>
      <c r="J2" s="3" t="s">
        <v>66</v>
      </c>
      <c r="K2" s="3" t="s">
        <v>67</v>
      </c>
      <c r="L2" s="3" t="s">
        <v>68</v>
      </c>
      <c r="N2" s="3" t="s">
        <v>107</v>
      </c>
    </row>
    <row r="3" spans="1:20" x14ac:dyDescent="0.2">
      <c r="B3" s="7">
        <v>20</v>
      </c>
      <c r="C3" s="5">
        <v>0</v>
      </c>
      <c r="D3" s="5">
        <v>0</v>
      </c>
      <c r="E3" s="5">
        <v>0</v>
      </c>
      <c r="F3">
        <f t="shared" ref="F3:F7" si="0">AVERAGE(C3:E3)</f>
        <v>0</v>
      </c>
      <c r="G3" s="5">
        <v>0</v>
      </c>
      <c r="H3">
        <f t="shared" ref="H3:H7" si="1">F3-G3</f>
        <v>0</v>
      </c>
      <c r="I3" s="7">
        <v>64.959999999999994</v>
      </c>
      <c r="J3">
        <v>2</v>
      </c>
      <c r="K3" s="5">
        <v>1</v>
      </c>
      <c r="L3">
        <f>50/K3</f>
        <v>50</v>
      </c>
      <c r="N3">
        <f>(H3*I3)/(J3*L3)</f>
        <v>0</v>
      </c>
      <c r="Q3" t="s">
        <v>136</v>
      </c>
      <c r="R3" t="s">
        <v>137</v>
      </c>
      <c r="S3" t="s">
        <v>138</v>
      </c>
      <c r="T3" t="s">
        <v>139</v>
      </c>
    </row>
    <row r="4" spans="1:20" x14ac:dyDescent="0.2">
      <c r="B4" s="7">
        <v>100</v>
      </c>
      <c r="C4" s="5">
        <v>-13.565</v>
      </c>
      <c r="D4" s="5">
        <v>-13.2</v>
      </c>
      <c r="E4" s="5">
        <v>-11.4</v>
      </c>
      <c r="F4">
        <f t="shared" si="0"/>
        <v>-12.721666666666666</v>
      </c>
      <c r="G4" s="5">
        <v>-0.70399999999999996</v>
      </c>
      <c r="H4">
        <f t="shared" si="1"/>
        <v>-12.017666666666665</v>
      </c>
      <c r="I4" s="7">
        <v>64.959999999999994</v>
      </c>
      <c r="J4">
        <v>2</v>
      </c>
      <c r="K4" s="6">
        <v>5</v>
      </c>
      <c r="L4">
        <f t="shared" ref="L4:L7" si="2">50/K4</f>
        <v>10</v>
      </c>
      <c r="N4">
        <f>(H4*I4)/(J4*L4)</f>
        <v>-39.033381333333324</v>
      </c>
      <c r="Q4">
        <v>5</v>
      </c>
      <c r="R4">
        <f>(S4*T4)/Q4</f>
        <v>25</v>
      </c>
      <c r="S4">
        <v>1.25</v>
      </c>
      <c r="T4">
        <v>100</v>
      </c>
    </row>
    <row r="5" spans="1:20" x14ac:dyDescent="0.2">
      <c r="B5" s="22">
        <v>200</v>
      </c>
      <c r="C5" s="5">
        <v>-6.8090000000000002</v>
      </c>
      <c r="D5" s="5">
        <v>-6.548</v>
      </c>
      <c r="E5" s="5">
        <v>-6.6260000000000003</v>
      </c>
      <c r="F5" s="7">
        <f>AVERAGE(C5:E5)</f>
        <v>-6.6610000000000005</v>
      </c>
      <c r="G5" s="5">
        <v>0.13</v>
      </c>
      <c r="H5" s="7">
        <f t="shared" si="1"/>
        <v>-6.7910000000000004</v>
      </c>
      <c r="I5" s="7">
        <v>64.959999999999994</v>
      </c>
      <c r="J5" s="7">
        <v>2</v>
      </c>
      <c r="K5" s="8">
        <v>10</v>
      </c>
      <c r="L5" s="7">
        <f t="shared" si="2"/>
        <v>5</v>
      </c>
      <c r="M5" s="7"/>
      <c r="N5" s="7">
        <f t="shared" ref="N5:N7" si="3">(H5*I5)/(J5*L5)</f>
        <v>-44.114335999999994</v>
      </c>
    </row>
    <row r="6" spans="1:20" x14ac:dyDescent="0.2">
      <c r="B6" s="7">
        <v>400</v>
      </c>
      <c r="C6" s="5">
        <v>-3.4169999999999998</v>
      </c>
      <c r="D6" s="5">
        <v>-3.8610000000000002</v>
      </c>
      <c r="E6" s="5">
        <v>-3.7040000000000002</v>
      </c>
      <c r="F6">
        <f t="shared" si="0"/>
        <v>-3.6606666666666672</v>
      </c>
      <c r="G6" s="5">
        <v>-0.626</v>
      </c>
      <c r="H6">
        <f t="shared" si="1"/>
        <v>-3.0346666666666673</v>
      </c>
      <c r="I6" s="7">
        <v>64.959999999999994</v>
      </c>
      <c r="J6">
        <v>2</v>
      </c>
      <c r="K6" s="6">
        <v>20</v>
      </c>
      <c r="L6">
        <f t="shared" si="2"/>
        <v>2.5</v>
      </c>
      <c r="N6" s="7">
        <f>(H6*I6)/(J6*L6)</f>
        <v>-39.42638933333334</v>
      </c>
    </row>
    <row r="7" spans="1:20" x14ac:dyDescent="0.2">
      <c r="B7" s="7">
        <v>800</v>
      </c>
      <c r="C7" s="5">
        <v>0</v>
      </c>
      <c r="D7" s="5">
        <v>0</v>
      </c>
      <c r="E7" s="5">
        <v>0</v>
      </c>
      <c r="F7">
        <f t="shared" si="0"/>
        <v>0</v>
      </c>
      <c r="G7" s="5">
        <v>0</v>
      </c>
      <c r="H7">
        <f t="shared" si="1"/>
        <v>0</v>
      </c>
      <c r="I7" s="7">
        <v>64.959999999999994</v>
      </c>
      <c r="J7">
        <v>2</v>
      </c>
      <c r="K7" s="6">
        <v>40</v>
      </c>
      <c r="L7">
        <f t="shared" si="2"/>
        <v>1.25</v>
      </c>
      <c r="N7" s="7">
        <f t="shared" si="3"/>
        <v>0</v>
      </c>
    </row>
    <row r="8" spans="1:20" x14ac:dyDescent="0.2">
      <c r="B8" s="7"/>
    </row>
    <row r="9" spans="1:20" x14ac:dyDescent="0.2">
      <c r="A9" t="s">
        <v>116</v>
      </c>
      <c r="B9" s="11" t="s">
        <v>70</v>
      </c>
      <c r="C9" s="4">
        <v>1</v>
      </c>
      <c r="D9" s="4">
        <v>2</v>
      </c>
      <c r="E9" s="4">
        <v>3</v>
      </c>
      <c r="F9" s="3" t="s">
        <v>63</v>
      </c>
      <c r="G9" s="4" t="s">
        <v>64</v>
      </c>
      <c r="H9" s="3" t="s">
        <v>61</v>
      </c>
      <c r="I9" s="9" t="s">
        <v>65</v>
      </c>
      <c r="J9" s="3" t="s">
        <v>66</v>
      </c>
      <c r="K9" s="3" t="s">
        <v>67</v>
      </c>
      <c r="L9" s="3" t="s">
        <v>68</v>
      </c>
      <c r="N9" s="3" t="s">
        <v>107</v>
      </c>
    </row>
    <row r="10" spans="1:20" x14ac:dyDescent="0.2">
      <c r="B10" s="7">
        <v>20</v>
      </c>
      <c r="C10" s="5">
        <v>0</v>
      </c>
      <c r="D10" s="5">
        <v>0</v>
      </c>
      <c r="E10" s="5">
        <v>0</v>
      </c>
      <c r="F10">
        <f>AVERAGE(C10:E10)</f>
        <v>0</v>
      </c>
      <c r="G10" s="5">
        <v>0</v>
      </c>
      <c r="H10">
        <f>F10-G10</f>
        <v>0</v>
      </c>
      <c r="I10" s="7">
        <v>64.959999999999994</v>
      </c>
      <c r="J10">
        <v>2</v>
      </c>
      <c r="K10" s="5">
        <v>1</v>
      </c>
      <c r="L10">
        <f>50/K10</f>
        <v>50</v>
      </c>
      <c r="N10">
        <f>(H10*I10)/(J10*L10)</f>
        <v>0</v>
      </c>
    </row>
    <row r="11" spans="1:20" x14ac:dyDescent="0.2">
      <c r="B11" s="7">
        <v>100</v>
      </c>
      <c r="C11" s="5">
        <v>-14.061</v>
      </c>
      <c r="D11" s="5">
        <v>-13.278</v>
      </c>
      <c r="E11" s="5">
        <v>-12.939</v>
      </c>
      <c r="F11">
        <f>AVERAGE(C11:E11)</f>
        <v>-13.426</v>
      </c>
      <c r="G11" s="5">
        <v>-0.85699999999999998</v>
      </c>
      <c r="H11">
        <f>F11-G11</f>
        <v>-12.569000000000001</v>
      </c>
      <c r="I11" s="7">
        <v>64.959999999999994</v>
      </c>
      <c r="J11">
        <v>2</v>
      </c>
      <c r="K11" s="6">
        <v>5</v>
      </c>
      <c r="L11">
        <f t="shared" ref="L11:L14" si="4">50/K11</f>
        <v>10</v>
      </c>
      <c r="N11">
        <f>(H11*I11)/(J11*L11)</f>
        <v>-40.824112</v>
      </c>
    </row>
    <row r="12" spans="1:20" x14ac:dyDescent="0.2">
      <c r="B12" s="22">
        <v>200</v>
      </c>
      <c r="C12" s="5">
        <v>-7.383</v>
      </c>
      <c r="D12" s="5">
        <v>-7.617</v>
      </c>
      <c r="E12" s="5">
        <v>-8.7390000000000008</v>
      </c>
      <c r="F12" s="7">
        <f t="shared" ref="F12:F13" si="5">AVERAGE(C12:E12)</f>
        <v>-7.9130000000000003</v>
      </c>
      <c r="G12" s="5">
        <v>0.496</v>
      </c>
      <c r="H12" s="7">
        <f t="shared" ref="H12:H14" si="6">F12-G12</f>
        <v>-8.4090000000000007</v>
      </c>
      <c r="I12" s="7">
        <v>64.959999999999994</v>
      </c>
      <c r="J12" s="7">
        <v>2</v>
      </c>
      <c r="K12" s="8">
        <v>10</v>
      </c>
      <c r="L12" s="7">
        <f t="shared" si="4"/>
        <v>5</v>
      </c>
      <c r="M12" s="7"/>
      <c r="N12" s="7">
        <f t="shared" ref="N12" si="7">(H12*I12)/(J12*L12)</f>
        <v>-54.624864000000002</v>
      </c>
    </row>
    <row r="13" spans="1:20" x14ac:dyDescent="0.2">
      <c r="B13" s="7">
        <v>400</v>
      </c>
      <c r="C13" s="5">
        <v>-4.2519999999999998</v>
      </c>
      <c r="D13" s="5">
        <v>-5.6609999999999996</v>
      </c>
      <c r="E13" s="5">
        <v>-3.5739999999999998</v>
      </c>
      <c r="F13">
        <f t="shared" si="5"/>
        <v>-4.4956666666666667</v>
      </c>
      <c r="G13" s="5">
        <v>-0.57399999999999995</v>
      </c>
      <c r="H13">
        <f t="shared" si="6"/>
        <v>-3.9216666666666669</v>
      </c>
      <c r="I13" s="7">
        <v>64.959999999999994</v>
      </c>
      <c r="J13">
        <v>2</v>
      </c>
      <c r="K13" s="6">
        <v>20</v>
      </c>
      <c r="L13">
        <f t="shared" si="4"/>
        <v>2.5</v>
      </c>
      <c r="N13" s="7">
        <f>(H13*I13)/(J13*L13)</f>
        <v>-50.950293333333335</v>
      </c>
    </row>
    <row r="14" spans="1:20" x14ac:dyDescent="0.2">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200</v>
      </c>
      <c r="D19" s="5">
        <v>-6.8090000000000002</v>
      </c>
      <c r="E19" s="5">
        <v>-6.548</v>
      </c>
      <c r="F19" s="5">
        <v>-6.6260000000000003</v>
      </c>
      <c r="G19" s="7">
        <f>AVERAGE(D19:F19)</f>
        <v>-6.6610000000000005</v>
      </c>
      <c r="H19" s="5">
        <v>0.13</v>
      </c>
      <c r="I19" s="7">
        <f t="shared" ref="I19:I42" si="9">G19-H19</f>
        <v>-6.7910000000000004</v>
      </c>
      <c r="J19" s="7">
        <v>64.959999999999994</v>
      </c>
      <c r="K19" s="7">
        <v>2</v>
      </c>
      <c r="L19" s="8">
        <v>10</v>
      </c>
      <c r="M19" s="7">
        <f t="shared" ref="M19:M42" si="10">50/L19</f>
        <v>5</v>
      </c>
      <c r="N19" s="7"/>
      <c r="O19" s="7">
        <f t="shared" ref="O19:O42" si="11">(I19*J19)/(K19*M19)</f>
        <v>-44.114335999999994</v>
      </c>
      <c r="P19">
        <f>AVERAGE(O19:O25)</f>
        <v>-30.495935999999993</v>
      </c>
      <c r="Q19">
        <f>ABS(O19)</f>
        <v>44.114335999999994</v>
      </c>
      <c r="R19" t="s">
        <v>75</v>
      </c>
      <c r="S19">
        <f>AVERAGE(O38:O42)</f>
        <v>-35.634457600000005</v>
      </c>
      <c r="T19">
        <f>AVERAGE(O26:O32)</f>
        <v>-38.457557333333334</v>
      </c>
      <c r="V19" t="s">
        <v>75</v>
      </c>
      <c r="W19">
        <f>STDEVA(O38:O42)</f>
        <v>12.798438129159567</v>
      </c>
      <c r="X19">
        <f>STDEVA(O26:O32)</f>
        <v>9.6896817331079816</v>
      </c>
      <c r="Z19" t="s">
        <v>75</v>
      </c>
      <c r="AA19">
        <f>W19/SQRT(W24)</f>
        <v>5.7236355325252051</v>
      </c>
      <c r="AB19">
        <f>X19/SQRT(X24)</f>
        <v>3.6623554498812938</v>
      </c>
    </row>
    <row r="20" spans="1:28" x14ac:dyDescent="0.2">
      <c r="A20" t="s">
        <v>57</v>
      </c>
      <c r="B20" t="s">
        <v>1</v>
      </c>
      <c r="C20" s="7">
        <v>200</v>
      </c>
      <c r="D20" s="5">
        <v>-6.3369999999999997</v>
      </c>
      <c r="E20" s="5">
        <v>-6.516</v>
      </c>
      <c r="F20" s="5">
        <v>-7.0839999999999996</v>
      </c>
      <c r="G20" s="7">
        <f t="shared" ref="G20:G42" si="12">AVERAGE(D20:F20)</f>
        <v>-6.6456666666666662</v>
      </c>
      <c r="H20" s="5">
        <v>-0.74099999999999999</v>
      </c>
      <c r="I20" s="7">
        <f t="shared" si="9"/>
        <v>-5.9046666666666665</v>
      </c>
      <c r="J20" s="7">
        <v>64.959999999999994</v>
      </c>
      <c r="K20" s="7">
        <v>2</v>
      </c>
      <c r="L20" s="8">
        <v>10</v>
      </c>
      <c r="M20" s="7">
        <f t="shared" si="10"/>
        <v>5</v>
      </c>
      <c r="O20" s="7">
        <f t="shared" si="11"/>
        <v>-38.356714666666662</v>
      </c>
      <c r="Q20">
        <f t="shared" ref="Q20:Q42" si="13">ABS(O20)</f>
        <v>38.356714666666662</v>
      </c>
      <c r="R20" t="s">
        <v>76</v>
      </c>
      <c r="S20">
        <f>AVERAGE(O33:O37)</f>
        <v>-30.387746666666661</v>
      </c>
      <c r="T20">
        <f>AVERAGE(O19:O25)</f>
        <v>-30.495935999999993</v>
      </c>
      <c r="V20" t="s">
        <v>76</v>
      </c>
      <c r="W20">
        <f>STDEVA(O33:O37)</f>
        <v>6.4495253015018772</v>
      </c>
      <c r="X20">
        <f>STDEVA(O19:O25)</f>
        <v>10.763847658614829</v>
      </c>
      <c r="Z20" t="s">
        <v>76</v>
      </c>
      <c r="AA20">
        <f>W20/SQRT(W25)</f>
        <v>3.2247626507509386</v>
      </c>
      <c r="AB20">
        <f>X20/SQRT(X25)</f>
        <v>4.068352007839958</v>
      </c>
    </row>
    <row r="21" spans="1:28" x14ac:dyDescent="0.2">
      <c r="A21" t="s">
        <v>57</v>
      </c>
      <c r="B21" t="s">
        <v>2</v>
      </c>
      <c r="C21" s="7">
        <v>200</v>
      </c>
      <c r="D21" s="5">
        <v>-4.4809999999999999</v>
      </c>
      <c r="E21" s="5">
        <v>-4.5620000000000003</v>
      </c>
      <c r="F21" s="5">
        <v>-4.3929999999999998</v>
      </c>
      <c r="G21">
        <f>AVERAGE(D21:F21)</f>
        <v>-4.4786666666666664</v>
      </c>
      <c r="H21" s="5">
        <v>-0.64500000000000002</v>
      </c>
      <c r="I21" s="7">
        <f t="shared" si="9"/>
        <v>-3.8336666666666663</v>
      </c>
      <c r="J21" s="7">
        <v>64.959999999999994</v>
      </c>
      <c r="K21" s="7">
        <v>2</v>
      </c>
      <c r="L21" s="8">
        <v>10</v>
      </c>
      <c r="M21" s="7">
        <f t="shared" si="10"/>
        <v>5</v>
      </c>
      <c r="O21" s="7">
        <f t="shared" si="11"/>
        <v>-24.90349866666666</v>
      </c>
      <c r="Q21">
        <f t="shared" si="13"/>
        <v>24.90349866666666</v>
      </c>
    </row>
    <row r="22" spans="1:28" x14ac:dyDescent="0.2">
      <c r="A22" t="s">
        <v>57</v>
      </c>
      <c r="B22" t="s">
        <v>3</v>
      </c>
      <c r="C22" s="7">
        <v>200</v>
      </c>
      <c r="D22" s="5">
        <v>-4.4219999999999997</v>
      </c>
      <c r="E22" s="5">
        <v>-5.8579999999999997</v>
      </c>
      <c r="F22" s="5">
        <v>-4.742</v>
      </c>
      <c r="G22">
        <f t="shared" ref="G22" si="14">AVERAGE(D22:F22)</f>
        <v>-5.0073333333333325</v>
      </c>
      <c r="H22" s="5">
        <v>-0.96199999999999997</v>
      </c>
      <c r="I22">
        <f t="shared" si="9"/>
        <v>-4.0453333333333328</v>
      </c>
      <c r="J22" s="7">
        <v>64.959999999999994</v>
      </c>
      <c r="K22">
        <v>2</v>
      </c>
      <c r="L22" s="8">
        <v>10</v>
      </c>
      <c r="M22">
        <f t="shared" si="10"/>
        <v>5</v>
      </c>
      <c r="O22" s="7">
        <f t="shared" si="11"/>
        <v>-26.278485333333329</v>
      </c>
      <c r="Q22">
        <f t="shared" si="13"/>
        <v>26.278485333333329</v>
      </c>
      <c r="R22" s="67" t="s">
        <v>78</v>
      </c>
      <c r="S22" s="67"/>
      <c r="T22" s="67"/>
      <c r="V22" s="66" t="s">
        <v>80</v>
      </c>
      <c r="W22" s="66"/>
      <c r="X22" s="66"/>
    </row>
    <row r="23" spans="1:28" x14ac:dyDescent="0.2">
      <c r="A23" t="s">
        <v>57</v>
      </c>
      <c r="B23" t="s">
        <v>4</v>
      </c>
      <c r="C23" s="7">
        <v>200</v>
      </c>
      <c r="D23" s="5">
        <v>-6.8609999999999998</v>
      </c>
      <c r="E23" s="5">
        <v>-6.7249999999999996</v>
      </c>
      <c r="F23" s="5">
        <v>-7.5369999999999999</v>
      </c>
      <c r="G23" s="7">
        <f>AVERAGE(D23:F23)</f>
        <v>-7.0409999999999995</v>
      </c>
      <c r="H23" s="5">
        <v>-0.628</v>
      </c>
      <c r="I23" s="7">
        <f t="shared" si="9"/>
        <v>-6.4129999999999994</v>
      </c>
      <c r="J23" s="7">
        <v>64.959999999999994</v>
      </c>
      <c r="K23" s="7">
        <v>2</v>
      </c>
      <c r="L23" s="8">
        <v>10</v>
      </c>
      <c r="M23" s="7">
        <f t="shared" si="10"/>
        <v>5</v>
      </c>
      <c r="O23" s="7">
        <f t="shared" si="11"/>
        <v>-41.658847999999992</v>
      </c>
      <c r="Q23">
        <f t="shared" si="13"/>
        <v>41.658847999999992</v>
      </c>
      <c r="S23" t="s">
        <v>58</v>
      </c>
      <c r="T23" t="s">
        <v>57</v>
      </c>
      <c r="W23" t="s">
        <v>58</v>
      </c>
      <c r="X23" t="s">
        <v>57</v>
      </c>
    </row>
    <row r="24" spans="1:28" x14ac:dyDescent="0.2">
      <c r="A24" t="s">
        <v>57</v>
      </c>
      <c r="B24" t="s">
        <v>5</v>
      </c>
      <c r="C24" s="7">
        <v>200</v>
      </c>
      <c r="D24" s="5">
        <v>-4.3559999999999999</v>
      </c>
      <c r="E24" s="5">
        <v>-3.9630000000000001</v>
      </c>
      <c r="F24" s="5">
        <v>-3.6579999999999999</v>
      </c>
      <c r="G24">
        <f t="shared" si="12"/>
        <v>-3.9923333333333328</v>
      </c>
      <c r="H24" s="5">
        <v>-0.65400000000000003</v>
      </c>
      <c r="I24" s="7">
        <f t="shared" si="9"/>
        <v>-3.3383333333333329</v>
      </c>
      <c r="J24" s="7">
        <v>64.959999999999994</v>
      </c>
      <c r="K24" s="7">
        <v>2</v>
      </c>
      <c r="L24" s="8">
        <v>10</v>
      </c>
      <c r="M24" s="7">
        <f t="shared" si="10"/>
        <v>5</v>
      </c>
      <c r="O24" s="7">
        <f t="shared" si="11"/>
        <v>-21.685813333333329</v>
      </c>
      <c r="Q24">
        <f t="shared" si="13"/>
        <v>21.685813333333329</v>
      </c>
      <c r="R24" t="s">
        <v>75</v>
      </c>
      <c r="S24">
        <f>ABS(S19)</f>
        <v>35.634457600000005</v>
      </c>
      <c r="T24">
        <f>ABS(T19)</f>
        <v>38.457557333333334</v>
      </c>
      <c r="V24" t="s">
        <v>75</v>
      </c>
      <c r="W24">
        <f>COUNT(O38:O42)</f>
        <v>5</v>
      </c>
      <c r="X24">
        <f>COUNT(O26:O32)</f>
        <v>7</v>
      </c>
    </row>
    <row r="25" spans="1:28" x14ac:dyDescent="0.2">
      <c r="A25" t="s">
        <v>57</v>
      </c>
      <c r="B25" t="s">
        <v>6</v>
      </c>
      <c r="C25" s="7">
        <v>200</v>
      </c>
      <c r="D25" s="5">
        <v>-3.8180000000000001</v>
      </c>
      <c r="E25" s="5">
        <v>-3.3010000000000002</v>
      </c>
      <c r="F25" s="5">
        <v>-3.03</v>
      </c>
      <c r="G25" s="7">
        <f>AVERAGE(D25:F25)</f>
        <v>-3.3829999999999996</v>
      </c>
      <c r="H25" s="5">
        <v>-0.84699999999999998</v>
      </c>
      <c r="I25" s="7">
        <f t="shared" si="9"/>
        <v>-2.5359999999999996</v>
      </c>
      <c r="J25" s="7">
        <v>64.959999999999994</v>
      </c>
      <c r="K25" s="7">
        <v>2</v>
      </c>
      <c r="L25" s="8">
        <v>10</v>
      </c>
      <c r="M25" s="7">
        <f t="shared" si="10"/>
        <v>5</v>
      </c>
      <c r="O25" s="7">
        <f t="shared" si="11"/>
        <v>-16.473855999999994</v>
      </c>
      <c r="Q25">
        <f t="shared" si="13"/>
        <v>16.473855999999994</v>
      </c>
      <c r="R25" t="s">
        <v>76</v>
      </c>
      <c r="S25">
        <f>ABS(S20)</f>
        <v>30.387746666666661</v>
      </c>
      <c r="T25">
        <f>ABS(T20)</f>
        <v>30.495935999999993</v>
      </c>
      <c r="V25" t="s">
        <v>76</v>
      </c>
      <c r="W25">
        <f>COUNT(O33:O37)</f>
        <v>4</v>
      </c>
      <c r="X25">
        <f>COUNT(O19:O25)</f>
        <v>7</v>
      </c>
    </row>
    <row r="26" spans="1:28" x14ac:dyDescent="0.2">
      <c r="A26" t="s">
        <v>57</v>
      </c>
      <c r="B26" t="s">
        <v>7</v>
      </c>
      <c r="C26" s="7">
        <v>200</v>
      </c>
      <c r="D26" s="5">
        <v>-5.9409999999999998</v>
      </c>
      <c r="E26" s="5">
        <v>-6.1420000000000003</v>
      </c>
      <c r="F26" s="5">
        <v>-5.7809999999999997</v>
      </c>
      <c r="G26" s="7">
        <f t="shared" si="12"/>
        <v>-5.9546666666666672</v>
      </c>
      <c r="H26" s="5">
        <v>-0.74</v>
      </c>
      <c r="I26" s="7">
        <f t="shared" si="9"/>
        <v>-5.214666666666667</v>
      </c>
      <c r="J26" s="7">
        <v>64.959999999999994</v>
      </c>
      <c r="K26" s="7">
        <v>2</v>
      </c>
      <c r="L26" s="8">
        <v>10</v>
      </c>
      <c r="M26" s="7">
        <f t="shared" si="10"/>
        <v>5</v>
      </c>
      <c r="O26" s="7">
        <f t="shared" si="11"/>
        <v>-33.874474666666664</v>
      </c>
      <c r="P26">
        <f>AVERAGE(O26:O32)</f>
        <v>-38.457557333333334</v>
      </c>
      <c r="Q26">
        <f t="shared" si="13"/>
        <v>33.874474666666664</v>
      </c>
    </row>
    <row r="27" spans="1:28" x14ac:dyDescent="0.2">
      <c r="A27" t="s">
        <v>57</v>
      </c>
      <c r="B27" t="s">
        <v>8</v>
      </c>
      <c r="C27" s="7">
        <v>200</v>
      </c>
      <c r="D27" s="5">
        <v>-5.25</v>
      </c>
      <c r="E27" s="5">
        <v>-4.7720000000000002</v>
      </c>
      <c r="F27" s="5">
        <v>-3.8959999999999999</v>
      </c>
      <c r="G27">
        <f>AVERAGE(D27:F27)</f>
        <v>-4.6393333333333331</v>
      </c>
      <c r="H27" s="5">
        <v>-0.96499999999999997</v>
      </c>
      <c r="I27" s="7">
        <f t="shared" si="9"/>
        <v>-3.6743333333333332</v>
      </c>
      <c r="J27" s="7">
        <v>64.959999999999994</v>
      </c>
      <c r="K27" s="7">
        <v>2</v>
      </c>
      <c r="L27" s="8">
        <v>10</v>
      </c>
      <c r="M27" s="7">
        <f t="shared" si="10"/>
        <v>5</v>
      </c>
      <c r="O27" s="7">
        <f t="shared" si="11"/>
        <v>-23.86846933333333</v>
      </c>
      <c r="Q27">
        <f t="shared" si="13"/>
        <v>23.86846933333333</v>
      </c>
    </row>
    <row r="28" spans="1:28" x14ac:dyDescent="0.2">
      <c r="A28" t="s">
        <v>57</v>
      </c>
      <c r="B28" t="s">
        <v>9</v>
      </c>
      <c r="C28" s="7">
        <v>200</v>
      </c>
      <c r="D28" s="5">
        <v>-5.399</v>
      </c>
      <c r="E28" s="5">
        <v>-5.0960000000000001</v>
      </c>
      <c r="F28" s="5">
        <v>-5.21</v>
      </c>
      <c r="G28" s="7">
        <f t="shared" si="12"/>
        <v>-5.2350000000000003</v>
      </c>
      <c r="H28" s="5">
        <v>-0.41699999999999998</v>
      </c>
      <c r="I28" s="7">
        <f t="shared" si="9"/>
        <v>-4.8180000000000005</v>
      </c>
      <c r="J28" s="7">
        <v>64.959999999999994</v>
      </c>
      <c r="K28" s="7">
        <v>2</v>
      </c>
      <c r="L28" s="8">
        <v>10</v>
      </c>
      <c r="M28" s="7">
        <f t="shared" si="10"/>
        <v>5</v>
      </c>
      <c r="O28" s="7">
        <f t="shared" si="11"/>
        <v>-31.297727999999999</v>
      </c>
      <c r="Q28">
        <f t="shared" si="13"/>
        <v>31.297727999999999</v>
      </c>
    </row>
    <row r="29" spans="1:28" x14ac:dyDescent="0.2">
      <c r="A29" t="s">
        <v>57</v>
      </c>
      <c r="B29" t="s">
        <v>10</v>
      </c>
      <c r="C29" s="7">
        <v>200</v>
      </c>
      <c r="D29" s="5">
        <v>-8.1129999999999995</v>
      </c>
      <c r="E29" s="5">
        <v>-8.7449999999999992</v>
      </c>
      <c r="F29" s="5">
        <v>-9.4629999999999992</v>
      </c>
      <c r="G29" s="7">
        <f t="shared" si="12"/>
        <v>-8.7736666666666654</v>
      </c>
      <c r="H29" s="5">
        <v>-0.55300000000000005</v>
      </c>
      <c r="I29" s="7">
        <f t="shared" si="9"/>
        <v>-8.2206666666666646</v>
      </c>
      <c r="J29" s="7">
        <v>64.959999999999994</v>
      </c>
      <c r="K29" s="7">
        <v>2</v>
      </c>
      <c r="L29" s="8">
        <v>10</v>
      </c>
      <c r="M29" s="7">
        <f t="shared" si="10"/>
        <v>5</v>
      </c>
      <c r="O29" s="7">
        <f t="shared" si="11"/>
        <v>-53.401450666666655</v>
      </c>
      <c r="Q29">
        <f t="shared" si="13"/>
        <v>53.401450666666655</v>
      </c>
    </row>
    <row r="30" spans="1:28" x14ac:dyDescent="0.2">
      <c r="A30" t="s">
        <v>57</v>
      </c>
      <c r="B30" t="s">
        <v>11</v>
      </c>
      <c r="C30" s="7">
        <v>200</v>
      </c>
      <c r="D30" s="5">
        <v>-7.2960000000000003</v>
      </c>
      <c r="E30" s="5">
        <v>-7.2939999999999996</v>
      </c>
      <c r="F30" s="5">
        <v>-6.6609999999999996</v>
      </c>
      <c r="G30" s="7">
        <f t="shared" si="12"/>
        <v>-7.0836666666666659</v>
      </c>
      <c r="H30" s="5">
        <v>-0.73199999999999998</v>
      </c>
      <c r="I30" s="7">
        <f t="shared" si="9"/>
        <v>-6.3516666666666657</v>
      </c>
      <c r="J30" s="7">
        <v>64.959999999999994</v>
      </c>
      <c r="K30" s="7">
        <v>2</v>
      </c>
      <c r="L30" s="8">
        <v>10</v>
      </c>
      <c r="M30" s="7">
        <f t="shared" si="10"/>
        <v>5</v>
      </c>
      <c r="O30" s="7">
        <f t="shared" si="11"/>
        <v>-41.260426666666653</v>
      </c>
      <c r="Q30">
        <f t="shared" si="13"/>
        <v>41.260426666666653</v>
      </c>
    </row>
    <row r="31" spans="1:28" x14ac:dyDescent="0.2">
      <c r="A31" t="s">
        <v>57</v>
      </c>
      <c r="B31" t="s">
        <v>12</v>
      </c>
      <c r="C31" s="7">
        <v>200</v>
      </c>
      <c r="D31" s="5">
        <v>-7.4649999999999999</v>
      </c>
      <c r="E31" s="5">
        <v>-7.3010000000000002</v>
      </c>
      <c r="F31" s="5">
        <v>-7.1509999999999998</v>
      </c>
      <c r="G31" s="7">
        <f t="shared" si="12"/>
        <v>-7.3056666666666672</v>
      </c>
      <c r="H31" s="5">
        <v>-0.377</v>
      </c>
      <c r="I31" s="7">
        <f t="shared" si="9"/>
        <v>-6.9286666666666674</v>
      </c>
      <c r="J31" s="7">
        <v>64.959999999999994</v>
      </c>
      <c r="K31" s="7">
        <v>2</v>
      </c>
      <c r="L31" s="8">
        <v>10</v>
      </c>
      <c r="M31" s="7">
        <f t="shared" si="10"/>
        <v>5</v>
      </c>
      <c r="O31" s="7">
        <f t="shared" si="11"/>
        <v>-45.008618666666663</v>
      </c>
      <c r="Q31">
        <f t="shared" si="13"/>
        <v>45.008618666666663</v>
      </c>
    </row>
    <row r="32" spans="1:28" x14ac:dyDescent="0.2">
      <c r="A32" t="s">
        <v>57</v>
      </c>
      <c r="B32" t="s">
        <v>13</v>
      </c>
      <c r="C32" s="7">
        <v>200</v>
      </c>
      <c r="D32" s="5">
        <v>-6.6280000000000001</v>
      </c>
      <c r="E32" s="5">
        <v>-6.335</v>
      </c>
      <c r="F32" s="5">
        <v>-6.976</v>
      </c>
      <c r="G32" s="7">
        <f t="shared" si="12"/>
        <v>-6.6463333333333336</v>
      </c>
      <c r="H32" s="5">
        <v>-0.41299999999999998</v>
      </c>
      <c r="I32" s="7">
        <f t="shared" si="9"/>
        <v>-6.2333333333333334</v>
      </c>
      <c r="J32" s="7">
        <v>64.959999999999994</v>
      </c>
      <c r="K32" s="7">
        <v>2</v>
      </c>
      <c r="L32" s="8">
        <v>10</v>
      </c>
      <c r="M32" s="7">
        <f t="shared" si="10"/>
        <v>5</v>
      </c>
      <c r="O32" s="7">
        <f t="shared" si="11"/>
        <v>-40.491733333333329</v>
      </c>
      <c r="Q32">
        <f t="shared" si="13"/>
        <v>40.491733333333329</v>
      </c>
    </row>
    <row r="33" spans="1:17" x14ac:dyDescent="0.2">
      <c r="A33" t="s">
        <v>58</v>
      </c>
      <c r="B33" t="s">
        <v>14</v>
      </c>
      <c r="C33" s="7">
        <v>200</v>
      </c>
      <c r="D33" s="5">
        <v>-6.5190000000000001</v>
      </c>
      <c r="E33" s="5">
        <v>-6.03</v>
      </c>
      <c r="F33" s="5">
        <v>-6.0650000000000004</v>
      </c>
      <c r="G33" s="7">
        <f t="shared" si="12"/>
        <v>-6.2046666666666672</v>
      </c>
      <c r="H33" s="5">
        <v>-0.57799999999999996</v>
      </c>
      <c r="I33" s="7">
        <f t="shared" si="9"/>
        <v>-5.6266666666666669</v>
      </c>
      <c r="J33" s="7">
        <v>64.959999999999994</v>
      </c>
      <c r="K33" s="7">
        <v>2</v>
      </c>
      <c r="L33" s="8">
        <v>10</v>
      </c>
      <c r="M33" s="7">
        <f t="shared" si="10"/>
        <v>5</v>
      </c>
      <c r="O33" s="7">
        <f t="shared" si="11"/>
        <v>-36.550826666666666</v>
      </c>
      <c r="P33">
        <f>AVERAGE(O33:O37)</f>
        <v>-30.387746666666661</v>
      </c>
      <c r="Q33">
        <f t="shared" si="13"/>
        <v>36.550826666666666</v>
      </c>
    </row>
    <row r="34" spans="1:17" x14ac:dyDescent="0.2">
      <c r="A34" t="s">
        <v>58</v>
      </c>
      <c r="B34" t="s">
        <v>15</v>
      </c>
      <c r="C34" s="7">
        <v>200</v>
      </c>
      <c r="D34" s="5">
        <v>-6.1950000000000003</v>
      </c>
      <c r="E34" s="5">
        <v>-5.5330000000000004</v>
      </c>
      <c r="F34" s="5">
        <v>-5.7990000000000004</v>
      </c>
      <c r="G34" s="7">
        <f>AVERAGE(D34:F34)</f>
        <v>-5.8423333333333334</v>
      </c>
      <c r="H34" s="5">
        <v>-0.53</v>
      </c>
      <c r="I34" s="7">
        <f t="shared" si="9"/>
        <v>-5.3123333333333331</v>
      </c>
      <c r="J34" s="7">
        <v>64.959999999999994</v>
      </c>
      <c r="K34" s="7">
        <v>2</v>
      </c>
      <c r="L34" s="8">
        <v>10</v>
      </c>
      <c r="M34" s="7">
        <f t="shared" si="10"/>
        <v>5</v>
      </c>
      <c r="O34" s="7">
        <f t="shared" si="11"/>
        <v>-34.508917333333329</v>
      </c>
      <c r="Q34">
        <f t="shared" si="13"/>
        <v>34.508917333333329</v>
      </c>
    </row>
    <row r="35" spans="1:17" x14ac:dyDescent="0.2">
      <c r="A35" t="s">
        <v>58</v>
      </c>
      <c r="B35" t="s">
        <v>16</v>
      </c>
      <c r="C35" s="7">
        <v>200</v>
      </c>
      <c r="D35" s="5">
        <v>-3.94</v>
      </c>
      <c r="E35" s="5">
        <v>-4.1829999999999998</v>
      </c>
      <c r="F35" s="5">
        <v>-3.302</v>
      </c>
      <c r="G35">
        <f t="shared" ref="G35" si="15">AVERAGE(D35:F35)</f>
        <v>-3.8083333333333331</v>
      </c>
      <c r="H35" s="5">
        <v>-0.37</v>
      </c>
      <c r="I35" s="7">
        <f t="shared" si="9"/>
        <v>-3.438333333333333</v>
      </c>
      <c r="J35" s="7">
        <v>64.959999999999994</v>
      </c>
      <c r="K35" s="7">
        <v>2</v>
      </c>
      <c r="L35" s="8">
        <v>10</v>
      </c>
      <c r="M35" s="7">
        <f t="shared" si="10"/>
        <v>5</v>
      </c>
      <c r="O35" s="7">
        <f t="shared" si="11"/>
        <v>-22.335413333333328</v>
      </c>
      <c r="Q35">
        <f t="shared" si="13"/>
        <v>22.335413333333328</v>
      </c>
    </row>
    <row r="36" spans="1:17" x14ac:dyDescent="0.2">
      <c r="A36" t="s">
        <v>58</v>
      </c>
      <c r="B36" s="2" t="s">
        <v>17</v>
      </c>
      <c r="C36" s="7">
        <v>200</v>
      </c>
      <c r="D36" s="5"/>
      <c r="E36" s="5"/>
      <c r="F36" s="5"/>
      <c r="G36" s="7" t="e">
        <f t="shared" si="12"/>
        <v>#DIV/0!</v>
      </c>
      <c r="H36" s="5"/>
      <c r="I36" s="7" t="e">
        <f t="shared" si="9"/>
        <v>#DIV/0!</v>
      </c>
      <c r="J36" s="7">
        <v>64.959999999999994</v>
      </c>
      <c r="K36" s="7">
        <v>2</v>
      </c>
      <c r="L36" s="8">
        <v>10</v>
      </c>
      <c r="M36" s="7">
        <f t="shared" si="10"/>
        <v>5</v>
      </c>
      <c r="O36" s="7"/>
    </row>
    <row r="37" spans="1:17" x14ac:dyDescent="0.2">
      <c r="A37" t="s">
        <v>58</v>
      </c>
      <c r="B37" t="s">
        <v>18</v>
      </c>
      <c r="C37" s="7">
        <v>200</v>
      </c>
      <c r="D37" s="5">
        <v>-5.05</v>
      </c>
      <c r="E37" s="5">
        <v>-4.782</v>
      </c>
      <c r="F37" s="5">
        <v>-5.3250000000000002</v>
      </c>
      <c r="G37" s="7">
        <f t="shared" si="12"/>
        <v>-5.0523333333333333</v>
      </c>
      <c r="H37" s="5">
        <v>-0.71799999999999997</v>
      </c>
      <c r="I37" s="7">
        <f t="shared" si="9"/>
        <v>-4.3343333333333334</v>
      </c>
      <c r="J37" s="7">
        <v>64.959999999999994</v>
      </c>
      <c r="K37" s="7">
        <v>2</v>
      </c>
      <c r="L37" s="8">
        <v>10</v>
      </c>
      <c r="M37" s="7">
        <f t="shared" si="10"/>
        <v>5</v>
      </c>
      <c r="O37" s="7">
        <f t="shared" si="11"/>
        <v>-28.155829333333333</v>
      </c>
      <c r="Q37">
        <f t="shared" si="13"/>
        <v>28.155829333333333</v>
      </c>
    </row>
    <row r="38" spans="1:17" x14ac:dyDescent="0.2">
      <c r="A38" t="s">
        <v>58</v>
      </c>
      <c r="B38" t="s">
        <v>19</v>
      </c>
      <c r="C38" s="7">
        <v>200</v>
      </c>
      <c r="D38" s="5">
        <v>-5.4770000000000003</v>
      </c>
      <c r="E38" s="5">
        <v>-7.0289999999999999</v>
      </c>
      <c r="F38" s="5">
        <v>-4.8259999999999996</v>
      </c>
      <c r="G38">
        <f>AVERAGE(D38:F38)</f>
        <v>-5.7773333333333339</v>
      </c>
      <c r="H38" s="5">
        <v>-0.622</v>
      </c>
      <c r="I38" s="7">
        <f t="shared" si="9"/>
        <v>-5.155333333333334</v>
      </c>
      <c r="J38" s="7">
        <v>64.959999999999994</v>
      </c>
      <c r="K38" s="7">
        <v>2</v>
      </c>
      <c r="L38" s="8">
        <v>10</v>
      </c>
      <c r="M38" s="7">
        <f t="shared" si="10"/>
        <v>5</v>
      </c>
      <c r="O38" s="7">
        <f t="shared" si="11"/>
        <v>-33.489045333333337</v>
      </c>
      <c r="P38">
        <f>AVERAGE(O38:O42)</f>
        <v>-35.634457600000005</v>
      </c>
      <c r="Q38">
        <f t="shared" si="13"/>
        <v>33.489045333333337</v>
      </c>
    </row>
    <row r="39" spans="1:17" x14ac:dyDescent="0.2">
      <c r="A39" t="s">
        <v>58</v>
      </c>
      <c r="B39" t="s">
        <v>20</v>
      </c>
      <c r="C39" s="7">
        <v>200</v>
      </c>
      <c r="D39" s="5">
        <v>-3.1389999999999998</v>
      </c>
      <c r="E39" s="5">
        <v>-6.34</v>
      </c>
      <c r="F39" s="5">
        <v>-6.1559999999999997</v>
      </c>
      <c r="G39">
        <f t="shared" si="12"/>
        <v>-5.211666666666666</v>
      </c>
      <c r="H39" s="5">
        <v>-0.58299999999999996</v>
      </c>
      <c r="I39" s="7">
        <f t="shared" si="9"/>
        <v>-4.6286666666666658</v>
      </c>
      <c r="J39" s="7">
        <v>64.959999999999994</v>
      </c>
      <c r="K39" s="7">
        <v>2</v>
      </c>
      <c r="L39" s="8">
        <v>10</v>
      </c>
      <c r="M39" s="7">
        <f t="shared" si="10"/>
        <v>5</v>
      </c>
      <c r="O39" s="7">
        <f t="shared" si="11"/>
        <v>-30.06781866666666</v>
      </c>
      <c r="Q39">
        <f t="shared" si="13"/>
        <v>30.06781866666666</v>
      </c>
    </row>
    <row r="40" spans="1:17" x14ac:dyDescent="0.2">
      <c r="A40" t="s">
        <v>58</v>
      </c>
      <c r="B40" t="s">
        <v>21</v>
      </c>
      <c r="C40" s="7">
        <v>200</v>
      </c>
      <c r="D40" s="5">
        <v>-7.3</v>
      </c>
      <c r="E40" s="5">
        <v>-6.8140000000000001</v>
      </c>
      <c r="F40" s="5">
        <v>-7.1680000000000001</v>
      </c>
      <c r="G40">
        <f t="shared" si="12"/>
        <v>-7.0940000000000003</v>
      </c>
      <c r="H40" s="5">
        <v>-0.95499999999999996</v>
      </c>
      <c r="I40">
        <f t="shared" si="9"/>
        <v>-6.1390000000000002</v>
      </c>
      <c r="J40" s="7">
        <v>64.959999999999994</v>
      </c>
      <c r="K40">
        <v>2</v>
      </c>
      <c r="L40" s="8">
        <v>10</v>
      </c>
      <c r="M40">
        <f t="shared" si="10"/>
        <v>5</v>
      </c>
      <c r="O40" s="7">
        <f t="shared" si="11"/>
        <v>-39.878943999999997</v>
      </c>
      <c r="Q40">
        <f t="shared" si="13"/>
        <v>39.878943999999997</v>
      </c>
    </row>
    <row r="41" spans="1:17" x14ac:dyDescent="0.2">
      <c r="A41" t="s">
        <v>58</v>
      </c>
      <c r="B41" t="s">
        <v>22</v>
      </c>
      <c r="C41" s="7">
        <v>200</v>
      </c>
      <c r="D41" s="5">
        <v>-7.383</v>
      </c>
      <c r="E41" s="5">
        <v>-7.617</v>
      </c>
      <c r="F41" s="5">
        <v>-8.7390000000000008</v>
      </c>
      <c r="G41" s="7">
        <f t="shared" si="12"/>
        <v>-7.9130000000000003</v>
      </c>
      <c r="H41" s="5">
        <v>0.496</v>
      </c>
      <c r="I41" s="7">
        <f t="shared" si="9"/>
        <v>-8.4090000000000007</v>
      </c>
      <c r="J41" s="7">
        <v>64.959999999999994</v>
      </c>
      <c r="K41" s="7">
        <v>2</v>
      </c>
      <c r="L41" s="8">
        <v>10</v>
      </c>
      <c r="M41" s="7">
        <f t="shared" si="10"/>
        <v>5</v>
      </c>
      <c r="O41" s="7">
        <f t="shared" si="11"/>
        <v>-54.624864000000002</v>
      </c>
      <c r="Q41">
        <f t="shared" si="13"/>
        <v>54.624864000000002</v>
      </c>
    </row>
    <row r="42" spans="1:17" x14ac:dyDescent="0.2">
      <c r="A42" t="s">
        <v>58</v>
      </c>
      <c r="B42" t="s">
        <v>23</v>
      </c>
      <c r="C42" s="7">
        <v>200</v>
      </c>
      <c r="D42" s="5">
        <v>-4.0720000000000001</v>
      </c>
      <c r="E42" s="5">
        <v>-3.8069999999999999</v>
      </c>
      <c r="F42" s="5">
        <v>-2.8879999999999999</v>
      </c>
      <c r="G42" s="7">
        <f t="shared" si="12"/>
        <v>-3.589</v>
      </c>
      <c r="H42" s="5">
        <v>-0.49299999999999999</v>
      </c>
      <c r="I42" s="7">
        <f t="shared" si="9"/>
        <v>-3.0960000000000001</v>
      </c>
      <c r="J42" s="7">
        <v>64.959999999999994</v>
      </c>
      <c r="K42" s="7">
        <v>2</v>
      </c>
      <c r="L42" s="8">
        <v>10</v>
      </c>
      <c r="M42" s="7">
        <f t="shared" si="10"/>
        <v>5</v>
      </c>
      <c r="O42" s="7">
        <f t="shared" si="11"/>
        <v>-20.111615999999998</v>
      </c>
      <c r="Q42">
        <f t="shared" si="13"/>
        <v>20.111615999999998</v>
      </c>
    </row>
  </sheetData>
  <mergeCells count="5">
    <mergeCell ref="R17:T17"/>
    <mergeCell ref="V17:X17"/>
    <mergeCell ref="R22:T22"/>
    <mergeCell ref="V22:X22"/>
    <mergeCell ref="C1:E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9E08-D15A-43B7-A72A-3CD73B6CC698}">
  <dimension ref="A1:AB44"/>
  <sheetViews>
    <sheetView topLeftCell="B36" zoomScale="80" zoomScaleNormal="80" workbookViewId="0">
      <selection activeCell="C25" sqref="C25"/>
    </sheetView>
  </sheetViews>
  <sheetFormatPr defaultRowHeight="15" x14ac:dyDescent="0.2"/>
  <cols>
    <col min="1" max="1" width="12.64453125" bestFit="1" customWidth="1"/>
    <col min="2" max="2" width="15.19921875" bestFit="1" customWidth="1"/>
  </cols>
  <sheetData>
    <row r="1" spans="1:14" x14ac:dyDescent="0.2">
      <c r="A1" t="s">
        <v>62</v>
      </c>
      <c r="C1" s="62" t="s">
        <v>72</v>
      </c>
      <c r="D1" s="62"/>
      <c r="E1" s="62"/>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A3" t="s">
        <v>203</v>
      </c>
      <c r="B3" s="7">
        <v>20</v>
      </c>
      <c r="C3" s="5">
        <v>0</v>
      </c>
      <c r="D3" s="5">
        <v>0</v>
      </c>
      <c r="E3" s="5">
        <v>0</v>
      </c>
      <c r="F3">
        <f>AVERAGE(C3:E3)</f>
        <v>0</v>
      </c>
      <c r="G3" s="5">
        <v>0</v>
      </c>
      <c r="H3">
        <f>F3-G3</f>
        <v>0</v>
      </c>
      <c r="I3">
        <v>29.71</v>
      </c>
      <c r="J3">
        <v>2</v>
      </c>
      <c r="K3" s="5">
        <v>1</v>
      </c>
      <c r="L3">
        <f>50/K3</f>
        <v>50</v>
      </c>
      <c r="N3">
        <f>(H3*I3)/(J3*L3)</f>
        <v>0</v>
      </c>
    </row>
    <row r="4" spans="1:14" x14ac:dyDescent="0.2">
      <c r="B4" s="7">
        <v>100</v>
      </c>
      <c r="C4" s="5">
        <v>19.273</v>
      </c>
      <c r="D4" s="5">
        <v>20.678000000000001</v>
      </c>
      <c r="E4" s="5">
        <v>27.893999999999998</v>
      </c>
      <c r="F4">
        <f>AVERAGE(C4:E4)</f>
        <v>22.614999999999998</v>
      </c>
      <c r="G4" s="5">
        <v>0.18</v>
      </c>
      <c r="H4">
        <f>F4-G4</f>
        <v>22.434999999999999</v>
      </c>
      <c r="I4">
        <v>29.71</v>
      </c>
      <c r="J4">
        <v>2</v>
      </c>
      <c r="K4" s="6">
        <v>5</v>
      </c>
      <c r="L4">
        <f>50/K4</f>
        <v>10</v>
      </c>
      <c r="N4">
        <f>(H4*I4)/(J4*L4)</f>
        <v>33.327192500000002</v>
      </c>
    </row>
    <row r="5" spans="1:14" x14ac:dyDescent="0.2">
      <c r="B5" s="22">
        <v>200</v>
      </c>
      <c r="C5" s="5">
        <v>10.048999999999999</v>
      </c>
      <c r="D5" s="5">
        <v>11.984</v>
      </c>
      <c r="E5" s="5">
        <v>15.282</v>
      </c>
      <c r="F5">
        <f>AVERAGE(C5:E5)</f>
        <v>12.438333333333333</v>
      </c>
      <c r="G5" s="5">
        <v>1.6E-2</v>
      </c>
      <c r="H5">
        <f>F5-G5</f>
        <v>12.422333333333333</v>
      </c>
      <c r="I5">
        <v>29.71</v>
      </c>
      <c r="J5">
        <v>2</v>
      </c>
      <c r="K5" s="6">
        <v>10</v>
      </c>
      <c r="L5">
        <f>50/K5</f>
        <v>5</v>
      </c>
      <c r="N5">
        <f>(H5*I5)/(J5*L5)</f>
        <v>36.90675233333333</v>
      </c>
    </row>
    <row r="6" spans="1:14" x14ac:dyDescent="0.2">
      <c r="B6" s="7">
        <v>400</v>
      </c>
      <c r="C6" s="5">
        <v>0</v>
      </c>
      <c r="D6" s="5">
        <v>0</v>
      </c>
      <c r="E6" s="5">
        <v>0</v>
      </c>
      <c r="F6">
        <f>AVERAGE(C6:E6)</f>
        <v>0</v>
      </c>
      <c r="G6" s="5">
        <v>0</v>
      </c>
      <c r="H6">
        <f>F6-G6</f>
        <v>0</v>
      </c>
      <c r="I6">
        <v>29.71</v>
      </c>
      <c r="J6">
        <v>2</v>
      </c>
      <c r="K6" s="6">
        <v>20</v>
      </c>
      <c r="L6">
        <f>50/K6</f>
        <v>2.5</v>
      </c>
      <c r="N6">
        <f>(H6*I6)/(J6*L6)</f>
        <v>0</v>
      </c>
    </row>
    <row r="7" spans="1:14" x14ac:dyDescent="0.2">
      <c r="B7" s="7">
        <v>800</v>
      </c>
      <c r="C7" s="5">
        <v>0</v>
      </c>
      <c r="D7" s="5">
        <v>0</v>
      </c>
      <c r="E7" s="5">
        <v>0</v>
      </c>
      <c r="F7">
        <f>AVERAGE(C7:E7)</f>
        <v>0</v>
      </c>
      <c r="G7" s="5">
        <v>0</v>
      </c>
      <c r="H7">
        <f>F7-G7</f>
        <v>0</v>
      </c>
      <c r="I7">
        <v>29.71</v>
      </c>
      <c r="J7">
        <v>2</v>
      </c>
      <c r="K7" s="6">
        <v>40</v>
      </c>
      <c r="L7">
        <v>1.25</v>
      </c>
      <c r="N7">
        <f>(H7*I7)/(J7*L7)</f>
        <v>0</v>
      </c>
    </row>
    <row r="8" spans="1:14" x14ac:dyDescent="0.2">
      <c r="B8" s="7"/>
    </row>
    <row r="9" spans="1:14" x14ac:dyDescent="0.2">
      <c r="A9" t="s">
        <v>84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29.71</v>
      </c>
      <c r="J10">
        <v>2</v>
      </c>
      <c r="K10" s="5">
        <v>1</v>
      </c>
      <c r="L10">
        <f>50/K10</f>
        <v>50</v>
      </c>
      <c r="N10">
        <f>(H10*I10)/(J10*L10)</f>
        <v>0</v>
      </c>
    </row>
    <row r="11" spans="1:14" x14ac:dyDescent="0.2">
      <c r="B11" s="7">
        <v>100</v>
      </c>
      <c r="C11" s="5">
        <v>32.823999999999998</v>
      </c>
      <c r="D11" s="5">
        <v>36.195900000000002</v>
      </c>
      <c r="E11" s="5">
        <v>32.524000000000001</v>
      </c>
      <c r="F11">
        <f>AVERAGE(C11:E11)</f>
        <v>33.847966666666672</v>
      </c>
      <c r="G11" s="5">
        <v>0.2</v>
      </c>
      <c r="H11">
        <f>F11-G11</f>
        <v>33.647966666666669</v>
      </c>
      <c r="I11">
        <v>29.71</v>
      </c>
      <c r="J11">
        <v>2</v>
      </c>
      <c r="K11" s="6">
        <v>5</v>
      </c>
      <c r="L11">
        <f>50/K11</f>
        <v>10</v>
      </c>
      <c r="N11">
        <f>(H11*I11)/(J11*L11)</f>
        <v>49.984054483333338</v>
      </c>
    </row>
    <row r="12" spans="1:14" x14ac:dyDescent="0.2">
      <c r="B12" s="22">
        <v>200</v>
      </c>
      <c r="C12" s="5">
        <v>19.443000000000001</v>
      </c>
      <c r="D12" s="5">
        <v>18.79</v>
      </c>
      <c r="E12" s="5">
        <v>19.538</v>
      </c>
      <c r="F12">
        <f>AVERAGE(C12:E12)</f>
        <v>19.257000000000001</v>
      </c>
      <c r="G12" s="5">
        <v>0.1</v>
      </c>
      <c r="H12">
        <f>F12-G12</f>
        <v>19.157</v>
      </c>
      <c r="I12">
        <v>29.71</v>
      </c>
      <c r="J12">
        <v>2</v>
      </c>
      <c r="K12" s="6">
        <v>10</v>
      </c>
      <c r="L12">
        <f>50/K12</f>
        <v>5</v>
      </c>
      <c r="N12">
        <f>(H12*I12)/(J12*L12)</f>
        <v>56.915447000000007</v>
      </c>
    </row>
    <row r="13" spans="1:14" x14ac:dyDescent="0.2">
      <c r="B13" s="7">
        <v>400</v>
      </c>
      <c r="C13" s="5">
        <v>0</v>
      </c>
      <c r="D13" s="5">
        <v>0</v>
      </c>
      <c r="E13" s="5">
        <v>0</v>
      </c>
      <c r="F13">
        <f>AVERAGE(C13:E13)</f>
        <v>0</v>
      </c>
      <c r="G13" s="5">
        <v>0</v>
      </c>
      <c r="H13">
        <f>F13-G13</f>
        <v>0</v>
      </c>
      <c r="I13">
        <v>29.71</v>
      </c>
      <c r="J13">
        <v>2</v>
      </c>
      <c r="K13" s="6">
        <v>20</v>
      </c>
      <c r="L13">
        <f>50/K13</f>
        <v>2.5</v>
      </c>
      <c r="N13">
        <f>(H13*I13)/(J13*L13)</f>
        <v>0</v>
      </c>
    </row>
    <row r="14" spans="1:14" x14ac:dyDescent="0.2">
      <c r="B14">
        <v>800</v>
      </c>
      <c r="C14" s="5">
        <v>0</v>
      </c>
      <c r="D14" s="5">
        <v>0</v>
      </c>
      <c r="E14" s="5">
        <v>0</v>
      </c>
      <c r="F14">
        <f>AVERAGE(C14:E14)</f>
        <v>0</v>
      </c>
      <c r="G14" s="5">
        <v>0</v>
      </c>
      <c r="H14">
        <f>F14-G14</f>
        <v>0</v>
      </c>
      <c r="I14">
        <v>29.71</v>
      </c>
      <c r="J14">
        <v>2</v>
      </c>
      <c r="K14" s="6">
        <v>40</v>
      </c>
      <c r="L14">
        <v>1.25</v>
      </c>
      <c r="N14">
        <f>(H14*I14)/(J14*L14)</f>
        <v>0</v>
      </c>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3" t="s">
        <v>77</v>
      </c>
      <c r="S20" s="63"/>
      <c r="T20" s="63"/>
      <c r="V20" s="63" t="s">
        <v>74</v>
      </c>
      <c r="W20" s="63"/>
      <c r="X20" s="63"/>
      <c r="Z20" s="63" t="s">
        <v>79</v>
      </c>
      <c r="AA20" s="63"/>
      <c r="AB20" s="63"/>
    </row>
    <row r="21" spans="1:28" x14ac:dyDescent="0.2">
      <c r="A21" t="s">
        <v>57</v>
      </c>
      <c r="B21" t="s">
        <v>0</v>
      </c>
      <c r="C21">
        <v>200</v>
      </c>
      <c r="D21" s="5">
        <v>9.1110000000000007</v>
      </c>
      <c r="E21" s="5">
        <v>9.3330000000000002</v>
      </c>
      <c r="F21" s="5">
        <v>8.6669999999999998</v>
      </c>
      <c r="G21">
        <f t="shared" ref="G21:G44" si="0">AVERAGE(D21:F21)</f>
        <v>9.0370000000000008</v>
      </c>
      <c r="H21" s="5">
        <v>2.6669999999999998</v>
      </c>
      <c r="I21">
        <f t="shared" ref="I21:I44" si="1">G21-H21</f>
        <v>6.370000000000001</v>
      </c>
      <c r="J21">
        <v>29.71</v>
      </c>
      <c r="K21">
        <v>2</v>
      </c>
      <c r="L21" s="5">
        <v>10</v>
      </c>
      <c r="M21">
        <f t="shared" ref="M21:M44" si="2">50/L21</f>
        <v>5</v>
      </c>
      <c r="O21">
        <f>(I21*J21)/(K21*M21)</f>
        <v>18.925270000000005</v>
      </c>
      <c r="P21">
        <f>AVERAGE(O21:O27)</f>
        <v>19.865973485714289</v>
      </c>
      <c r="S21" s="3" t="s">
        <v>58</v>
      </c>
      <c r="T21" t="s">
        <v>57</v>
      </c>
      <c r="W21" s="3" t="s">
        <v>58</v>
      </c>
      <c r="X21" t="s">
        <v>57</v>
      </c>
      <c r="AA21" s="3" t="s">
        <v>58</v>
      </c>
      <c r="AB21" t="s">
        <v>57</v>
      </c>
    </row>
    <row r="22" spans="1:28" x14ac:dyDescent="0.2">
      <c r="A22" t="s">
        <v>57</v>
      </c>
      <c r="B22" t="s">
        <v>1</v>
      </c>
      <c r="C22">
        <v>200</v>
      </c>
      <c r="D22" s="5">
        <v>8.1110000000000007</v>
      </c>
      <c r="E22" s="5">
        <v>10.888999999999999</v>
      </c>
      <c r="F22" s="5">
        <v>8.8889999999999993</v>
      </c>
      <c r="G22">
        <f t="shared" si="0"/>
        <v>9.2963333333333331</v>
      </c>
      <c r="H22" s="5">
        <v>2.1110000000000002</v>
      </c>
      <c r="I22">
        <f t="shared" si="1"/>
        <v>7.1853333333333325</v>
      </c>
      <c r="J22">
        <v>29.71</v>
      </c>
      <c r="K22">
        <v>2</v>
      </c>
      <c r="L22" s="5">
        <v>10</v>
      </c>
      <c r="M22">
        <f t="shared" si="2"/>
        <v>5</v>
      </c>
      <c r="O22">
        <f t="shared" ref="O22:O44" si="3">(I22*J22)/(K22*M22)</f>
        <v>21.347625333333333</v>
      </c>
      <c r="R22" t="s">
        <v>75</v>
      </c>
      <c r="S22">
        <f>AVERAGE(O40:O44)</f>
        <v>32.689120733333333</v>
      </c>
      <c r="T22">
        <f>AVERAGE(O28:O34)</f>
        <v>34.833701714285716</v>
      </c>
      <c r="V22" t="s">
        <v>75</v>
      </c>
      <c r="W22">
        <f>STDEVA(O40:O44)</f>
        <v>4.6020587223102387</v>
      </c>
      <c r="X22">
        <f>STDEVA(O28:O34)</f>
        <v>11.183347395167772</v>
      </c>
      <c r="Z22" t="s">
        <v>75</v>
      </c>
      <c r="AA22">
        <f>W22/SQRT(W27)</f>
        <v>2.0581032279063041</v>
      </c>
      <c r="AB22">
        <f>X22/SQRT(X27)</f>
        <v>4.2269080046937004</v>
      </c>
    </row>
    <row r="23" spans="1:28" x14ac:dyDescent="0.2">
      <c r="A23" t="s">
        <v>57</v>
      </c>
      <c r="B23" t="s">
        <v>2</v>
      </c>
      <c r="C23">
        <v>200</v>
      </c>
      <c r="D23" s="5">
        <v>2.722</v>
      </c>
      <c r="E23" s="5">
        <v>6.7140000000000004</v>
      </c>
      <c r="F23" s="5">
        <v>4.6509999999999998</v>
      </c>
      <c r="G23">
        <f t="shared" si="0"/>
        <v>4.6956666666666669</v>
      </c>
      <c r="H23" s="5">
        <v>0.88100000000000001</v>
      </c>
      <c r="I23">
        <f t="shared" si="1"/>
        <v>3.8146666666666667</v>
      </c>
      <c r="J23">
        <v>29.71</v>
      </c>
      <c r="K23">
        <v>2</v>
      </c>
      <c r="L23" s="5">
        <v>10</v>
      </c>
      <c r="M23">
        <f t="shared" si="2"/>
        <v>5</v>
      </c>
      <c r="O23">
        <f t="shared" si="3"/>
        <v>11.333374666666668</v>
      </c>
      <c r="R23" t="s">
        <v>76</v>
      </c>
      <c r="S23">
        <f>AVERAGE(O35:O39)</f>
        <v>16.533416933333335</v>
      </c>
      <c r="T23">
        <f>AVERAGE(O21:O27)</f>
        <v>19.865973485714289</v>
      </c>
      <c r="V23" t="s">
        <v>76</v>
      </c>
      <c r="W23">
        <f>STDEVA(O35:O39)</f>
        <v>9.859283666251784</v>
      </c>
      <c r="X23">
        <f>STDEVA(O21:O27)</f>
        <v>9.1000686218225315</v>
      </c>
      <c r="Z23" t="s">
        <v>76</v>
      </c>
      <c r="AA23">
        <f>W23/SQRT(W28)</f>
        <v>4.409205697438467</v>
      </c>
      <c r="AB23">
        <f>X23/SQRT(X28)</f>
        <v>3.4395026409949576</v>
      </c>
    </row>
    <row r="24" spans="1:28" x14ac:dyDescent="0.2">
      <c r="A24" t="s">
        <v>57</v>
      </c>
      <c r="B24" t="s">
        <v>3</v>
      </c>
      <c r="C24">
        <v>200</v>
      </c>
      <c r="D24" s="5">
        <v>6.1539999999999999</v>
      </c>
      <c r="E24" s="5">
        <v>6.907</v>
      </c>
      <c r="F24" s="5">
        <v>7.1212</v>
      </c>
      <c r="G24">
        <f t="shared" si="0"/>
        <v>6.7274000000000003</v>
      </c>
      <c r="H24" s="5">
        <v>-1.7370000000000001</v>
      </c>
      <c r="I24">
        <f t="shared" si="1"/>
        <v>8.4644000000000013</v>
      </c>
      <c r="J24">
        <v>29.71</v>
      </c>
      <c r="K24">
        <v>2</v>
      </c>
      <c r="L24" s="5">
        <v>10</v>
      </c>
      <c r="M24">
        <f t="shared" si="2"/>
        <v>5</v>
      </c>
      <c r="O24">
        <f t="shared" si="3"/>
        <v>25.147732400000002</v>
      </c>
    </row>
    <row r="25" spans="1:28" x14ac:dyDescent="0.2">
      <c r="A25" t="s">
        <v>57</v>
      </c>
      <c r="B25" t="s">
        <v>4</v>
      </c>
      <c r="C25">
        <v>200</v>
      </c>
      <c r="D25" s="5">
        <v>10.048999999999999</v>
      </c>
      <c r="E25" s="5">
        <v>11.984</v>
      </c>
      <c r="F25" s="5">
        <v>15.282</v>
      </c>
      <c r="G25">
        <f>AVERAGE(D25:F25)</f>
        <v>12.438333333333333</v>
      </c>
      <c r="H25" s="5">
        <v>1.6E-2</v>
      </c>
      <c r="I25">
        <f t="shared" si="1"/>
        <v>12.422333333333333</v>
      </c>
      <c r="J25">
        <v>29.71</v>
      </c>
      <c r="K25">
        <v>2</v>
      </c>
      <c r="L25" s="5">
        <v>10</v>
      </c>
      <c r="M25">
        <f t="shared" si="2"/>
        <v>5</v>
      </c>
      <c r="O25">
        <f t="shared" si="3"/>
        <v>36.90675233333333</v>
      </c>
      <c r="R25" s="64" t="s">
        <v>78</v>
      </c>
      <c r="S25" s="64"/>
      <c r="T25" s="64"/>
      <c r="V25" s="63" t="s">
        <v>80</v>
      </c>
      <c r="W25" s="63"/>
      <c r="X25" s="63"/>
    </row>
    <row r="26" spans="1:28" x14ac:dyDescent="0.2">
      <c r="A26" t="s">
        <v>57</v>
      </c>
      <c r="B26" t="s">
        <v>5</v>
      </c>
      <c r="C26">
        <v>200</v>
      </c>
      <c r="D26" s="5">
        <v>5.6890000000000001</v>
      </c>
      <c r="E26" s="5">
        <v>6.6</v>
      </c>
      <c r="F26" s="5">
        <v>6.9329999999999998</v>
      </c>
      <c r="G26">
        <f t="shared" si="0"/>
        <v>6.4073333333333338</v>
      </c>
      <c r="H26" s="5">
        <v>2.1560000000000001</v>
      </c>
      <c r="I26">
        <f t="shared" si="1"/>
        <v>4.2513333333333332</v>
      </c>
      <c r="J26">
        <v>29.71</v>
      </c>
      <c r="K26">
        <v>2</v>
      </c>
      <c r="L26" s="5">
        <v>10</v>
      </c>
      <c r="M26">
        <f t="shared" si="2"/>
        <v>5</v>
      </c>
      <c r="O26">
        <f t="shared" si="3"/>
        <v>12.630711333333334</v>
      </c>
      <c r="S26" t="s">
        <v>58</v>
      </c>
      <c r="T26" t="s">
        <v>57</v>
      </c>
      <c r="W26" t="s">
        <v>58</v>
      </c>
      <c r="X26" t="s">
        <v>57</v>
      </c>
    </row>
    <row r="27" spans="1:28" x14ac:dyDescent="0.2">
      <c r="A27" t="s">
        <v>57</v>
      </c>
      <c r="B27" t="s">
        <v>6</v>
      </c>
      <c r="C27">
        <v>200</v>
      </c>
      <c r="D27" s="5">
        <v>4.8890000000000002</v>
      </c>
      <c r="E27" s="5">
        <v>6</v>
      </c>
      <c r="F27" s="5">
        <v>5.4050000000000002</v>
      </c>
      <c r="G27">
        <f t="shared" si="0"/>
        <v>5.4313333333333338</v>
      </c>
      <c r="H27" s="5">
        <v>1.133</v>
      </c>
      <c r="I27">
        <f t="shared" si="1"/>
        <v>4.2983333333333338</v>
      </c>
      <c r="J27">
        <v>29.71</v>
      </c>
      <c r="K27">
        <v>2</v>
      </c>
      <c r="L27" s="5">
        <v>10</v>
      </c>
      <c r="M27">
        <f t="shared" si="2"/>
        <v>5</v>
      </c>
      <c r="O27">
        <f t="shared" si="3"/>
        <v>12.770348333333335</v>
      </c>
      <c r="R27" t="s">
        <v>75</v>
      </c>
      <c r="S27">
        <f>ABS(S22)</f>
        <v>32.689120733333333</v>
      </c>
      <c r="T27">
        <f>ABS(T22)</f>
        <v>34.833701714285716</v>
      </c>
      <c r="V27" t="s">
        <v>75</v>
      </c>
      <c r="W27">
        <f>COUNT(O40:O44)</f>
        <v>5</v>
      </c>
      <c r="X27">
        <f>COUNT(O28:O34)</f>
        <v>7</v>
      </c>
    </row>
    <row r="28" spans="1:28" x14ac:dyDescent="0.2">
      <c r="A28" t="s">
        <v>57</v>
      </c>
      <c r="B28" t="s">
        <v>7</v>
      </c>
      <c r="C28">
        <v>200</v>
      </c>
      <c r="D28" s="5">
        <v>8.4600000000000009</v>
      </c>
      <c r="E28" s="5">
        <v>9.1980000000000004</v>
      </c>
      <c r="F28" s="5">
        <v>10.523999999999999</v>
      </c>
      <c r="G28">
        <f t="shared" si="0"/>
        <v>9.3940000000000001</v>
      </c>
      <c r="H28" s="5">
        <v>-2.016</v>
      </c>
      <c r="I28">
        <f t="shared" si="1"/>
        <v>11.41</v>
      </c>
      <c r="J28">
        <v>29.71</v>
      </c>
      <c r="K28">
        <v>2</v>
      </c>
      <c r="L28" s="5">
        <v>10</v>
      </c>
      <c r="M28">
        <f t="shared" si="2"/>
        <v>5</v>
      </c>
      <c r="O28">
        <f t="shared" si="3"/>
        <v>33.89911</v>
      </c>
      <c r="P28">
        <f>AVERAGE(O28:O34)</f>
        <v>34.833701714285716</v>
      </c>
      <c r="R28" t="s">
        <v>76</v>
      </c>
      <c r="S28">
        <f>ABS(S23)</f>
        <v>16.533416933333335</v>
      </c>
      <c r="T28">
        <f>ABS(T23)</f>
        <v>19.865973485714289</v>
      </c>
      <c r="V28" t="s">
        <v>76</v>
      </c>
      <c r="W28">
        <f>COUNT(O35:O39)</f>
        <v>5</v>
      </c>
      <c r="X28">
        <f>COUNT(O21:O27)</f>
        <v>7</v>
      </c>
    </row>
    <row r="29" spans="1:28" x14ac:dyDescent="0.2">
      <c r="A29" t="s">
        <v>57</v>
      </c>
      <c r="B29" t="s">
        <v>8</v>
      </c>
      <c r="C29">
        <v>200</v>
      </c>
      <c r="D29" s="5">
        <v>7.0990000000000002</v>
      </c>
      <c r="E29" s="5">
        <v>8.2140000000000004</v>
      </c>
      <c r="F29" s="5">
        <v>11.063000000000001</v>
      </c>
      <c r="G29">
        <f t="shared" si="0"/>
        <v>8.7919999999999998</v>
      </c>
      <c r="H29" s="5">
        <v>-1.889</v>
      </c>
      <c r="I29">
        <f t="shared" si="1"/>
        <v>10.680999999999999</v>
      </c>
      <c r="J29">
        <v>29.71</v>
      </c>
      <c r="K29">
        <v>2</v>
      </c>
      <c r="L29" s="5">
        <v>10</v>
      </c>
      <c r="M29">
        <f t="shared" si="2"/>
        <v>5</v>
      </c>
      <c r="O29">
        <f t="shared" si="3"/>
        <v>31.733250999999996</v>
      </c>
    </row>
    <row r="30" spans="1:28" x14ac:dyDescent="0.2">
      <c r="A30" t="s">
        <v>57</v>
      </c>
      <c r="B30" t="s">
        <v>9</v>
      </c>
      <c r="C30">
        <v>200</v>
      </c>
      <c r="D30" s="5">
        <v>7.1189999999999998</v>
      </c>
      <c r="E30" s="5">
        <v>6.4130000000000003</v>
      </c>
      <c r="F30" s="5">
        <v>7.1189999999999998</v>
      </c>
      <c r="G30">
        <f t="shared" si="0"/>
        <v>6.8836666666666666</v>
      </c>
      <c r="H30" s="5">
        <v>-0.86499999999999999</v>
      </c>
      <c r="I30">
        <f t="shared" si="1"/>
        <v>7.7486666666666668</v>
      </c>
      <c r="J30">
        <v>29.71</v>
      </c>
      <c r="K30">
        <v>2</v>
      </c>
      <c r="L30" s="5">
        <v>10</v>
      </c>
      <c r="M30">
        <f t="shared" si="2"/>
        <v>5</v>
      </c>
      <c r="O30">
        <f t="shared" si="3"/>
        <v>23.021288666666671</v>
      </c>
    </row>
    <row r="31" spans="1:28" x14ac:dyDescent="0.2">
      <c r="A31" t="s">
        <v>57</v>
      </c>
      <c r="B31" t="s">
        <v>10</v>
      </c>
      <c r="C31">
        <v>200</v>
      </c>
      <c r="D31" s="5">
        <v>19.443000000000001</v>
      </c>
      <c r="E31" s="5">
        <v>18.79</v>
      </c>
      <c r="F31" s="5">
        <v>19.538</v>
      </c>
      <c r="G31">
        <f>AVERAGE(D31:F31)</f>
        <v>19.257000000000001</v>
      </c>
      <c r="H31" s="5">
        <v>0.1</v>
      </c>
      <c r="I31">
        <f t="shared" si="1"/>
        <v>19.157</v>
      </c>
      <c r="J31">
        <v>29.71</v>
      </c>
      <c r="K31">
        <v>2</v>
      </c>
      <c r="L31" s="5">
        <v>10</v>
      </c>
      <c r="M31">
        <f t="shared" si="2"/>
        <v>5</v>
      </c>
      <c r="O31">
        <f t="shared" si="3"/>
        <v>56.915447000000007</v>
      </c>
    </row>
    <row r="32" spans="1:28" x14ac:dyDescent="0.2">
      <c r="A32" t="s">
        <v>57</v>
      </c>
      <c r="B32" t="s">
        <v>11</v>
      </c>
      <c r="C32">
        <v>200</v>
      </c>
      <c r="D32" s="5">
        <v>8.3780000000000001</v>
      </c>
      <c r="E32" s="5">
        <v>11.089</v>
      </c>
      <c r="F32" s="5">
        <v>11.888999999999999</v>
      </c>
      <c r="G32">
        <f t="shared" si="0"/>
        <v>10.452</v>
      </c>
      <c r="H32" s="5">
        <v>-0.48899999999999999</v>
      </c>
      <c r="I32">
        <f t="shared" si="1"/>
        <v>10.941000000000001</v>
      </c>
      <c r="J32">
        <v>29.71</v>
      </c>
      <c r="K32">
        <v>2</v>
      </c>
      <c r="L32" s="5">
        <v>10</v>
      </c>
      <c r="M32">
        <f t="shared" si="2"/>
        <v>5</v>
      </c>
      <c r="O32">
        <f t="shared" si="3"/>
        <v>32.505711000000005</v>
      </c>
    </row>
    <row r="33" spans="1:16" x14ac:dyDescent="0.2">
      <c r="A33" t="s">
        <v>57</v>
      </c>
      <c r="B33" t="s">
        <v>12</v>
      </c>
      <c r="C33">
        <v>200</v>
      </c>
      <c r="D33" s="5">
        <v>4.3490000000000002</v>
      </c>
      <c r="E33" s="5">
        <v>8.2460000000000004</v>
      </c>
      <c r="F33" s="5">
        <v>5.1779999999999999</v>
      </c>
      <c r="G33">
        <f t="shared" si="0"/>
        <v>5.9243333333333332</v>
      </c>
      <c r="H33" s="5">
        <v>-2.766</v>
      </c>
      <c r="I33">
        <f t="shared" si="1"/>
        <v>8.6903333333333332</v>
      </c>
      <c r="J33">
        <v>29.71</v>
      </c>
      <c r="K33">
        <v>2</v>
      </c>
      <c r="L33" s="5">
        <v>10</v>
      </c>
      <c r="M33">
        <f t="shared" si="2"/>
        <v>5</v>
      </c>
      <c r="O33">
        <f t="shared" si="3"/>
        <v>25.818980333333332</v>
      </c>
    </row>
    <row r="34" spans="1:16" x14ac:dyDescent="0.2">
      <c r="A34" t="s">
        <v>57</v>
      </c>
      <c r="B34" t="s">
        <v>13</v>
      </c>
      <c r="C34">
        <v>200</v>
      </c>
      <c r="D34" s="5">
        <v>14</v>
      </c>
      <c r="E34" s="5"/>
      <c r="F34" s="5">
        <v>10</v>
      </c>
      <c r="G34">
        <f t="shared" si="0"/>
        <v>12</v>
      </c>
      <c r="H34" s="5">
        <v>-1.444</v>
      </c>
      <c r="I34">
        <f t="shared" si="1"/>
        <v>13.443999999999999</v>
      </c>
      <c r="J34">
        <v>29.71</v>
      </c>
      <c r="K34">
        <v>2</v>
      </c>
      <c r="L34" s="5">
        <v>10</v>
      </c>
      <c r="M34">
        <f t="shared" si="2"/>
        <v>5</v>
      </c>
      <c r="O34">
        <f t="shared" si="3"/>
        <v>39.942124</v>
      </c>
    </row>
    <row r="35" spans="1:16" x14ac:dyDescent="0.2">
      <c r="A35" t="s">
        <v>58</v>
      </c>
      <c r="B35" t="s">
        <v>14</v>
      </c>
      <c r="C35">
        <v>200</v>
      </c>
      <c r="D35" s="5">
        <v>6.7060000000000004</v>
      </c>
      <c r="E35" s="5">
        <v>7.4</v>
      </c>
      <c r="F35" s="5">
        <v>8.8529999999999998</v>
      </c>
      <c r="G35">
        <f t="shared" si="0"/>
        <v>7.6530000000000014</v>
      </c>
      <c r="H35" s="5">
        <v>-1.109</v>
      </c>
      <c r="I35">
        <f t="shared" si="1"/>
        <v>8.7620000000000005</v>
      </c>
      <c r="J35">
        <v>29.71</v>
      </c>
      <c r="K35">
        <v>2</v>
      </c>
      <c r="L35" s="5">
        <v>10</v>
      </c>
      <c r="M35">
        <f t="shared" si="2"/>
        <v>5</v>
      </c>
      <c r="O35">
        <f t="shared" si="3"/>
        <v>26.031902000000002</v>
      </c>
      <c r="P35">
        <f>AVERAGE(O35:O39)</f>
        <v>16.533416933333335</v>
      </c>
    </row>
    <row r="36" spans="1:16" x14ac:dyDescent="0.2">
      <c r="A36" t="s">
        <v>58</v>
      </c>
      <c r="B36" t="s">
        <v>15</v>
      </c>
      <c r="C36">
        <v>200</v>
      </c>
      <c r="D36" s="5">
        <v>6.1310000000000002</v>
      </c>
      <c r="E36" s="5">
        <v>8.7520000000000007</v>
      </c>
      <c r="F36" s="5">
        <v>10.683999999999999</v>
      </c>
      <c r="G36">
        <f t="shared" si="0"/>
        <v>8.522333333333334</v>
      </c>
      <c r="H36" s="5">
        <v>1.5009999999999999</v>
      </c>
      <c r="I36">
        <f t="shared" si="1"/>
        <v>7.0213333333333345</v>
      </c>
      <c r="J36">
        <v>29.71</v>
      </c>
      <c r="K36">
        <v>2</v>
      </c>
      <c r="L36" s="5">
        <v>10</v>
      </c>
      <c r="M36">
        <f t="shared" si="2"/>
        <v>5</v>
      </c>
      <c r="O36">
        <f t="shared" si="3"/>
        <v>20.860381333333336</v>
      </c>
    </row>
    <row r="37" spans="1:16" x14ac:dyDescent="0.2">
      <c r="A37" t="s">
        <v>58</v>
      </c>
      <c r="B37" t="s">
        <v>16</v>
      </c>
      <c r="C37">
        <v>200</v>
      </c>
      <c r="D37" s="5">
        <v>6.3730000000000002</v>
      </c>
      <c r="E37" s="5">
        <v>7.1109999999999998</v>
      </c>
      <c r="F37" s="5">
        <v>6.19</v>
      </c>
      <c r="G37">
        <f t="shared" si="0"/>
        <v>6.5579999999999998</v>
      </c>
      <c r="H37" s="5">
        <v>0.13500000000000001</v>
      </c>
      <c r="I37">
        <f t="shared" si="1"/>
        <v>6.423</v>
      </c>
      <c r="J37">
        <v>29.71</v>
      </c>
      <c r="K37">
        <v>2</v>
      </c>
      <c r="L37" s="5">
        <v>10</v>
      </c>
      <c r="M37">
        <f t="shared" si="2"/>
        <v>5</v>
      </c>
      <c r="O37">
        <f t="shared" si="3"/>
        <v>19.082733000000001</v>
      </c>
    </row>
    <row r="38" spans="1:16" x14ac:dyDescent="0.2">
      <c r="A38" t="s">
        <v>58</v>
      </c>
      <c r="B38" s="2" t="s">
        <v>17</v>
      </c>
      <c r="C38">
        <v>200</v>
      </c>
      <c r="D38" s="5">
        <v>0</v>
      </c>
      <c r="E38" s="5">
        <v>0</v>
      </c>
      <c r="F38" s="5">
        <v>0</v>
      </c>
      <c r="G38">
        <f t="shared" si="0"/>
        <v>0</v>
      </c>
      <c r="H38" s="5">
        <v>0</v>
      </c>
      <c r="I38">
        <f t="shared" si="1"/>
        <v>0</v>
      </c>
      <c r="J38">
        <v>29.71</v>
      </c>
      <c r="K38">
        <v>2</v>
      </c>
      <c r="L38" s="5">
        <v>10</v>
      </c>
      <c r="M38">
        <f t="shared" si="2"/>
        <v>5</v>
      </c>
      <c r="O38">
        <f t="shared" si="3"/>
        <v>0</v>
      </c>
    </row>
    <row r="39" spans="1:16" x14ac:dyDescent="0.2">
      <c r="A39" t="s">
        <v>58</v>
      </c>
      <c r="B39" t="s">
        <v>18</v>
      </c>
      <c r="C39">
        <v>200</v>
      </c>
      <c r="D39" s="5">
        <v>4.4420000000000002</v>
      </c>
      <c r="E39" s="5">
        <v>4.93</v>
      </c>
      <c r="F39" s="5">
        <v>6.1180000000000003</v>
      </c>
      <c r="G39">
        <f t="shared" si="0"/>
        <v>5.1633333333333331</v>
      </c>
      <c r="H39" s="5">
        <v>-0.45500000000000002</v>
      </c>
      <c r="I39">
        <f t="shared" si="1"/>
        <v>5.6183333333333332</v>
      </c>
      <c r="J39">
        <v>29.71</v>
      </c>
      <c r="K39">
        <v>2</v>
      </c>
      <c r="L39" s="5">
        <v>10</v>
      </c>
      <c r="M39">
        <f t="shared" si="2"/>
        <v>5</v>
      </c>
      <c r="O39">
        <f t="shared" si="3"/>
        <v>16.692068333333332</v>
      </c>
    </row>
    <row r="40" spans="1:16" x14ac:dyDescent="0.2">
      <c r="A40" t="s">
        <v>58</v>
      </c>
      <c r="B40" t="s">
        <v>19</v>
      </c>
      <c r="C40">
        <v>200</v>
      </c>
      <c r="D40" s="5">
        <v>9.1029999999999998</v>
      </c>
      <c r="E40" s="5">
        <v>9.6110000000000007</v>
      </c>
      <c r="F40" s="5">
        <v>11.007999999999999</v>
      </c>
      <c r="G40">
        <f t="shared" si="0"/>
        <v>9.907333333333332</v>
      </c>
      <c r="H40" s="5">
        <v>0.95199999999999996</v>
      </c>
      <c r="I40">
        <f t="shared" si="1"/>
        <v>8.955333333333332</v>
      </c>
      <c r="J40">
        <v>29.71</v>
      </c>
      <c r="K40">
        <v>2</v>
      </c>
      <c r="L40" s="5">
        <v>10</v>
      </c>
      <c r="M40">
        <f t="shared" si="2"/>
        <v>5</v>
      </c>
      <c r="O40">
        <f t="shared" si="3"/>
        <v>26.606295333333332</v>
      </c>
      <c r="P40">
        <f>AVERAGE(O40:O44)</f>
        <v>32.689120733333333</v>
      </c>
    </row>
    <row r="41" spans="1:16" x14ac:dyDescent="0.2">
      <c r="A41" t="s">
        <v>58</v>
      </c>
      <c r="B41" t="s">
        <v>20</v>
      </c>
      <c r="C41">
        <v>200</v>
      </c>
      <c r="D41" s="5">
        <v>7.5110000000000001</v>
      </c>
      <c r="E41" s="5">
        <v>9.3109999999999999</v>
      </c>
      <c r="F41" s="5">
        <v>10.821999999999999</v>
      </c>
      <c r="G41">
        <f t="shared" si="0"/>
        <v>9.2146666666666661</v>
      </c>
      <c r="H41" s="5">
        <v>-2.6890000000000001</v>
      </c>
      <c r="I41">
        <f t="shared" si="1"/>
        <v>11.903666666666666</v>
      </c>
      <c r="J41">
        <v>29.71</v>
      </c>
      <c r="K41">
        <v>2</v>
      </c>
      <c r="L41" s="5">
        <v>10</v>
      </c>
      <c r="M41">
        <f t="shared" si="2"/>
        <v>5</v>
      </c>
      <c r="O41">
        <f t="shared" si="3"/>
        <v>35.365793666666669</v>
      </c>
    </row>
    <row r="42" spans="1:16" x14ac:dyDescent="0.2">
      <c r="A42" t="s">
        <v>58</v>
      </c>
      <c r="B42" t="s">
        <v>21</v>
      </c>
      <c r="C42">
        <v>200</v>
      </c>
      <c r="D42" s="5">
        <v>9.1110000000000007</v>
      </c>
      <c r="E42" s="5">
        <v>11.340999999999999</v>
      </c>
      <c r="F42" s="5">
        <v>11.46</v>
      </c>
      <c r="G42">
        <f t="shared" si="0"/>
        <v>10.637333333333332</v>
      </c>
      <c r="H42" s="5">
        <v>-1.389</v>
      </c>
      <c r="I42">
        <f t="shared" si="1"/>
        <v>12.026333333333332</v>
      </c>
      <c r="J42">
        <v>29.71</v>
      </c>
      <c r="K42">
        <v>2</v>
      </c>
      <c r="L42" s="5">
        <v>10</v>
      </c>
      <c r="M42">
        <f t="shared" si="2"/>
        <v>5</v>
      </c>
      <c r="O42">
        <f t="shared" si="3"/>
        <v>35.73023633333333</v>
      </c>
    </row>
    <row r="43" spans="1:16" x14ac:dyDescent="0.2">
      <c r="A43" t="s">
        <v>58</v>
      </c>
      <c r="B43" t="s">
        <v>22</v>
      </c>
      <c r="C43">
        <v>200</v>
      </c>
      <c r="D43" s="5">
        <v>11.555999999999999</v>
      </c>
      <c r="E43" s="5">
        <v>10.111000000000001</v>
      </c>
      <c r="F43" s="5">
        <v>10.667</v>
      </c>
      <c r="G43">
        <f t="shared" si="0"/>
        <v>10.778</v>
      </c>
      <c r="H43" s="5">
        <v>1.044</v>
      </c>
      <c r="I43">
        <f t="shared" si="1"/>
        <v>9.734</v>
      </c>
      <c r="J43">
        <v>29.71</v>
      </c>
      <c r="K43">
        <v>2</v>
      </c>
      <c r="L43" s="5">
        <v>10</v>
      </c>
      <c r="M43">
        <f t="shared" si="2"/>
        <v>5</v>
      </c>
      <c r="O43">
        <f t="shared" si="3"/>
        <v>28.919713999999999</v>
      </c>
    </row>
    <row r="44" spans="1:16" x14ac:dyDescent="0.2">
      <c r="A44" t="s">
        <v>58</v>
      </c>
      <c r="B44" t="s">
        <v>23</v>
      </c>
      <c r="C44">
        <v>200</v>
      </c>
      <c r="D44" s="5">
        <v>8.0630000000000006</v>
      </c>
      <c r="E44" s="5">
        <v>7.8490000000000002</v>
      </c>
      <c r="F44" s="5">
        <v>7.96</v>
      </c>
      <c r="G44">
        <f t="shared" si="0"/>
        <v>7.9573333333333336</v>
      </c>
      <c r="H44" s="5">
        <v>-4.4370000000000003</v>
      </c>
      <c r="I44">
        <f t="shared" si="1"/>
        <v>12.394333333333334</v>
      </c>
      <c r="J44">
        <v>29.71</v>
      </c>
      <c r="K44">
        <v>2</v>
      </c>
      <c r="L44" s="5">
        <v>10</v>
      </c>
      <c r="M44">
        <f t="shared" si="2"/>
        <v>5</v>
      </c>
      <c r="O44">
        <f t="shared" si="3"/>
        <v>36.823564333333337</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EFBC-CC02-4152-961B-D837D7925343}">
  <dimension ref="A1:AB42"/>
  <sheetViews>
    <sheetView topLeftCell="B34" zoomScale="90" zoomScaleNormal="90" workbookViewId="0">
      <selection activeCell="Q19" sqref="Q19:Q42"/>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row>
    <row r="2" spans="1:14" x14ac:dyDescent="0.2">
      <c r="A2" t="s">
        <v>203</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v>100</v>
      </c>
      <c r="C4" s="5">
        <v>0</v>
      </c>
      <c r="D4" s="5">
        <v>0</v>
      </c>
      <c r="E4" s="5">
        <v>0</v>
      </c>
      <c r="F4">
        <f>AVERAGE(C4:E4)</f>
        <v>0</v>
      </c>
      <c r="G4" s="5">
        <v>0</v>
      </c>
      <c r="H4">
        <f>F4-G4</f>
        <v>0</v>
      </c>
      <c r="I4">
        <v>64.959999999999994</v>
      </c>
      <c r="J4">
        <v>2</v>
      </c>
      <c r="K4" s="6">
        <v>5</v>
      </c>
      <c r="L4">
        <f>50/K4</f>
        <v>10</v>
      </c>
      <c r="N4">
        <f>(H4*I4)/(J4*L4)</f>
        <v>0</v>
      </c>
    </row>
    <row r="5" spans="1:14" x14ac:dyDescent="0.2">
      <c r="B5" s="7">
        <v>200</v>
      </c>
      <c r="C5" s="5">
        <v>-46.978000000000002</v>
      </c>
      <c r="D5" s="5">
        <v>-39.356000000000002</v>
      </c>
      <c r="E5" s="5">
        <v>-52.978000000000002</v>
      </c>
      <c r="F5">
        <f>AVERAGE(C5:E5)</f>
        <v>-46.437333333333335</v>
      </c>
      <c r="G5" s="5">
        <v>-0.64400000000000002</v>
      </c>
      <c r="H5">
        <f>F5-G5</f>
        <v>-45.793333333333337</v>
      </c>
      <c r="I5">
        <v>64.959999999999994</v>
      </c>
      <c r="J5">
        <v>2</v>
      </c>
      <c r="K5" s="6">
        <v>10</v>
      </c>
      <c r="L5">
        <f>50/K5</f>
        <v>5</v>
      </c>
      <c r="N5">
        <f>(H5*I5)/(J5*L5)</f>
        <v>-297.47349333333329</v>
      </c>
    </row>
    <row r="6" spans="1:14" x14ac:dyDescent="0.2">
      <c r="B6" s="7">
        <v>400</v>
      </c>
      <c r="C6" s="5">
        <v>-41.889000000000003</v>
      </c>
      <c r="D6" s="5">
        <v>-36.200000000000003</v>
      </c>
      <c r="E6" s="5">
        <v>-34.689</v>
      </c>
      <c r="F6">
        <f>AVERAGE(C6:E6)</f>
        <v>-37.592666666666666</v>
      </c>
      <c r="G6" s="5">
        <v>-0.36499999999999999</v>
      </c>
      <c r="H6">
        <f>F6-G6</f>
        <v>-37.227666666666664</v>
      </c>
      <c r="I6">
        <v>64.959999999999994</v>
      </c>
      <c r="J6">
        <v>2</v>
      </c>
      <c r="K6" s="6">
        <v>20</v>
      </c>
      <c r="L6">
        <f>50/K6</f>
        <v>2.5</v>
      </c>
      <c r="N6">
        <f>(H6*I6)/(J6*L6)</f>
        <v>-483.66184533333325</v>
      </c>
    </row>
    <row r="7" spans="1:14" x14ac:dyDescent="0.2">
      <c r="B7" s="22">
        <v>800</v>
      </c>
      <c r="C7" s="5">
        <v>-18.574999999999999</v>
      </c>
      <c r="D7" s="5">
        <v>-24.105</v>
      </c>
      <c r="E7" s="5">
        <v>-24.52</v>
      </c>
      <c r="F7">
        <f>AVERAGE(C7:E7)</f>
        <v>-22.400000000000002</v>
      </c>
      <c r="G7" s="5">
        <v>-0.254</v>
      </c>
      <c r="H7">
        <f>F7-G7</f>
        <v>-22.146000000000001</v>
      </c>
      <c r="I7">
        <v>64.959999999999994</v>
      </c>
      <c r="J7">
        <v>2</v>
      </c>
      <c r="K7" s="6">
        <v>40</v>
      </c>
      <c r="L7">
        <f>50/K7</f>
        <v>1.25</v>
      </c>
      <c r="N7">
        <f>(H7*I7)/(J7*L7)</f>
        <v>-575.44166399999995</v>
      </c>
    </row>
    <row r="8" spans="1:14" x14ac:dyDescent="0.2">
      <c r="B8" s="7"/>
    </row>
    <row r="9" spans="1:14" x14ac:dyDescent="0.2">
      <c r="A9" t="s">
        <v>84</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-39.396000000000001</v>
      </c>
      <c r="D12" s="5">
        <v>-41.215000000000003</v>
      </c>
      <c r="E12" s="5">
        <v>-40.573999999999998</v>
      </c>
      <c r="F12">
        <f>AVERAGE(C12:E12)</f>
        <v>-40.395000000000003</v>
      </c>
      <c r="G12" s="5">
        <v>-0.498</v>
      </c>
      <c r="H12">
        <f>F12-G12</f>
        <v>-39.897000000000006</v>
      </c>
      <c r="I12">
        <v>64.959999999999994</v>
      </c>
      <c r="J12">
        <v>2</v>
      </c>
      <c r="K12" s="6">
        <v>10</v>
      </c>
      <c r="L12">
        <f>50/K12</f>
        <v>5</v>
      </c>
      <c r="N12">
        <f>(H12*I12)/(J12*L12)</f>
        <v>-259.17091199999999</v>
      </c>
    </row>
    <row r="13" spans="1:14" x14ac:dyDescent="0.2">
      <c r="B13" s="7">
        <v>400</v>
      </c>
      <c r="C13" s="5">
        <v>-31.466999999999999</v>
      </c>
      <c r="D13" s="5">
        <v>-32.6</v>
      </c>
      <c r="E13" s="5">
        <v>-35.866999999999997</v>
      </c>
      <c r="F13">
        <f>AVERAGE(C13:E13)</f>
        <v>-33.31133333333333</v>
      </c>
      <c r="G13" s="5">
        <v>-0.75600000000000001</v>
      </c>
      <c r="H13">
        <f>F13-G13</f>
        <v>-32.55533333333333</v>
      </c>
      <c r="I13">
        <v>64.959999999999994</v>
      </c>
      <c r="J13">
        <v>2</v>
      </c>
      <c r="K13" s="6">
        <v>20</v>
      </c>
      <c r="L13">
        <f>50/K13</f>
        <v>2.5</v>
      </c>
      <c r="N13">
        <f>(H13*I13)/(J13*L13)</f>
        <v>-422.9588906666666</v>
      </c>
    </row>
    <row r="14" spans="1:14" x14ac:dyDescent="0.2">
      <c r="B14" s="22">
        <v>800</v>
      </c>
      <c r="C14" s="5">
        <v>-22.911000000000001</v>
      </c>
      <c r="D14" s="5">
        <v>-22.777999999999999</v>
      </c>
      <c r="E14" s="5">
        <v>-23.222000000000001</v>
      </c>
      <c r="F14">
        <f>AVERAGE(C14:E14)</f>
        <v>-22.970333333333333</v>
      </c>
      <c r="G14" s="5">
        <v>-1.022</v>
      </c>
      <c r="H14">
        <f>F14-G14</f>
        <v>-21.948333333333334</v>
      </c>
      <c r="I14">
        <v>64.959999999999994</v>
      </c>
      <c r="J14">
        <v>2</v>
      </c>
      <c r="K14" s="6">
        <v>40</v>
      </c>
      <c r="L14">
        <f>50/K14</f>
        <v>1.25</v>
      </c>
      <c r="N14">
        <f>(H14*I14)/(J14*L14)</f>
        <v>-570.30549333333329</v>
      </c>
    </row>
    <row r="15" spans="1:14" x14ac:dyDescent="0.2">
      <c r="B15" s="7"/>
    </row>
    <row r="16" spans="1:14" x14ac:dyDescent="0.2">
      <c r="B16" s="7"/>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v>800</v>
      </c>
      <c r="D19" s="5">
        <v>-23.693000000000001</v>
      </c>
      <c r="E19" s="5">
        <v>-21.114999999999998</v>
      </c>
      <c r="F19" s="5">
        <v>-19.596</v>
      </c>
      <c r="G19">
        <f t="shared" ref="G19:G42" si="0">AVERAGE(D19:F19)</f>
        <v>-21.468</v>
      </c>
      <c r="H19" s="5">
        <v>-0.45900000000000002</v>
      </c>
      <c r="I19">
        <f t="shared" ref="I19:I42" si="1">G19-H19</f>
        <v>-21.009</v>
      </c>
      <c r="J19">
        <v>64.959999999999994</v>
      </c>
      <c r="K19">
        <v>2</v>
      </c>
      <c r="L19" s="6">
        <v>40</v>
      </c>
      <c r="M19">
        <f t="shared" ref="M19:M42" si="2">50/L19</f>
        <v>1.25</v>
      </c>
      <c r="O19">
        <f t="shared" ref="O19:O42" si="3">(I19*J19)/(K19*M19)</f>
        <v>-545.89785599999993</v>
      </c>
      <c r="P19">
        <f>AVERAGE(O19:O25)</f>
        <v>-519.93860266666661</v>
      </c>
      <c r="Q19">
        <f>ABS(O19)</f>
        <v>545.89785599999993</v>
      </c>
      <c r="R19" t="s">
        <v>75</v>
      </c>
      <c r="S19">
        <f>AVERAGE(O38:O42)</f>
        <v>-475.09492053333327</v>
      </c>
      <c r="T19">
        <f>AVERAGE(O26:O32)</f>
        <v>-486.25715199999996</v>
      </c>
      <c r="V19" t="s">
        <v>75</v>
      </c>
      <c r="W19">
        <f>STDEVA(O38:O42)</f>
        <v>66.295274426614071</v>
      </c>
      <c r="X19">
        <f>STDEVA(O26:O32)</f>
        <v>90.018575376822099</v>
      </c>
      <c r="Z19" t="s">
        <v>75</v>
      </c>
      <c r="AA19">
        <f>W19/SQRT(W24)</f>
        <v>29.648148040982491</v>
      </c>
      <c r="AB19">
        <f>X19/SQRT(X24)</f>
        <v>34.023823403341964</v>
      </c>
    </row>
    <row r="20" spans="1:28" x14ac:dyDescent="0.2">
      <c r="A20" t="s">
        <v>57</v>
      </c>
      <c r="B20" t="s">
        <v>1</v>
      </c>
      <c r="C20">
        <v>800</v>
      </c>
      <c r="D20" s="5">
        <v>-21.448</v>
      </c>
      <c r="E20" s="5">
        <v>-20.466999999999999</v>
      </c>
      <c r="F20" s="5">
        <v>-20.766999999999999</v>
      </c>
      <c r="G20">
        <f t="shared" si="0"/>
        <v>-20.894000000000002</v>
      </c>
      <c r="H20" s="5">
        <v>-0.48499999999999999</v>
      </c>
      <c r="I20">
        <f t="shared" si="1"/>
        <v>-20.409000000000002</v>
      </c>
      <c r="J20">
        <v>64.959999999999994</v>
      </c>
      <c r="K20">
        <v>2</v>
      </c>
      <c r="L20" s="6">
        <v>40</v>
      </c>
      <c r="M20">
        <f t="shared" si="2"/>
        <v>1.25</v>
      </c>
      <c r="O20">
        <f t="shared" si="3"/>
        <v>-530.307456</v>
      </c>
      <c r="Q20">
        <f t="shared" ref="Q20:Q42" si="4">ABS(O20)</f>
        <v>530.307456</v>
      </c>
      <c r="R20" t="s">
        <v>76</v>
      </c>
      <c r="S20">
        <f>AVERAGE(O33:O37)</f>
        <v>-586.31813333333321</v>
      </c>
      <c r="T20">
        <f>AVERAGE(O19:O25)</f>
        <v>-519.93860266666661</v>
      </c>
      <c r="V20" t="s">
        <v>76</v>
      </c>
      <c r="W20">
        <f>STDEVA(O33:O37)</f>
        <v>100.52153172625921</v>
      </c>
      <c r="X20">
        <f>STDEVA(O19:O25)</f>
        <v>62.918982764674084</v>
      </c>
      <c r="Z20" t="s">
        <v>76</v>
      </c>
      <c r="AA20">
        <f>W20/SQRT(W25)</f>
        <v>50.260765863129606</v>
      </c>
      <c r="AB20">
        <f>X20/SQRT(X25)</f>
        <v>23.78114016292669</v>
      </c>
    </row>
    <row r="21" spans="1:28" x14ac:dyDescent="0.2">
      <c r="A21" t="s">
        <v>57</v>
      </c>
      <c r="B21" t="s">
        <v>2</v>
      </c>
      <c r="C21">
        <v>800</v>
      </c>
      <c r="D21" s="5">
        <v>-22.667000000000002</v>
      </c>
      <c r="E21" s="5">
        <v>-17.696000000000002</v>
      </c>
      <c r="F21" s="5">
        <v>-18.329999999999998</v>
      </c>
      <c r="G21">
        <f t="shared" si="0"/>
        <v>-19.564333333333334</v>
      </c>
      <c r="H21" s="5">
        <v>-0.48499999999999999</v>
      </c>
      <c r="I21">
        <f t="shared" si="1"/>
        <v>-19.079333333333334</v>
      </c>
      <c r="J21">
        <v>64.959999999999994</v>
      </c>
      <c r="K21">
        <v>2</v>
      </c>
      <c r="L21" s="6">
        <v>40</v>
      </c>
      <c r="M21">
        <f t="shared" si="2"/>
        <v>1.25</v>
      </c>
      <c r="O21">
        <f t="shared" si="3"/>
        <v>-495.7573973333333</v>
      </c>
      <c r="Q21">
        <f t="shared" si="4"/>
        <v>495.7573973333333</v>
      </c>
    </row>
    <row r="22" spans="1:28" x14ac:dyDescent="0.2">
      <c r="A22" t="s">
        <v>57</v>
      </c>
      <c r="B22" t="s">
        <v>3</v>
      </c>
      <c r="C22">
        <v>800</v>
      </c>
      <c r="D22" s="5">
        <v>-17.219000000000001</v>
      </c>
      <c r="E22" s="5">
        <v>-13.180999999999999</v>
      </c>
      <c r="F22" s="5">
        <v>-15.843999999999999</v>
      </c>
      <c r="G22">
        <f t="shared" si="0"/>
        <v>-15.414666666666667</v>
      </c>
      <c r="H22" s="5">
        <v>-0.311</v>
      </c>
      <c r="I22">
        <f t="shared" si="1"/>
        <v>-15.103666666666667</v>
      </c>
      <c r="J22">
        <v>64.959999999999994</v>
      </c>
      <c r="K22">
        <v>2</v>
      </c>
      <c r="L22" s="6">
        <v>40</v>
      </c>
      <c r="M22">
        <f t="shared" si="2"/>
        <v>1.25</v>
      </c>
      <c r="O22">
        <f t="shared" si="3"/>
        <v>-392.45367466666664</v>
      </c>
      <c r="Q22">
        <f t="shared" si="4"/>
        <v>392.45367466666664</v>
      </c>
      <c r="R22" s="67" t="s">
        <v>78</v>
      </c>
      <c r="S22" s="67"/>
      <c r="T22" s="67"/>
      <c r="V22" s="66" t="s">
        <v>80</v>
      </c>
      <c r="W22" s="66"/>
      <c r="X22" s="66"/>
    </row>
    <row r="23" spans="1:28" x14ac:dyDescent="0.2">
      <c r="A23" t="s">
        <v>57</v>
      </c>
      <c r="B23" t="s">
        <v>4</v>
      </c>
      <c r="C23">
        <v>800</v>
      </c>
      <c r="D23" s="5">
        <v>-18.574999999999999</v>
      </c>
      <c r="E23" s="5">
        <v>-24.105</v>
      </c>
      <c r="F23" s="5">
        <v>-24.52</v>
      </c>
      <c r="G23">
        <f>AVERAGE(D23:F23)</f>
        <v>-22.400000000000002</v>
      </c>
      <c r="H23" s="5">
        <v>-0.254</v>
      </c>
      <c r="I23">
        <f t="shared" si="1"/>
        <v>-22.146000000000001</v>
      </c>
      <c r="J23">
        <v>64.959999999999994</v>
      </c>
      <c r="K23">
        <v>2</v>
      </c>
      <c r="L23" s="6">
        <v>40</v>
      </c>
      <c r="M23">
        <f t="shared" si="2"/>
        <v>1.25</v>
      </c>
      <c r="O23">
        <f t="shared" si="3"/>
        <v>-575.44166399999995</v>
      </c>
      <c r="Q23">
        <f t="shared" si="4"/>
        <v>575.44166399999995</v>
      </c>
      <c r="S23" t="s">
        <v>58</v>
      </c>
      <c r="T23" t="s">
        <v>57</v>
      </c>
      <c r="W23" t="s">
        <v>58</v>
      </c>
      <c r="X23" t="s">
        <v>57</v>
      </c>
    </row>
    <row r="24" spans="1:28" x14ac:dyDescent="0.2">
      <c r="A24" t="s">
        <v>57</v>
      </c>
      <c r="B24" t="s">
        <v>5</v>
      </c>
      <c r="C24">
        <v>800</v>
      </c>
      <c r="D24" s="5">
        <v>-25.373999999999999</v>
      </c>
      <c r="E24" s="5">
        <v>-22.593</v>
      </c>
      <c r="F24" s="5">
        <v>-20.251999999999999</v>
      </c>
      <c r="G24">
        <f t="shared" si="0"/>
        <v>-22.739666666666665</v>
      </c>
      <c r="H24" s="5">
        <v>-0.61099999999999999</v>
      </c>
      <c r="I24">
        <f t="shared" si="1"/>
        <v>-22.128666666666664</v>
      </c>
      <c r="J24">
        <v>64.959999999999994</v>
      </c>
      <c r="K24">
        <v>2</v>
      </c>
      <c r="L24" s="6">
        <v>40</v>
      </c>
      <c r="M24">
        <f t="shared" si="2"/>
        <v>1.25</v>
      </c>
      <c r="O24">
        <f t="shared" si="3"/>
        <v>-574.99127466666653</v>
      </c>
      <c r="Q24">
        <f t="shared" si="4"/>
        <v>574.99127466666653</v>
      </c>
      <c r="R24" t="s">
        <v>75</v>
      </c>
      <c r="S24">
        <f>ABS(S19)</f>
        <v>475.09492053333327</v>
      </c>
      <c r="T24">
        <f>ABS(T19)</f>
        <v>486.25715199999996</v>
      </c>
      <c r="V24" t="s">
        <v>75</v>
      </c>
      <c r="W24">
        <f>COUNT(O38:O42)</f>
        <v>5</v>
      </c>
      <c r="X24">
        <f>COUNT(O26:O32)</f>
        <v>7</v>
      </c>
    </row>
    <row r="25" spans="1:28" x14ac:dyDescent="0.2">
      <c r="A25" t="s">
        <v>57</v>
      </c>
      <c r="B25" t="s">
        <v>6</v>
      </c>
      <c r="C25">
        <v>800</v>
      </c>
      <c r="D25" s="5">
        <v>-21.173999999999999</v>
      </c>
      <c r="E25" s="5">
        <v>-21.163</v>
      </c>
      <c r="F25" s="5">
        <v>-19.844000000000001</v>
      </c>
      <c r="G25">
        <f t="shared" si="0"/>
        <v>-20.727</v>
      </c>
      <c r="H25" s="5">
        <v>-0.53300000000000003</v>
      </c>
      <c r="I25">
        <f t="shared" si="1"/>
        <v>-20.193999999999999</v>
      </c>
      <c r="J25">
        <v>64.959999999999994</v>
      </c>
      <c r="K25">
        <v>2</v>
      </c>
      <c r="L25" s="6">
        <v>40</v>
      </c>
      <c r="M25">
        <f t="shared" si="2"/>
        <v>1.25</v>
      </c>
      <c r="O25">
        <f t="shared" si="3"/>
        <v>-524.72089599999993</v>
      </c>
      <c r="Q25">
        <f t="shared" si="4"/>
        <v>524.72089599999993</v>
      </c>
      <c r="R25" t="s">
        <v>76</v>
      </c>
      <c r="S25">
        <f>ABS(S20)</f>
        <v>586.31813333333321</v>
      </c>
      <c r="T25">
        <f>ABS(T20)</f>
        <v>519.93860266666661</v>
      </c>
      <c r="V25" t="s">
        <v>76</v>
      </c>
      <c r="W25">
        <f>COUNT(O33:O37)</f>
        <v>4</v>
      </c>
      <c r="X25">
        <f>COUNT(O19:O25)</f>
        <v>7</v>
      </c>
    </row>
    <row r="26" spans="1:28" x14ac:dyDescent="0.2">
      <c r="A26" t="s">
        <v>57</v>
      </c>
      <c r="B26" t="s">
        <v>7</v>
      </c>
      <c r="C26">
        <v>800</v>
      </c>
      <c r="D26" s="5">
        <v>-21.184999999999999</v>
      </c>
      <c r="E26" s="5">
        <v>-22.044</v>
      </c>
      <c r="F26" s="5">
        <v>-22.210999999999999</v>
      </c>
      <c r="G26">
        <f t="shared" si="0"/>
        <v>-21.813333333333333</v>
      </c>
      <c r="H26" s="5">
        <v>-0.5</v>
      </c>
      <c r="I26">
        <f t="shared" si="1"/>
        <v>-21.313333333333333</v>
      </c>
      <c r="J26">
        <v>64.959999999999994</v>
      </c>
      <c r="K26">
        <v>2</v>
      </c>
      <c r="L26" s="6">
        <v>40</v>
      </c>
      <c r="M26">
        <f t="shared" si="2"/>
        <v>1.25</v>
      </c>
      <c r="O26">
        <f t="shared" si="3"/>
        <v>-553.80565333333323</v>
      </c>
      <c r="P26">
        <f>AVERAGE(O26:O32)</f>
        <v>-486.25715199999996</v>
      </c>
      <c r="Q26">
        <f t="shared" si="4"/>
        <v>553.80565333333323</v>
      </c>
    </row>
    <row r="27" spans="1:28" x14ac:dyDescent="0.2">
      <c r="A27" t="s">
        <v>57</v>
      </c>
      <c r="B27" t="s">
        <v>8</v>
      </c>
      <c r="C27">
        <v>800</v>
      </c>
      <c r="D27" s="5">
        <v>-18.393000000000001</v>
      </c>
      <c r="E27" s="5">
        <v>-17.536999999999999</v>
      </c>
      <c r="F27" s="5">
        <v>-18.222000000000001</v>
      </c>
      <c r="G27">
        <f t="shared" si="0"/>
        <v>-18.050666666666668</v>
      </c>
      <c r="H27" s="5">
        <v>-0.59599999999999997</v>
      </c>
      <c r="I27">
        <f t="shared" si="1"/>
        <v>-17.454666666666668</v>
      </c>
      <c r="J27">
        <v>64.959999999999994</v>
      </c>
      <c r="K27">
        <v>2</v>
      </c>
      <c r="L27" s="6">
        <v>40</v>
      </c>
      <c r="M27">
        <f t="shared" si="2"/>
        <v>1.25</v>
      </c>
      <c r="O27">
        <f t="shared" si="3"/>
        <v>-453.54205866666661</v>
      </c>
      <c r="Q27">
        <f t="shared" si="4"/>
        <v>453.54205866666661</v>
      </c>
    </row>
    <row r="28" spans="1:28" x14ac:dyDescent="0.2">
      <c r="A28" t="s">
        <v>57</v>
      </c>
      <c r="B28" t="s">
        <v>9</v>
      </c>
      <c r="C28">
        <v>800</v>
      </c>
      <c r="D28" s="5">
        <v>-19.225999999999999</v>
      </c>
      <c r="E28" s="5">
        <v>-17.244</v>
      </c>
      <c r="F28" s="5">
        <v>-15.144</v>
      </c>
      <c r="G28">
        <f t="shared" si="0"/>
        <v>-17.204666666666665</v>
      </c>
      <c r="H28" s="5">
        <v>-0.5</v>
      </c>
      <c r="I28">
        <f t="shared" si="1"/>
        <v>-16.704666666666665</v>
      </c>
      <c r="J28">
        <v>64.959999999999994</v>
      </c>
      <c r="K28">
        <v>2</v>
      </c>
      <c r="L28" s="6">
        <v>40</v>
      </c>
      <c r="M28">
        <f t="shared" si="2"/>
        <v>1.25</v>
      </c>
      <c r="O28">
        <f t="shared" si="3"/>
        <v>-434.05405866666661</v>
      </c>
      <c r="Q28">
        <f t="shared" si="4"/>
        <v>434.05405866666661</v>
      </c>
    </row>
    <row r="29" spans="1:28" x14ac:dyDescent="0.2">
      <c r="A29" t="s">
        <v>57</v>
      </c>
      <c r="B29" t="s">
        <v>10</v>
      </c>
      <c r="C29">
        <v>800</v>
      </c>
      <c r="D29" s="5">
        <v>-22.911000000000001</v>
      </c>
      <c r="E29" s="5">
        <v>-22.777999999999999</v>
      </c>
      <c r="F29" s="5">
        <v>-23.222000000000001</v>
      </c>
      <c r="G29">
        <f>AVERAGE(D29:F29)</f>
        <v>-22.970333333333333</v>
      </c>
      <c r="H29" s="5">
        <v>-1.022</v>
      </c>
      <c r="I29">
        <f t="shared" si="1"/>
        <v>-21.948333333333334</v>
      </c>
      <c r="J29">
        <v>64.959999999999994</v>
      </c>
      <c r="K29">
        <v>2</v>
      </c>
      <c r="L29" s="6">
        <v>40</v>
      </c>
      <c r="M29">
        <f t="shared" si="2"/>
        <v>1.25</v>
      </c>
      <c r="O29">
        <f t="shared" si="3"/>
        <v>-570.30549333333329</v>
      </c>
      <c r="Q29">
        <f t="shared" si="4"/>
        <v>570.30549333333329</v>
      </c>
    </row>
    <row r="30" spans="1:28" x14ac:dyDescent="0.2">
      <c r="A30" t="s">
        <v>57</v>
      </c>
      <c r="B30" t="s">
        <v>11</v>
      </c>
      <c r="C30">
        <v>800</v>
      </c>
      <c r="D30" s="5">
        <v>-24.93</v>
      </c>
      <c r="E30" s="5">
        <v>-22.811</v>
      </c>
      <c r="F30" s="5">
        <v>-22.396000000000001</v>
      </c>
      <c r="G30">
        <f t="shared" si="0"/>
        <v>-23.379000000000001</v>
      </c>
      <c r="H30" s="5">
        <v>-0.28499999999999998</v>
      </c>
      <c r="I30">
        <f t="shared" si="1"/>
        <v>-23.094000000000001</v>
      </c>
      <c r="J30">
        <v>64.959999999999994</v>
      </c>
      <c r="K30">
        <v>2</v>
      </c>
      <c r="L30" s="6">
        <v>40</v>
      </c>
      <c r="M30">
        <f t="shared" si="2"/>
        <v>1.25</v>
      </c>
      <c r="O30">
        <f t="shared" si="3"/>
        <v>-600.07449599999995</v>
      </c>
      <c r="Q30">
        <f t="shared" si="4"/>
        <v>600.07449599999995</v>
      </c>
    </row>
    <row r="31" spans="1:28" x14ac:dyDescent="0.2">
      <c r="A31" t="s">
        <v>57</v>
      </c>
      <c r="B31" t="s">
        <v>12</v>
      </c>
      <c r="C31">
        <v>800</v>
      </c>
      <c r="D31" s="5">
        <v>-16.907</v>
      </c>
      <c r="E31" s="5">
        <v>-12.778</v>
      </c>
      <c r="F31" s="5">
        <v>-12.37</v>
      </c>
      <c r="G31">
        <f t="shared" si="0"/>
        <v>-14.018333333333333</v>
      </c>
      <c r="H31" s="5">
        <v>-0.48899999999999999</v>
      </c>
      <c r="I31">
        <f t="shared" si="1"/>
        <v>-13.529333333333332</v>
      </c>
      <c r="J31">
        <v>64.959999999999994</v>
      </c>
      <c r="K31">
        <v>2</v>
      </c>
      <c r="L31" s="6">
        <v>40</v>
      </c>
      <c r="M31">
        <f t="shared" si="2"/>
        <v>1.25</v>
      </c>
      <c r="O31">
        <f t="shared" si="3"/>
        <v>-351.54619733333323</v>
      </c>
      <c r="Q31">
        <f t="shared" si="4"/>
        <v>351.54619733333323</v>
      </c>
    </row>
    <row r="32" spans="1:28" x14ac:dyDescent="0.2">
      <c r="A32" t="s">
        <v>57</v>
      </c>
      <c r="B32" t="s">
        <v>13</v>
      </c>
      <c r="C32">
        <v>800</v>
      </c>
      <c r="D32" s="5">
        <v>-18.044</v>
      </c>
      <c r="E32" s="5">
        <v>-17.693000000000001</v>
      </c>
      <c r="F32" s="5">
        <v>-17.295999999999999</v>
      </c>
      <c r="G32">
        <f t="shared" si="0"/>
        <v>-17.677666666666667</v>
      </c>
      <c r="H32" s="5">
        <v>-0.72599999999999998</v>
      </c>
      <c r="I32">
        <f t="shared" si="1"/>
        <v>-16.951666666666668</v>
      </c>
      <c r="J32">
        <v>64.959999999999994</v>
      </c>
      <c r="K32">
        <v>2</v>
      </c>
      <c r="L32" s="6">
        <v>40</v>
      </c>
      <c r="M32">
        <f t="shared" si="2"/>
        <v>1.25</v>
      </c>
      <c r="O32">
        <f t="shared" si="3"/>
        <v>-440.47210666666672</v>
      </c>
      <c r="Q32">
        <f t="shared" si="4"/>
        <v>440.47210666666672</v>
      </c>
    </row>
    <row r="33" spans="1:17" x14ac:dyDescent="0.2">
      <c r="A33" t="s">
        <v>58</v>
      </c>
      <c r="B33" t="s">
        <v>14</v>
      </c>
      <c r="C33">
        <v>800</v>
      </c>
      <c r="D33" s="5">
        <v>-26.111000000000001</v>
      </c>
      <c r="E33" s="5">
        <v>-21.407</v>
      </c>
      <c r="F33" s="5">
        <v>-21.774000000000001</v>
      </c>
      <c r="G33">
        <f t="shared" si="0"/>
        <v>-23.097333333333335</v>
      </c>
      <c r="H33" s="5">
        <v>-0.433</v>
      </c>
      <c r="I33">
        <f t="shared" si="1"/>
        <v>-22.664333333333335</v>
      </c>
      <c r="J33">
        <v>64.959999999999994</v>
      </c>
      <c r="K33">
        <v>2</v>
      </c>
      <c r="L33" s="6">
        <v>40</v>
      </c>
      <c r="M33">
        <f t="shared" si="2"/>
        <v>1.25</v>
      </c>
      <c r="O33">
        <f t="shared" si="3"/>
        <v>-588.91003733333332</v>
      </c>
      <c r="P33">
        <f>AVERAGE(O33:O37)</f>
        <v>-586.31813333333321</v>
      </c>
      <c r="Q33">
        <f t="shared" si="4"/>
        <v>588.91003733333332</v>
      </c>
    </row>
    <row r="34" spans="1:17" x14ac:dyDescent="0.2">
      <c r="A34" t="s">
        <v>58</v>
      </c>
      <c r="B34" t="s">
        <v>15</v>
      </c>
      <c r="C34">
        <v>800</v>
      </c>
      <c r="D34" s="5">
        <v>-24.311</v>
      </c>
      <c r="E34" s="5">
        <v>-20.321999999999999</v>
      </c>
      <c r="F34" s="5">
        <v>-20.196000000000002</v>
      </c>
      <c r="G34">
        <f t="shared" si="0"/>
        <v>-21.609666666666666</v>
      </c>
      <c r="H34" s="5">
        <v>-0.441</v>
      </c>
      <c r="I34">
        <f t="shared" si="1"/>
        <v>-21.168666666666667</v>
      </c>
      <c r="J34">
        <v>64.959999999999994</v>
      </c>
      <c r="K34">
        <v>2</v>
      </c>
      <c r="L34" s="6">
        <v>40</v>
      </c>
      <c r="M34">
        <f t="shared" si="2"/>
        <v>1.25</v>
      </c>
      <c r="O34">
        <f t="shared" si="3"/>
        <v>-550.04663466666659</v>
      </c>
      <c r="Q34">
        <f t="shared" si="4"/>
        <v>550.04663466666659</v>
      </c>
    </row>
    <row r="35" spans="1:17" x14ac:dyDescent="0.2">
      <c r="A35" t="s">
        <v>58</v>
      </c>
      <c r="B35" t="s">
        <v>16</v>
      </c>
      <c r="C35">
        <v>800</v>
      </c>
      <c r="D35" s="5">
        <v>-19.893000000000001</v>
      </c>
      <c r="E35" s="5">
        <v>-18.495999999999999</v>
      </c>
      <c r="F35" s="5">
        <v>-19.03</v>
      </c>
      <c r="G35">
        <f t="shared" si="0"/>
        <v>-19.139666666666667</v>
      </c>
      <c r="H35" s="5">
        <v>-0.51500000000000001</v>
      </c>
      <c r="I35">
        <f t="shared" si="1"/>
        <v>-18.624666666666666</v>
      </c>
      <c r="J35">
        <v>64.959999999999994</v>
      </c>
      <c r="K35">
        <v>2</v>
      </c>
      <c r="L35" s="6">
        <v>40</v>
      </c>
      <c r="M35">
        <f t="shared" si="2"/>
        <v>1.25</v>
      </c>
      <c r="O35">
        <f t="shared" si="3"/>
        <v>-483.94333866666659</v>
      </c>
      <c r="Q35">
        <f t="shared" si="4"/>
        <v>483.94333866666659</v>
      </c>
    </row>
    <row r="36" spans="1:17" x14ac:dyDescent="0.2">
      <c r="A36" t="s">
        <v>58</v>
      </c>
      <c r="B36" s="2" t="s">
        <v>17</v>
      </c>
      <c r="C36">
        <v>800</v>
      </c>
      <c r="D36" s="5"/>
      <c r="E36" s="5"/>
      <c r="F36" s="5"/>
      <c r="G36" t="e">
        <f t="shared" si="0"/>
        <v>#DIV/0!</v>
      </c>
      <c r="H36" s="5"/>
      <c r="I36" t="e">
        <f t="shared" si="1"/>
        <v>#DIV/0!</v>
      </c>
      <c r="J36">
        <v>64.959999999999994</v>
      </c>
      <c r="K36">
        <v>2</v>
      </c>
      <c r="L36" s="6">
        <v>40</v>
      </c>
      <c r="M36">
        <f t="shared" si="2"/>
        <v>1.25</v>
      </c>
    </row>
    <row r="37" spans="1:17" x14ac:dyDescent="0.2">
      <c r="A37" t="s">
        <v>58</v>
      </c>
      <c r="B37" t="s">
        <v>18</v>
      </c>
      <c r="C37">
        <v>800</v>
      </c>
      <c r="D37" s="5">
        <v>-28.710999999999999</v>
      </c>
      <c r="E37" s="5">
        <v>-26.440999999999999</v>
      </c>
      <c r="F37" s="5">
        <v>-29.093</v>
      </c>
      <c r="G37">
        <f t="shared" si="0"/>
        <v>-28.081666666666667</v>
      </c>
      <c r="H37" s="5">
        <v>-0.28100000000000003</v>
      </c>
      <c r="I37">
        <f t="shared" si="1"/>
        <v>-27.800666666666668</v>
      </c>
      <c r="J37">
        <v>64.959999999999994</v>
      </c>
      <c r="K37">
        <v>2</v>
      </c>
      <c r="L37" s="6">
        <v>40</v>
      </c>
      <c r="M37">
        <f t="shared" si="2"/>
        <v>1.25</v>
      </c>
      <c r="O37">
        <f t="shared" si="3"/>
        <v>-722.37252266666667</v>
      </c>
      <c r="Q37">
        <f t="shared" si="4"/>
        <v>722.37252266666667</v>
      </c>
    </row>
    <row r="38" spans="1:17" x14ac:dyDescent="0.2">
      <c r="A38" t="s">
        <v>58</v>
      </c>
      <c r="B38" t="s">
        <v>19</v>
      </c>
      <c r="C38">
        <v>800</v>
      </c>
      <c r="D38" s="5">
        <v>-19.992999999999999</v>
      </c>
      <c r="E38" s="5">
        <v>-19.399999999999999</v>
      </c>
      <c r="F38" s="5">
        <v>-19.914999999999999</v>
      </c>
      <c r="G38">
        <f t="shared" si="0"/>
        <v>-19.769333333333332</v>
      </c>
      <c r="H38" s="5">
        <v>-0.67400000000000004</v>
      </c>
      <c r="I38">
        <f t="shared" si="1"/>
        <v>-19.095333333333333</v>
      </c>
      <c r="J38">
        <v>64.959999999999994</v>
      </c>
      <c r="K38">
        <v>2</v>
      </c>
      <c r="L38" s="6">
        <v>40</v>
      </c>
      <c r="M38">
        <f t="shared" si="2"/>
        <v>1.25</v>
      </c>
      <c r="O38">
        <f t="shared" si="3"/>
        <v>-496.17314133333332</v>
      </c>
      <c r="P38">
        <f>AVERAGE(O38:O42)</f>
        <v>-475.09492053333327</v>
      </c>
      <c r="Q38">
        <f t="shared" si="4"/>
        <v>496.17314133333332</v>
      </c>
    </row>
    <row r="39" spans="1:17" x14ac:dyDescent="0.2">
      <c r="A39" t="s">
        <v>58</v>
      </c>
      <c r="B39" t="s">
        <v>20</v>
      </c>
      <c r="C39">
        <v>800</v>
      </c>
      <c r="D39" s="5">
        <v>-23.315000000000001</v>
      </c>
      <c r="E39" s="5">
        <v>-22.863</v>
      </c>
      <c r="F39" s="5">
        <v>-22.707000000000001</v>
      </c>
      <c r="G39">
        <f t="shared" si="0"/>
        <v>-22.961666666666662</v>
      </c>
      <c r="H39" s="5">
        <v>-0.55600000000000005</v>
      </c>
      <c r="I39">
        <f t="shared" si="1"/>
        <v>-22.405666666666662</v>
      </c>
      <c r="J39">
        <v>64.959999999999994</v>
      </c>
      <c r="K39">
        <v>2</v>
      </c>
      <c r="L39" s="6">
        <v>40</v>
      </c>
      <c r="M39">
        <f t="shared" si="2"/>
        <v>1.25</v>
      </c>
      <c r="O39">
        <f t="shared" si="3"/>
        <v>-582.18884266666646</v>
      </c>
      <c r="Q39">
        <f t="shared" si="4"/>
        <v>582.18884266666646</v>
      </c>
    </row>
    <row r="40" spans="1:17" x14ac:dyDescent="0.2">
      <c r="A40" t="s">
        <v>58</v>
      </c>
      <c r="B40" t="s">
        <v>21</v>
      </c>
      <c r="C40">
        <v>800</v>
      </c>
      <c r="D40" s="5">
        <v>-18.289000000000001</v>
      </c>
      <c r="E40" s="5">
        <v>-17.100000000000001</v>
      </c>
      <c r="F40" s="5">
        <v>-18.173999999999999</v>
      </c>
      <c r="G40">
        <f t="shared" si="0"/>
        <v>-17.854333333333333</v>
      </c>
      <c r="H40" s="5">
        <v>-0.80400000000000005</v>
      </c>
      <c r="I40">
        <f t="shared" si="1"/>
        <v>-17.050333333333334</v>
      </c>
      <c r="J40">
        <v>64.959999999999994</v>
      </c>
      <c r="K40">
        <v>2</v>
      </c>
      <c r="L40" s="6">
        <v>40</v>
      </c>
      <c r="M40">
        <f t="shared" si="2"/>
        <v>1.25</v>
      </c>
      <c r="O40">
        <f t="shared" si="3"/>
        <v>-443.03586133333329</v>
      </c>
      <c r="Q40">
        <f t="shared" si="4"/>
        <v>443.03586133333329</v>
      </c>
    </row>
    <row r="41" spans="1:17" x14ac:dyDescent="0.2">
      <c r="A41" t="s">
        <v>58</v>
      </c>
      <c r="B41" t="s">
        <v>22</v>
      </c>
      <c r="C41">
        <v>800</v>
      </c>
      <c r="D41" s="5">
        <v>-19.292999999999999</v>
      </c>
      <c r="E41" s="5">
        <v>-14.959</v>
      </c>
      <c r="F41" s="5">
        <v>-15.93</v>
      </c>
      <c r="G41">
        <f t="shared" si="0"/>
        <v>-16.727333333333331</v>
      </c>
      <c r="H41" s="5">
        <v>-0.41499999999999998</v>
      </c>
      <c r="I41">
        <f t="shared" si="1"/>
        <v>-16.312333333333331</v>
      </c>
      <c r="J41">
        <v>64.959999999999994</v>
      </c>
      <c r="K41">
        <v>2</v>
      </c>
      <c r="L41" s="6">
        <v>40</v>
      </c>
      <c r="M41">
        <f t="shared" si="2"/>
        <v>1.25</v>
      </c>
      <c r="O41">
        <f t="shared" si="3"/>
        <v>-423.85966933333322</v>
      </c>
      <c r="Q41">
        <f t="shared" si="4"/>
        <v>423.85966933333322</v>
      </c>
    </row>
    <row r="42" spans="1:17" x14ac:dyDescent="0.2">
      <c r="A42" t="s">
        <v>58</v>
      </c>
      <c r="B42" t="s">
        <v>23</v>
      </c>
      <c r="C42">
        <v>800</v>
      </c>
      <c r="D42" s="5">
        <v>-21.059000000000001</v>
      </c>
      <c r="E42" s="5">
        <v>-20.978000000000002</v>
      </c>
      <c r="F42" s="5">
        <v>-8.8670000000000009</v>
      </c>
      <c r="G42">
        <f t="shared" si="0"/>
        <v>-16.968000000000004</v>
      </c>
      <c r="H42" s="5">
        <v>-0.41099999999999998</v>
      </c>
      <c r="I42">
        <f t="shared" si="1"/>
        <v>-16.557000000000002</v>
      </c>
      <c r="J42">
        <v>64.959999999999994</v>
      </c>
      <c r="K42">
        <v>2</v>
      </c>
      <c r="L42" s="6">
        <v>40</v>
      </c>
      <c r="M42">
        <f t="shared" si="2"/>
        <v>1.25</v>
      </c>
      <c r="O42">
        <f t="shared" si="3"/>
        <v>-430.21708800000005</v>
      </c>
      <c r="Q42">
        <f t="shared" si="4"/>
        <v>430.21708800000005</v>
      </c>
    </row>
  </sheetData>
  <mergeCells count="5">
    <mergeCell ref="C1:E1"/>
    <mergeCell ref="R17:T17"/>
    <mergeCell ref="V17:X17"/>
    <mergeCell ref="R22:T22"/>
    <mergeCell ref="V22:X22"/>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25E5B-1149-4F93-8338-A50085918E0F}">
  <dimension ref="A1:AB43"/>
  <sheetViews>
    <sheetView topLeftCell="B37" zoomScale="80" zoomScaleNormal="80" workbookViewId="0">
      <selection activeCell="C38" sqref="C38"/>
    </sheetView>
  </sheetViews>
  <sheetFormatPr defaultRowHeight="15" x14ac:dyDescent="0.2"/>
  <cols>
    <col min="2" max="2" width="14.796875" bestFit="1" customWidth="1"/>
    <col min="3" max="3" width="9.953125" bestFit="1" customWidth="1"/>
  </cols>
  <sheetData>
    <row r="1" spans="1:14" x14ac:dyDescent="0.2">
      <c r="A1" t="s">
        <v>178</v>
      </c>
      <c r="C1" s="65" t="s">
        <v>72</v>
      </c>
      <c r="D1" s="65"/>
      <c r="E1" s="65"/>
    </row>
    <row r="2" spans="1:14" x14ac:dyDescent="0.2">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s="7">
        <v>100</v>
      </c>
      <c r="C4" s="5">
        <v>0</v>
      </c>
      <c r="D4" s="5">
        <v>0</v>
      </c>
      <c r="E4" s="5">
        <v>0</v>
      </c>
      <c r="F4">
        <f>AVERAGE(C4:E4)</f>
        <v>0</v>
      </c>
      <c r="G4" s="5">
        <v>0</v>
      </c>
      <c r="H4">
        <f>F4-G4</f>
        <v>0</v>
      </c>
      <c r="I4">
        <v>64.959999999999994</v>
      </c>
      <c r="J4">
        <v>2</v>
      </c>
      <c r="K4" s="6">
        <v>5</v>
      </c>
      <c r="L4">
        <f>50/K4</f>
        <v>10</v>
      </c>
      <c r="N4">
        <f>(H4*I4)/(J4*L4)</f>
        <v>0</v>
      </c>
    </row>
    <row r="5" spans="1:14" x14ac:dyDescent="0.2">
      <c r="B5" s="7">
        <v>200</v>
      </c>
      <c r="C5" s="5">
        <v>0</v>
      </c>
      <c r="D5" s="5">
        <v>0</v>
      </c>
      <c r="E5" s="5">
        <v>0</v>
      </c>
      <c r="F5">
        <f>AVERAGE(C5:E5)</f>
        <v>0</v>
      </c>
      <c r="G5" s="5">
        <v>0</v>
      </c>
      <c r="H5">
        <f>F5-G5</f>
        <v>0</v>
      </c>
      <c r="I5">
        <v>64.959999999999994</v>
      </c>
      <c r="J5">
        <v>2</v>
      </c>
      <c r="K5" s="6">
        <v>10</v>
      </c>
      <c r="L5">
        <f>50/K5</f>
        <v>5</v>
      </c>
      <c r="N5">
        <f>(H5*I5)/(J5*L5)</f>
        <v>0</v>
      </c>
    </row>
    <row r="6" spans="1:14" x14ac:dyDescent="0.2">
      <c r="B6" s="7">
        <v>400</v>
      </c>
      <c r="C6" s="5">
        <v>0</v>
      </c>
      <c r="D6" s="5">
        <v>0</v>
      </c>
      <c r="E6" s="5">
        <v>0</v>
      </c>
      <c r="F6">
        <f>AVERAGE(C6:E6)</f>
        <v>0</v>
      </c>
      <c r="G6" s="5">
        <v>0</v>
      </c>
      <c r="H6">
        <f>F6-G6</f>
        <v>0</v>
      </c>
      <c r="I6">
        <v>64.959999999999994</v>
      </c>
      <c r="J6">
        <v>2</v>
      </c>
      <c r="K6" s="6">
        <v>20</v>
      </c>
      <c r="L6">
        <f>50/K6</f>
        <v>2.5</v>
      </c>
      <c r="N6">
        <f>(H6*I6)/(J6*L6)</f>
        <v>0</v>
      </c>
    </row>
    <row r="7" spans="1:14" x14ac:dyDescent="0.2">
      <c r="B7" s="7">
        <v>800</v>
      </c>
      <c r="C7" s="5">
        <v>0</v>
      </c>
      <c r="D7" s="5">
        <v>0</v>
      </c>
      <c r="E7" s="5">
        <v>0</v>
      </c>
      <c r="F7">
        <f>AVERAGE(C7:E7)</f>
        <v>0</v>
      </c>
      <c r="G7" s="5">
        <v>0</v>
      </c>
      <c r="H7">
        <f>F7-G7</f>
        <v>0</v>
      </c>
      <c r="I7">
        <v>64.959999999999994</v>
      </c>
      <c r="J7">
        <v>2</v>
      </c>
      <c r="K7" s="6">
        <v>40</v>
      </c>
      <c r="L7">
        <f>50/K7</f>
        <v>1.25</v>
      </c>
      <c r="N7">
        <f>(H7*I7)/(J7*L7)</f>
        <v>0</v>
      </c>
    </row>
    <row r="8" spans="1:14" x14ac:dyDescent="0.2">
      <c r="B8" s="7"/>
    </row>
    <row r="9" spans="1:14" x14ac:dyDescent="0.2">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0</v>
      </c>
      <c r="D12" s="5">
        <v>0</v>
      </c>
      <c r="E12" s="5">
        <v>0</v>
      </c>
      <c r="F12">
        <f>AVERAGE(C12:E12)</f>
        <v>0</v>
      </c>
      <c r="G12" s="5">
        <v>0</v>
      </c>
      <c r="H12">
        <f>F12-G12</f>
        <v>0</v>
      </c>
      <c r="I12">
        <v>64.959999999999994</v>
      </c>
      <c r="J12">
        <v>2</v>
      </c>
      <c r="K12" s="6">
        <v>10</v>
      </c>
      <c r="L12">
        <f>50/K12</f>
        <v>5</v>
      </c>
      <c r="N12">
        <f>(H12*I12)/(J12*L12)</f>
        <v>0</v>
      </c>
    </row>
    <row r="13" spans="1:14" x14ac:dyDescent="0.2">
      <c r="B13" s="7">
        <v>400</v>
      </c>
      <c r="C13" s="5">
        <v>0</v>
      </c>
      <c r="D13" s="5">
        <v>0</v>
      </c>
      <c r="E13" s="5">
        <v>0</v>
      </c>
      <c r="F13">
        <f>AVERAGE(C13:E13)</f>
        <v>0</v>
      </c>
      <c r="G13" s="5">
        <v>0</v>
      </c>
      <c r="H13">
        <f>F13-G13</f>
        <v>0</v>
      </c>
      <c r="I13">
        <v>64.959999999999994</v>
      </c>
      <c r="J13">
        <v>2</v>
      </c>
      <c r="K13" s="6">
        <v>20</v>
      </c>
      <c r="L13">
        <f>50/K13</f>
        <v>2.5</v>
      </c>
      <c r="N13">
        <f>(H13*I13)/(J13*L13)</f>
        <v>0</v>
      </c>
    </row>
    <row r="14" spans="1:14" x14ac:dyDescent="0.2">
      <c r="B14" s="7">
        <v>800</v>
      </c>
      <c r="C14" s="5">
        <v>0</v>
      </c>
      <c r="D14" s="5">
        <v>0</v>
      </c>
      <c r="E14" s="5">
        <v>0</v>
      </c>
      <c r="F14">
        <f>AVERAGE(C14:E14)</f>
        <v>0</v>
      </c>
      <c r="G14" s="5">
        <v>0</v>
      </c>
      <c r="H14">
        <f>F14-G14</f>
        <v>0</v>
      </c>
      <c r="I14">
        <v>64.959999999999994</v>
      </c>
      <c r="J14">
        <v>2</v>
      </c>
      <c r="K14" s="6">
        <v>40</v>
      </c>
      <c r="L14">
        <f>50/K14</f>
        <v>1.25</v>
      </c>
      <c r="N14">
        <f>(H14*I14)/(J14*L14)</f>
        <v>0</v>
      </c>
    </row>
    <row r="18" spans="1:28" x14ac:dyDescent="0.2">
      <c r="R18" s="66" t="s">
        <v>77</v>
      </c>
      <c r="S18" s="66"/>
      <c r="T18" s="66"/>
      <c r="V18" s="66" t="s">
        <v>74</v>
      </c>
      <c r="W18" s="66"/>
      <c r="X18" s="66"/>
      <c r="Z18" t="s">
        <v>79</v>
      </c>
    </row>
    <row r="19" spans="1:28" x14ac:dyDescent="0.2">
      <c r="A19" t="s">
        <v>56</v>
      </c>
      <c r="B19" t="s">
        <v>143</v>
      </c>
      <c r="C19" s="3" t="s">
        <v>70</v>
      </c>
      <c r="D19" s="4">
        <v>1</v>
      </c>
      <c r="E19" s="4">
        <v>2</v>
      </c>
      <c r="F19" s="4">
        <v>3</v>
      </c>
      <c r="G19" s="3" t="s">
        <v>63</v>
      </c>
      <c r="H19" s="4" t="s">
        <v>64</v>
      </c>
      <c r="I19" s="3" t="s">
        <v>61</v>
      </c>
      <c r="J19" s="9" t="s">
        <v>65</v>
      </c>
      <c r="K19" s="3" t="s">
        <v>66</v>
      </c>
      <c r="L19" s="3" t="s">
        <v>67</v>
      </c>
      <c r="M19" s="3" t="s">
        <v>68</v>
      </c>
      <c r="O19" s="3" t="s">
        <v>107</v>
      </c>
      <c r="P19" s="3"/>
      <c r="Q19" s="3"/>
      <c r="S19" s="3" t="s">
        <v>58</v>
      </c>
      <c r="T19" t="s">
        <v>57</v>
      </c>
      <c r="W19" s="3" t="s">
        <v>58</v>
      </c>
      <c r="X19" t="s">
        <v>57</v>
      </c>
      <c r="AA19" s="3" t="s">
        <v>58</v>
      </c>
      <c r="AB19" t="s">
        <v>57</v>
      </c>
    </row>
    <row r="20" spans="1:28" x14ac:dyDescent="0.2">
      <c r="A20" t="s">
        <v>57</v>
      </c>
      <c r="B20" t="s">
        <v>0</v>
      </c>
      <c r="C20">
        <v>200</v>
      </c>
      <c r="D20" s="6">
        <v>-23.777999999999999</v>
      </c>
      <c r="E20" s="6">
        <v>-29.222000000000001</v>
      </c>
      <c r="F20" s="6">
        <v>-34.578000000000003</v>
      </c>
      <c r="G20">
        <f t="shared" ref="G20:G42" si="0">AVERAGE(D20:F20)</f>
        <v>-29.192666666666668</v>
      </c>
      <c r="H20" s="6">
        <v>-1.978</v>
      </c>
      <c r="I20">
        <f t="shared" ref="I20:I43" si="1">G20-H20</f>
        <v>-27.214666666666666</v>
      </c>
      <c r="J20">
        <v>64.959999999999994</v>
      </c>
      <c r="K20">
        <v>2</v>
      </c>
      <c r="L20" s="6">
        <v>10</v>
      </c>
      <c r="M20">
        <f t="shared" ref="M20:M43" si="2">50/L20</f>
        <v>5</v>
      </c>
      <c r="O20">
        <f t="shared" ref="O20:O43" si="3">(I20*J20)/(K20*M20)</f>
        <v>-176.78647466666663</v>
      </c>
      <c r="P20">
        <f>AVERAGE(O20:O26)</f>
        <v>-153.85435733333333</v>
      </c>
      <c r="Q20">
        <f t="shared" ref="Q20:Q43" si="4">ABS(O20)</f>
        <v>176.78647466666663</v>
      </c>
      <c r="R20" t="s">
        <v>75</v>
      </c>
      <c r="S20">
        <f>AVERAGE(O39:O43)</f>
        <v>-148.37773439999998</v>
      </c>
      <c r="T20">
        <f>AVERAGE(O27:O33)</f>
        <v>-150.08420266666664</v>
      </c>
      <c r="V20" t="s">
        <v>75</v>
      </c>
      <c r="W20">
        <f>STDEVA(O39:O43)</f>
        <v>17.945197119420595</v>
      </c>
      <c r="X20">
        <f>STDEVA(O27:O33)</f>
        <v>24.893399503016543</v>
      </c>
      <c r="Z20" t="s">
        <v>75</v>
      </c>
      <c r="AA20">
        <f>W20/SQRT(W25)</f>
        <v>8.0253361257315721</v>
      </c>
      <c r="AB20">
        <f>X20/SQRT(X25)</f>
        <v>9.4088206245658057</v>
      </c>
    </row>
    <row r="21" spans="1:28" x14ac:dyDescent="0.2">
      <c r="A21" t="s">
        <v>57</v>
      </c>
      <c r="B21" t="s">
        <v>1</v>
      </c>
      <c r="C21">
        <v>200</v>
      </c>
      <c r="D21" s="6">
        <v>-28.111000000000001</v>
      </c>
      <c r="E21" s="6">
        <v>-27.067</v>
      </c>
      <c r="F21" s="6">
        <v>-25.556000000000001</v>
      </c>
      <c r="G21">
        <f t="shared" si="0"/>
        <v>-26.911333333333332</v>
      </c>
      <c r="H21" s="6">
        <v>-3.3330000000000002</v>
      </c>
      <c r="I21">
        <f t="shared" si="1"/>
        <v>-23.578333333333333</v>
      </c>
      <c r="J21">
        <v>64.959999999999994</v>
      </c>
      <c r="K21">
        <v>2</v>
      </c>
      <c r="L21" s="6">
        <v>10</v>
      </c>
      <c r="M21">
        <f t="shared" si="2"/>
        <v>5</v>
      </c>
      <c r="O21">
        <f t="shared" si="3"/>
        <v>-153.16485333333333</v>
      </c>
      <c r="Q21">
        <f t="shared" si="4"/>
        <v>153.16485333333333</v>
      </c>
      <c r="R21" t="s">
        <v>76</v>
      </c>
      <c r="S21">
        <f>AVERAGE(O34:O38)</f>
        <v>-151.7763333333333</v>
      </c>
      <c r="T21">
        <f>AVERAGE(O20:O26)</f>
        <v>-153.85435733333333</v>
      </c>
      <c r="V21" t="s">
        <v>76</v>
      </c>
      <c r="W21">
        <f>STDEVA(O34:O38)</f>
        <v>19.193445727563944</v>
      </c>
      <c r="X21">
        <f>STDEVA(O20:O26)</f>
        <v>19.671748406956027</v>
      </c>
      <c r="Z21" t="s">
        <v>76</v>
      </c>
      <c r="AA21">
        <f>W21/SQRT(W26)</f>
        <v>9.5967228637819719</v>
      </c>
      <c r="AB21">
        <f>X21/SQRT(X26)</f>
        <v>7.4352220198052397</v>
      </c>
    </row>
    <row r="22" spans="1:28" x14ac:dyDescent="0.2">
      <c r="A22" t="s">
        <v>57</v>
      </c>
      <c r="B22" t="s">
        <v>2</v>
      </c>
      <c r="C22">
        <v>200</v>
      </c>
      <c r="D22" s="6">
        <v>-26.853000000000002</v>
      </c>
      <c r="E22" s="6">
        <v>-26.504000000000001</v>
      </c>
      <c r="F22" s="6">
        <v>-33.987000000000002</v>
      </c>
      <c r="G22">
        <f t="shared" si="0"/>
        <v>-29.114666666666665</v>
      </c>
      <c r="H22" s="6">
        <v>-3.605</v>
      </c>
      <c r="I22">
        <f t="shared" si="1"/>
        <v>-25.509666666666664</v>
      </c>
      <c r="J22">
        <v>64.959999999999994</v>
      </c>
      <c r="K22">
        <v>2</v>
      </c>
      <c r="L22" s="6">
        <v>10</v>
      </c>
      <c r="M22">
        <f t="shared" si="2"/>
        <v>5</v>
      </c>
      <c r="O22">
        <f t="shared" si="3"/>
        <v>-165.71079466666663</v>
      </c>
      <c r="Q22">
        <f t="shared" si="4"/>
        <v>165.71079466666663</v>
      </c>
    </row>
    <row r="23" spans="1:28" x14ac:dyDescent="0.2">
      <c r="A23" t="s">
        <v>57</v>
      </c>
      <c r="B23" t="s">
        <v>3</v>
      </c>
      <c r="C23">
        <v>200</v>
      </c>
      <c r="D23" s="6">
        <v>-24.510999999999999</v>
      </c>
      <c r="E23" s="6">
        <v>-22.132999999999999</v>
      </c>
      <c r="F23" s="6">
        <v>-23.021999999999998</v>
      </c>
      <c r="G23">
        <f>AVERAGE(D23:F23)</f>
        <v>-23.221999999999998</v>
      </c>
      <c r="H23" s="6">
        <v>-3.044</v>
      </c>
      <c r="I23">
        <f t="shared" si="1"/>
        <v>-20.177999999999997</v>
      </c>
      <c r="J23">
        <v>64.959999999999994</v>
      </c>
      <c r="K23">
        <v>2</v>
      </c>
      <c r="L23" s="6">
        <v>10</v>
      </c>
      <c r="M23">
        <f t="shared" si="2"/>
        <v>5</v>
      </c>
      <c r="O23">
        <f t="shared" si="3"/>
        <v>-131.07628799999998</v>
      </c>
      <c r="Q23">
        <f t="shared" si="4"/>
        <v>131.07628799999998</v>
      </c>
      <c r="R23" s="67" t="s">
        <v>78</v>
      </c>
      <c r="S23" s="67"/>
      <c r="T23" s="67"/>
      <c r="V23" s="66" t="s">
        <v>80</v>
      </c>
      <c r="W23" s="66"/>
      <c r="X23" s="66"/>
    </row>
    <row r="24" spans="1:28" x14ac:dyDescent="0.2">
      <c r="A24" t="s">
        <v>57</v>
      </c>
      <c r="B24" t="s">
        <v>4</v>
      </c>
      <c r="C24">
        <v>200</v>
      </c>
      <c r="D24" s="6">
        <v>-27.888999999999999</v>
      </c>
      <c r="E24" s="6">
        <v>-29.289000000000001</v>
      </c>
      <c r="F24" s="6">
        <v>-28.888999999999999</v>
      </c>
      <c r="G24">
        <f>AVERAGE(D24:F24)</f>
        <v>-28.688999999999997</v>
      </c>
      <c r="H24" s="6">
        <v>-2.6669999999999998</v>
      </c>
      <c r="I24">
        <f t="shared" si="1"/>
        <v>-26.021999999999998</v>
      </c>
      <c r="J24">
        <v>64.959999999999994</v>
      </c>
      <c r="K24">
        <v>2</v>
      </c>
      <c r="L24" s="6">
        <v>10</v>
      </c>
      <c r="M24">
        <f t="shared" si="2"/>
        <v>5</v>
      </c>
      <c r="O24">
        <f t="shared" si="3"/>
        <v>-169.03891199999998</v>
      </c>
      <c r="Q24">
        <f t="shared" si="4"/>
        <v>169.03891199999998</v>
      </c>
      <c r="S24" t="s">
        <v>58</v>
      </c>
      <c r="T24" t="s">
        <v>57</v>
      </c>
      <c r="W24" t="s">
        <v>58</v>
      </c>
      <c r="X24" t="s">
        <v>57</v>
      </c>
    </row>
    <row r="25" spans="1:28" x14ac:dyDescent="0.2">
      <c r="A25" t="s">
        <v>57</v>
      </c>
      <c r="B25" t="s">
        <v>5</v>
      </c>
      <c r="C25">
        <v>200</v>
      </c>
      <c r="D25" s="6">
        <v>-22.710999999999999</v>
      </c>
      <c r="E25" s="6">
        <v>-24.2</v>
      </c>
      <c r="F25" s="6">
        <v>-21.533000000000001</v>
      </c>
      <c r="G25">
        <f t="shared" si="0"/>
        <v>-22.814666666666668</v>
      </c>
      <c r="H25" s="6">
        <v>-3.7330000000000001</v>
      </c>
      <c r="I25">
        <f t="shared" si="1"/>
        <v>-19.081666666666667</v>
      </c>
      <c r="J25">
        <v>64.959999999999994</v>
      </c>
      <c r="K25">
        <v>2</v>
      </c>
      <c r="L25" s="6">
        <v>10</v>
      </c>
      <c r="M25">
        <f t="shared" si="2"/>
        <v>5</v>
      </c>
      <c r="O25">
        <f t="shared" si="3"/>
        <v>-123.95450666666666</v>
      </c>
      <c r="Q25">
        <f t="shared" si="4"/>
        <v>123.95450666666666</v>
      </c>
      <c r="R25" t="s">
        <v>75</v>
      </c>
      <c r="S25">
        <f>ABS(S20)</f>
        <v>148.37773439999998</v>
      </c>
      <c r="T25">
        <f>ABS(T20)</f>
        <v>150.08420266666664</v>
      </c>
      <c r="V25" t="s">
        <v>75</v>
      </c>
      <c r="W25">
        <f>COUNT(O39:O43)</f>
        <v>5</v>
      </c>
      <c r="X25">
        <f>COUNT(O27:O33)</f>
        <v>7</v>
      </c>
    </row>
    <row r="26" spans="1:28" x14ac:dyDescent="0.2">
      <c r="A26" t="s">
        <v>57</v>
      </c>
      <c r="B26" t="s">
        <v>6</v>
      </c>
      <c r="C26">
        <v>200</v>
      </c>
      <c r="D26" s="6">
        <v>-29.821999999999999</v>
      </c>
      <c r="E26" s="6">
        <v>-27.132999999999999</v>
      </c>
      <c r="F26" s="6">
        <v>-24.933</v>
      </c>
      <c r="G26">
        <f t="shared" si="0"/>
        <v>-27.296000000000003</v>
      </c>
      <c r="H26" s="6">
        <v>-3.089</v>
      </c>
      <c r="I26">
        <f t="shared" si="1"/>
        <v>-24.207000000000004</v>
      </c>
      <c r="J26">
        <v>64.959999999999994</v>
      </c>
      <c r="K26">
        <v>2</v>
      </c>
      <c r="L26" s="6">
        <v>10</v>
      </c>
      <c r="M26">
        <f t="shared" si="2"/>
        <v>5</v>
      </c>
      <c r="O26">
        <f t="shared" si="3"/>
        <v>-157.248672</v>
      </c>
      <c r="Q26">
        <f t="shared" si="4"/>
        <v>157.248672</v>
      </c>
      <c r="R26" t="s">
        <v>76</v>
      </c>
      <c r="S26">
        <f>ABS(S21)</f>
        <v>151.7763333333333</v>
      </c>
      <c r="T26">
        <f>ABS(T21)</f>
        <v>153.85435733333333</v>
      </c>
      <c r="V26" t="s">
        <v>76</v>
      </c>
      <c r="W26">
        <f>COUNT(O34:O38)</f>
        <v>4</v>
      </c>
      <c r="X26">
        <f>COUNT(O20:O26)</f>
        <v>7</v>
      </c>
    </row>
    <row r="27" spans="1:28" x14ac:dyDescent="0.2">
      <c r="A27" t="s">
        <v>57</v>
      </c>
      <c r="B27" t="s">
        <v>7</v>
      </c>
      <c r="C27">
        <v>200</v>
      </c>
      <c r="D27" s="6">
        <v>-24.956</v>
      </c>
      <c r="E27" s="6">
        <v>-25.044</v>
      </c>
      <c r="F27" s="6">
        <v>-26.643999999999998</v>
      </c>
      <c r="G27">
        <f t="shared" si="0"/>
        <v>-25.548000000000002</v>
      </c>
      <c r="H27" s="6">
        <v>-3.3559999999999999</v>
      </c>
      <c r="I27">
        <f t="shared" si="1"/>
        <v>-22.192</v>
      </c>
      <c r="J27">
        <v>64.959999999999994</v>
      </c>
      <c r="K27">
        <v>2</v>
      </c>
      <c r="L27" s="6">
        <v>10</v>
      </c>
      <c r="M27">
        <f t="shared" si="2"/>
        <v>5</v>
      </c>
      <c r="O27">
        <f t="shared" si="3"/>
        <v>-144.159232</v>
      </c>
      <c r="P27">
        <f>AVERAGE(O27:O33)</f>
        <v>-150.08420266666664</v>
      </c>
      <c r="Q27">
        <f t="shared" si="4"/>
        <v>144.159232</v>
      </c>
    </row>
    <row r="28" spans="1:28" x14ac:dyDescent="0.2">
      <c r="A28" t="s">
        <v>57</v>
      </c>
      <c r="B28" t="s">
        <v>8</v>
      </c>
      <c r="C28">
        <v>200</v>
      </c>
      <c r="D28" s="6">
        <v>-25.888999999999999</v>
      </c>
      <c r="E28" s="6">
        <v>-26.577999999999999</v>
      </c>
      <c r="F28" s="6">
        <v>-25.422000000000001</v>
      </c>
      <c r="G28">
        <f t="shared" si="0"/>
        <v>-25.962999999999997</v>
      </c>
      <c r="H28" s="6">
        <v>-2.8220000000000001</v>
      </c>
      <c r="I28">
        <f t="shared" si="1"/>
        <v>-23.140999999999998</v>
      </c>
      <c r="J28">
        <v>64.959999999999994</v>
      </c>
      <c r="K28">
        <v>2</v>
      </c>
      <c r="L28" s="6">
        <v>10</v>
      </c>
      <c r="M28">
        <f t="shared" si="2"/>
        <v>5</v>
      </c>
      <c r="O28">
        <f t="shared" si="3"/>
        <v>-150.32393599999997</v>
      </c>
      <c r="Q28">
        <f t="shared" si="4"/>
        <v>150.32393599999997</v>
      </c>
    </row>
    <row r="29" spans="1:28" x14ac:dyDescent="0.2">
      <c r="A29" t="s">
        <v>57</v>
      </c>
      <c r="B29" t="s">
        <v>9</v>
      </c>
      <c r="C29">
        <v>200</v>
      </c>
      <c r="D29" s="6">
        <v>-20.956</v>
      </c>
      <c r="E29" s="6">
        <v>-25.422000000000001</v>
      </c>
      <c r="F29" s="6">
        <v>-23.622</v>
      </c>
      <c r="G29">
        <f t="shared" si="0"/>
        <v>-23.333333333333332</v>
      </c>
      <c r="H29" s="6">
        <v>-2.9780000000000002</v>
      </c>
      <c r="I29">
        <f t="shared" si="1"/>
        <v>-20.355333333333331</v>
      </c>
      <c r="J29">
        <v>64.959999999999994</v>
      </c>
      <c r="K29">
        <v>2</v>
      </c>
      <c r="L29" s="6">
        <v>10</v>
      </c>
      <c r="M29">
        <f t="shared" si="2"/>
        <v>5</v>
      </c>
      <c r="O29">
        <f t="shared" si="3"/>
        <v>-132.22824533333329</v>
      </c>
      <c r="Q29">
        <f t="shared" si="4"/>
        <v>132.22824533333329</v>
      </c>
    </row>
    <row r="30" spans="1:28" x14ac:dyDescent="0.2">
      <c r="A30" t="s">
        <v>57</v>
      </c>
      <c r="B30" t="s">
        <v>10</v>
      </c>
      <c r="C30">
        <v>200</v>
      </c>
      <c r="D30" s="6">
        <v>-30.155999999999999</v>
      </c>
      <c r="E30" s="6">
        <v>-30.088999999999999</v>
      </c>
      <c r="F30" s="6">
        <v>-26.577999999999999</v>
      </c>
      <c r="G30">
        <f t="shared" si="0"/>
        <v>-28.940999999999999</v>
      </c>
      <c r="H30" s="6">
        <v>-3.5779999999999998</v>
      </c>
      <c r="I30">
        <f t="shared" si="1"/>
        <v>-25.363</v>
      </c>
      <c r="J30">
        <v>64.959999999999994</v>
      </c>
      <c r="K30">
        <v>2</v>
      </c>
      <c r="L30" s="6">
        <v>10</v>
      </c>
      <c r="M30">
        <f t="shared" si="2"/>
        <v>5</v>
      </c>
      <c r="O30">
        <f t="shared" si="3"/>
        <v>-164.75804799999997</v>
      </c>
      <c r="Q30">
        <f t="shared" si="4"/>
        <v>164.75804799999997</v>
      </c>
    </row>
    <row r="31" spans="1:28" x14ac:dyDescent="0.2">
      <c r="A31" t="s">
        <v>57</v>
      </c>
      <c r="B31" t="s">
        <v>11</v>
      </c>
      <c r="C31">
        <v>200</v>
      </c>
      <c r="D31" s="6">
        <v>-34.710999999999999</v>
      </c>
      <c r="E31" s="6">
        <v>-24.821999999999999</v>
      </c>
      <c r="F31" s="6">
        <v>-22.332999999999998</v>
      </c>
      <c r="G31">
        <f t="shared" si="0"/>
        <v>-27.288666666666668</v>
      </c>
      <c r="H31" s="6">
        <v>-2.956</v>
      </c>
      <c r="I31">
        <f t="shared" si="1"/>
        <v>-24.332666666666668</v>
      </c>
      <c r="J31">
        <v>64.959999999999994</v>
      </c>
      <c r="K31">
        <v>2</v>
      </c>
      <c r="L31" s="6">
        <v>10</v>
      </c>
      <c r="M31">
        <f t="shared" si="2"/>
        <v>5</v>
      </c>
      <c r="O31">
        <f t="shared" si="3"/>
        <v>-158.06500266666666</v>
      </c>
      <c r="Q31">
        <f t="shared" si="4"/>
        <v>158.06500266666666</v>
      </c>
    </row>
    <row r="32" spans="1:28" x14ac:dyDescent="0.2">
      <c r="A32" t="s">
        <v>57</v>
      </c>
      <c r="B32" t="s">
        <v>12</v>
      </c>
      <c r="C32">
        <v>200</v>
      </c>
      <c r="D32" s="6">
        <v>-32.991</v>
      </c>
      <c r="E32" s="6">
        <v>-29.466999999999999</v>
      </c>
      <c r="F32" s="6">
        <v>-34.505000000000003</v>
      </c>
      <c r="G32">
        <f>AVERAGE(D32:F32)</f>
        <v>-32.320999999999998</v>
      </c>
      <c r="H32" s="6">
        <v>-3.1030000000000002</v>
      </c>
      <c r="I32">
        <f t="shared" si="1"/>
        <v>-29.217999999999996</v>
      </c>
      <c r="J32">
        <v>64.959999999999994</v>
      </c>
      <c r="K32">
        <v>2</v>
      </c>
      <c r="L32" s="6">
        <v>10</v>
      </c>
      <c r="M32">
        <f t="shared" si="2"/>
        <v>5</v>
      </c>
      <c r="O32">
        <f t="shared" si="3"/>
        <v>-189.80012799999994</v>
      </c>
      <c r="Q32">
        <f t="shared" si="4"/>
        <v>189.80012799999994</v>
      </c>
    </row>
    <row r="33" spans="1:17" x14ac:dyDescent="0.2">
      <c r="A33" t="s">
        <v>57</v>
      </c>
      <c r="B33" t="s">
        <v>13</v>
      </c>
      <c r="C33">
        <v>200</v>
      </c>
      <c r="D33" s="6">
        <v>-20.556000000000001</v>
      </c>
      <c r="E33" s="6">
        <v>-16.956</v>
      </c>
      <c r="F33" s="6">
        <v>-23.266999999999999</v>
      </c>
      <c r="G33">
        <f t="shared" si="0"/>
        <v>-20.259666666666664</v>
      </c>
      <c r="H33" s="6">
        <v>-3.133</v>
      </c>
      <c r="I33">
        <f t="shared" si="1"/>
        <v>-17.126666666666665</v>
      </c>
      <c r="J33">
        <v>64.959999999999994</v>
      </c>
      <c r="K33">
        <v>2</v>
      </c>
      <c r="L33" s="6">
        <v>10</v>
      </c>
      <c r="M33">
        <f t="shared" si="2"/>
        <v>5</v>
      </c>
      <c r="O33">
        <f t="shared" si="3"/>
        <v>-111.25482666666664</v>
      </c>
      <c r="Q33">
        <f t="shared" si="4"/>
        <v>111.25482666666664</v>
      </c>
    </row>
    <row r="34" spans="1:17" x14ac:dyDescent="0.2">
      <c r="A34" t="s">
        <v>58</v>
      </c>
      <c r="B34" t="s">
        <v>14</v>
      </c>
      <c r="C34">
        <v>200</v>
      </c>
      <c r="D34" s="6">
        <v>-22.443999999999999</v>
      </c>
      <c r="E34" s="6">
        <v>-27.689</v>
      </c>
      <c r="F34" s="6">
        <v>-22.4</v>
      </c>
      <c r="G34">
        <f t="shared" si="0"/>
        <v>-24.177666666666664</v>
      </c>
      <c r="H34" s="6">
        <v>-3.4889999999999999</v>
      </c>
      <c r="I34">
        <f t="shared" si="1"/>
        <v>-20.688666666666663</v>
      </c>
      <c r="J34">
        <v>64.959999999999994</v>
      </c>
      <c r="K34">
        <v>2</v>
      </c>
      <c r="L34" s="6">
        <v>10</v>
      </c>
      <c r="M34">
        <f t="shared" si="2"/>
        <v>5</v>
      </c>
      <c r="O34">
        <f t="shared" si="3"/>
        <v>-134.39357866666663</v>
      </c>
      <c r="P34">
        <f>AVERAGE(O34:O38)</f>
        <v>-151.7763333333333</v>
      </c>
      <c r="Q34">
        <f t="shared" si="4"/>
        <v>134.39357866666663</v>
      </c>
    </row>
    <row r="35" spans="1:17" x14ac:dyDescent="0.2">
      <c r="A35" t="s">
        <v>58</v>
      </c>
      <c r="B35" t="s">
        <v>15</v>
      </c>
      <c r="C35">
        <v>200</v>
      </c>
      <c r="D35" s="6">
        <v>-26.178000000000001</v>
      </c>
      <c r="E35" s="6">
        <v>-23.733000000000001</v>
      </c>
      <c r="F35" s="6">
        <v>-27.2</v>
      </c>
      <c r="G35">
        <f t="shared" si="0"/>
        <v>-25.703666666666667</v>
      </c>
      <c r="H35" s="6">
        <v>-3</v>
      </c>
      <c r="I35">
        <f t="shared" si="1"/>
        <v>-22.703666666666667</v>
      </c>
      <c r="J35">
        <v>64.959999999999994</v>
      </c>
      <c r="K35">
        <v>2</v>
      </c>
      <c r="L35" s="6">
        <v>10</v>
      </c>
      <c r="M35">
        <f t="shared" si="2"/>
        <v>5</v>
      </c>
      <c r="O35">
        <f t="shared" si="3"/>
        <v>-147.48301866666665</v>
      </c>
      <c r="Q35">
        <f t="shared" si="4"/>
        <v>147.48301866666665</v>
      </c>
    </row>
    <row r="36" spans="1:17" x14ac:dyDescent="0.2">
      <c r="A36" t="s">
        <v>58</v>
      </c>
      <c r="B36" t="s">
        <v>16</v>
      </c>
      <c r="C36">
        <v>200</v>
      </c>
      <c r="D36" s="6">
        <v>-37.021999999999998</v>
      </c>
      <c r="E36" s="6">
        <v>-30.132999999999999</v>
      </c>
      <c r="F36" s="6">
        <v>-27.332999999999998</v>
      </c>
      <c r="G36">
        <f t="shared" si="0"/>
        <v>-31.495999999999999</v>
      </c>
      <c r="H36" s="6">
        <v>-3.911</v>
      </c>
      <c r="I36">
        <f t="shared" si="1"/>
        <v>-27.584999999999997</v>
      </c>
      <c r="J36">
        <v>64.959999999999994</v>
      </c>
      <c r="K36">
        <v>2</v>
      </c>
      <c r="L36" s="6">
        <v>10</v>
      </c>
      <c r="M36">
        <f t="shared" si="2"/>
        <v>5</v>
      </c>
      <c r="O36">
        <f t="shared" si="3"/>
        <v>-179.19215999999997</v>
      </c>
      <c r="Q36">
        <f t="shared" si="4"/>
        <v>179.19215999999997</v>
      </c>
    </row>
    <row r="37" spans="1:17" x14ac:dyDescent="0.2">
      <c r="A37" t="s">
        <v>58</v>
      </c>
      <c r="B37" s="2" t="s">
        <v>17</v>
      </c>
      <c r="C37">
        <v>200</v>
      </c>
      <c r="D37" s="6"/>
      <c r="E37" s="6"/>
      <c r="F37" s="6"/>
      <c r="G37" t="e">
        <f t="shared" si="0"/>
        <v>#DIV/0!</v>
      </c>
      <c r="H37" s="6"/>
      <c r="I37" t="e">
        <f t="shared" si="1"/>
        <v>#DIV/0!</v>
      </c>
      <c r="J37">
        <v>64.959999999999994</v>
      </c>
      <c r="K37">
        <v>2</v>
      </c>
      <c r="L37" s="6">
        <v>10</v>
      </c>
      <c r="M37">
        <f t="shared" si="2"/>
        <v>5</v>
      </c>
    </row>
    <row r="38" spans="1:17" x14ac:dyDescent="0.2">
      <c r="A38" t="s">
        <v>58</v>
      </c>
      <c r="B38" t="s">
        <v>18</v>
      </c>
      <c r="C38">
        <v>200</v>
      </c>
      <c r="D38" s="6">
        <v>-26.443999999999999</v>
      </c>
      <c r="E38" s="6">
        <v>-25.622</v>
      </c>
      <c r="F38" s="6">
        <v>-28.777999999999999</v>
      </c>
      <c r="G38">
        <f t="shared" si="0"/>
        <v>-26.947999999999997</v>
      </c>
      <c r="H38" s="6">
        <v>-4.4669999999999996</v>
      </c>
      <c r="I38">
        <f t="shared" si="1"/>
        <v>-22.480999999999998</v>
      </c>
      <c r="J38">
        <v>64.959999999999994</v>
      </c>
      <c r="K38">
        <v>2</v>
      </c>
      <c r="L38" s="6">
        <v>10</v>
      </c>
      <c r="M38">
        <f t="shared" si="2"/>
        <v>5</v>
      </c>
      <c r="O38">
        <f t="shared" si="3"/>
        <v>-146.03657599999997</v>
      </c>
      <c r="Q38">
        <f t="shared" si="4"/>
        <v>146.03657599999997</v>
      </c>
    </row>
    <row r="39" spans="1:17" x14ac:dyDescent="0.2">
      <c r="A39" t="s">
        <v>58</v>
      </c>
      <c r="B39" t="s">
        <v>19</v>
      </c>
      <c r="C39">
        <v>200</v>
      </c>
      <c r="D39" s="6">
        <v>-28.911000000000001</v>
      </c>
      <c r="E39" s="6">
        <v>-28.466999999999999</v>
      </c>
      <c r="F39" s="6">
        <v>-34.533000000000001</v>
      </c>
      <c r="G39">
        <f t="shared" si="0"/>
        <v>-30.637</v>
      </c>
      <c r="H39" s="6">
        <v>-3.6890000000000001</v>
      </c>
      <c r="I39">
        <f t="shared" si="1"/>
        <v>-26.948</v>
      </c>
      <c r="J39">
        <v>64.959999999999994</v>
      </c>
      <c r="K39">
        <v>2</v>
      </c>
      <c r="L39" s="6">
        <v>10</v>
      </c>
      <c r="M39">
        <f t="shared" si="2"/>
        <v>5</v>
      </c>
      <c r="O39">
        <f t="shared" si="3"/>
        <v>-175.05420799999999</v>
      </c>
      <c r="P39">
        <f>AVERAGE(O39:O43)</f>
        <v>-148.37773439999998</v>
      </c>
      <c r="Q39">
        <f t="shared" si="4"/>
        <v>175.05420799999999</v>
      </c>
    </row>
    <row r="40" spans="1:17" x14ac:dyDescent="0.2">
      <c r="A40" t="s">
        <v>58</v>
      </c>
      <c r="B40" t="s">
        <v>20</v>
      </c>
      <c r="C40">
        <v>200</v>
      </c>
      <c r="D40" s="6">
        <v>-26.556000000000001</v>
      </c>
      <c r="E40" s="6">
        <v>-27.044</v>
      </c>
      <c r="F40" s="6">
        <v>-29.6</v>
      </c>
      <c r="G40">
        <f t="shared" si="0"/>
        <v>-27.733333333333334</v>
      </c>
      <c r="H40" s="6">
        <v>-3.2890000000000001</v>
      </c>
      <c r="I40">
        <f t="shared" si="1"/>
        <v>-24.444333333333333</v>
      </c>
      <c r="J40">
        <v>64.959999999999994</v>
      </c>
      <c r="K40">
        <v>2</v>
      </c>
      <c r="L40" s="6">
        <v>10</v>
      </c>
      <c r="M40">
        <f t="shared" si="2"/>
        <v>5</v>
      </c>
      <c r="O40">
        <f t="shared" si="3"/>
        <v>-158.79038933333331</v>
      </c>
      <c r="Q40">
        <f t="shared" si="4"/>
        <v>158.79038933333331</v>
      </c>
    </row>
    <row r="41" spans="1:17" x14ac:dyDescent="0.2">
      <c r="A41" t="s">
        <v>58</v>
      </c>
      <c r="B41" t="s">
        <v>21</v>
      </c>
      <c r="C41">
        <v>200</v>
      </c>
      <c r="D41" s="6">
        <v>-26.266999999999999</v>
      </c>
      <c r="E41" s="6">
        <v>-22.111000000000001</v>
      </c>
      <c r="F41" s="6">
        <v>-23.132999999999999</v>
      </c>
      <c r="G41">
        <f>AVERAGE(D41:F41)</f>
        <v>-23.837</v>
      </c>
      <c r="H41" s="6">
        <v>-2.5110000000000001</v>
      </c>
      <c r="I41">
        <f t="shared" si="1"/>
        <v>-21.326000000000001</v>
      </c>
      <c r="J41">
        <v>64.959999999999994</v>
      </c>
      <c r="K41">
        <v>2</v>
      </c>
      <c r="L41" s="6">
        <v>10</v>
      </c>
      <c r="M41">
        <f t="shared" si="2"/>
        <v>5</v>
      </c>
      <c r="O41">
        <f t="shared" si="3"/>
        <v>-138.53369599999999</v>
      </c>
      <c r="Q41">
        <f t="shared" si="4"/>
        <v>138.53369599999999</v>
      </c>
    </row>
    <row r="42" spans="1:17" x14ac:dyDescent="0.2">
      <c r="A42" t="s">
        <v>58</v>
      </c>
      <c r="B42" t="s">
        <v>22</v>
      </c>
      <c r="C42">
        <v>200</v>
      </c>
      <c r="D42" s="6">
        <v>-23.356000000000002</v>
      </c>
      <c r="E42" s="6">
        <v>-22.710999999999999</v>
      </c>
      <c r="F42" s="6">
        <v>-24.533000000000001</v>
      </c>
      <c r="G42">
        <f t="shared" si="0"/>
        <v>-23.533333333333331</v>
      </c>
      <c r="H42" s="6">
        <v>-2.778</v>
      </c>
      <c r="I42">
        <f t="shared" si="1"/>
        <v>-20.755333333333333</v>
      </c>
      <c r="J42">
        <v>64.959999999999994</v>
      </c>
      <c r="K42">
        <v>2</v>
      </c>
      <c r="L42" s="6">
        <v>10</v>
      </c>
      <c r="M42">
        <f t="shared" si="2"/>
        <v>5</v>
      </c>
      <c r="O42">
        <f t="shared" si="3"/>
        <v>-134.82664533333332</v>
      </c>
      <c r="Q42">
        <f t="shared" si="4"/>
        <v>134.82664533333332</v>
      </c>
    </row>
    <row r="43" spans="1:17" x14ac:dyDescent="0.2">
      <c r="A43" t="s">
        <v>58</v>
      </c>
      <c r="B43" t="s">
        <v>23</v>
      </c>
      <c r="C43">
        <v>200</v>
      </c>
      <c r="D43" s="6">
        <v>-23.466999999999999</v>
      </c>
      <c r="E43" s="6">
        <v>-23.021999999999998</v>
      </c>
      <c r="F43" s="6">
        <v>-25.044</v>
      </c>
      <c r="G43">
        <f>AVERAGE(D43:F43)</f>
        <v>-23.844333333333335</v>
      </c>
      <c r="H43" s="6">
        <v>-3.1110000000000002</v>
      </c>
      <c r="I43">
        <f t="shared" si="1"/>
        <v>-20.733333333333334</v>
      </c>
      <c r="J43">
        <v>64.959999999999994</v>
      </c>
      <c r="K43">
        <v>2</v>
      </c>
      <c r="L43" s="6">
        <v>10</v>
      </c>
      <c r="M43">
        <f t="shared" si="2"/>
        <v>5</v>
      </c>
      <c r="O43">
        <f t="shared" si="3"/>
        <v>-134.68373333333332</v>
      </c>
      <c r="Q43">
        <f t="shared" si="4"/>
        <v>134.68373333333332</v>
      </c>
    </row>
  </sheetData>
  <mergeCells count="5">
    <mergeCell ref="C1:E1"/>
    <mergeCell ref="R18:T18"/>
    <mergeCell ref="V18:X18"/>
    <mergeCell ref="R23:T23"/>
    <mergeCell ref="V23:X23"/>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F5193-19E3-4E5C-B3AA-A3B9E10DF611}">
  <dimension ref="A1:L66"/>
  <sheetViews>
    <sheetView topLeftCell="A5" workbookViewId="0">
      <selection activeCell="G2" sqref="G2:L25"/>
    </sheetView>
  </sheetViews>
  <sheetFormatPr defaultRowHeight="15" x14ac:dyDescent="0.2"/>
  <sheetData>
    <row r="1" spans="1:12" x14ac:dyDescent="0.2">
      <c r="A1" t="s">
        <v>143</v>
      </c>
      <c r="B1" t="s">
        <v>174</v>
      </c>
      <c r="C1" t="s">
        <v>56</v>
      </c>
      <c r="D1" t="s">
        <v>144</v>
      </c>
      <c r="E1" t="s">
        <v>151</v>
      </c>
      <c r="F1" t="s">
        <v>152</v>
      </c>
      <c r="G1" t="s">
        <v>145</v>
      </c>
      <c r="H1" t="s">
        <v>146</v>
      </c>
      <c r="I1" t="s">
        <v>147</v>
      </c>
      <c r="J1" t="s">
        <v>148</v>
      </c>
      <c r="K1" t="s">
        <v>149</v>
      </c>
      <c r="L1" t="s">
        <v>150</v>
      </c>
    </row>
    <row r="2" spans="1:12" x14ac:dyDescent="0.2">
      <c r="A2" t="s">
        <v>0</v>
      </c>
      <c r="B2" t="s">
        <v>175</v>
      </c>
      <c r="C2" t="s">
        <v>57</v>
      </c>
      <c r="D2">
        <v>249</v>
      </c>
      <c r="E2" t="s">
        <v>153</v>
      </c>
      <c r="F2">
        <v>19.98</v>
      </c>
      <c r="G2" s="36">
        <v>31.569406666666669</v>
      </c>
      <c r="H2" s="36">
        <v>44.114335999999994</v>
      </c>
      <c r="I2" s="36">
        <v>18.925270000000005</v>
      </c>
      <c r="J2" s="36">
        <v>545.89785599999993</v>
      </c>
      <c r="K2" s="36">
        <v>6.2305301333333327</v>
      </c>
      <c r="L2" s="36">
        <v>176.78647466666663</v>
      </c>
    </row>
    <row r="3" spans="1:12" x14ac:dyDescent="0.2">
      <c r="A3" t="s">
        <v>1</v>
      </c>
      <c r="B3" t="s">
        <v>175</v>
      </c>
      <c r="C3" t="s">
        <v>57</v>
      </c>
      <c r="D3">
        <v>249</v>
      </c>
      <c r="E3" t="s">
        <v>153</v>
      </c>
      <c r="F3">
        <v>20.47</v>
      </c>
      <c r="G3" s="36">
        <v>23.193753333333337</v>
      </c>
      <c r="H3" s="36">
        <v>38.356714666666662</v>
      </c>
      <c r="I3" s="36">
        <v>21.347625333333333</v>
      </c>
      <c r="J3" s="36">
        <v>530.307456</v>
      </c>
      <c r="K3" s="36">
        <v>4.6224453333333324</v>
      </c>
      <c r="L3" s="36">
        <v>153.16485333333333</v>
      </c>
    </row>
    <row r="4" spans="1:12" x14ac:dyDescent="0.2">
      <c r="A4" t="s">
        <v>2</v>
      </c>
      <c r="B4" t="s">
        <v>175</v>
      </c>
      <c r="C4" t="s">
        <v>57</v>
      </c>
      <c r="D4">
        <v>242</v>
      </c>
      <c r="E4" t="s">
        <v>154</v>
      </c>
      <c r="F4">
        <v>17.940000000000001</v>
      </c>
      <c r="G4" s="36">
        <v>27.389142666666665</v>
      </c>
      <c r="H4" s="36">
        <v>24.90349866666666</v>
      </c>
      <c r="I4" s="36">
        <v>11.333374666666668</v>
      </c>
      <c r="J4" s="36">
        <v>495.7573973333333</v>
      </c>
      <c r="K4" s="36">
        <v>4.5597589333333328</v>
      </c>
      <c r="L4" s="36">
        <v>165.71079466666663</v>
      </c>
    </row>
    <row r="5" spans="1:12" x14ac:dyDescent="0.2">
      <c r="A5" t="s">
        <v>3</v>
      </c>
      <c r="B5" t="s">
        <v>175</v>
      </c>
      <c r="C5" t="s">
        <v>57</v>
      </c>
      <c r="D5">
        <v>242</v>
      </c>
      <c r="E5" t="s">
        <v>154</v>
      </c>
      <c r="F5">
        <v>19.23</v>
      </c>
      <c r="G5" s="36">
        <v>18.534205333333329</v>
      </c>
      <c r="H5" s="36">
        <v>26.278485333333329</v>
      </c>
      <c r="I5" s="36">
        <v>25.147732400000002</v>
      </c>
      <c r="J5" s="36">
        <v>392.45367466666664</v>
      </c>
      <c r="K5" s="36">
        <v>6.6474650666666664</v>
      </c>
      <c r="L5" s="36">
        <v>131.07628799999998</v>
      </c>
    </row>
    <row r="6" spans="1:12" x14ac:dyDescent="0.2">
      <c r="A6" t="s">
        <v>4</v>
      </c>
      <c r="B6" t="s">
        <v>175</v>
      </c>
      <c r="C6" t="s">
        <v>57</v>
      </c>
      <c r="D6">
        <v>250</v>
      </c>
      <c r="E6" t="s">
        <v>154</v>
      </c>
      <c r="F6">
        <v>19.3</v>
      </c>
      <c r="G6" s="36">
        <v>22.878012000000002</v>
      </c>
      <c r="H6" s="36">
        <v>41.658847999999992</v>
      </c>
      <c r="I6" s="36">
        <v>36.90675233333333</v>
      </c>
      <c r="J6" s="36">
        <v>575.44166399999995</v>
      </c>
      <c r="K6" s="36">
        <v>5.7690975999999985</v>
      </c>
      <c r="L6" s="36">
        <v>169.03891199999998</v>
      </c>
    </row>
    <row r="7" spans="1:12" x14ac:dyDescent="0.2">
      <c r="A7" t="s">
        <v>5</v>
      </c>
      <c r="B7" t="s">
        <v>175</v>
      </c>
      <c r="C7" t="s">
        <v>57</v>
      </c>
      <c r="D7">
        <v>250</v>
      </c>
      <c r="E7" t="s">
        <v>153</v>
      </c>
      <c r="F7">
        <v>14.04</v>
      </c>
      <c r="G7" s="36">
        <v>15.527572666666666</v>
      </c>
      <c r="H7" s="36">
        <v>21.685813333333329</v>
      </c>
      <c r="I7" s="36">
        <v>12.630711333333334</v>
      </c>
      <c r="J7" s="36">
        <v>574.99127466666653</v>
      </c>
      <c r="K7" s="36">
        <v>3.6504271999999998</v>
      </c>
      <c r="L7" s="36">
        <v>123.95450666666666</v>
      </c>
    </row>
    <row r="8" spans="1:12" x14ac:dyDescent="0.2">
      <c r="A8" t="s">
        <v>6</v>
      </c>
      <c r="B8" t="s">
        <v>175</v>
      </c>
      <c r="C8" t="s">
        <v>57</v>
      </c>
      <c r="D8">
        <v>250</v>
      </c>
      <c r="E8" t="s">
        <v>153</v>
      </c>
      <c r="F8">
        <v>14.05</v>
      </c>
      <c r="G8" s="36">
        <v>10.397248666666664</v>
      </c>
      <c r="H8" s="36">
        <v>16.473855999999994</v>
      </c>
      <c r="I8" s="36">
        <v>12.770348333333335</v>
      </c>
      <c r="J8" s="36">
        <v>524.72089599999993</v>
      </c>
      <c r="K8" s="36">
        <v>3.2773402666666671</v>
      </c>
      <c r="L8" s="36">
        <v>157.248672</v>
      </c>
    </row>
    <row r="9" spans="1:12" x14ac:dyDescent="0.2">
      <c r="A9" t="s">
        <v>7</v>
      </c>
      <c r="B9" t="s">
        <v>176</v>
      </c>
      <c r="C9" t="s">
        <v>57</v>
      </c>
      <c r="D9">
        <v>244</v>
      </c>
      <c r="E9" t="s">
        <v>153</v>
      </c>
      <c r="F9">
        <v>20.18</v>
      </c>
      <c r="G9" s="36">
        <v>27.497383333333328</v>
      </c>
      <c r="H9" s="36">
        <v>33.874474666666664</v>
      </c>
      <c r="I9" s="36">
        <v>33.89911</v>
      </c>
      <c r="J9" s="36">
        <v>553.80565333333323</v>
      </c>
      <c r="K9" s="36">
        <v>6.6128197333333318</v>
      </c>
      <c r="L9" s="36">
        <v>144.159232</v>
      </c>
    </row>
    <row r="10" spans="1:12" x14ac:dyDescent="0.2">
      <c r="A10" t="s">
        <v>8</v>
      </c>
      <c r="B10" t="s">
        <v>176</v>
      </c>
      <c r="C10" t="s">
        <v>57</v>
      </c>
      <c r="D10">
        <v>247</v>
      </c>
      <c r="E10" t="s">
        <v>153</v>
      </c>
      <c r="F10">
        <v>17.170000000000002</v>
      </c>
      <c r="G10" s="36">
        <v>21.495462</v>
      </c>
      <c r="H10" s="36">
        <v>23.86846933333333</v>
      </c>
      <c r="I10" s="36">
        <v>31.733250999999996</v>
      </c>
      <c r="J10" s="36">
        <v>453.54205866666661</v>
      </c>
      <c r="K10" s="36">
        <v>4.2783738666666666</v>
      </c>
      <c r="L10" s="36">
        <v>150.32393599999997</v>
      </c>
    </row>
    <row r="11" spans="1:12" x14ac:dyDescent="0.2">
      <c r="A11" t="s">
        <v>9</v>
      </c>
      <c r="B11" t="s">
        <v>176</v>
      </c>
      <c r="C11" t="s">
        <v>57</v>
      </c>
      <c r="D11">
        <v>247</v>
      </c>
      <c r="E11" t="s">
        <v>153</v>
      </c>
      <c r="F11">
        <v>19.14</v>
      </c>
      <c r="G11" s="36">
        <v>21.283234666666665</v>
      </c>
      <c r="H11" s="36">
        <v>31.297727999999999</v>
      </c>
      <c r="I11" s="36">
        <v>23.021288666666671</v>
      </c>
      <c r="J11" s="36">
        <v>434.05405866666661</v>
      </c>
      <c r="K11" s="36">
        <v>5.0761909333333328</v>
      </c>
      <c r="L11" s="36">
        <v>132.22824533333329</v>
      </c>
    </row>
    <row r="12" spans="1:12" x14ac:dyDescent="0.2">
      <c r="A12" t="s">
        <v>10</v>
      </c>
      <c r="B12" t="s">
        <v>176</v>
      </c>
      <c r="C12" t="s">
        <v>57</v>
      </c>
      <c r="D12">
        <v>246</v>
      </c>
      <c r="E12" t="s">
        <v>154</v>
      </c>
      <c r="F12">
        <v>23.46</v>
      </c>
      <c r="G12" s="36">
        <v>27.336676666666666</v>
      </c>
      <c r="H12" s="36">
        <v>53.401450666666655</v>
      </c>
      <c r="I12" s="36">
        <v>56.915447000000007</v>
      </c>
      <c r="J12" s="36">
        <v>570.30549333333329</v>
      </c>
      <c r="K12" s="36">
        <v>6.7257418666666648</v>
      </c>
      <c r="L12" s="36">
        <v>164.75804799999997</v>
      </c>
    </row>
    <row r="13" spans="1:12" x14ac:dyDescent="0.2">
      <c r="A13" t="s">
        <v>11</v>
      </c>
      <c r="B13" t="s">
        <v>176</v>
      </c>
      <c r="C13" t="s">
        <v>57</v>
      </c>
      <c r="D13">
        <v>246</v>
      </c>
      <c r="E13" t="s">
        <v>154</v>
      </c>
      <c r="F13">
        <v>21.19</v>
      </c>
      <c r="G13" s="36">
        <v>26.979813333333333</v>
      </c>
      <c r="H13" s="36">
        <v>41.260426666666653</v>
      </c>
      <c r="I13" s="36">
        <v>32.505711000000005</v>
      </c>
      <c r="J13" s="36">
        <v>600.07449599999995</v>
      </c>
      <c r="K13" s="36">
        <v>5.9647354666666663</v>
      </c>
      <c r="L13" s="36">
        <v>158.06500266666666</v>
      </c>
    </row>
    <row r="14" spans="1:12" x14ac:dyDescent="0.2">
      <c r="A14" t="s">
        <v>12</v>
      </c>
      <c r="B14" t="s">
        <v>176</v>
      </c>
      <c r="C14" t="s">
        <v>57</v>
      </c>
      <c r="D14">
        <v>245</v>
      </c>
      <c r="E14" t="s">
        <v>154</v>
      </c>
      <c r="F14">
        <v>24.55</v>
      </c>
      <c r="G14" s="36">
        <v>24.306410666666665</v>
      </c>
      <c r="H14" s="36">
        <v>45.008618666666663</v>
      </c>
      <c r="I14" s="36">
        <v>25.818980333333332</v>
      </c>
      <c r="J14" s="36">
        <v>351.54619733333323</v>
      </c>
      <c r="K14" s="36">
        <v>6.6009104000000001</v>
      </c>
      <c r="L14" s="36">
        <v>189.80012799999994</v>
      </c>
    </row>
    <row r="15" spans="1:12" x14ac:dyDescent="0.2">
      <c r="A15" t="s">
        <v>13</v>
      </c>
      <c r="B15" t="s">
        <v>176</v>
      </c>
      <c r="C15" t="s">
        <v>57</v>
      </c>
      <c r="D15">
        <v>245</v>
      </c>
      <c r="E15" t="s">
        <v>154</v>
      </c>
      <c r="F15">
        <v>23.62</v>
      </c>
      <c r="G15" s="36">
        <v>24.251581333333334</v>
      </c>
      <c r="H15" s="36">
        <v>40.491733333333329</v>
      </c>
      <c r="I15" s="36">
        <v>39.942124</v>
      </c>
      <c r="J15" s="36">
        <v>440.47210666666672</v>
      </c>
      <c r="K15" s="36">
        <v>7.132932799999999</v>
      </c>
      <c r="L15" s="36">
        <v>111.25482666666664</v>
      </c>
    </row>
    <row r="16" spans="1:12" x14ac:dyDescent="0.2">
      <c r="A16" t="s">
        <v>14</v>
      </c>
      <c r="B16" t="s">
        <v>175</v>
      </c>
      <c r="C16" t="s">
        <v>58</v>
      </c>
      <c r="D16">
        <v>250</v>
      </c>
      <c r="E16" t="s">
        <v>154</v>
      </c>
      <c r="F16">
        <v>26.99</v>
      </c>
      <c r="G16" s="36">
        <v>18.500173333333333</v>
      </c>
      <c r="H16" s="36">
        <v>36.550826666666666</v>
      </c>
      <c r="I16" s="36">
        <v>26.031902000000002</v>
      </c>
      <c r="J16" s="36">
        <v>588.91003733333332</v>
      </c>
      <c r="K16" s="36">
        <v>5.2099002666666658</v>
      </c>
      <c r="L16" s="36">
        <v>134.39357866666663</v>
      </c>
    </row>
    <row r="17" spans="1:12" x14ac:dyDescent="0.2">
      <c r="A17" t="s">
        <v>15</v>
      </c>
      <c r="B17" t="s">
        <v>175</v>
      </c>
      <c r="C17" t="s">
        <v>58</v>
      </c>
      <c r="D17">
        <v>250</v>
      </c>
      <c r="E17" t="s">
        <v>154</v>
      </c>
      <c r="F17">
        <v>18.8</v>
      </c>
      <c r="G17" s="36">
        <v>20.745812666666669</v>
      </c>
      <c r="H17" s="36">
        <v>34.508917333333329</v>
      </c>
      <c r="I17" s="36">
        <v>20.860381333333336</v>
      </c>
      <c r="J17" s="36">
        <v>550.04663466666659</v>
      </c>
      <c r="K17" s="36">
        <v>5.3075567999999995</v>
      </c>
      <c r="L17" s="36">
        <v>147.48301866666665</v>
      </c>
    </row>
    <row r="18" spans="1:12" x14ac:dyDescent="0.2">
      <c r="A18" t="s">
        <v>16</v>
      </c>
      <c r="B18" t="s">
        <v>175</v>
      </c>
      <c r="C18" t="s">
        <v>58</v>
      </c>
      <c r="D18">
        <v>250</v>
      </c>
      <c r="E18" t="s">
        <v>154</v>
      </c>
      <c r="F18">
        <v>18.55</v>
      </c>
      <c r="G18" s="36">
        <v>13.15809466666667</v>
      </c>
      <c r="H18" s="36">
        <v>22.335413333333328</v>
      </c>
      <c r="I18" s="36">
        <v>19.082733000000001</v>
      </c>
      <c r="J18" s="36">
        <v>483.94333866666659</v>
      </c>
      <c r="K18" s="36">
        <v>3.5085978666666664</v>
      </c>
      <c r="L18" s="36">
        <v>179.19215999999997</v>
      </c>
    </row>
    <row r="19" spans="1:12" x14ac:dyDescent="0.2">
      <c r="A19" s="2" t="s">
        <v>17</v>
      </c>
      <c r="B19" t="s">
        <v>175</v>
      </c>
      <c r="C19" t="s">
        <v>58</v>
      </c>
      <c r="D19">
        <v>250</v>
      </c>
      <c r="E19" t="s">
        <v>153</v>
      </c>
      <c r="F19" t="s">
        <v>155</v>
      </c>
      <c r="G19" s="36"/>
      <c r="H19" s="36"/>
      <c r="I19" s="36"/>
      <c r="J19" s="36"/>
      <c r="K19" s="36"/>
      <c r="L19" s="36"/>
    </row>
    <row r="20" spans="1:12" x14ac:dyDescent="0.2">
      <c r="A20" t="s">
        <v>18</v>
      </c>
      <c r="B20" t="s">
        <v>175</v>
      </c>
      <c r="C20" t="s">
        <v>58</v>
      </c>
      <c r="D20">
        <v>250</v>
      </c>
      <c r="E20" t="s">
        <v>153</v>
      </c>
      <c r="F20">
        <v>14.8</v>
      </c>
      <c r="G20" s="36">
        <v>18.257222666666667</v>
      </c>
      <c r="H20" s="36">
        <v>28.155829333333333</v>
      </c>
      <c r="I20" s="36">
        <v>16.692068333333332</v>
      </c>
      <c r="J20" s="36">
        <v>722.37252266666667</v>
      </c>
      <c r="K20" s="36">
        <v>4.5998175999999997</v>
      </c>
      <c r="L20" s="36">
        <v>146.03657599999997</v>
      </c>
    </row>
    <row r="21" spans="1:12" x14ac:dyDescent="0.2">
      <c r="A21" t="s">
        <v>19</v>
      </c>
      <c r="B21" t="s">
        <v>176</v>
      </c>
      <c r="C21" t="s">
        <v>58</v>
      </c>
      <c r="D21">
        <v>247</v>
      </c>
      <c r="E21" t="s">
        <v>154</v>
      </c>
      <c r="F21">
        <v>22.05</v>
      </c>
      <c r="G21" s="36">
        <v>19.212954666666668</v>
      </c>
      <c r="H21" s="36">
        <v>33.489045333333337</v>
      </c>
      <c r="I21" s="36">
        <v>26.606295333333332</v>
      </c>
      <c r="J21" s="36">
        <v>496.17314133333332</v>
      </c>
      <c r="K21" s="36">
        <v>5.0529135999999992</v>
      </c>
      <c r="L21" s="36">
        <v>175.05420799999999</v>
      </c>
    </row>
    <row r="22" spans="1:12" x14ac:dyDescent="0.2">
      <c r="A22" t="s">
        <v>20</v>
      </c>
      <c r="B22" t="s">
        <v>176</v>
      </c>
      <c r="C22" t="s">
        <v>58</v>
      </c>
      <c r="D22">
        <v>247</v>
      </c>
      <c r="E22" t="s">
        <v>154</v>
      </c>
      <c r="F22">
        <v>19.8</v>
      </c>
      <c r="G22" s="36">
        <v>20.189011333333333</v>
      </c>
      <c r="H22" s="36">
        <v>30.06781866666666</v>
      </c>
      <c r="I22" s="36">
        <v>35.365793666666669</v>
      </c>
      <c r="J22" s="36">
        <v>582.18884266666646</v>
      </c>
      <c r="K22" s="36">
        <v>5.3272613333333334</v>
      </c>
      <c r="L22" s="36">
        <v>158.79038933333331</v>
      </c>
    </row>
    <row r="23" spans="1:12" x14ac:dyDescent="0.2">
      <c r="A23" t="s">
        <v>21</v>
      </c>
      <c r="B23" t="s">
        <v>176</v>
      </c>
      <c r="C23" t="s">
        <v>58</v>
      </c>
      <c r="D23">
        <v>245</v>
      </c>
      <c r="E23" t="s">
        <v>153</v>
      </c>
      <c r="F23">
        <v>26.52</v>
      </c>
      <c r="G23" s="36">
        <v>26.596953333333335</v>
      </c>
      <c r="H23" s="36">
        <v>39.878943999999997</v>
      </c>
      <c r="I23" s="36">
        <v>35.73023633333333</v>
      </c>
      <c r="J23" s="36">
        <v>443.03586133333329</v>
      </c>
      <c r="K23" s="36">
        <v>6.6848170666666658</v>
      </c>
      <c r="L23" s="36">
        <v>138.53369599999999</v>
      </c>
    </row>
    <row r="24" spans="1:12" x14ac:dyDescent="0.2">
      <c r="A24" t="s">
        <v>22</v>
      </c>
      <c r="B24" t="s">
        <v>176</v>
      </c>
      <c r="C24" t="s">
        <v>58</v>
      </c>
      <c r="D24">
        <v>246</v>
      </c>
      <c r="E24" t="s">
        <v>153</v>
      </c>
      <c r="F24">
        <v>17.89</v>
      </c>
      <c r="G24" s="36">
        <v>25.434665999999996</v>
      </c>
      <c r="H24" s="36">
        <v>54.624864000000002</v>
      </c>
      <c r="I24" s="36">
        <v>28.919713999999999</v>
      </c>
      <c r="J24" s="36">
        <v>423.85966933333322</v>
      </c>
      <c r="K24" s="36">
        <v>4.9163893333333322</v>
      </c>
      <c r="L24" s="36">
        <v>134.82664533333332</v>
      </c>
    </row>
    <row r="25" spans="1:12" x14ac:dyDescent="0.2">
      <c r="A25" t="s">
        <v>23</v>
      </c>
      <c r="B25" t="s">
        <v>176</v>
      </c>
      <c r="C25" t="s">
        <v>58</v>
      </c>
      <c r="D25">
        <v>246</v>
      </c>
      <c r="E25" t="s">
        <v>153</v>
      </c>
      <c r="F25">
        <v>18.37</v>
      </c>
      <c r="G25" s="36">
        <v>16.177962000000001</v>
      </c>
      <c r="H25" s="36">
        <v>20.111615999999998</v>
      </c>
      <c r="I25" s="36">
        <v>36.823564333333337</v>
      </c>
      <c r="J25" s="36">
        <v>430.21708800000005</v>
      </c>
      <c r="K25" s="36">
        <v>2.8420000000000005</v>
      </c>
      <c r="L25" s="36">
        <v>134.68373333333332</v>
      </c>
    </row>
    <row r="28" spans="1:12" x14ac:dyDescent="0.2">
      <c r="C28" t="s">
        <v>160</v>
      </c>
    </row>
    <row r="29" spans="1:12" x14ac:dyDescent="0.2">
      <c r="C29" t="s">
        <v>77</v>
      </c>
      <c r="G29" t="s">
        <v>79</v>
      </c>
    </row>
    <row r="30" spans="1:12" x14ac:dyDescent="0.2">
      <c r="D30" s="3" t="s">
        <v>58</v>
      </c>
      <c r="E30" t="s">
        <v>57</v>
      </c>
      <c r="G30" t="s">
        <v>58</v>
      </c>
      <c r="H30" t="s">
        <v>57</v>
      </c>
    </row>
    <row r="31" spans="1:12" x14ac:dyDescent="0.2">
      <c r="C31" t="s">
        <v>75</v>
      </c>
      <c r="D31" s="36">
        <f>AVERAGE(G21:G25)</f>
        <v>21.522309466666666</v>
      </c>
      <c r="E31">
        <f>AVERAGE(G9:G15)</f>
        <v>24.735794571428567</v>
      </c>
      <c r="F31" t="s">
        <v>75</v>
      </c>
      <c r="G31">
        <f>(STDEVA(G21:G25))/(SQRT(COUNT(G21:G25)))</f>
        <v>1.9587163828195333</v>
      </c>
      <c r="H31">
        <f>(STDEVA(G9:G15))/(SQRT(COUNT(G9:G15)))</f>
        <v>1.0031538175986465</v>
      </c>
    </row>
    <row r="32" spans="1:12" x14ac:dyDescent="0.2">
      <c r="C32" t="s">
        <v>76</v>
      </c>
      <c r="D32" s="36">
        <f>AVERAGE(G16:G20)</f>
        <v>17.665325833333334</v>
      </c>
      <c r="E32">
        <f>AVERAGE(G2:G8)</f>
        <v>21.355620190476191</v>
      </c>
      <c r="F32" t="s">
        <v>76</v>
      </c>
      <c r="G32">
        <f>(STDEVA(G16:G20))/(SQRT(COUNT(G16:G20)))</f>
        <v>1.6034297648498625</v>
      </c>
      <c r="H32">
        <f>(STDEVA(G2:G8))/(SQRT(COUNT(G2:G8)))</f>
        <v>2.7099185724641197</v>
      </c>
    </row>
    <row r="35" spans="3:8" x14ac:dyDescent="0.2">
      <c r="C35" t="s">
        <v>146</v>
      </c>
    </row>
    <row r="36" spans="3:8" x14ac:dyDescent="0.2">
      <c r="C36" t="s">
        <v>77</v>
      </c>
      <c r="G36" t="s">
        <v>79</v>
      </c>
    </row>
    <row r="37" spans="3:8" x14ac:dyDescent="0.2">
      <c r="D37" s="3" t="s">
        <v>58</v>
      </c>
      <c r="E37" t="s">
        <v>57</v>
      </c>
      <c r="G37" t="s">
        <v>58</v>
      </c>
      <c r="H37" t="s">
        <v>57</v>
      </c>
    </row>
    <row r="38" spans="3:8" x14ac:dyDescent="0.2">
      <c r="C38" t="s">
        <v>75</v>
      </c>
      <c r="D38">
        <f>AVERAGE(H21:H25)</f>
        <v>35.634457600000005</v>
      </c>
      <c r="E38">
        <f>AVERAGE(H9:H15)</f>
        <v>38.457557333333334</v>
      </c>
      <c r="F38" t="s">
        <v>75</v>
      </c>
      <c r="G38">
        <f>(STDEVA(H21:H25))/(SQRT(COUNT(H21:H25)))</f>
        <v>5.7236355325252051</v>
      </c>
      <c r="H38">
        <f>(STDEVA(H9:H15))/(SQRT(COUNT(H9:H15)))</f>
        <v>3.6623554498812938</v>
      </c>
    </row>
    <row r="39" spans="3:8" x14ac:dyDescent="0.2">
      <c r="C39" t="s">
        <v>76</v>
      </c>
      <c r="D39">
        <f>AVERAGE(H16:H20)</f>
        <v>30.387746666666661</v>
      </c>
      <c r="E39">
        <f>AVERAGE(H2:H8)</f>
        <v>30.495935999999993</v>
      </c>
      <c r="F39" t="s">
        <v>76</v>
      </c>
      <c r="G39">
        <f>(STDEVA(H16:H20))/(SQRT(COUNT(H16:H20)))</f>
        <v>3.2247626507509386</v>
      </c>
      <c r="H39">
        <f>(STDEVA(H2:H8))/(SQRT(COUNT(H3:H9)))</f>
        <v>4.068352007839958</v>
      </c>
    </row>
    <row r="42" spans="3:8" x14ac:dyDescent="0.2">
      <c r="C42" t="s">
        <v>147</v>
      </c>
    </row>
    <row r="43" spans="3:8" x14ac:dyDescent="0.2">
      <c r="C43" t="s">
        <v>77</v>
      </c>
      <c r="G43" t="s">
        <v>79</v>
      </c>
    </row>
    <row r="44" spans="3:8" x14ac:dyDescent="0.2">
      <c r="D44" s="3" t="s">
        <v>58</v>
      </c>
      <c r="E44" t="s">
        <v>57</v>
      </c>
      <c r="G44" t="s">
        <v>58</v>
      </c>
      <c r="H44" t="s">
        <v>57</v>
      </c>
    </row>
    <row r="45" spans="3:8" x14ac:dyDescent="0.2">
      <c r="C45" t="s">
        <v>75</v>
      </c>
      <c r="D45">
        <f>AVERAGE(I21:I25)</f>
        <v>32.689120733333333</v>
      </c>
      <c r="E45">
        <f>AVERAGE(I9:I15)</f>
        <v>34.833701714285716</v>
      </c>
      <c r="F45" t="s">
        <v>75</v>
      </c>
      <c r="G45">
        <f>(STDEVA(I21:I25))/(SQRT(COUNT(I21:I25)))</f>
        <v>2.0581032279063041</v>
      </c>
      <c r="H45">
        <f>(STDEVA(I9:I15))/(SQRT(COUNT(I9:I15)))</f>
        <v>4.2269080046937004</v>
      </c>
    </row>
    <row r="46" spans="3:8" x14ac:dyDescent="0.2">
      <c r="C46" t="s">
        <v>76</v>
      </c>
      <c r="D46">
        <f>AVERAGE(I16:I20)</f>
        <v>20.66677116666667</v>
      </c>
      <c r="E46">
        <f>AVERAGE(I2:I8)</f>
        <v>19.865973485714289</v>
      </c>
      <c r="F46" t="s">
        <v>76</v>
      </c>
      <c r="G46">
        <f>(STDEVA(I16:I20))/(SQRT(COUNT(I16:I20)))</f>
        <v>1.9817827261118763</v>
      </c>
      <c r="H46">
        <f>(STDEVA(I2:I8))/(SQRT(COUNT(I2:I8)))</f>
        <v>3.4395026409949576</v>
      </c>
    </row>
    <row r="49" spans="3:8" x14ac:dyDescent="0.2">
      <c r="C49" t="s">
        <v>148</v>
      </c>
    </row>
    <row r="50" spans="3:8" x14ac:dyDescent="0.2">
      <c r="C50" t="s">
        <v>77</v>
      </c>
      <c r="G50" t="s">
        <v>79</v>
      </c>
    </row>
    <row r="51" spans="3:8" x14ac:dyDescent="0.2">
      <c r="D51" s="3" t="s">
        <v>58</v>
      </c>
      <c r="E51" t="s">
        <v>57</v>
      </c>
      <c r="G51" t="s">
        <v>58</v>
      </c>
      <c r="H51" t="s">
        <v>57</v>
      </c>
    </row>
    <row r="52" spans="3:8" x14ac:dyDescent="0.2">
      <c r="C52" t="s">
        <v>75</v>
      </c>
      <c r="D52">
        <f>AVERAGE(J21:J25)</f>
        <v>475.09492053333327</v>
      </c>
      <c r="E52">
        <f>AVERAGE(J9:J15)</f>
        <v>486.25715199999996</v>
      </c>
      <c r="F52" t="s">
        <v>75</v>
      </c>
      <c r="G52">
        <f>(STDEVA(J21:J25))/(SQRT(COUNT(J21:J25)))</f>
        <v>29.648148040982491</v>
      </c>
      <c r="H52">
        <f>(STDEVA(J9:J15))/(SQRT(COUNT(J9:J15)))</f>
        <v>34.023823403341964</v>
      </c>
    </row>
    <row r="53" spans="3:8" x14ac:dyDescent="0.2">
      <c r="C53" t="s">
        <v>76</v>
      </c>
      <c r="D53">
        <f>AVERAGE(J16:J20)</f>
        <v>586.31813333333321</v>
      </c>
      <c r="E53">
        <f>AVERAGE(J2:J8)</f>
        <v>519.93860266666661</v>
      </c>
      <c r="F53" t="s">
        <v>76</v>
      </c>
      <c r="G53">
        <f>(STDEVA(J16:J20))/(SQRT(COUNT(J16:J20)))</f>
        <v>50.260765863129606</v>
      </c>
      <c r="H53">
        <f>(STDEVA(J2:J8))/(SQRT(COUNT(J2:J8)))</f>
        <v>23.78114016292669</v>
      </c>
    </row>
    <row r="56" spans="3:8" x14ac:dyDescent="0.2">
      <c r="C56" t="s">
        <v>150</v>
      </c>
    </row>
    <row r="57" spans="3:8" x14ac:dyDescent="0.2">
      <c r="C57" t="s">
        <v>77</v>
      </c>
      <c r="G57" t="s">
        <v>79</v>
      </c>
    </row>
    <row r="58" spans="3:8" x14ac:dyDescent="0.2">
      <c r="D58" s="3" t="s">
        <v>58</v>
      </c>
      <c r="E58" t="s">
        <v>57</v>
      </c>
      <c r="G58" t="s">
        <v>58</v>
      </c>
      <c r="H58" t="s">
        <v>57</v>
      </c>
    </row>
    <row r="59" spans="3:8" x14ac:dyDescent="0.2">
      <c r="C59" t="s">
        <v>75</v>
      </c>
      <c r="D59" s="36">
        <f>AVERAGE(L21:L25)</f>
        <v>148.37773439999998</v>
      </c>
      <c r="E59">
        <f>AVERAGE(L9:L15)</f>
        <v>150.08420266666664</v>
      </c>
      <c r="F59" t="s">
        <v>75</v>
      </c>
      <c r="G59">
        <f>(STDEVA(L21:L25))/(SQRT(COUNT(L21:L25)))</f>
        <v>8.0253361257315721</v>
      </c>
      <c r="H59">
        <f>(STDEVA(L9:L15))/(SQRT(COUNT(L9:L15)))</f>
        <v>9.4088206245658057</v>
      </c>
    </row>
    <row r="60" spans="3:8" x14ac:dyDescent="0.2">
      <c r="C60" t="s">
        <v>76</v>
      </c>
      <c r="D60">
        <f>AVERAGE(L16:L20)</f>
        <v>151.7763333333333</v>
      </c>
      <c r="E60">
        <f>AVERAGE(L2:L8)</f>
        <v>153.85435733333333</v>
      </c>
      <c r="F60" t="s">
        <v>76</v>
      </c>
      <c r="G60">
        <f>(STDEVA(L16:L20))/(SQRT(COUNT(L16:L20)))</f>
        <v>9.5967228637819719</v>
      </c>
      <c r="H60">
        <f>(STDEVA(L2:L8))/(SQRT(COUNT(L2:L8)))</f>
        <v>7.4352220198052397</v>
      </c>
    </row>
    <row r="62" spans="3:8" x14ac:dyDescent="0.2">
      <c r="C62" t="s">
        <v>149</v>
      </c>
    </row>
    <row r="63" spans="3:8" x14ac:dyDescent="0.2">
      <c r="C63" t="s">
        <v>77</v>
      </c>
      <c r="G63" t="s">
        <v>79</v>
      </c>
    </row>
    <row r="64" spans="3:8" x14ac:dyDescent="0.2">
      <c r="D64" s="3" t="s">
        <v>58</v>
      </c>
      <c r="E64" t="s">
        <v>57</v>
      </c>
      <c r="G64" t="s">
        <v>58</v>
      </c>
      <c r="H64" t="s">
        <v>57</v>
      </c>
    </row>
    <row r="65" spans="3:8" x14ac:dyDescent="0.2">
      <c r="C65" t="s">
        <v>75</v>
      </c>
      <c r="D65" s="36">
        <f>AVERAGE(K21:K25)</f>
        <v>4.9646762666666664</v>
      </c>
      <c r="E65" s="36">
        <f>AVERAGE(K9:K15)</f>
        <v>6.0559578666666667</v>
      </c>
      <c r="F65" t="s">
        <v>75</v>
      </c>
      <c r="G65">
        <f>(STDEVA(K21:K25))/(SQRT(COUNT(K21:K25)))</f>
        <v>0.61669377694236349</v>
      </c>
      <c r="H65">
        <f>(STDEVA(K9:K15))/(SQRT(COUNT(K9:K15)))</f>
        <v>0.38863692392494276</v>
      </c>
    </row>
    <row r="66" spans="3:8" x14ac:dyDescent="0.2">
      <c r="C66" t="s">
        <v>76</v>
      </c>
      <c r="D66" s="36">
        <f>AVERAGE(K16:K20)</f>
        <v>4.6564681333333322</v>
      </c>
      <c r="E66" s="36">
        <f>AVERAGE(K2:K8)</f>
        <v>4.9652949333333325</v>
      </c>
      <c r="F66" t="s">
        <v>76</v>
      </c>
      <c r="G66">
        <f>(STDEVA(K16:K20))/(SQRT(COUNT(K16:K20)))</f>
        <v>0.41342260562408051</v>
      </c>
      <c r="H66">
        <f>(STDEVA(K2:K8))/(SQRT(COUNT(K2:K8)))</f>
        <v>0.48640294397549716</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691F-33C8-4297-A3D7-D0848B54EAF5}">
  <dimension ref="A1:AC41"/>
  <sheetViews>
    <sheetView topLeftCell="A5" zoomScale="85" zoomScaleNormal="85" workbookViewId="0">
      <selection activeCell="K5" sqref="K5"/>
    </sheetView>
  </sheetViews>
  <sheetFormatPr defaultRowHeight="15" x14ac:dyDescent="0.2"/>
  <cols>
    <col min="2" max="2" width="14.796875" bestFit="1" customWidth="1"/>
  </cols>
  <sheetData>
    <row r="1" spans="1:22" x14ac:dyDescent="0.2">
      <c r="A1" t="s">
        <v>62</v>
      </c>
      <c r="C1" s="65" t="s">
        <v>72</v>
      </c>
      <c r="D1" s="65"/>
      <c r="E1" s="65"/>
      <c r="I1" s="7"/>
    </row>
    <row r="2" spans="1:22" x14ac:dyDescent="0.2">
      <c r="A2" t="s">
        <v>158</v>
      </c>
      <c r="B2" s="11" t="s">
        <v>70</v>
      </c>
      <c r="C2" s="4">
        <v>1</v>
      </c>
      <c r="D2" s="4">
        <v>2</v>
      </c>
      <c r="E2" s="4">
        <v>3</v>
      </c>
      <c r="F2" s="3" t="s">
        <v>63</v>
      </c>
      <c r="G2" s="4" t="s">
        <v>64</v>
      </c>
      <c r="H2" s="3" t="s">
        <v>61</v>
      </c>
      <c r="I2" s="9" t="s">
        <v>65</v>
      </c>
      <c r="J2" s="3" t="s">
        <v>66</v>
      </c>
      <c r="K2" s="3" t="s">
        <v>67</v>
      </c>
      <c r="L2" s="3" t="s">
        <v>68</v>
      </c>
      <c r="N2" s="3" t="s">
        <v>107</v>
      </c>
      <c r="R2" t="s">
        <v>136</v>
      </c>
      <c r="S2" t="s">
        <v>137</v>
      </c>
      <c r="T2" t="s">
        <v>138</v>
      </c>
      <c r="U2" t="s">
        <v>139</v>
      </c>
    </row>
    <row r="3" spans="1:22" x14ac:dyDescent="0.2">
      <c r="B3" s="7">
        <v>20</v>
      </c>
      <c r="C3" s="5">
        <v>0</v>
      </c>
      <c r="D3" s="5">
        <v>0</v>
      </c>
      <c r="E3" s="5">
        <v>0</v>
      </c>
      <c r="F3">
        <f>AVERAGE(C3:E3)</f>
        <v>0</v>
      </c>
      <c r="G3" s="5">
        <v>0</v>
      </c>
      <c r="H3">
        <f t="shared" ref="H3:H7" si="0">F3-G3</f>
        <v>0</v>
      </c>
      <c r="I3">
        <v>14.18</v>
      </c>
      <c r="J3">
        <v>2</v>
      </c>
      <c r="K3" s="5">
        <v>1</v>
      </c>
      <c r="L3">
        <f>50/K3</f>
        <v>50</v>
      </c>
      <c r="N3">
        <f>(H3*I3)/(J3*L3)</f>
        <v>0</v>
      </c>
      <c r="R3">
        <v>50</v>
      </c>
      <c r="S3">
        <f>(T3*U3)/R3</f>
        <v>10</v>
      </c>
      <c r="T3">
        <v>5</v>
      </c>
      <c r="U3">
        <v>100</v>
      </c>
    </row>
    <row r="4" spans="1:22" x14ac:dyDescent="0.2">
      <c r="B4" s="7">
        <v>100</v>
      </c>
      <c r="C4" s="5">
        <v>-59.609000000000002</v>
      </c>
      <c r="D4" s="5">
        <v>-59.53</v>
      </c>
      <c r="E4" s="5">
        <v>-75.73</v>
      </c>
      <c r="F4">
        <f t="shared" ref="F4:F7" si="1">AVERAGE(C4:E4)</f>
        <v>-64.956333333333347</v>
      </c>
      <c r="G4" s="5">
        <v>-1.5680000000000001</v>
      </c>
      <c r="H4">
        <f t="shared" si="0"/>
        <v>-63.38833333333335</v>
      </c>
      <c r="I4">
        <v>14.18</v>
      </c>
      <c r="J4">
        <v>2</v>
      </c>
      <c r="K4" s="6">
        <v>5</v>
      </c>
      <c r="L4">
        <f t="shared" ref="L4:L7" si="2">50/K4</f>
        <v>10</v>
      </c>
      <c r="N4">
        <f>(H4*I4)/(J4*L4)</f>
        <v>-44.942328333333343</v>
      </c>
    </row>
    <row r="5" spans="1:22" x14ac:dyDescent="0.2">
      <c r="B5" s="22">
        <v>200</v>
      </c>
      <c r="C5" s="5">
        <v>-31.818999999999999</v>
      </c>
      <c r="D5" s="5">
        <v>-25.67</v>
      </c>
      <c r="E5" s="5">
        <v>-24.335000000000001</v>
      </c>
      <c r="F5" s="7">
        <f t="shared" si="1"/>
        <v>-27.274666666666672</v>
      </c>
      <c r="G5" s="5">
        <v>-1.323</v>
      </c>
      <c r="H5" s="7">
        <f>F5-G5</f>
        <v>-25.951666666666672</v>
      </c>
      <c r="I5">
        <v>14.18</v>
      </c>
      <c r="J5" s="7">
        <v>2</v>
      </c>
      <c r="K5" s="8">
        <v>10</v>
      </c>
      <c r="L5" s="7">
        <f t="shared" si="2"/>
        <v>5</v>
      </c>
      <c r="M5" s="7"/>
      <c r="N5" s="7">
        <f t="shared" ref="N5:N7" si="3">(H5*I5)/(J5*L5)</f>
        <v>-36.799463333333343</v>
      </c>
    </row>
    <row r="6" spans="1:22" x14ac:dyDescent="0.2">
      <c r="B6" s="7">
        <v>400</v>
      </c>
      <c r="C6" s="5">
        <v>0</v>
      </c>
      <c r="D6" s="5">
        <v>0</v>
      </c>
      <c r="E6" s="5">
        <v>0</v>
      </c>
      <c r="F6">
        <f t="shared" si="1"/>
        <v>0</v>
      </c>
      <c r="G6" s="5">
        <v>0</v>
      </c>
      <c r="H6">
        <f t="shared" si="0"/>
        <v>0</v>
      </c>
      <c r="I6">
        <v>14.18</v>
      </c>
      <c r="J6">
        <v>2</v>
      </c>
      <c r="K6" s="6">
        <v>20</v>
      </c>
      <c r="L6">
        <f t="shared" si="2"/>
        <v>2.5</v>
      </c>
      <c r="N6">
        <f t="shared" si="3"/>
        <v>0</v>
      </c>
      <c r="U6">
        <v>10</v>
      </c>
      <c r="V6" t="s">
        <v>197</v>
      </c>
    </row>
    <row r="7" spans="1:22" x14ac:dyDescent="0.2">
      <c r="B7" s="7">
        <v>800</v>
      </c>
      <c r="C7" s="5">
        <v>0</v>
      </c>
      <c r="D7" s="5">
        <v>0</v>
      </c>
      <c r="E7" s="5">
        <v>0</v>
      </c>
      <c r="F7">
        <f t="shared" si="1"/>
        <v>0</v>
      </c>
      <c r="G7" s="5">
        <v>0</v>
      </c>
      <c r="H7">
        <f t="shared" si="0"/>
        <v>0</v>
      </c>
      <c r="I7">
        <v>14.18</v>
      </c>
      <c r="J7">
        <v>2</v>
      </c>
      <c r="K7" s="6">
        <v>40</v>
      </c>
      <c r="L7">
        <f t="shared" si="2"/>
        <v>1.25</v>
      </c>
      <c r="N7">
        <f t="shared" si="3"/>
        <v>0</v>
      </c>
      <c r="U7">
        <f>45*2</f>
        <v>90</v>
      </c>
      <c r="V7" t="s">
        <v>209</v>
      </c>
    </row>
    <row r="8" spans="1:22" x14ac:dyDescent="0.2">
      <c r="B8" s="7"/>
    </row>
    <row r="9" spans="1:22" x14ac:dyDescent="0.2">
      <c r="A9" t="s">
        <v>208</v>
      </c>
      <c r="B9" s="11" t="s">
        <v>70</v>
      </c>
      <c r="C9" s="4">
        <v>1</v>
      </c>
      <c r="D9" s="4">
        <v>2</v>
      </c>
      <c r="E9" s="4">
        <v>3</v>
      </c>
      <c r="F9" s="3" t="s">
        <v>63</v>
      </c>
      <c r="G9" s="4" t="s">
        <v>64</v>
      </c>
      <c r="H9" s="3" t="s">
        <v>61</v>
      </c>
      <c r="I9" s="9" t="s">
        <v>65</v>
      </c>
      <c r="J9" s="3" t="s">
        <v>66</v>
      </c>
      <c r="K9" s="3" t="s">
        <v>67</v>
      </c>
      <c r="L9" s="3" t="s">
        <v>68</v>
      </c>
      <c r="N9" s="3" t="s">
        <v>107</v>
      </c>
    </row>
    <row r="10" spans="1:22" x14ac:dyDescent="0.2">
      <c r="B10" s="7">
        <v>20</v>
      </c>
      <c r="C10" s="5">
        <v>0</v>
      </c>
      <c r="D10" s="5">
        <v>0</v>
      </c>
      <c r="E10" s="5">
        <v>0</v>
      </c>
      <c r="F10">
        <f>AVERAGE(C10:E10)</f>
        <v>0</v>
      </c>
      <c r="G10" s="5">
        <v>0</v>
      </c>
      <c r="H10">
        <f t="shared" ref="H10:H11" si="4">F10-G10</f>
        <v>0</v>
      </c>
      <c r="I10">
        <v>14.18</v>
      </c>
      <c r="J10">
        <v>2</v>
      </c>
      <c r="K10" s="5">
        <v>1</v>
      </c>
      <c r="L10">
        <f>50/K10</f>
        <v>50</v>
      </c>
      <c r="N10">
        <f>(H10*I10)/(J10*L10)</f>
        <v>0</v>
      </c>
    </row>
    <row r="11" spans="1:22" x14ac:dyDescent="0.2">
      <c r="B11" s="7">
        <v>100</v>
      </c>
      <c r="C11" s="5">
        <v>-71.347999999999999</v>
      </c>
      <c r="D11" s="5">
        <v>-73.304000000000002</v>
      </c>
      <c r="E11" s="5">
        <v>-85.435000000000002</v>
      </c>
      <c r="F11">
        <f t="shared" ref="F11:F14" si="5">AVERAGE(C11:E11)</f>
        <v>-76.695666666666668</v>
      </c>
      <c r="G11" s="5">
        <v>0.13</v>
      </c>
      <c r="H11">
        <f t="shared" si="4"/>
        <v>-76.825666666666663</v>
      </c>
      <c r="I11">
        <v>14.18</v>
      </c>
      <c r="J11">
        <v>2</v>
      </c>
      <c r="K11" s="6">
        <v>5</v>
      </c>
      <c r="L11">
        <f t="shared" ref="L11:L14" si="6">50/K11</f>
        <v>10</v>
      </c>
      <c r="N11">
        <f>(H11*I11)/(J11*L11)</f>
        <v>-54.469397666666666</v>
      </c>
    </row>
    <row r="12" spans="1:22" x14ac:dyDescent="0.2">
      <c r="B12" s="22">
        <v>200</v>
      </c>
      <c r="C12" s="5">
        <v>-49.173999999999999</v>
      </c>
      <c r="D12" s="5">
        <v>-38.869999999999997</v>
      </c>
      <c r="E12" s="5">
        <v>-48.912999999999997</v>
      </c>
      <c r="F12" s="7">
        <f t="shared" si="5"/>
        <v>-45.652333333333331</v>
      </c>
      <c r="G12" s="5">
        <v>-2.117</v>
      </c>
      <c r="H12" s="7">
        <f>F12-G12</f>
        <v>-43.535333333333334</v>
      </c>
      <c r="I12">
        <v>14.18</v>
      </c>
      <c r="J12" s="7">
        <v>2</v>
      </c>
      <c r="K12" s="8">
        <v>10</v>
      </c>
      <c r="L12" s="7">
        <f t="shared" si="6"/>
        <v>5</v>
      </c>
      <c r="M12" s="7"/>
      <c r="N12" s="7">
        <f t="shared" ref="N12:N14" si="7">(H12*I12)/(J12*L12)</f>
        <v>-61.73310266666666</v>
      </c>
    </row>
    <row r="13" spans="1:22" x14ac:dyDescent="0.2">
      <c r="B13" s="7">
        <v>400</v>
      </c>
      <c r="C13" s="5">
        <v>-16.957000000000001</v>
      </c>
      <c r="D13" s="5">
        <v>-11.739000000000001</v>
      </c>
      <c r="E13" s="5">
        <v>-26.739000000000001</v>
      </c>
      <c r="F13">
        <f t="shared" si="5"/>
        <v>-18.478333333333335</v>
      </c>
      <c r="G13" s="5">
        <v>-8.1000000000000003E-2</v>
      </c>
      <c r="H13">
        <f t="shared" ref="H13:H14" si="8">F13-G13</f>
        <v>-18.397333333333336</v>
      </c>
      <c r="I13">
        <v>14.18</v>
      </c>
      <c r="J13">
        <v>2</v>
      </c>
      <c r="K13" s="6">
        <v>20</v>
      </c>
      <c r="L13">
        <f t="shared" si="6"/>
        <v>2.5</v>
      </c>
      <c r="N13">
        <f t="shared" si="7"/>
        <v>-52.174837333333336</v>
      </c>
    </row>
    <row r="14" spans="1:22" x14ac:dyDescent="0.2">
      <c r="B14" s="7">
        <v>800</v>
      </c>
      <c r="C14" s="5">
        <v>0</v>
      </c>
      <c r="D14" s="5">
        <v>0</v>
      </c>
      <c r="E14" s="5">
        <v>0</v>
      </c>
      <c r="F14">
        <f t="shared" si="5"/>
        <v>0</v>
      </c>
      <c r="G14" s="5">
        <v>0</v>
      </c>
      <c r="H14">
        <f t="shared" si="8"/>
        <v>0</v>
      </c>
      <c r="I14">
        <v>14.18</v>
      </c>
      <c r="J14">
        <v>2</v>
      </c>
      <c r="K14" s="6">
        <v>40</v>
      </c>
      <c r="L14">
        <f t="shared" si="6"/>
        <v>1.25</v>
      </c>
      <c r="N14">
        <f t="shared" si="7"/>
        <v>0</v>
      </c>
    </row>
    <row r="17" spans="1:29" x14ac:dyDescent="0.2">
      <c r="A17" t="s">
        <v>56</v>
      </c>
      <c r="B17" t="s">
        <v>143</v>
      </c>
      <c r="C17" s="3" t="s">
        <v>70</v>
      </c>
      <c r="D17" s="4">
        <v>1</v>
      </c>
      <c r="E17" s="4">
        <v>2</v>
      </c>
      <c r="F17" s="4">
        <v>3</v>
      </c>
      <c r="G17" s="3" t="s">
        <v>63</v>
      </c>
      <c r="H17" s="4" t="s">
        <v>64</v>
      </c>
      <c r="I17" s="3" t="s">
        <v>61</v>
      </c>
      <c r="J17" s="9" t="s">
        <v>65</v>
      </c>
      <c r="K17" s="3" t="s">
        <v>66</v>
      </c>
      <c r="L17" s="3" t="s">
        <v>67</v>
      </c>
      <c r="M17" s="3" t="s">
        <v>68</v>
      </c>
      <c r="O17" s="3" t="s">
        <v>107</v>
      </c>
      <c r="P17" s="3" t="s">
        <v>81</v>
      </c>
      <c r="Q17" s="66" t="s">
        <v>77</v>
      </c>
      <c r="R17" s="66"/>
      <c r="S17" s="66"/>
      <c r="U17" s="66" t="s">
        <v>74</v>
      </c>
      <c r="V17" s="66"/>
      <c r="W17" s="66"/>
      <c r="Y17" s="66" t="s">
        <v>79</v>
      </c>
      <c r="Z17" s="66"/>
      <c r="AA17" s="66"/>
    </row>
    <row r="18" spans="1:29" x14ac:dyDescent="0.2">
      <c r="A18" t="s">
        <v>57</v>
      </c>
      <c r="B18" t="s">
        <v>0</v>
      </c>
      <c r="C18">
        <v>200</v>
      </c>
      <c r="D18" s="5">
        <v>-13.617000000000001</v>
      </c>
      <c r="E18" s="5">
        <v>-13.590999999999999</v>
      </c>
      <c r="F18" s="5">
        <v>-15.6</v>
      </c>
      <c r="G18">
        <f t="shared" ref="G18:G41" si="9">AVERAGE(D18:F18)</f>
        <v>-14.269333333333334</v>
      </c>
      <c r="H18" s="5">
        <v>-0.41499999999999998</v>
      </c>
      <c r="I18">
        <f t="shared" ref="I18:I41" si="10">G18-H18</f>
        <v>-13.854333333333335</v>
      </c>
      <c r="J18">
        <v>14.18</v>
      </c>
      <c r="K18">
        <v>2</v>
      </c>
      <c r="L18" s="6">
        <v>10</v>
      </c>
      <c r="M18">
        <f t="shared" ref="M18:M41" si="11">50/L18</f>
        <v>5</v>
      </c>
      <c r="O18">
        <f t="shared" ref="O18:O41" si="12">(I18*J18)/(K18*M18)</f>
        <v>-19.64544466666667</v>
      </c>
      <c r="P18">
        <f>AVERAGE(O18:O24)</f>
        <v>-34.26725295238095</v>
      </c>
      <c r="R18" s="3" t="s">
        <v>58</v>
      </c>
      <c r="S18" t="s">
        <v>57</v>
      </c>
      <c r="V18" s="3" t="s">
        <v>58</v>
      </c>
      <c r="W18" t="s">
        <v>57</v>
      </c>
      <c r="Z18" s="3" t="s">
        <v>58</v>
      </c>
      <c r="AA18" t="s">
        <v>57</v>
      </c>
      <c r="AC18">
        <f t="shared" ref="AC18:AC41" si="13">ABS(O18)</f>
        <v>19.64544466666667</v>
      </c>
    </row>
    <row r="19" spans="1:29" x14ac:dyDescent="0.2">
      <c r="A19" t="s">
        <v>57</v>
      </c>
      <c r="B19" t="s">
        <v>1</v>
      </c>
      <c r="C19">
        <v>200</v>
      </c>
      <c r="D19" s="5">
        <v>-28.760999999999999</v>
      </c>
      <c r="E19" s="5">
        <v>-24.960999999999999</v>
      </c>
      <c r="F19" s="5">
        <v>-20.286999999999999</v>
      </c>
      <c r="G19">
        <f t="shared" si="9"/>
        <v>-24.669666666666661</v>
      </c>
      <c r="H19" s="5">
        <v>0.33900000000000002</v>
      </c>
      <c r="I19">
        <f t="shared" si="10"/>
        <v>-25.008666666666659</v>
      </c>
      <c r="J19">
        <v>14.18</v>
      </c>
      <c r="K19">
        <v>2</v>
      </c>
      <c r="L19" s="6">
        <v>10</v>
      </c>
      <c r="M19">
        <f t="shared" si="11"/>
        <v>5</v>
      </c>
      <c r="O19">
        <f t="shared" si="12"/>
        <v>-35.462289333333324</v>
      </c>
      <c r="Q19" t="s">
        <v>75</v>
      </c>
      <c r="R19">
        <f>AVERAGE(O37:O41)</f>
        <v>-36.173463599999998</v>
      </c>
      <c r="S19">
        <f>AVERAGE(O25:O31)</f>
        <v>-28.880878666666664</v>
      </c>
      <c r="U19" t="s">
        <v>75</v>
      </c>
      <c r="V19">
        <f>STDEVA(O37:O41)</f>
        <v>14.540314510713971</v>
      </c>
      <c r="W19">
        <f>STDEVA(O25:O31)</f>
        <v>7.1868721136560403</v>
      </c>
      <c r="Y19" t="s">
        <v>75</v>
      </c>
      <c r="Z19">
        <f>V19/SQRT(V24)</f>
        <v>6.5026263320366064</v>
      </c>
      <c r="AA19">
        <f>W19/SQRT(W24)</f>
        <v>2.7163823310227162</v>
      </c>
      <c r="AC19">
        <f t="shared" si="13"/>
        <v>35.462289333333324</v>
      </c>
    </row>
    <row r="20" spans="1:29" x14ac:dyDescent="0.2">
      <c r="A20" t="s">
        <v>57</v>
      </c>
      <c r="B20" t="s">
        <v>2</v>
      </c>
      <c r="C20">
        <v>200</v>
      </c>
      <c r="D20" s="5">
        <v>-13.391999999999999</v>
      </c>
      <c r="E20" s="5">
        <v>-17.125</v>
      </c>
      <c r="F20" s="5">
        <v>-13.326000000000001</v>
      </c>
      <c r="G20">
        <f t="shared" si="9"/>
        <v>-14.614333333333335</v>
      </c>
      <c r="H20" s="5">
        <v>0.114</v>
      </c>
      <c r="I20">
        <f t="shared" si="10"/>
        <v>-14.728333333333335</v>
      </c>
      <c r="J20">
        <v>14.18</v>
      </c>
      <c r="K20">
        <v>2</v>
      </c>
      <c r="L20" s="6">
        <v>10</v>
      </c>
      <c r="M20">
        <f t="shared" si="11"/>
        <v>5</v>
      </c>
      <c r="O20">
        <f t="shared" si="12"/>
        <v>-20.884776666666671</v>
      </c>
      <c r="Q20" t="s">
        <v>76</v>
      </c>
      <c r="R20">
        <f>AVERAGE(O32:O36)</f>
        <v>-27.139763733333332</v>
      </c>
      <c r="S20">
        <f>AVERAGE(O18:O24)</f>
        <v>-34.26725295238095</v>
      </c>
      <c r="U20" t="s">
        <v>76</v>
      </c>
      <c r="V20">
        <f>STDEVA(O32:O36)</f>
        <v>3.8250408959043845</v>
      </c>
      <c r="W20">
        <f>STDEVA(O18:O24)</f>
        <v>11.620698086916706</v>
      </c>
      <c r="Y20" t="s">
        <v>76</v>
      </c>
      <c r="Z20">
        <f>V20/SQRT(V25)</f>
        <v>1.7106102919917801</v>
      </c>
      <c r="AA20">
        <f>W20/SQRT(W25)</f>
        <v>4.3922110284208076</v>
      </c>
      <c r="AC20">
        <f t="shared" si="13"/>
        <v>20.884776666666671</v>
      </c>
    </row>
    <row r="21" spans="1:29" x14ac:dyDescent="0.2">
      <c r="A21" t="s">
        <v>57</v>
      </c>
      <c r="B21" t="s">
        <v>3</v>
      </c>
      <c r="C21">
        <v>200</v>
      </c>
      <c r="D21" s="5">
        <v>-31.818999999999999</v>
      </c>
      <c r="E21" s="5">
        <v>-25.67</v>
      </c>
      <c r="F21" s="5">
        <v>-24.335000000000001</v>
      </c>
      <c r="G21" s="7">
        <f t="shared" si="9"/>
        <v>-27.274666666666672</v>
      </c>
      <c r="H21" s="5">
        <v>-1.323</v>
      </c>
      <c r="I21">
        <f t="shared" si="10"/>
        <v>-25.951666666666672</v>
      </c>
      <c r="J21">
        <v>14.18</v>
      </c>
      <c r="K21">
        <v>2</v>
      </c>
      <c r="L21" s="6">
        <v>10</v>
      </c>
      <c r="M21">
        <f t="shared" si="11"/>
        <v>5</v>
      </c>
      <c r="O21">
        <f t="shared" si="12"/>
        <v>-36.799463333333343</v>
      </c>
      <c r="AC21">
        <f t="shared" si="13"/>
        <v>36.799463333333343</v>
      </c>
    </row>
    <row r="22" spans="1:29" x14ac:dyDescent="0.2">
      <c r="A22" t="s">
        <v>57</v>
      </c>
      <c r="B22" t="s">
        <v>4</v>
      </c>
      <c r="C22">
        <v>200</v>
      </c>
      <c r="D22" s="5">
        <v>-36.573999999999998</v>
      </c>
      <c r="E22" s="5">
        <v>-33.704000000000001</v>
      </c>
      <c r="F22" s="5">
        <v>-30.73</v>
      </c>
      <c r="G22">
        <f t="shared" si="9"/>
        <v>-33.669333333333334</v>
      </c>
      <c r="H22" s="5">
        <v>-0.39500000000000002</v>
      </c>
      <c r="I22">
        <f t="shared" si="10"/>
        <v>-33.274333333333331</v>
      </c>
      <c r="J22">
        <v>14.18</v>
      </c>
      <c r="K22">
        <v>2</v>
      </c>
      <c r="L22" s="6">
        <v>10</v>
      </c>
      <c r="M22">
        <f t="shared" si="11"/>
        <v>5</v>
      </c>
      <c r="O22">
        <f t="shared" si="12"/>
        <v>-47.183004666666662</v>
      </c>
      <c r="Q22" s="67" t="s">
        <v>78</v>
      </c>
      <c r="R22" s="67"/>
      <c r="S22" s="67"/>
      <c r="U22" s="66" t="s">
        <v>80</v>
      </c>
      <c r="V22" s="66"/>
      <c r="W22" s="66"/>
      <c r="AC22">
        <f t="shared" si="13"/>
        <v>47.183004666666662</v>
      </c>
    </row>
    <row r="23" spans="1:29" x14ac:dyDescent="0.2">
      <c r="A23" t="s">
        <v>57</v>
      </c>
      <c r="B23" t="s">
        <v>5</v>
      </c>
      <c r="C23">
        <v>200</v>
      </c>
      <c r="D23" s="5">
        <v>-17.138999999999999</v>
      </c>
      <c r="E23" s="5">
        <v>-28.07</v>
      </c>
      <c r="F23" s="5">
        <v>-20.791</v>
      </c>
      <c r="G23">
        <f t="shared" si="9"/>
        <v>-22</v>
      </c>
      <c r="H23" s="5">
        <v>-0.48399999999999999</v>
      </c>
      <c r="I23">
        <f t="shared" si="10"/>
        <v>-21.515999999999998</v>
      </c>
      <c r="J23">
        <v>14.18</v>
      </c>
      <c r="K23">
        <v>2</v>
      </c>
      <c r="L23" s="6">
        <v>10</v>
      </c>
      <c r="M23">
        <f t="shared" si="11"/>
        <v>5</v>
      </c>
      <c r="O23">
        <f t="shared" si="12"/>
        <v>-30.509687999999993</v>
      </c>
      <c r="R23" t="s">
        <v>58</v>
      </c>
      <c r="S23" t="s">
        <v>57</v>
      </c>
      <c r="V23" t="s">
        <v>58</v>
      </c>
      <c r="W23" t="s">
        <v>57</v>
      </c>
      <c r="AC23">
        <f t="shared" si="13"/>
        <v>30.509687999999993</v>
      </c>
    </row>
    <row r="24" spans="1:29" x14ac:dyDescent="0.2">
      <c r="A24" t="s">
        <v>57</v>
      </c>
      <c r="B24" t="s">
        <v>6</v>
      </c>
      <c r="C24">
        <v>200</v>
      </c>
      <c r="D24" s="5">
        <v>-20.87</v>
      </c>
      <c r="E24" s="5">
        <v>-40.460999999999999</v>
      </c>
      <c r="F24" s="5">
        <v>-49.356999999999999</v>
      </c>
      <c r="G24">
        <f t="shared" si="9"/>
        <v>-36.896000000000001</v>
      </c>
      <c r="H24" s="5">
        <v>-2.0680000000000001</v>
      </c>
      <c r="I24">
        <f t="shared" si="10"/>
        <v>-34.828000000000003</v>
      </c>
      <c r="J24">
        <v>14.18</v>
      </c>
      <c r="K24">
        <v>2</v>
      </c>
      <c r="L24" s="6">
        <v>10</v>
      </c>
      <c r="M24">
        <f t="shared" si="11"/>
        <v>5</v>
      </c>
      <c r="O24">
        <f t="shared" si="12"/>
        <v>-49.386104000000003</v>
      </c>
      <c r="Q24" t="s">
        <v>75</v>
      </c>
      <c r="R24">
        <f>ABS(R19)</f>
        <v>36.173463599999998</v>
      </c>
      <c r="S24">
        <f>ABS(S19)</f>
        <v>28.880878666666664</v>
      </c>
      <c r="U24" t="s">
        <v>75</v>
      </c>
      <c r="V24">
        <f>COUNT(O37:O41)</f>
        <v>5</v>
      </c>
      <c r="W24">
        <f>COUNT(O26:O32)</f>
        <v>7</v>
      </c>
      <c r="AC24">
        <f t="shared" si="13"/>
        <v>49.386104000000003</v>
      </c>
    </row>
    <row r="25" spans="1:29" x14ac:dyDescent="0.2">
      <c r="A25" t="s">
        <v>57</v>
      </c>
      <c r="B25" t="s">
        <v>7</v>
      </c>
      <c r="C25">
        <v>200</v>
      </c>
      <c r="D25" s="5">
        <v>-17.791</v>
      </c>
      <c r="E25" s="5">
        <v>-10.617000000000001</v>
      </c>
      <c r="F25" s="5">
        <v>-15.052</v>
      </c>
      <c r="G25">
        <f t="shared" si="9"/>
        <v>-14.486666666666666</v>
      </c>
      <c r="H25" s="5">
        <v>-5.1999999999999998E-2</v>
      </c>
      <c r="I25">
        <f t="shared" si="10"/>
        <v>-14.434666666666667</v>
      </c>
      <c r="J25">
        <v>14.18</v>
      </c>
      <c r="K25">
        <v>2</v>
      </c>
      <c r="L25" s="6">
        <v>10</v>
      </c>
      <c r="M25">
        <f t="shared" si="11"/>
        <v>5</v>
      </c>
      <c r="O25">
        <f t="shared" si="12"/>
        <v>-20.468357333333334</v>
      </c>
      <c r="P25">
        <f>AVERAGE(O25:O31)</f>
        <v>-28.880878666666664</v>
      </c>
      <c r="Q25" t="s">
        <v>76</v>
      </c>
      <c r="R25">
        <f>ABS(R20)</f>
        <v>27.139763733333332</v>
      </c>
      <c r="S25">
        <f>ABS(S20)</f>
        <v>34.26725295238095</v>
      </c>
      <c r="U25" t="s">
        <v>76</v>
      </c>
      <c r="V25">
        <f>COUNT(O33:O37)</f>
        <v>5</v>
      </c>
      <c r="W25">
        <f>COUNT(O19:O25)</f>
        <v>7</v>
      </c>
      <c r="AC25">
        <f t="shared" si="13"/>
        <v>20.468357333333334</v>
      </c>
    </row>
    <row r="26" spans="1:29" x14ac:dyDescent="0.2">
      <c r="A26" t="s">
        <v>57</v>
      </c>
      <c r="B26" t="s">
        <v>8</v>
      </c>
      <c r="C26">
        <v>200</v>
      </c>
      <c r="D26" s="5">
        <v>-18</v>
      </c>
      <c r="E26" s="5">
        <v>-17.817</v>
      </c>
      <c r="F26" s="5">
        <v>-19.434999999999999</v>
      </c>
      <c r="G26">
        <f t="shared" si="9"/>
        <v>-18.417333333333332</v>
      </c>
      <c r="H26" s="5">
        <v>-0.88700000000000001</v>
      </c>
      <c r="I26">
        <f t="shared" si="10"/>
        <v>-17.530333333333331</v>
      </c>
      <c r="J26">
        <v>14.18</v>
      </c>
      <c r="K26">
        <v>2</v>
      </c>
      <c r="L26" s="6">
        <v>10</v>
      </c>
      <c r="M26">
        <f t="shared" si="11"/>
        <v>5</v>
      </c>
      <c r="O26">
        <f t="shared" si="12"/>
        <v>-24.858012666666664</v>
      </c>
      <c r="AC26">
        <f t="shared" si="13"/>
        <v>24.858012666666664</v>
      </c>
    </row>
    <row r="27" spans="1:29" x14ac:dyDescent="0.2">
      <c r="A27" t="s">
        <v>57</v>
      </c>
      <c r="B27" t="s">
        <v>9</v>
      </c>
      <c r="C27">
        <v>200</v>
      </c>
      <c r="D27" s="5">
        <v>-14.199</v>
      </c>
      <c r="E27" s="5">
        <v>-20.616</v>
      </c>
      <c r="F27" s="5">
        <v>-12.119</v>
      </c>
      <c r="G27">
        <f t="shared" si="9"/>
        <v>-15.644666666666666</v>
      </c>
      <c r="H27" s="5">
        <v>0.91700000000000004</v>
      </c>
      <c r="I27">
        <f t="shared" si="10"/>
        <v>-16.561666666666667</v>
      </c>
      <c r="J27">
        <v>14.18</v>
      </c>
      <c r="K27">
        <v>2</v>
      </c>
      <c r="L27" s="6">
        <v>10</v>
      </c>
      <c r="M27">
        <f t="shared" si="11"/>
        <v>5</v>
      </c>
      <c r="O27">
        <f t="shared" si="12"/>
        <v>-23.484443333333335</v>
      </c>
      <c r="AC27">
        <f t="shared" si="13"/>
        <v>23.484443333333335</v>
      </c>
    </row>
    <row r="28" spans="1:29" x14ac:dyDescent="0.2">
      <c r="A28" t="s">
        <v>57</v>
      </c>
      <c r="B28" t="s">
        <v>10</v>
      </c>
      <c r="C28">
        <v>200</v>
      </c>
      <c r="D28" s="5">
        <v>-21.809000000000001</v>
      </c>
      <c r="E28" s="5">
        <v>-21.783000000000001</v>
      </c>
      <c r="F28" s="5">
        <v>-16.617000000000001</v>
      </c>
      <c r="G28">
        <f t="shared" si="9"/>
        <v>-20.069666666666667</v>
      </c>
      <c r="H28" s="5">
        <v>0.67800000000000005</v>
      </c>
      <c r="I28">
        <f t="shared" si="10"/>
        <v>-20.747666666666667</v>
      </c>
      <c r="J28">
        <v>14.18</v>
      </c>
      <c r="K28">
        <v>2</v>
      </c>
      <c r="L28" s="6">
        <v>10</v>
      </c>
      <c r="M28">
        <f t="shared" si="11"/>
        <v>5</v>
      </c>
      <c r="O28">
        <f t="shared" si="12"/>
        <v>-29.420191333333332</v>
      </c>
      <c r="AC28">
        <f t="shared" si="13"/>
        <v>29.420191333333332</v>
      </c>
    </row>
    <row r="29" spans="1:29" x14ac:dyDescent="0.2">
      <c r="A29" t="s">
        <v>57</v>
      </c>
      <c r="B29" t="s">
        <v>11</v>
      </c>
      <c r="C29">
        <v>200</v>
      </c>
      <c r="D29" s="5">
        <v>-21.22</v>
      </c>
      <c r="E29" s="5">
        <v>-19.87</v>
      </c>
      <c r="F29" s="5">
        <v>-19.062000000000001</v>
      </c>
      <c r="G29">
        <f t="shared" si="9"/>
        <v>-20.050666666666668</v>
      </c>
      <c r="H29" s="5">
        <v>-0.183</v>
      </c>
      <c r="I29">
        <f t="shared" si="10"/>
        <v>-19.867666666666668</v>
      </c>
      <c r="J29">
        <v>14.18</v>
      </c>
      <c r="K29">
        <v>2</v>
      </c>
      <c r="L29" s="6">
        <v>10</v>
      </c>
      <c r="M29">
        <f t="shared" si="11"/>
        <v>5</v>
      </c>
      <c r="O29">
        <f t="shared" si="12"/>
        <v>-28.172351333333335</v>
      </c>
      <c r="AC29">
        <f t="shared" si="13"/>
        <v>28.172351333333335</v>
      </c>
    </row>
    <row r="30" spans="1:29" x14ac:dyDescent="0.2">
      <c r="A30" t="s">
        <v>57</v>
      </c>
      <c r="B30" t="s">
        <v>12</v>
      </c>
      <c r="C30">
        <v>200</v>
      </c>
      <c r="D30" s="5">
        <v>-29.344999999999999</v>
      </c>
      <c r="E30" s="5">
        <v>-28.134</v>
      </c>
      <c r="F30" s="5">
        <v>-31.257999999999999</v>
      </c>
      <c r="G30">
        <f t="shared" si="9"/>
        <v>-29.578999999999997</v>
      </c>
      <c r="H30" s="5">
        <v>-8.6999999999999994E-2</v>
      </c>
      <c r="I30">
        <f t="shared" si="10"/>
        <v>-29.491999999999997</v>
      </c>
      <c r="J30">
        <v>14.18</v>
      </c>
      <c r="K30">
        <v>2</v>
      </c>
      <c r="L30" s="6">
        <v>10</v>
      </c>
      <c r="M30">
        <f t="shared" si="11"/>
        <v>5</v>
      </c>
      <c r="O30">
        <f t="shared" si="12"/>
        <v>-41.819655999999995</v>
      </c>
      <c r="AC30">
        <f t="shared" si="13"/>
        <v>41.819655999999995</v>
      </c>
    </row>
    <row r="31" spans="1:29" x14ac:dyDescent="0.2">
      <c r="A31" t="s">
        <v>57</v>
      </c>
      <c r="B31" t="s">
        <v>13</v>
      </c>
      <c r="C31">
        <v>200</v>
      </c>
      <c r="D31" s="5">
        <v>-25.513000000000002</v>
      </c>
      <c r="E31" s="5">
        <v>-18.157</v>
      </c>
      <c r="F31" s="5">
        <v>-30.47</v>
      </c>
      <c r="G31">
        <f t="shared" si="9"/>
        <v>-24.713333333333335</v>
      </c>
      <c r="H31" s="5">
        <v>-0.77600000000000002</v>
      </c>
      <c r="I31">
        <f t="shared" si="10"/>
        <v>-23.937333333333335</v>
      </c>
      <c r="J31">
        <v>14.18</v>
      </c>
      <c r="K31">
        <v>2</v>
      </c>
      <c r="L31" s="6">
        <v>10</v>
      </c>
      <c r="M31">
        <f t="shared" si="11"/>
        <v>5</v>
      </c>
      <c r="O31">
        <f t="shared" si="12"/>
        <v>-33.94313866666667</v>
      </c>
      <c r="AC31">
        <f t="shared" si="13"/>
        <v>33.94313866666667</v>
      </c>
    </row>
    <row r="32" spans="1:29" x14ac:dyDescent="0.2">
      <c r="A32" t="s">
        <v>58</v>
      </c>
      <c r="B32" t="s">
        <v>14</v>
      </c>
      <c r="C32">
        <v>200</v>
      </c>
      <c r="D32" s="5">
        <v>-18.212</v>
      </c>
      <c r="E32" s="5">
        <v>-21.318999999999999</v>
      </c>
      <c r="F32" s="5">
        <v>-17.774999999999999</v>
      </c>
      <c r="G32">
        <f t="shared" si="9"/>
        <v>-19.102</v>
      </c>
      <c r="H32" s="5">
        <v>0.95799999999999996</v>
      </c>
      <c r="I32">
        <f t="shared" si="10"/>
        <v>-20.059999999999999</v>
      </c>
      <c r="J32">
        <v>14.18</v>
      </c>
      <c r="K32">
        <v>2</v>
      </c>
      <c r="L32" s="6">
        <v>10</v>
      </c>
      <c r="M32">
        <f t="shared" si="11"/>
        <v>5</v>
      </c>
      <c r="O32">
        <f t="shared" si="12"/>
        <v>-28.445079999999997</v>
      </c>
      <c r="P32">
        <f>AVERAGE(O32:O36)</f>
        <v>-27.139763733333332</v>
      </c>
      <c r="AC32">
        <f t="shared" si="13"/>
        <v>28.445079999999997</v>
      </c>
    </row>
    <row r="33" spans="1:29" x14ac:dyDescent="0.2">
      <c r="A33" t="s">
        <v>58</v>
      </c>
      <c r="B33" t="s">
        <v>15</v>
      </c>
      <c r="C33">
        <v>200</v>
      </c>
      <c r="D33" s="5">
        <v>-24.416</v>
      </c>
      <c r="E33" s="5">
        <v>-18.04</v>
      </c>
      <c r="F33" s="5">
        <v>-26.228000000000002</v>
      </c>
      <c r="G33">
        <f t="shared" si="9"/>
        <v>-22.894666666666666</v>
      </c>
      <c r="H33" s="5">
        <v>-0.97499999999999998</v>
      </c>
      <c r="I33">
        <f t="shared" si="10"/>
        <v>-21.919666666666664</v>
      </c>
      <c r="J33">
        <v>14.18</v>
      </c>
      <c r="K33">
        <v>2</v>
      </c>
      <c r="L33" s="6">
        <v>10</v>
      </c>
      <c r="M33">
        <f t="shared" si="11"/>
        <v>5</v>
      </c>
      <c r="O33">
        <f t="shared" si="12"/>
        <v>-31.082087333333327</v>
      </c>
      <c r="AC33">
        <f t="shared" si="13"/>
        <v>31.082087333333327</v>
      </c>
    </row>
    <row r="34" spans="1:29" x14ac:dyDescent="0.2">
      <c r="A34" t="s">
        <v>58</v>
      </c>
      <c r="B34" t="s">
        <v>16</v>
      </c>
      <c r="C34">
        <v>200</v>
      </c>
      <c r="D34" s="5">
        <v>-17.533999999999999</v>
      </c>
      <c r="E34" s="5">
        <v>-20.596</v>
      </c>
      <c r="F34" s="5">
        <v>-17.952999999999999</v>
      </c>
      <c r="G34">
        <f t="shared" si="9"/>
        <v>-18.694333333333333</v>
      </c>
      <c r="H34" s="5">
        <v>0.46600000000000003</v>
      </c>
      <c r="I34">
        <f t="shared" si="10"/>
        <v>-19.160333333333334</v>
      </c>
      <c r="J34">
        <v>14.18</v>
      </c>
      <c r="K34">
        <v>2</v>
      </c>
      <c r="L34" s="6">
        <v>10</v>
      </c>
      <c r="M34">
        <f t="shared" si="11"/>
        <v>5</v>
      </c>
      <c r="O34">
        <f t="shared" si="12"/>
        <v>-27.169352666666668</v>
      </c>
      <c r="AC34">
        <f t="shared" si="13"/>
        <v>27.169352666666668</v>
      </c>
    </row>
    <row r="35" spans="1:29" x14ac:dyDescent="0.2">
      <c r="A35" t="s">
        <v>58</v>
      </c>
      <c r="B35" s="2" t="s">
        <v>17</v>
      </c>
      <c r="C35">
        <v>200</v>
      </c>
      <c r="D35" s="5">
        <v>-21.835000000000001</v>
      </c>
      <c r="E35" s="5">
        <v>-20.087</v>
      </c>
      <c r="F35" s="5">
        <v>-21.364999999999998</v>
      </c>
      <c r="G35">
        <f t="shared" si="9"/>
        <v>-21.095666666666663</v>
      </c>
      <c r="H35" s="5">
        <v>-1.2090000000000001</v>
      </c>
      <c r="I35">
        <f t="shared" si="10"/>
        <v>-19.886666666666663</v>
      </c>
      <c r="J35">
        <v>14.18</v>
      </c>
      <c r="K35">
        <v>2</v>
      </c>
      <c r="L35" s="6">
        <v>10</v>
      </c>
      <c r="M35">
        <f t="shared" si="11"/>
        <v>5</v>
      </c>
      <c r="O35">
        <f t="shared" si="12"/>
        <v>-28.199293333333326</v>
      </c>
      <c r="AC35">
        <f t="shared" si="13"/>
        <v>28.199293333333326</v>
      </c>
    </row>
    <row r="36" spans="1:29" x14ac:dyDescent="0.2">
      <c r="A36" t="s">
        <v>58</v>
      </c>
      <c r="B36" t="s">
        <v>18</v>
      </c>
      <c r="C36">
        <v>200</v>
      </c>
      <c r="D36" s="5">
        <v>-16.015000000000001</v>
      </c>
      <c r="E36" s="5">
        <v>-13.866</v>
      </c>
      <c r="F36" s="5">
        <v>-14.77</v>
      </c>
      <c r="G36">
        <f t="shared" si="9"/>
        <v>-14.883666666666665</v>
      </c>
      <c r="H36" s="5">
        <v>-0.21299999999999999</v>
      </c>
      <c r="I36">
        <f t="shared" si="10"/>
        <v>-14.670666666666666</v>
      </c>
      <c r="J36">
        <v>14.18</v>
      </c>
      <c r="K36">
        <v>2</v>
      </c>
      <c r="L36" s="6">
        <v>10</v>
      </c>
      <c r="M36">
        <f t="shared" si="11"/>
        <v>5</v>
      </c>
      <c r="O36">
        <f t="shared" si="12"/>
        <v>-20.803005333333331</v>
      </c>
      <c r="AC36">
        <f t="shared" si="13"/>
        <v>20.803005333333331</v>
      </c>
    </row>
    <row r="37" spans="1:29" x14ac:dyDescent="0.2">
      <c r="A37" t="s">
        <v>58</v>
      </c>
      <c r="B37" t="s">
        <v>19</v>
      </c>
      <c r="C37">
        <v>200</v>
      </c>
      <c r="D37" s="5">
        <v>-16.983000000000001</v>
      </c>
      <c r="E37" s="5">
        <v>-18.338999999999999</v>
      </c>
      <c r="F37" s="5">
        <v>-29.216999999999999</v>
      </c>
      <c r="G37">
        <f t="shared" si="9"/>
        <v>-21.513000000000002</v>
      </c>
      <c r="H37" s="5">
        <v>0.745</v>
      </c>
      <c r="I37">
        <f t="shared" si="10"/>
        <v>-22.258000000000003</v>
      </c>
      <c r="J37">
        <v>14.18</v>
      </c>
      <c r="K37">
        <v>2</v>
      </c>
      <c r="L37" s="6">
        <v>10</v>
      </c>
      <c r="M37">
        <f t="shared" si="11"/>
        <v>5</v>
      </c>
      <c r="O37">
        <f t="shared" si="12"/>
        <v>-31.561844000000001</v>
      </c>
      <c r="P37">
        <f>AVERAGE(O37:O41)</f>
        <v>-36.173463599999998</v>
      </c>
      <c r="AC37">
        <f t="shared" si="13"/>
        <v>31.561844000000001</v>
      </c>
    </row>
    <row r="38" spans="1:29" x14ac:dyDescent="0.2">
      <c r="A38" t="s">
        <v>58</v>
      </c>
      <c r="B38" t="s">
        <v>20</v>
      </c>
      <c r="C38">
        <v>200</v>
      </c>
      <c r="D38" s="5">
        <v>-23.013000000000002</v>
      </c>
      <c r="E38" s="5">
        <v>-23.085000000000001</v>
      </c>
      <c r="F38" s="5">
        <v>-27.178999999999998</v>
      </c>
      <c r="G38">
        <f t="shared" si="9"/>
        <v>-24.425666666666668</v>
      </c>
      <c r="H38" s="5">
        <v>-0.97499999999999998</v>
      </c>
      <c r="I38">
        <f t="shared" si="10"/>
        <v>-23.450666666666667</v>
      </c>
      <c r="J38">
        <v>14.18</v>
      </c>
      <c r="K38">
        <v>2</v>
      </c>
      <c r="L38" s="6">
        <v>10</v>
      </c>
      <c r="M38">
        <f t="shared" si="11"/>
        <v>5</v>
      </c>
      <c r="O38">
        <f t="shared" si="12"/>
        <v>-33.253045333333333</v>
      </c>
      <c r="AC38">
        <f t="shared" si="13"/>
        <v>33.253045333333333</v>
      </c>
    </row>
    <row r="39" spans="1:29" x14ac:dyDescent="0.2">
      <c r="A39" t="s">
        <v>58</v>
      </c>
      <c r="B39" t="s">
        <v>21</v>
      </c>
      <c r="C39">
        <v>200</v>
      </c>
      <c r="D39" s="5">
        <v>-22.207000000000001</v>
      </c>
      <c r="E39" s="5">
        <v>-14.858000000000001</v>
      </c>
      <c r="F39" s="5">
        <v>-21.518999999999998</v>
      </c>
      <c r="G39">
        <f t="shared" si="9"/>
        <v>-19.527999999999999</v>
      </c>
      <c r="H39" s="5">
        <v>-0.221</v>
      </c>
      <c r="I39">
        <f t="shared" si="10"/>
        <v>-19.306999999999999</v>
      </c>
      <c r="J39">
        <v>14.18</v>
      </c>
      <c r="K39">
        <v>2</v>
      </c>
      <c r="L39" s="6">
        <v>10</v>
      </c>
      <c r="M39">
        <f t="shared" si="11"/>
        <v>5</v>
      </c>
      <c r="O39">
        <f t="shared" si="12"/>
        <v>-27.377326</v>
      </c>
      <c r="AC39">
        <f t="shared" si="13"/>
        <v>27.377326</v>
      </c>
    </row>
    <row r="40" spans="1:29" x14ac:dyDescent="0.2">
      <c r="A40" t="s">
        <v>58</v>
      </c>
      <c r="B40" t="s">
        <v>22</v>
      </c>
      <c r="C40">
        <v>200</v>
      </c>
      <c r="D40" s="5">
        <v>-21.157</v>
      </c>
      <c r="E40" s="5">
        <v>-16.042999999999999</v>
      </c>
      <c r="F40" s="5">
        <v>-18.861000000000001</v>
      </c>
      <c r="G40">
        <f t="shared" si="9"/>
        <v>-18.687000000000001</v>
      </c>
      <c r="H40" s="5">
        <v>0.313</v>
      </c>
      <c r="I40">
        <f t="shared" si="10"/>
        <v>-19</v>
      </c>
      <c r="J40">
        <v>14.18</v>
      </c>
      <c r="K40">
        <v>2</v>
      </c>
      <c r="L40" s="6">
        <v>10</v>
      </c>
      <c r="M40">
        <f t="shared" si="11"/>
        <v>5</v>
      </c>
      <c r="O40">
        <f t="shared" si="12"/>
        <v>-26.942</v>
      </c>
      <c r="AC40">
        <f t="shared" si="13"/>
        <v>26.942</v>
      </c>
    </row>
    <row r="41" spans="1:29" x14ac:dyDescent="0.2">
      <c r="A41" t="s">
        <v>58</v>
      </c>
      <c r="B41" t="s">
        <v>23</v>
      </c>
      <c r="C41">
        <v>200</v>
      </c>
      <c r="D41" s="5">
        <v>-49.173999999999999</v>
      </c>
      <c r="E41" s="5">
        <v>-38.869999999999997</v>
      </c>
      <c r="F41" s="5">
        <v>-48.912999999999997</v>
      </c>
      <c r="G41" s="7">
        <f t="shared" si="9"/>
        <v>-45.652333333333331</v>
      </c>
      <c r="H41" s="5">
        <v>-2.117</v>
      </c>
      <c r="I41">
        <f t="shared" si="10"/>
        <v>-43.535333333333334</v>
      </c>
      <c r="J41">
        <v>14.18</v>
      </c>
      <c r="K41">
        <v>2</v>
      </c>
      <c r="L41" s="6">
        <v>10</v>
      </c>
      <c r="M41">
        <f t="shared" si="11"/>
        <v>5</v>
      </c>
      <c r="O41">
        <f t="shared" si="12"/>
        <v>-61.73310266666666</v>
      </c>
      <c r="AC41">
        <f t="shared" si="13"/>
        <v>61.73310266666666</v>
      </c>
    </row>
  </sheetData>
  <mergeCells count="6">
    <mergeCell ref="C1:E1"/>
    <mergeCell ref="Q17:S17"/>
    <mergeCell ref="U17:W17"/>
    <mergeCell ref="Y17:AA17"/>
    <mergeCell ref="Q22:S22"/>
    <mergeCell ref="U22:W22"/>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DCEB-D1FC-464E-8C36-662F8B50A417}">
  <dimension ref="A1:AC42"/>
  <sheetViews>
    <sheetView topLeftCell="A17" zoomScale="85" zoomScaleNormal="85" workbookViewId="0">
      <selection activeCell="O19" sqref="O19:O42"/>
    </sheetView>
  </sheetViews>
  <sheetFormatPr defaultRowHeight="15" x14ac:dyDescent="0.2"/>
  <cols>
    <col min="2" max="2" width="15.46875" bestFit="1" customWidth="1"/>
  </cols>
  <sheetData>
    <row r="1" spans="1:14" x14ac:dyDescent="0.2">
      <c r="A1" t="s">
        <v>62</v>
      </c>
      <c r="C1" s="65" t="s">
        <v>72</v>
      </c>
      <c r="D1" s="65"/>
      <c r="E1" s="65"/>
      <c r="I1" s="7"/>
    </row>
    <row r="2" spans="1:14" x14ac:dyDescent="0.2">
      <c r="A2" t="s">
        <v>158</v>
      </c>
      <c r="B2" s="11" t="s">
        <v>70</v>
      </c>
      <c r="C2" s="4">
        <v>1</v>
      </c>
      <c r="D2" s="4">
        <v>2</v>
      </c>
      <c r="E2" s="4">
        <v>3</v>
      </c>
      <c r="F2" s="3" t="s">
        <v>63</v>
      </c>
      <c r="G2" s="4" t="s">
        <v>64</v>
      </c>
      <c r="H2" s="3" t="s">
        <v>61</v>
      </c>
      <c r="I2" s="9" t="s">
        <v>65</v>
      </c>
      <c r="J2" s="3" t="s">
        <v>66</v>
      </c>
      <c r="K2" s="3" t="s">
        <v>67</v>
      </c>
      <c r="L2" s="3" t="s">
        <v>106</v>
      </c>
      <c r="N2" s="3" t="s">
        <v>107</v>
      </c>
    </row>
    <row r="3" spans="1:14" x14ac:dyDescent="0.2">
      <c r="B3" s="40">
        <v>20</v>
      </c>
      <c r="C3" s="5">
        <v>23.347999999999999</v>
      </c>
      <c r="D3" s="5">
        <v>18.600000000000001</v>
      </c>
      <c r="E3" s="5">
        <v>20.216999999999999</v>
      </c>
      <c r="F3">
        <f t="shared" ref="F3:F7" si="0">AVERAGE(C3:E3)</f>
        <v>20.721666666666668</v>
      </c>
      <c r="G3" s="5">
        <v>-0.183</v>
      </c>
      <c r="H3">
        <f t="shared" ref="H3:H7" si="1">F3-G3</f>
        <v>20.904666666666667</v>
      </c>
      <c r="I3" s="7">
        <v>64.959999999999994</v>
      </c>
      <c r="J3">
        <v>4</v>
      </c>
      <c r="K3" s="5">
        <v>1</v>
      </c>
      <c r="L3">
        <f>50/K3</f>
        <v>50</v>
      </c>
      <c r="N3">
        <f>(H3*I3)/(J3*L3)</f>
        <v>6.7898357333333328</v>
      </c>
    </row>
    <row r="4" spans="1:14" x14ac:dyDescent="0.2">
      <c r="B4" s="19">
        <v>100</v>
      </c>
      <c r="C4" s="5">
        <v>6.4960000000000004</v>
      </c>
      <c r="D4" s="5">
        <v>5.3739999999999997</v>
      </c>
      <c r="E4" s="5">
        <v>4.4089999999999998</v>
      </c>
      <c r="F4">
        <f t="shared" si="0"/>
        <v>5.426333333333333</v>
      </c>
      <c r="G4" s="5">
        <v>0.104</v>
      </c>
      <c r="H4">
        <f t="shared" si="1"/>
        <v>5.3223333333333329</v>
      </c>
      <c r="I4" s="7">
        <v>64.959999999999994</v>
      </c>
      <c r="J4">
        <v>4</v>
      </c>
      <c r="K4" s="6">
        <v>5</v>
      </c>
      <c r="L4">
        <f t="shared" ref="L4:L7" si="2">50/K4</f>
        <v>10</v>
      </c>
      <c r="N4">
        <f>(H4*I4)/(J4*L4)</f>
        <v>8.6434693333333321</v>
      </c>
    </row>
    <row r="5" spans="1:14" x14ac:dyDescent="0.2">
      <c r="B5" s="19">
        <v>200</v>
      </c>
      <c r="C5" s="5">
        <v>3.9390000000000001</v>
      </c>
      <c r="D5" s="5">
        <v>3.1829999999999998</v>
      </c>
      <c r="E5" s="5">
        <v>3.8090000000000002</v>
      </c>
      <c r="F5" s="7">
        <f t="shared" si="0"/>
        <v>3.6436666666666668</v>
      </c>
      <c r="G5" s="5">
        <v>0.47</v>
      </c>
      <c r="H5" s="7">
        <f t="shared" si="1"/>
        <v>3.1736666666666666</v>
      </c>
      <c r="I5" s="7">
        <v>64.959999999999994</v>
      </c>
      <c r="J5">
        <v>4</v>
      </c>
      <c r="K5" s="8">
        <v>10</v>
      </c>
      <c r="L5" s="7">
        <f t="shared" si="2"/>
        <v>5</v>
      </c>
      <c r="M5" s="7"/>
      <c r="N5" s="7">
        <f t="shared" ref="N5:N7" si="3">(H5*I5)/(J5*L5)</f>
        <v>10.308069333333332</v>
      </c>
    </row>
    <row r="6" spans="1:14" x14ac:dyDescent="0.2">
      <c r="B6" s="19">
        <v>400</v>
      </c>
      <c r="C6" s="5">
        <v>0</v>
      </c>
      <c r="D6" s="5">
        <v>0</v>
      </c>
      <c r="E6" s="5">
        <v>0</v>
      </c>
      <c r="F6">
        <f t="shared" si="0"/>
        <v>0</v>
      </c>
      <c r="G6" s="5">
        <v>0</v>
      </c>
      <c r="H6">
        <f t="shared" si="1"/>
        <v>0</v>
      </c>
      <c r="I6" s="7">
        <v>64.959999999999994</v>
      </c>
      <c r="J6">
        <v>4</v>
      </c>
      <c r="K6" s="6">
        <v>20</v>
      </c>
      <c r="L6">
        <f t="shared" si="2"/>
        <v>2.5</v>
      </c>
      <c r="N6" s="7">
        <f t="shared" si="3"/>
        <v>0</v>
      </c>
    </row>
    <row r="7" spans="1:14" x14ac:dyDescent="0.2">
      <c r="B7" s="19">
        <v>20</v>
      </c>
      <c r="C7" s="5">
        <v>0</v>
      </c>
      <c r="D7" s="5">
        <v>0</v>
      </c>
      <c r="E7" s="5">
        <v>0</v>
      </c>
      <c r="F7">
        <f t="shared" si="0"/>
        <v>0</v>
      </c>
      <c r="G7" s="5">
        <v>0</v>
      </c>
      <c r="H7">
        <f t="shared" si="1"/>
        <v>0</v>
      </c>
      <c r="I7" s="7">
        <v>64.959999999999994</v>
      </c>
      <c r="J7">
        <v>2</v>
      </c>
      <c r="K7" s="6">
        <v>1</v>
      </c>
      <c r="L7">
        <f t="shared" si="2"/>
        <v>50</v>
      </c>
      <c r="N7">
        <f t="shared" si="3"/>
        <v>0</v>
      </c>
    </row>
    <row r="8" spans="1:14" x14ac:dyDescent="0.2">
      <c r="B8" s="19"/>
    </row>
    <row r="9" spans="1:14" x14ac:dyDescent="0.2">
      <c r="A9" t="s">
        <v>208</v>
      </c>
      <c r="B9" s="51" t="s">
        <v>70</v>
      </c>
      <c r="C9" s="4">
        <v>1</v>
      </c>
      <c r="D9" s="4">
        <v>2</v>
      </c>
      <c r="E9" s="4">
        <v>3</v>
      </c>
      <c r="F9" s="3" t="s">
        <v>63</v>
      </c>
      <c r="G9" s="4" t="s">
        <v>64</v>
      </c>
      <c r="H9" s="3" t="s">
        <v>61</v>
      </c>
      <c r="I9" s="9" t="s">
        <v>65</v>
      </c>
      <c r="J9" s="3" t="s">
        <v>66</v>
      </c>
      <c r="K9" s="3" t="s">
        <v>67</v>
      </c>
      <c r="L9" s="3" t="s">
        <v>106</v>
      </c>
      <c r="N9" s="3" t="s">
        <v>107</v>
      </c>
    </row>
    <row r="10" spans="1:14" x14ac:dyDescent="0.2">
      <c r="B10" s="40">
        <v>20</v>
      </c>
      <c r="C10" s="5">
        <v>20.896000000000001</v>
      </c>
      <c r="D10" s="5">
        <v>20.478000000000002</v>
      </c>
      <c r="E10" s="5">
        <v>23.896000000000001</v>
      </c>
      <c r="F10">
        <f t="shared" ref="F10" si="4">AVERAGE(C10:E10)</f>
        <v>21.756666666666671</v>
      </c>
      <c r="G10" s="5">
        <v>1.4870000000000001</v>
      </c>
      <c r="H10">
        <f t="shared" ref="H10:H14" si="5">F10-G10</f>
        <v>20.269666666666673</v>
      </c>
      <c r="I10" s="7">
        <v>64.959999999999994</v>
      </c>
      <c r="J10">
        <v>4</v>
      </c>
      <c r="K10" s="5">
        <v>1</v>
      </c>
      <c r="L10">
        <f>50/K10</f>
        <v>50</v>
      </c>
      <c r="N10">
        <f>(H10*I10)/(J10*L10)</f>
        <v>6.583587733333335</v>
      </c>
    </row>
    <row r="11" spans="1:14" x14ac:dyDescent="0.2">
      <c r="B11" s="19">
        <v>100</v>
      </c>
      <c r="C11" s="5">
        <v>7.4610000000000003</v>
      </c>
      <c r="D11" s="5">
        <v>7.5650000000000004</v>
      </c>
      <c r="E11" s="5">
        <v>7.3040000000000003</v>
      </c>
      <c r="F11">
        <f t="shared" ref="F11:F14" si="6">AVERAGE(C11:E11)</f>
        <v>7.4433333333333325</v>
      </c>
      <c r="G11" s="5">
        <v>0.70399999999999996</v>
      </c>
      <c r="H11">
        <f t="shared" si="5"/>
        <v>6.7393333333333327</v>
      </c>
      <c r="I11" s="7">
        <v>64.959999999999994</v>
      </c>
      <c r="J11">
        <v>4</v>
      </c>
      <c r="K11" s="6">
        <v>5</v>
      </c>
      <c r="L11">
        <f t="shared" ref="L11:L14" si="7">50/K11</f>
        <v>10</v>
      </c>
      <c r="N11">
        <f>(H11*I11)/(J11*L11)</f>
        <v>10.944677333333331</v>
      </c>
    </row>
    <row r="12" spans="1:14" x14ac:dyDescent="0.2">
      <c r="B12" s="19">
        <v>200</v>
      </c>
      <c r="C12" s="5">
        <v>3.5219999999999998</v>
      </c>
      <c r="D12" s="5">
        <v>4.1740000000000004</v>
      </c>
      <c r="E12" s="5">
        <v>3.548</v>
      </c>
      <c r="F12" s="7">
        <f t="shared" si="6"/>
        <v>3.7479999999999998</v>
      </c>
      <c r="G12" s="5">
        <v>-0.6</v>
      </c>
      <c r="H12" s="7">
        <f t="shared" si="5"/>
        <v>4.3479999999999999</v>
      </c>
      <c r="I12" s="7">
        <v>64.959999999999994</v>
      </c>
      <c r="J12">
        <v>4</v>
      </c>
      <c r="K12" s="8">
        <v>10</v>
      </c>
      <c r="L12" s="7">
        <f t="shared" si="7"/>
        <v>5</v>
      </c>
      <c r="M12" s="7"/>
      <c r="N12" s="7">
        <f t="shared" ref="N12:N14" si="8">(H12*I12)/(J12*L12)</f>
        <v>14.122303999999996</v>
      </c>
    </row>
    <row r="13" spans="1:14" x14ac:dyDescent="0.2">
      <c r="B13" s="19">
        <v>400</v>
      </c>
      <c r="C13" s="5">
        <v>0</v>
      </c>
      <c r="D13" s="5">
        <v>0</v>
      </c>
      <c r="E13" s="5">
        <v>0</v>
      </c>
      <c r="F13">
        <f t="shared" si="6"/>
        <v>0</v>
      </c>
      <c r="G13" s="5">
        <v>0</v>
      </c>
      <c r="H13">
        <f t="shared" si="5"/>
        <v>0</v>
      </c>
      <c r="I13" s="7">
        <v>64.959999999999994</v>
      </c>
      <c r="J13">
        <v>4</v>
      </c>
      <c r="K13" s="6">
        <v>20</v>
      </c>
      <c r="L13">
        <f t="shared" si="7"/>
        <v>2.5</v>
      </c>
      <c r="N13" s="7">
        <f t="shared" si="8"/>
        <v>0</v>
      </c>
    </row>
    <row r="14" spans="1:14" x14ac:dyDescent="0.2">
      <c r="B14" s="19">
        <v>800</v>
      </c>
      <c r="C14" s="5">
        <v>0</v>
      </c>
      <c r="D14" s="5">
        <v>0</v>
      </c>
      <c r="E14" s="5">
        <v>0</v>
      </c>
      <c r="F14">
        <f t="shared" si="6"/>
        <v>0</v>
      </c>
      <c r="G14" s="5">
        <v>0</v>
      </c>
      <c r="H14">
        <f t="shared" si="5"/>
        <v>0</v>
      </c>
      <c r="I14" s="7">
        <v>64.959999999999994</v>
      </c>
      <c r="J14">
        <v>4</v>
      </c>
      <c r="K14" s="6">
        <v>40</v>
      </c>
      <c r="L14">
        <f t="shared" si="7"/>
        <v>1.25</v>
      </c>
      <c r="N14">
        <f t="shared" si="8"/>
        <v>0</v>
      </c>
    </row>
    <row r="18" spans="1:29"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row>
    <row r="19" spans="1:29" x14ac:dyDescent="0.2">
      <c r="A19" t="s">
        <v>57</v>
      </c>
      <c r="B19" t="s">
        <v>0</v>
      </c>
      <c r="C19">
        <v>20</v>
      </c>
      <c r="D19" s="5">
        <v>15.414999999999999</v>
      </c>
      <c r="E19" s="5">
        <v>14.943</v>
      </c>
      <c r="F19" s="5">
        <v>15.372</v>
      </c>
      <c r="G19">
        <f t="shared" ref="G19:G42" si="9">AVERAGE(D19:F19)</f>
        <v>15.243333333333332</v>
      </c>
      <c r="H19" s="5">
        <v>0.14499999999999999</v>
      </c>
      <c r="I19">
        <f t="shared" ref="I19:I42" si="10">G19-H19</f>
        <v>15.098333333333333</v>
      </c>
      <c r="J19">
        <v>64.959999999999994</v>
      </c>
      <c r="K19">
        <v>4</v>
      </c>
      <c r="L19" s="5">
        <v>1</v>
      </c>
      <c r="M19">
        <f t="shared" ref="M19:M42" si="11">50/L19</f>
        <v>50</v>
      </c>
      <c r="O19">
        <f t="shared" ref="O19:O42" si="12">(I19*J19)/(K19*M19)</f>
        <v>4.903938666666666</v>
      </c>
      <c r="Q19">
        <f>AVERAGE(O19:O25)</f>
        <v>7.0109935999999982</v>
      </c>
    </row>
    <row r="20" spans="1:29" x14ac:dyDescent="0.2">
      <c r="A20" t="s">
        <v>57</v>
      </c>
      <c r="B20" t="s">
        <v>1</v>
      </c>
      <c r="C20">
        <v>20</v>
      </c>
      <c r="D20" s="5">
        <v>24.47</v>
      </c>
      <c r="E20" s="5">
        <v>27.13</v>
      </c>
      <c r="F20" s="5">
        <v>26.242999999999999</v>
      </c>
      <c r="G20">
        <f t="shared" si="9"/>
        <v>25.947666666666663</v>
      </c>
      <c r="H20" s="5">
        <v>0.876</v>
      </c>
      <c r="I20">
        <f t="shared" si="10"/>
        <v>25.071666666666662</v>
      </c>
      <c r="J20">
        <v>64.959999999999994</v>
      </c>
      <c r="K20">
        <v>4</v>
      </c>
      <c r="L20" s="5">
        <v>1</v>
      </c>
      <c r="M20">
        <f t="shared" si="11"/>
        <v>50</v>
      </c>
      <c r="O20">
        <f t="shared" si="12"/>
        <v>8.1432773333333301</v>
      </c>
      <c r="S20" t="s">
        <v>77</v>
      </c>
      <c r="W20" t="s">
        <v>74</v>
      </c>
      <c r="AA20" t="s">
        <v>79</v>
      </c>
    </row>
    <row r="21" spans="1:29" x14ac:dyDescent="0.2">
      <c r="A21" t="s">
        <v>57</v>
      </c>
      <c r="B21" t="s">
        <v>2</v>
      </c>
      <c r="C21">
        <v>20</v>
      </c>
      <c r="D21" s="5">
        <v>20.553000000000001</v>
      </c>
      <c r="E21" s="5">
        <v>22.314</v>
      </c>
      <c r="F21" s="5">
        <v>20.832000000000001</v>
      </c>
      <c r="G21">
        <f t="shared" si="9"/>
        <v>21.233000000000001</v>
      </c>
      <c r="H21" s="5">
        <v>1.087</v>
      </c>
      <c r="I21">
        <f t="shared" si="10"/>
        <v>20.146000000000001</v>
      </c>
      <c r="J21">
        <v>64.959999999999994</v>
      </c>
      <c r="K21">
        <v>4</v>
      </c>
      <c r="L21" s="5">
        <v>1</v>
      </c>
      <c r="M21">
        <f t="shared" si="11"/>
        <v>50</v>
      </c>
      <c r="O21">
        <f t="shared" si="12"/>
        <v>6.5434207999999998</v>
      </c>
      <c r="T21" s="3" t="s">
        <v>58</v>
      </c>
      <c r="U21" t="s">
        <v>57</v>
      </c>
      <c r="X21" s="3" t="s">
        <v>58</v>
      </c>
      <c r="Y21" t="s">
        <v>57</v>
      </c>
      <c r="AB21" s="3" t="s">
        <v>58</v>
      </c>
      <c r="AC21" t="s">
        <v>57</v>
      </c>
    </row>
    <row r="22" spans="1:29" x14ac:dyDescent="0.2">
      <c r="A22" t="s">
        <v>57</v>
      </c>
      <c r="B22" t="s">
        <v>3</v>
      </c>
      <c r="C22">
        <v>20</v>
      </c>
      <c r="D22" s="5">
        <v>23.347999999999999</v>
      </c>
      <c r="E22" s="5">
        <v>18.600000000000001</v>
      </c>
      <c r="F22" s="5">
        <v>20.216999999999999</v>
      </c>
      <c r="G22">
        <f t="shared" si="9"/>
        <v>20.721666666666668</v>
      </c>
      <c r="H22" s="5">
        <v>-0.183</v>
      </c>
      <c r="I22">
        <f t="shared" si="10"/>
        <v>20.904666666666667</v>
      </c>
      <c r="J22">
        <v>64.959999999999994</v>
      </c>
      <c r="K22">
        <v>4</v>
      </c>
      <c r="L22" s="5">
        <v>1</v>
      </c>
      <c r="M22">
        <f t="shared" si="11"/>
        <v>50</v>
      </c>
      <c r="O22">
        <f t="shared" si="12"/>
        <v>6.7898357333333328</v>
      </c>
      <c r="S22" t="s">
        <v>75</v>
      </c>
      <c r="T22">
        <f>AVERAGE(O38:O42)</f>
        <v>6.9837413333333327</v>
      </c>
      <c r="U22">
        <f>AVERAGE(O26:O32)</f>
        <v>7.2693178666666665</v>
      </c>
      <c r="W22" t="s">
        <v>75</v>
      </c>
      <c r="X22">
        <f>STDEVA(O38:O42)</f>
        <v>0.36022617379897331</v>
      </c>
      <c r="Y22">
        <f>STDEVA(O26:O32)</f>
        <v>1.2049029724020652</v>
      </c>
      <c r="AA22" t="s">
        <v>75</v>
      </c>
      <c r="AB22">
        <f>X22/SQRT(X27)</f>
        <v>0.1610980423778316</v>
      </c>
      <c r="AC22">
        <f>Y22/SQRT(Y27)</f>
        <v>0.455410516991198</v>
      </c>
    </row>
    <row r="23" spans="1:29" x14ac:dyDescent="0.2">
      <c r="A23" t="s">
        <v>57</v>
      </c>
      <c r="B23" t="s">
        <v>4</v>
      </c>
      <c r="C23">
        <v>20</v>
      </c>
      <c r="D23" s="5">
        <v>24.103999999999999</v>
      </c>
      <c r="E23" s="5">
        <v>19.408999999999999</v>
      </c>
      <c r="F23" s="5">
        <v>18.286999999999999</v>
      </c>
      <c r="G23">
        <f t="shared" si="9"/>
        <v>20.599999999999998</v>
      </c>
      <c r="H23" s="5">
        <v>0.41699999999999998</v>
      </c>
      <c r="I23">
        <f t="shared" si="10"/>
        <v>20.182999999999996</v>
      </c>
      <c r="J23">
        <v>64.959999999999994</v>
      </c>
      <c r="K23">
        <v>4</v>
      </c>
      <c r="L23" s="5">
        <v>1</v>
      </c>
      <c r="M23">
        <f t="shared" si="11"/>
        <v>50</v>
      </c>
      <c r="O23">
        <f t="shared" si="12"/>
        <v>6.5554383999999981</v>
      </c>
      <c r="S23" t="s">
        <v>76</v>
      </c>
      <c r="T23">
        <f>AVERAGE(O33:O37)</f>
        <v>6.9933121066666661</v>
      </c>
      <c r="U23">
        <f>AVERAGE(O19:O25)</f>
        <v>7.0109935999999982</v>
      </c>
      <c r="W23" t="s">
        <v>76</v>
      </c>
      <c r="X23">
        <f>STDEVA(O33:O37)</f>
        <v>1.2193377820072326</v>
      </c>
      <c r="Y23">
        <f>STDEVA(O19:O25)</f>
        <v>1.3760288721737526</v>
      </c>
      <c r="AA23" t="s">
        <v>76</v>
      </c>
      <c r="AB23">
        <f>X23/SQRT(X28)</f>
        <v>0.54530443362039838</v>
      </c>
      <c r="AC23">
        <f>Y23/SQRT(Y28)</f>
        <v>0.52009002751663369</v>
      </c>
    </row>
    <row r="24" spans="1:29" x14ac:dyDescent="0.2">
      <c r="A24" t="s">
        <v>57</v>
      </c>
      <c r="B24" t="s">
        <v>5</v>
      </c>
      <c r="C24">
        <v>20</v>
      </c>
      <c r="D24" s="5">
        <v>21.645</v>
      </c>
      <c r="E24" s="5">
        <v>22.196000000000002</v>
      </c>
      <c r="F24" s="5">
        <v>22.271000000000001</v>
      </c>
      <c r="G24">
        <f t="shared" si="9"/>
        <v>22.037333333333333</v>
      </c>
      <c r="H24" s="5">
        <v>0.90900000000000003</v>
      </c>
      <c r="I24">
        <f t="shared" si="10"/>
        <v>21.128333333333334</v>
      </c>
      <c r="J24">
        <v>64.959999999999994</v>
      </c>
      <c r="K24">
        <v>4</v>
      </c>
      <c r="L24" s="5">
        <v>1</v>
      </c>
      <c r="M24">
        <f t="shared" si="11"/>
        <v>50</v>
      </c>
      <c r="O24">
        <f t="shared" si="12"/>
        <v>6.8624826666666658</v>
      </c>
    </row>
    <row r="25" spans="1:29" x14ac:dyDescent="0.2">
      <c r="A25" t="s">
        <v>57</v>
      </c>
      <c r="B25" t="s">
        <v>6</v>
      </c>
      <c r="C25">
        <v>20</v>
      </c>
      <c r="D25" s="5">
        <v>31.33</v>
      </c>
      <c r="E25" s="5">
        <v>27.887</v>
      </c>
      <c r="F25" s="5">
        <v>27.183</v>
      </c>
      <c r="G25">
        <f t="shared" si="9"/>
        <v>28.8</v>
      </c>
      <c r="H25" s="5">
        <v>0.23300000000000001</v>
      </c>
      <c r="I25">
        <f t="shared" si="10"/>
        <v>28.567</v>
      </c>
      <c r="J25">
        <v>64.959999999999994</v>
      </c>
      <c r="K25">
        <v>4</v>
      </c>
      <c r="L25" s="5">
        <v>1</v>
      </c>
      <c r="M25">
        <f t="shared" si="11"/>
        <v>50</v>
      </c>
      <c r="O25">
        <f t="shared" si="12"/>
        <v>9.2785615999999997</v>
      </c>
      <c r="S25" s="61" t="s">
        <v>78</v>
      </c>
      <c r="T25" s="61"/>
      <c r="U25" s="61"/>
      <c r="W25" s="60" t="s">
        <v>80</v>
      </c>
      <c r="X25" s="60"/>
      <c r="Y25" s="60"/>
    </row>
    <row r="26" spans="1:29" x14ac:dyDescent="0.2">
      <c r="A26" t="s">
        <v>57</v>
      </c>
      <c r="B26" t="s">
        <v>7</v>
      </c>
      <c r="C26">
        <v>20</v>
      </c>
      <c r="D26" s="5">
        <v>24.939</v>
      </c>
      <c r="E26" s="5">
        <v>20.582999999999998</v>
      </c>
      <c r="F26" s="5">
        <v>22.303999999999998</v>
      </c>
      <c r="G26">
        <f t="shared" si="9"/>
        <v>22.608666666666664</v>
      </c>
      <c r="H26" s="5">
        <v>0.55800000000000005</v>
      </c>
      <c r="I26">
        <f t="shared" si="10"/>
        <v>22.050666666666665</v>
      </c>
      <c r="J26">
        <v>64.959999999999994</v>
      </c>
      <c r="K26">
        <v>4</v>
      </c>
      <c r="L26" s="5">
        <v>1</v>
      </c>
      <c r="M26">
        <f t="shared" si="11"/>
        <v>50</v>
      </c>
      <c r="O26">
        <f t="shared" si="12"/>
        <v>7.1620565333333319</v>
      </c>
      <c r="Q26">
        <f>AVERAGE(O26:O32)</f>
        <v>7.2693178666666665</v>
      </c>
      <c r="T26" t="s">
        <v>58</v>
      </c>
      <c r="U26" t="s">
        <v>57</v>
      </c>
      <c r="X26" t="s">
        <v>58</v>
      </c>
      <c r="Y26" t="s">
        <v>57</v>
      </c>
    </row>
    <row r="27" spans="1:29" x14ac:dyDescent="0.2">
      <c r="A27" t="s">
        <v>57</v>
      </c>
      <c r="B27" t="s">
        <v>8</v>
      </c>
      <c r="C27">
        <v>20</v>
      </c>
      <c r="D27" s="5">
        <v>20.035</v>
      </c>
      <c r="E27" s="5">
        <v>22.681000000000001</v>
      </c>
      <c r="F27" s="5">
        <v>22.300999999999998</v>
      </c>
      <c r="G27">
        <f t="shared" si="9"/>
        <v>21.672333333333331</v>
      </c>
      <c r="H27" s="5">
        <v>0.52200000000000002</v>
      </c>
      <c r="I27">
        <f t="shared" si="10"/>
        <v>21.150333333333332</v>
      </c>
      <c r="J27">
        <v>64.959999999999994</v>
      </c>
      <c r="K27">
        <v>4</v>
      </c>
      <c r="L27" s="5">
        <v>1</v>
      </c>
      <c r="M27">
        <f t="shared" si="11"/>
        <v>50</v>
      </c>
      <c r="O27">
        <f t="shared" si="12"/>
        <v>6.8696282666666661</v>
      </c>
      <c r="S27" t="s">
        <v>75</v>
      </c>
      <c r="T27">
        <f>ABS(T22)</f>
        <v>6.9837413333333327</v>
      </c>
      <c r="U27">
        <f>ABS(U22)</f>
        <v>7.2693178666666665</v>
      </c>
      <c r="W27" t="s">
        <v>75</v>
      </c>
      <c r="X27">
        <f>COUNT(O38:O42)</f>
        <v>5</v>
      </c>
      <c r="Y27">
        <f>COUNT(O26:O32)</f>
        <v>7</v>
      </c>
    </row>
    <row r="28" spans="1:29" x14ac:dyDescent="0.2">
      <c r="A28" t="s">
        <v>57</v>
      </c>
      <c r="B28" t="s">
        <v>9</v>
      </c>
      <c r="C28">
        <v>20</v>
      </c>
      <c r="D28" s="5">
        <v>16.994</v>
      </c>
      <c r="E28" s="5">
        <v>15.494</v>
      </c>
      <c r="F28" s="5">
        <v>16.518999999999998</v>
      </c>
      <c r="G28">
        <f t="shared" si="9"/>
        <v>16.335666666666665</v>
      </c>
      <c r="H28" s="5">
        <v>0.57799999999999996</v>
      </c>
      <c r="I28">
        <f t="shared" si="10"/>
        <v>15.757666666666665</v>
      </c>
      <c r="J28">
        <v>64.959999999999994</v>
      </c>
      <c r="K28">
        <v>4</v>
      </c>
      <c r="L28" s="5">
        <v>1</v>
      </c>
      <c r="M28">
        <f t="shared" si="11"/>
        <v>50</v>
      </c>
      <c r="O28">
        <f t="shared" si="12"/>
        <v>5.1180901333333324</v>
      </c>
      <c r="S28" t="s">
        <v>76</v>
      </c>
      <c r="T28">
        <f>ABS(T23)</f>
        <v>6.9933121066666661</v>
      </c>
      <c r="U28">
        <f>ABS(U23)</f>
        <v>7.0109935999999982</v>
      </c>
      <c r="W28" t="s">
        <v>76</v>
      </c>
      <c r="X28">
        <f>COUNT(O33:O37)</f>
        <v>5</v>
      </c>
      <c r="Y28">
        <f>COUNT(O19:O25)</f>
        <v>7</v>
      </c>
    </row>
    <row r="29" spans="1:29" x14ac:dyDescent="0.2">
      <c r="A29" t="s">
        <v>57</v>
      </c>
      <c r="B29" t="s">
        <v>10</v>
      </c>
      <c r="C29">
        <v>20</v>
      </c>
      <c r="D29" s="5">
        <v>23.373999999999999</v>
      </c>
      <c r="E29" s="5">
        <v>22.356999999999999</v>
      </c>
      <c r="F29" s="5">
        <v>22.565000000000001</v>
      </c>
      <c r="G29">
        <f t="shared" si="9"/>
        <v>22.765333333333331</v>
      </c>
      <c r="H29" s="5">
        <v>5.1999999999999998E-2</v>
      </c>
      <c r="I29">
        <f t="shared" si="10"/>
        <v>22.713333333333331</v>
      </c>
      <c r="J29">
        <v>64.959999999999994</v>
      </c>
      <c r="K29">
        <v>4</v>
      </c>
      <c r="L29" s="5">
        <v>1</v>
      </c>
      <c r="M29">
        <f t="shared" si="11"/>
        <v>50</v>
      </c>
      <c r="O29">
        <f t="shared" si="12"/>
        <v>7.3772906666666653</v>
      </c>
    </row>
    <row r="30" spans="1:29" x14ac:dyDescent="0.2">
      <c r="A30" t="s">
        <v>57</v>
      </c>
      <c r="B30" t="s">
        <v>11</v>
      </c>
      <c r="C30">
        <v>20</v>
      </c>
      <c r="D30" s="5">
        <v>22.07</v>
      </c>
      <c r="E30" s="5">
        <v>24.704000000000001</v>
      </c>
      <c r="F30" s="5">
        <v>18.913</v>
      </c>
      <c r="G30">
        <f t="shared" si="9"/>
        <v>21.895666666666667</v>
      </c>
      <c r="H30" s="5">
        <v>0.104</v>
      </c>
      <c r="I30">
        <f t="shared" si="10"/>
        <v>21.791666666666668</v>
      </c>
      <c r="J30">
        <v>64.959999999999994</v>
      </c>
      <c r="K30">
        <v>4</v>
      </c>
      <c r="L30" s="5">
        <v>1</v>
      </c>
      <c r="M30">
        <f t="shared" si="11"/>
        <v>50</v>
      </c>
      <c r="O30">
        <f t="shared" si="12"/>
        <v>7.0779333333333332</v>
      </c>
    </row>
    <row r="31" spans="1:29" x14ac:dyDescent="0.2">
      <c r="A31" t="s">
        <v>57</v>
      </c>
      <c r="B31" t="s">
        <v>12</v>
      </c>
      <c r="C31">
        <v>20</v>
      </c>
      <c r="D31" s="5">
        <v>27.484000000000002</v>
      </c>
      <c r="E31" s="5">
        <v>27.652000000000001</v>
      </c>
      <c r="F31" s="5">
        <v>27.876000000000001</v>
      </c>
      <c r="G31">
        <f t="shared" si="9"/>
        <v>27.670666666666666</v>
      </c>
      <c r="H31" s="5">
        <v>0.36299999999999999</v>
      </c>
      <c r="I31">
        <f t="shared" si="10"/>
        <v>27.307666666666666</v>
      </c>
      <c r="J31">
        <v>64.959999999999994</v>
      </c>
      <c r="K31">
        <v>4</v>
      </c>
      <c r="L31" s="5">
        <v>1</v>
      </c>
      <c r="M31">
        <f t="shared" si="11"/>
        <v>50</v>
      </c>
      <c r="O31">
        <f t="shared" si="12"/>
        <v>8.869530133333333</v>
      </c>
    </row>
    <row r="32" spans="1:29" x14ac:dyDescent="0.2">
      <c r="A32" t="s">
        <v>57</v>
      </c>
      <c r="B32" t="s">
        <v>13</v>
      </c>
      <c r="C32">
        <v>20</v>
      </c>
      <c r="D32" s="5">
        <v>25.835000000000001</v>
      </c>
      <c r="E32" s="5">
        <v>26.338999999999999</v>
      </c>
      <c r="F32" s="5">
        <v>30.056000000000001</v>
      </c>
      <c r="G32">
        <f t="shared" si="9"/>
        <v>27.41</v>
      </c>
      <c r="H32" s="5">
        <v>1.5149999999999999</v>
      </c>
      <c r="I32">
        <f t="shared" si="10"/>
        <v>25.895</v>
      </c>
      <c r="J32">
        <v>64.959999999999994</v>
      </c>
      <c r="K32">
        <v>4</v>
      </c>
      <c r="L32" s="5">
        <v>1</v>
      </c>
      <c r="M32">
        <f t="shared" si="11"/>
        <v>50</v>
      </c>
      <c r="O32">
        <f t="shared" si="12"/>
        <v>8.4106959999999997</v>
      </c>
    </row>
    <row r="33" spans="1:17" x14ac:dyDescent="0.2">
      <c r="A33" t="s">
        <v>58</v>
      </c>
      <c r="B33" t="s">
        <v>14</v>
      </c>
      <c r="C33">
        <v>20</v>
      </c>
      <c r="D33" s="5">
        <v>17.966999999999999</v>
      </c>
      <c r="E33" s="5">
        <v>15.83</v>
      </c>
      <c r="F33" s="5">
        <v>15.707000000000001</v>
      </c>
      <c r="G33">
        <f t="shared" si="9"/>
        <v>16.501333333333331</v>
      </c>
      <c r="H33" s="5">
        <v>0.86099999999999999</v>
      </c>
      <c r="I33">
        <f t="shared" si="10"/>
        <v>15.640333333333331</v>
      </c>
      <c r="J33">
        <v>64.959999999999994</v>
      </c>
      <c r="K33">
        <v>4</v>
      </c>
      <c r="L33" s="5">
        <v>1</v>
      </c>
      <c r="M33">
        <f t="shared" si="11"/>
        <v>50</v>
      </c>
      <c r="O33">
        <f t="shared" si="12"/>
        <v>5.0799802666666656</v>
      </c>
      <c r="Q33">
        <f>AVERAGE(O33:O37)</f>
        <v>6.9933121066666661</v>
      </c>
    </row>
    <row r="34" spans="1:17" x14ac:dyDescent="0.2">
      <c r="A34" t="s">
        <v>58</v>
      </c>
      <c r="B34" t="s">
        <v>15</v>
      </c>
      <c r="C34">
        <v>20</v>
      </c>
      <c r="D34" s="5">
        <v>21.286999999999999</v>
      </c>
      <c r="E34" s="5">
        <v>20.478000000000002</v>
      </c>
      <c r="F34" s="5">
        <v>22.11</v>
      </c>
      <c r="G34">
        <f t="shared" si="9"/>
        <v>21.291666666666668</v>
      </c>
      <c r="H34" s="5">
        <v>0.6</v>
      </c>
      <c r="I34">
        <f t="shared" si="10"/>
        <v>20.691666666666666</v>
      </c>
      <c r="J34">
        <v>64.959999999999994</v>
      </c>
      <c r="K34">
        <v>4</v>
      </c>
      <c r="L34" s="5">
        <v>1</v>
      </c>
      <c r="M34">
        <f t="shared" si="11"/>
        <v>50</v>
      </c>
      <c r="O34">
        <f t="shared" si="12"/>
        <v>6.720653333333332</v>
      </c>
    </row>
    <row r="35" spans="1:17" x14ac:dyDescent="0.2">
      <c r="A35" t="s">
        <v>58</v>
      </c>
      <c r="B35" t="s">
        <v>16</v>
      </c>
      <c r="C35">
        <v>20</v>
      </c>
      <c r="D35" s="5">
        <v>21.393999999999998</v>
      </c>
      <c r="E35" s="5">
        <v>24.606999999999999</v>
      </c>
      <c r="F35" s="5">
        <v>20.175000000000001</v>
      </c>
      <c r="G35">
        <f t="shared" si="9"/>
        <v>22.058666666666667</v>
      </c>
      <c r="H35" s="5">
        <v>0.11899999999999999</v>
      </c>
      <c r="I35">
        <f t="shared" si="10"/>
        <v>21.939666666666668</v>
      </c>
      <c r="J35">
        <v>64.959999999999994</v>
      </c>
      <c r="K35">
        <v>4</v>
      </c>
      <c r="L35" s="5">
        <v>1</v>
      </c>
      <c r="M35">
        <f t="shared" si="11"/>
        <v>50</v>
      </c>
      <c r="O35">
        <f t="shared" si="12"/>
        <v>7.1260037333333335</v>
      </c>
    </row>
    <row r="36" spans="1:17" x14ac:dyDescent="0.2">
      <c r="A36" t="s">
        <v>58</v>
      </c>
      <c r="B36" s="2" t="s">
        <v>17</v>
      </c>
      <c r="C36">
        <v>20</v>
      </c>
      <c r="D36" s="5">
        <v>25.776</v>
      </c>
      <c r="E36" s="5">
        <v>23.587</v>
      </c>
      <c r="F36" s="5">
        <v>27.414999999999999</v>
      </c>
      <c r="G36">
        <f t="shared" si="9"/>
        <v>25.592666666666663</v>
      </c>
      <c r="H36" s="5">
        <v>0.26100000000000001</v>
      </c>
      <c r="I36">
        <f t="shared" si="10"/>
        <v>25.331666666666663</v>
      </c>
      <c r="J36">
        <v>64.959999999999994</v>
      </c>
      <c r="K36">
        <v>4</v>
      </c>
      <c r="L36" s="5">
        <v>1</v>
      </c>
      <c r="M36">
        <f t="shared" si="11"/>
        <v>50</v>
      </c>
      <c r="O36">
        <f t="shared" si="12"/>
        <v>8.227725333333332</v>
      </c>
    </row>
    <row r="37" spans="1:17" x14ac:dyDescent="0.2">
      <c r="A37" t="s">
        <v>58</v>
      </c>
      <c r="B37" t="s">
        <v>18</v>
      </c>
      <c r="C37">
        <v>20</v>
      </c>
      <c r="D37" s="5">
        <v>24.157</v>
      </c>
      <c r="E37" s="5">
        <v>24.574000000000002</v>
      </c>
      <c r="F37" s="5">
        <v>25.148</v>
      </c>
      <c r="G37">
        <f t="shared" si="9"/>
        <v>24.626333333333335</v>
      </c>
      <c r="H37" s="5">
        <v>0.57399999999999995</v>
      </c>
      <c r="I37">
        <f t="shared" si="10"/>
        <v>24.052333333333333</v>
      </c>
      <c r="J37">
        <v>64.959999999999994</v>
      </c>
      <c r="K37">
        <v>4</v>
      </c>
      <c r="L37" s="5">
        <v>1</v>
      </c>
      <c r="M37">
        <f t="shared" si="11"/>
        <v>50</v>
      </c>
      <c r="O37">
        <f t="shared" si="12"/>
        <v>7.8121978666666658</v>
      </c>
    </row>
    <row r="38" spans="1:17" x14ac:dyDescent="0.2">
      <c r="A38" t="s">
        <v>58</v>
      </c>
      <c r="B38" t="s">
        <v>19</v>
      </c>
      <c r="C38">
        <v>20</v>
      </c>
      <c r="D38" s="5">
        <v>23.687000000000001</v>
      </c>
      <c r="E38" s="5">
        <v>22.722000000000001</v>
      </c>
      <c r="F38" s="5">
        <v>23.373999999999999</v>
      </c>
      <c r="G38">
        <f t="shared" si="9"/>
        <v>23.260999999999999</v>
      </c>
      <c r="H38" s="5">
        <v>1.5129999999999999</v>
      </c>
      <c r="I38">
        <f t="shared" si="10"/>
        <v>21.747999999999998</v>
      </c>
      <c r="J38">
        <v>64.959999999999994</v>
      </c>
      <c r="K38">
        <v>4</v>
      </c>
      <c r="L38" s="5">
        <v>1</v>
      </c>
      <c r="M38">
        <f t="shared" si="11"/>
        <v>50</v>
      </c>
      <c r="O38">
        <f t="shared" si="12"/>
        <v>7.0637503999999991</v>
      </c>
      <c r="Q38">
        <f>AVERAGE(O38:O42)</f>
        <v>6.9837413333333327</v>
      </c>
    </row>
    <row r="39" spans="1:17" x14ac:dyDescent="0.2">
      <c r="A39" t="s">
        <v>58</v>
      </c>
      <c r="B39" t="s">
        <v>20</v>
      </c>
      <c r="C39">
        <v>20</v>
      </c>
      <c r="D39" s="5">
        <v>23.54</v>
      </c>
      <c r="E39" s="5">
        <v>22.404</v>
      </c>
      <c r="F39" s="5">
        <v>22.655000000000001</v>
      </c>
      <c r="G39">
        <f t="shared" si="9"/>
        <v>22.866333333333333</v>
      </c>
      <c r="H39" s="5">
        <v>1.2110000000000001</v>
      </c>
      <c r="I39">
        <f t="shared" si="10"/>
        <v>21.655333333333335</v>
      </c>
      <c r="J39">
        <v>64.959999999999994</v>
      </c>
      <c r="K39">
        <v>4</v>
      </c>
      <c r="L39" s="5">
        <v>1</v>
      </c>
      <c r="M39">
        <f t="shared" si="11"/>
        <v>50</v>
      </c>
      <c r="O39">
        <f t="shared" si="12"/>
        <v>7.0336522666666665</v>
      </c>
    </row>
    <row r="40" spans="1:17" x14ac:dyDescent="0.2">
      <c r="A40" t="s">
        <v>58</v>
      </c>
      <c r="B40" t="s">
        <v>21</v>
      </c>
      <c r="C40">
        <v>20</v>
      </c>
      <c r="D40" s="5">
        <v>28.303999999999998</v>
      </c>
      <c r="E40" s="5">
        <v>24.704000000000001</v>
      </c>
      <c r="F40" s="5">
        <v>21.157</v>
      </c>
      <c r="G40">
        <f t="shared" si="9"/>
        <v>24.721666666666664</v>
      </c>
      <c r="H40" s="5">
        <v>1.585</v>
      </c>
      <c r="I40">
        <f t="shared" si="10"/>
        <v>23.136666666666663</v>
      </c>
      <c r="J40">
        <v>64.959999999999994</v>
      </c>
      <c r="K40">
        <v>4</v>
      </c>
      <c r="L40" s="5">
        <v>1</v>
      </c>
      <c r="M40">
        <f t="shared" si="11"/>
        <v>50</v>
      </c>
      <c r="O40">
        <f t="shared" si="12"/>
        <v>7.514789333333332</v>
      </c>
    </row>
    <row r="41" spans="1:17" x14ac:dyDescent="0.2">
      <c r="A41" t="s">
        <v>58</v>
      </c>
      <c r="B41" t="s">
        <v>22</v>
      </c>
      <c r="C41">
        <v>20</v>
      </c>
      <c r="D41" s="5">
        <v>19.760000000000002</v>
      </c>
      <c r="E41" s="5">
        <v>22.451000000000001</v>
      </c>
      <c r="F41" s="5">
        <v>21.472000000000001</v>
      </c>
      <c r="G41">
        <f t="shared" si="9"/>
        <v>21.227666666666668</v>
      </c>
      <c r="H41" s="5">
        <v>0.52900000000000003</v>
      </c>
      <c r="I41">
        <f t="shared" si="10"/>
        <v>20.698666666666668</v>
      </c>
      <c r="J41">
        <v>64.959999999999994</v>
      </c>
      <c r="K41">
        <v>4</v>
      </c>
      <c r="L41" s="5">
        <v>1</v>
      </c>
      <c r="M41">
        <f t="shared" si="11"/>
        <v>50</v>
      </c>
      <c r="O41">
        <f t="shared" si="12"/>
        <v>6.7229269333333335</v>
      </c>
    </row>
    <row r="42" spans="1:17" x14ac:dyDescent="0.2">
      <c r="A42" t="s">
        <v>58</v>
      </c>
      <c r="B42" t="s">
        <v>23</v>
      </c>
      <c r="C42">
        <v>20</v>
      </c>
      <c r="D42" s="5">
        <v>20.896000000000001</v>
      </c>
      <c r="E42" s="5">
        <v>20.478000000000002</v>
      </c>
      <c r="F42" s="5">
        <v>23.896000000000001</v>
      </c>
      <c r="G42">
        <f t="shared" si="9"/>
        <v>21.756666666666671</v>
      </c>
      <c r="H42" s="5">
        <v>1.4870000000000001</v>
      </c>
      <c r="I42">
        <f t="shared" si="10"/>
        <v>20.269666666666673</v>
      </c>
      <c r="J42">
        <v>64.959999999999994</v>
      </c>
      <c r="K42">
        <v>4</v>
      </c>
      <c r="L42" s="5">
        <v>1</v>
      </c>
      <c r="M42">
        <f t="shared" si="11"/>
        <v>50</v>
      </c>
      <c r="O42">
        <f t="shared" si="12"/>
        <v>6.583587733333335</v>
      </c>
    </row>
  </sheetData>
  <mergeCells count="1">
    <mergeCell ref="C1:E1"/>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FF21-F13C-4B43-B47C-499BC56C8FBB}">
  <dimension ref="A1:AB42"/>
  <sheetViews>
    <sheetView topLeftCell="A18" zoomScale="85" zoomScaleNormal="85" workbookViewId="0">
      <selection activeCell="Q19" sqref="Q19:Q42"/>
    </sheetView>
  </sheetViews>
  <sheetFormatPr defaultRowHeight="15" x14ac:dyDescent="0.2"/>
  <cols>
    <col min="1" max="1" width="11.43359375" bestFit="1" customWidth="1"/>
    <col min="2" max="2" width="15.46875" bestFit="1" customWidth="1"/>
  </cols>
  <sheetData>
    <row r="1" spans="1:14" x14ac:dyDescent="0.2">
      <c r="A1" t="s">
        <v>62</v>
      </c>
      <c r="C1" s="65" t="s">
        <v>72</v>
      </c>
      <c r="D1" s="65"/>
      <c r="E1" s="65"/>
    </row>
    <row r="2" spans="1:14" x14ac:dyDescent="0.2">
      <c r="A2" t="s">
        <v>158</v>
      </c>
      <c r="B2" s="11" t="s">
        <v>70</v>
      </c>
      <c r="C2" s="4">
        <v>1</v>
      </c>
      <c r="D2" s="4">
        <v>2</v>
      </c>
      <c r="E2" s="4">
        <v>3</v>
      </c>
      <c r="F2" s="3" t="s">
        <v>63</v>
      </c>
      <c r="G2" s="4" t="s">
        <v>64</v>
      </c>
      <c r="H2" s="3" t="s">
        <v>61</v>
      </c>
      <c r="I2" s="9" t="s">
        <v>65</v>
      </c>
      <c r="J2" s="3" t="s">
        <v>66</v>
      </c>
      <c r="K2" s="3" t="s">
        <v>67</v>
      </c>
      <c r="L2" s="3" t="s">
        <v>68</v>
      </c>
      <c r="N2" s="3" t="s">
        <v>107</v>
      </c>
    </row>
    <row r="3" spans="1:14" x14ac:dyDescent="0.2">
      <c r="B3" s="7">
        <v>20</v>
      </c>
      <c r="C3" s="5">
        <v>0</v>
      </c>
      <c r="D3" s="5">
        <v>0</v>
      </c>
      <c r="E3" s="5">
        <v>0</v>
      </c>
      <c r="F3">
        <f t="shared" ref="F3:F7" si="0">AVERAGE(C3:E3)</f>
        <v>0</v>
      </c>
      <c r="G3" s="5">
        <v>0</v>
      </c>
      <c r="H3">
        <f t="shared" ref="H3:H7" si="1">F3-G3</f>
        <v>0</v>
      </c>
      <c r="I3" s="7">
        <v>64.959999999999994</v>
      </c>
      <c r="J3">
        <v>2</v>
      </c>
      <c r="K3" s="5">
        <v>1</v>
      </c>
      <c r="L3">
        <f>50/K3</f>
        <v>50</v>
      </c>
      <c r="N3">
        <f>(H3*I3)/(J3*L3)</f>
        <v>0</v>
      </c>
    </row>
    <row r="4" spans="1:14" x14ac:dyDescent="0.2">
      <c r="B4" s="7">
        <v>100</v>
      </c>
      <c r="C4" s="5">
        <v>-79.043000000000006</v>
      </c>
      <c r="D4" s="5">
        <v>-77.347999999999999</v>
      </c>
      <c r="E4" s="5">
        <v>-81.391000000000005</v>
      </c>
      <c r="F4">
        <f t="shared" si="0"/>
        <v>-79.26066666666668</v>
      </c>
      <c r="G4" s="5">
        <v>-2.87</v>
      </c>
      <c r="H4">
        <f t="shared" si="1"/>
        <v>-76.390666666666675</v>
      </c>
      <c r="I4" s="7">
        <v>64.959999999999994</v>
      </c>
      <c r="J4">
        <v>2</v>
      </c>
      <c r="K4" s="6">
        <v>5</v>
      </c>
      <c r="L4">
        <f t="shared" ref="L4:L7" si="2">50/K4</f>
        <v>10</v>
      </c>
      <c r="N4">
        <f>(H4*I4)/(J4*L4)</f>
        <v>-248.11688533333336</v>
      </c>
    </row>
    <row r="5" spans="1:14" x14ac:dyDescent="0.2">
      <c r="B5" s="22">
        <v>200</v>
      </c>
      <c r="C5" s="5">
        <v>-13.173999999999999</v>
      </c>
      <c r="D5" s="5">
        <v>-23.478000000000002</v>
      </c>
      <c r="E5" s="5">
        <v>-18.783000000000001</v>
      </c>
      <c r="F5" s="7">
        <f>AVERAGE(C5:E5)</f>
        <v>-18.478333333333335</v>
      </c>
      <c r="G5" s="5">
        <v>-0.93899999999999995</v>
      </c>
      <c r="H5" s="7">
        <f t="shared" si="1"/>
        <v>-17.539333333333335</v>
      </c>
      <c r="I5" s="7">
        <v>64.959999999999994</v>
      </c>
      <c r="J5" s="7">
        <v>2</v>
      </c>
      <c r="K5" s="8">
        <v>10</v>
      </c>
      <c r="L5" s="7">
        <f t="shared" si="2"/>
        <v>5</v>
      </c>
      <c r="M5" s="7"/>
      <c r="N5" s="7">
        <f t="shared" ref="N5:N7" si="3">(H5*I5)/(J5*L5)</f>
        <v>-113.93550933333333</v>
      </c>
    </row>
    <row r="6" spans="1:14" x14ac:dyDescent="0.2">
      <c r="B6" s="7">
        <v>400</v>
      </c>
      <c r="C6" s="5">
        <v>-15.704000000000001</v>
      </c>
      <c r="D6" s="5">
        <v>-14.922000000000001</v>
      </c>
      <c r="E6" s="5">
        <v>-12.678000000000001</v>
      </c>
      <c r="F6">
        <f t="shared" si="0"/>
        <v>-14.434666666666667</v>
      </c>
      <c r="G6" s="5">
        <v>-0.157</v>
      </c>
      <c r="H6">
        <f t="shared" si="1"/>
        <v>-14.277666666666667</v>
      </c>
      <c r="I6" s="7">
        <v>64.959999999999994</v>
      </c>
      <c r="J6">
        <v>2</v>
      </c>
      <c r="K6" s="6">
        <v>20</v>
      </c>
      <c r="L6">
        <f t="shared" si="2"/>
        <v>2.5</v>
      </c>
      <c r="N6" s="7">
        <f>(H6*I6)/(J6*L6)</f>
        <v>-185.49544533333329</v>
      </c>
    </row>
    <row r="7" spans="1:14" x14ac:dyDescent="0.2">
      <c r="B7" s="7">
        <v>800</v>
      </c>
      <c r="C7" s="5">
        <v>0</v>
      </c>
      <c r="D7" s="5">
        <v>0</v>
      </c>
      <c r="E7" s="5">
        <v>0</v>
      </c>
      <c r="F7">
        <f t="shared" si="0"/>
        <v>0</v>
      </c>
      <c r="G7" s="5">
        <v>0</v>
      </c>
      <c r="H7">
        <f t="shared" si="1"/>
        <v>0</v>
      </c>
      <c r="I7" s="7">
        <v>64.959999999999994</v>
      </c>
      <c r="J7">
        <v>2</v>
      </c>
      <c r="K7" s="6">
        <v>40</v>
      </c>
      <c r="L7">
        <f t="shared" si="2"/>
        <v>1.25</v>
      </c>
      <c r="N7" s="7">
        <f t="shared" si="3"/>
        <v>0</v>
      </c>
    </row>
    <row r="8" spans="1:14" x14ac:dyDescent="0.2">
      <c r="B8" s="7"/>
    </row>
    <row r="9" spans="1:14" x14ac:dyDescent="0.2">
      <c r="A9" t="s">
        <v>208</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s="7">
        <v>64.959999999999994</v>
      </c>
      <c r="J10">
        <v>2</v>
      </c>
      <c r="K10" s="5">
        <v>1</v>
      </c>
      <c r="L10">
        <f>50/K10</f>
        <v>50</v>
      </c>
      <c r="N10">
        <f>(H10*I10)/(J10*L10)</f>
        <v>0</v>
      </c>
    </row>
    <row r="11" spans="1:14" x14ac:dyDescent="0.2">
      <c r="B11" s="7">
        <v>100</v>
      </c>
      <c r="C11" s="5">
        <v>-112.304</v>
      </c>
      <c r="D11" s="5">
        <v>-133.565</v>
      </c>
      <c r="E11" s="5">
        <v>-136.304</v>
      </c>
      <c r="F11">
        <f>AVERAGE(C11:E11)</f>
        <v>-127.39100000000001</v>
      </c>
      <c r="G11" s="5">
        <v>-0.41</v>
      </c>
      <c r="H11">
        <f>F11-G11</f>
        <v>-126.98100000000001</v>
      </c>
      <c r="I11" s="7">
        <v>64.959999999999994</v>
      </c>
      <c r="J11">
        <v>2</v>
      </c>
      <c r="K11" s="6">
        <v>5</v>
      </c>
      <c r="L11">
        <f t="shared" ref="L11:L14" si="4">50/K11</f>
        <v>10</v>
      </c>
      <c r="N11">
        <f>(H11*I11)/(J11*L11)</f>
        <v>-412.43428800000004</v>
      </c>
    </row>
    <row r="12" spans="1:14" x14ac:dyDescent="0.2">
      <c r="B12" s="22">
        <v>200</v>
      </c>
      <c r="C12" s="5">
        <v>-30.390999999999998</v>
      </c>
      <c r="D12" s="5">
        <v>-31.565000000000001</v>
      </c>
      <c r="E12" s="5">
        <v>-31.434999999999999</v>
      </c>
      <c r="F12" s="7">
        <f t="shared" ref="F12:F13" si="5">AVERAGE(C12:E12)</f>
        <v>-31.130333333333336</v>
      </c>
      <c r="G12" s="5">
        <v>-1.304</v>
      </c>
      <c r="H12" s="7">
        <f t="shared" ref="H12:H14" si="6">F12-G12</f>
        <v>-29.826333333333338</v>
      </c>
      <c r="I12" s="7">
        <v>64.959999999999994</v>
      </c>
      <c r="J12" s="7">
        <v>2</v>
      </c>
      <c r="K12" s="8">
        <v>10</v>
      </c>
      <c r="L12" s="7">
        <f t="shared" si="4"/>
        <v>5</v>
      </c>
      <c r="M12" s="7"/>
      <c r="N12" s="7">
        <f t="shared" ref="N12" si="7">(H12*I12)/(J12*L12)</f>
        <v>-193.75186133333335</v>
      </c>
    </row>
    <row r="13" spans="1:14" x14ac:dyDescent="0.2">
      <c r="B13" s="7">
        <v>400</v>
      </c>
      <c r="C13" s="5">
        <v>-16.539000000000001</v>
      </c>
      <c r="D13" s="5">
        <v>-15.026</v>
      </c>
      <c r="E13" s="5">
        <v>-16.277999999999999</v>
      </c>
      <c r="F13">
        <f t="shared" si="5"/>
        <v>-15.947666666666668</v>
      </c>
      <c r="G13" s="5">
        <v>-1.9830000000000001</v>
      </c>
      <c r="H13">
        <f t="shared" si="6"/>
        <v>-13.964666666666668</v>
      </c>
      <c r="I13" s="7">
        <v>64.959999999999994</v>
      </c>
      <c r="J13">
        <v>2</v>
      </c>
      <c r="K13" s="6">
        <v>20</v>
      </c>
      <c r="L13">
        <f t="shared" si="4"/>
        <v>2.5</v>
      </c>
      <c r="N13" s="7">
        <f>(H13*I13)/(J13*L13)</f>
        <v>-181.42894933333332</v>
      </c>
    </row>
    <row r="14" spans="1:14" x14ac:dyDescent="0.2">
      <c r="B14" s="7">
        <v>800</v>
      </c>
      <c r="C14" s="5">
        <v>0</v>
      </c>
      <c r="D14" s="5">
        <v>0</v>
      </c>
      <c r="E14" s="5">
        <v>0</v>
      </c>
      <c r="F14">
        <f>AVERAGE(C14:E14)</f>
        <v>0</v>
      </c>
      <c r="G14" s="5">
        <v>0</v>
      </c>
      <c r="H14">
        <f t="shared" si="6"/>
        <v>0</v>
      </c>
      <c r="I14" s="7">
        <v>64.959999999999994</v>
      </c>
      <c r="J14">
        <v>2</v>
      </c>
      <c r="K14" s="6">
        <v>40</v>
      </c>
      <c r="L14">
        <f t="shared" si="4"/>
        <v>1.25</v>
      </c>
      <c r="N14" s="7">
        <f t="shared" ref="N14" si="8">(H14*I14)/(J14*L14)</f>
        <v>0</v>
      </c>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s="7">
        <v>200</v>
      </c>
      <c r="D19" s="5">
        <v>-6.2869999999999999</v>
      </c>
      <c r="E19" s="5">
        <v>-7.8780000000000001</v>
      </c>
      <c r="F19" s="5">
        <v>-7.8520000000000003</v>
      </c>
      <c r="G19">
        <f t="shared" ref="G19:G40" si="9">AVERAGE(D19:F19)</f>
        <v>-7.3389999999999995</v>
      </c>
      <c r="H19" s="5">
        <v>-0.6</v>
      </c>
      <c r="I19" s="7">
        <f t="shared" ref="I19:I42" si="10">G19-H19</f>
        <v>-6.7389999999999999</v>
      </c>
      <c r="J19" s="7">
        <v>64.959999999999994</v>
      </c>
      <c r="K19" s="7">
        <v>2</v>
      </c>
      <c r="L19" s="8">
        <v>10</v>
      </c>
      <c r="M19" s="7">
        <f t="shared" ref="M19:M42" si="11">50/L19</f>
        <v>5</v>
      </c>
      <c r="N19" s="7"/>
      <c r="O19" s="7">
        <f t="shared" ref="O19:O42" si="12">(I19*J19)/(K19*M19)</f>
        <v>-43.776543999999994</v>
      </c>
      <c r="P19">
        <f>AVERAGE(O19:O25)</f>
        <v>-75.006527999999989</v>
      </c>
      <c r="Q19">
        <f>ABS(O19)</f>
        <v>43.776543999999994</v>
      </c>
      <c r="R19" t="s">
        <v>75</v>
      </c>
      <c r="S19">
        <f>AVERAGE(O38:O42)</f>
        <v>-88.239498666666663</v>
      </c>
      <c r="T19">
        <f>AVERAGE(O26:O32)</f>
        <v>-80.585045333333326</v>
      </c>
      <c r="V19" t="s">
        <v>75</v>
      </c>
      <c r="W19">
        <f>STDEVA(O38:O42)</f>
        <v>59.000427616399065</v>
      </c>
      <c r="X19">
        <f>STDEVA(O26:O32)</f>
        <v>38.087823657510135</v>
      </c>
      <c r="Z19" t="s">
        <v>75</v>
      </c>
      <c r="AA19">
        <f>W19/SQRT(W24)</f>
        <v>26.385793370364837</v>
      </c>
      <c r="AB19">
        <f>X19/SQRT(X24)</f>
        <v>14.395844196779196</v>
      </c>
    </row>
    <row r="20" spans="1:28" x14ac:dyDescent="0.2">
      <c r="A20" t="s">
        <v>57</v>
      </c>
      <c r="B20" t="s">
        <v>1</v>
      </c>
      <c r="C20" s="7">
        <v>200</v>
      </c>
      <c r="D20" s="5">
        <v>-14.787000000000001</v>
      </c>
      <c r="E20" s="5">
        <v>-18</v>
      </c>
      <c r="F20" s="5">
        <v>-14.348000000000001</v>
      </c>
      <c r="G20" s="7">
        <f>AVERAGE(D20:F20)</f>
        <v>-15.711666666666666</v>
      </c>
      <c r="H20" s="5">
        <v>0.13</v>
      </c>
      <c r="I20" s="7">
        <f t="shared" si="10"/>
        <v>-15.841666666666667</v>
      </c>
      <c r="J20" s="7">
        <v>64.959999999999994</v>
      </c>
      <c r="K20" s="7">
        <v>2</v>
      </c>
      <c r="L20" s="8">
        <v>10</v>
      </c>
      <c r="M20" s="7">
        <f t="shared" si="11"/>
        <v>5</v>
      </c>
      <c r="O20" s="7">
        <f t="shared" si="12"/>
        <v>-102.90746666666666</v>
      </c>
      <c r="Q20">
        <f t="shared" ref="Q20:Q42" si="13">ABS(O20)</f>
        <v>102.90746666666666</v>
      </c>
      <c r="R20" t="s">
        <v>76</v>
      </c>
      <c r="S20">
        <f>AVERAGE(O33:O37)</f>
        <v>-51.974929066666661</v>
      </c>
      <c r="T20">
        <f>AVERAGE(O19:O25)</f>
        <v>-75.006527999999989</v>
      </c>
      <c r="V20" t="s">
        <v>76</v>
      </c>
      <c r="W20">
        <f>STDEVA(O33:O37)</f>
        <v>5.9093693030991705</v>
      </c>
      <c r="X20">
        <f>STDEVA(O19:O25)</f>
        <v>35.32753248761194</v>
      </c>
      <c r="Z20" t="s">
        <v>76</v>
      </c>
      <c r="AA20">
        <f>W20/SQRT(W25)</f>
        <v>2.6427502931760607</v>
      </c>
      <c r="AB20">
        <f>X20/SQRT(X25)</f>
        <v>13.3525521993966</v>
      </c>
    </row>
    <row r="21" spans="1:28" x14ac:dyDescent="0.2">
      <c r="A21" t="s">
        <v>57</v>
      </c>
      <c r="B21" t="s">
        <v>2</v>
      </c>
      <c r="C21" s="7">
        <v>200</v>
      </c>
      <c r="D21" s="5">
        <v>-8.3390000000000004</v>
      </c>
      <c r="E21" s="5">
        <v>-8.4779999999999998</v>
      </c>
      <c r="F21" s="5">
        <v>-8.6479999999999997</v>
      </c>
      <c r="G21">
        <f>AVERAGE(D21:F21)</f>
        <v>-8.4883333333333333</v>
      </c>
      <c r="H21" s="5">
        <v>-0.56499999999999995</v>
      </c>
      <c r="I21" s="7">
        <f t="shared" si="10"/>
        <v>-7.9233333333333338</v>
      </c>
      <c r="J21" s="7">
        <v>64.959999999999994</v>
      </c>
      <c r="K21" s="7">
        <v>2</v>
      </c>
      <c r="L21" s="8">
        <v>10</v>
      </c>
      <c r="M21" s="7">
        <f t="shared" si="11"/>
        <v>5</v>
      </c>
      <c r="O21" s="7">
        <f t="shared" si="12"/>
        <v>-51.469973333333328</v>
      </c>
      <c r="Q21">
        <f t="shared" si="13"/>
        <v>51.469973333333328</v>
      </c>
    </row>
    <row r="22" spans="1:28" x14ac:dyDescent="0.2">
      <c r="A22" t="s">
        <v>57</v>
      </c>
      <c r="B22" t="s">
        <v>3</v>
      </c>
      <c r="C22" s="7">
        <v>200</v>
      </c>
      <c r="D22" s="5">
        <v>-13.173999999999999</v>
      </c>
      <c r="E22" s="5">
        <v>-23.478000000000002</v>
      </c>
      <c r="F22" s="5">
        <v>-18.783000000000001</v>
      </c>
      <c r="G22" s="7">
        <f>AVERAGE(D22:F22)</f>
        <v>-18.478333333333335</v>
      </c>
      <c r="H22" s="5">
        <v>-0.93899999999999995</v>
      </c>
      <c r="I22">
        <f t="shared" si="10"/>
        <v>-17.539333333333335</v>
      </c>
      <c r="J22" s="7">
        <v>64.959999999999994</v>
      </c>
      <c r="K22">
        <v>2</v>
      </c>
      <c r="L22" s="8">
        <v>10</v>
      </c>
      <c r="M22">
        <f t="shared" si="11"/>
        <v>5</v>
      </c>
      <c r="O22" s="7">
        <f t="shared" si="12"/>
        <v>-113.93550933333333</v>
      </c>
      <c r="Q22">
        <f t="shared" si="13"/>
        <v>113.93550933333333</v>
      </c>
      <c r="R22" s="67" t="s">
        <v>78</v>
      </c>
      <c r="S22" s="67"/>
      <c r="T22" s="67"/>
      <c r="V22" s="66" t="s">
        <v>80</v>
      </c>
      <c r="W22" s="66"/>
      <c r="X22" s="66"/>
    </row>
    <row r="23" spans="1:28" x14ac:dyDescent="0.2">
      <c r="A23" t="s">
        <v>57</v>
      </c>
      <c r="B23" t="s">
        <v>4</v>
      </c>
      <c r="C23" s="7">
        <v>200</v>
      </c>
      <c r="D23" s="5">
        <v>-11.4</v>
      </c>
      <c r="E23" s="5">
        <v>-10.356999999999999</v>
      </c>
      <c r="F23" s="5">
        <v>-11.635</v>
      </c>
      <c r="G23" s="7">
        <f>AVERAGE(D23:F23)</f>
        <v>-11.130666666666665</v>
      </c>
      <c r="H23" s="5">
        <v>-0.91300000000000003</v>
      </c>
      <c r="I23" s="7">
        <f t="shared" si="10"/>
        <v>-10.217666666666664</v>
      </c>
      <c r="J23" s="7">
        <v>64.959999999999994</v>
      </c>
      <c r="K23" s="7">
        <v>2</v>
      </c>
      <c r="L23" s="8">
        <v>10</v>
      </c>
      <c r="M23" s="7">
        <f t="shared" si="11"/>
        <v>5</v>
      </c>
      <c r="O23" s="7">
        <f t="shared" si="12"/>
        <v>-66.373962666666642</v>
      </c>
      <c r="Q23">
        <f t="shared" si="13"/>
        <v>66.373962666666642</v>
      </c>
      <c r="S23" t="s">
        <v>58</v>
      </c>
      <c r="T23" t="s">
        <v>57</v>
      </c>
      <c r="W23" t="s">
        <v>58</v>
      </c>
      <c r="X23" t="s">
        <v>57</v>
      </c>
    </row>
    <row r="24" spans="1:28" x14ac:dyDescent="0.2">
      <c r="A24" t="s">
        <v>57</v>
      </c>
      <c r="B24" t="s">
        <v>5</v>
      </c>
      <c r="C24" s="7">
        <v>200</v>
      </c>
      <c r="D24" s="5">
        <v>-6.3129999999999997</v>
      </c>
      <c r="E24" s="5">
        <v>-4.67</v>
      </c>
      <c r="F24" s="5">
        <v>-4.9569999999999999</v>
      </c>
      <c r="G24">
        <f t="shared" si="9"/>
        <v>-5.3133333333333335</v>
      </c>
      <c r="H24" s="5">
        <v>-0.54800000000000004</v>
      </c>
      <c r="I24" s="7">
        <f t="shared" si="10"/>
        <v>-4.7653333333333334</v>
      </c>
      <c r="J24" s="7">
        <v>64.959999999999994</v>
      </c>
      <c r="K24" s="7">
        <v>2</v>
      </c>
      <c r="L24" s="8">
        <v>10</v>
      </c>
      <c r="M24" s="7">
        <f t="shared" si="11"/>
        <v>5</v>
      </c>
      <c r="O24" s="7">
        <f t="shared" si="12"/>
        <v>-30.955605333333331</v>
      </c>
      <c r="Q24">
        <f t="shared" si="13"/>
        <v>30.955605333333331</v>
      </c>
      <c r="R24" t="s">
        <v>75</v>
      </c>
      <c r="S24">
        <f>ABS(S19)</f>
        <v>88.239498666666663</v>
      </c>
      <c r="T24">
        <f>ABS(T19)</f>
        <v>80.585045333333326</v>
      </c>
      <c r="V24" t="s">
        <v>75</v>
      </c>
      <c r="W24">
        <f>COUNT(O38:O42)</f>
        <v>5</v>
      </c>
      <c r="X24">
        <f>COUNT(O26:O32)</f>
        <v>7</v>
      </c>
    </row>
    <row r="25" spans="1:28" x14ac:dyDescent="0.2">
      <c r="A25" t="s">
        <v>57</v>
      </c>
      <c r="B25" t="s">
        <v>6</v>
      </c>
      <c r="C25" s="7">
        <v>200</v>
      </c>
      <c r="D25" s="5">
        <v>-18.757000000000001</v>
      </c>
      <c r="E25" s="5">
        <v>-19.722000000000001</v>
      </c>
      <c r="F25" s="5">
        <v>-17.190999999999999</v>
      </c>
      <c r="G25" s="7">
        <f>AVERAGE(D25:F25)</f>
        <v>-18.556666666666668</v>
      </c>
      <c r="H25" s="5">
        <v>-0.75700000000000001</v>
      </c>
      <c r="I25" s="7">
        <f t="shared" si="10"/>
        <v>-17.799666666666667</v>
      </c>
      <c r="J25" s="7">
        <v>64.959999999999994</v>
      </c>
      <c r="K25" s="7">
        <v>2</v>
      </c>
      <c r="L25" s="8">
        <v>10</v>
      </c>
      <c r="M25" s="7">
        <f t="shared" si="11"/>
        <v>5</v>
      </c>
      <c r="O25" s="7">
        <f t="shared" si="12"/>
        <v>-115.62663466666666</v>
      </c>
      <c r="Q25">
        <f t="shared" si="13"/>
        <v>115.62663466666666</v>
      </c>
      <c r="R25" t="s">
        <v>76</v>
      </c>
      <c r="S25">
        <f>ABS(S20)</f>
        <v>51.974929066666661</v>
      </c>
      <c r="T25">
        <f>ABS(T20)</f>
        <v>75.006527999999989</v>
      </c>
      <c r="V25" t="s">
        <v>76</v>
      </c>
      <c r="W25">
        <f>COUNT(O33:O37)</f>
        <v>5</v>
      </c>
      <c r="X25">
        <f>COUNT(O19:O25)</f>
        <v>7</v>
      </c>
    </row>
    <row r="26" spans="1:28" x14ac:dyDescent="0.2">
      <c r="A26" t="s">
        <v>57</v>
      </c>
      <c r="B26" t="s">
        <v>7</v>
      </c>
      <c r="C26" s="7">
        <v>200</v>
      </c>
      <c r="D26" s="5">
        <v>-8.4</v>
      </c>
      <c r="E26" s="5">
        <v>-10.199999999999999</v>
      </c>
      <c r="F26" s="5">
        <v>-9.1829999999999998</v>
      </c>
      <c r="G26" s="7">
        <f t="shared" si="9"/>
        <v>-9.261000000000001</v>
      </c>
      <c r="H26" s="5">
        <v>-1.304</v>
      </c>
      <c r="I26" s="7">
        <f t="shared" si="10"/>
        <v>-7.9570000000000007</v>
      </c>
      <c r="J26" s="7">
        <v>64.959999999999994</v>
      </c>
      <c r="K26" s="7">
        <v>2</v>
      </c>
      <c r="L26" s="8">
        <v>10</v>
      </c>
      <c r="M26" s="7">
        <f t="shared" si="11"/>
        <v>5</v>
      </c>
      <c r="O26" s="7">
        <f t="shared" si="12"/>
        <v>-51.688671999999997</v>
      </c>
      <c r="P26">
        <f>AVERAGE(O26:O32)</f>
        <v>-80.585045333333326</v>
      </c>
      <c r="Q26">
        <f t="shared" si="13"/>
        <v>51.688671999999997</v>
      </c>
    </row>
    <row r="27" spans="1:28" x14ac:dyDescent="0.2">
      <c r="A27" t="s">
        <v>57</v>
      </c>
      <c r="B27" t="s">
        <v>8</v>
      </c>
      <c r="C27" s="7">
        <v>200</v>
      </c>
      <c r="D27" s="5">
        <v>-10.938000000000001</v>
      </c>
      <c r="E27" s="5">
        <v>-12.853999999999999</v>
      </c>
      <c r="F27" s="5">
        <v>-7.734</v>
      </c>
      <c r="G27">
        <f>AVERAGE(D27:F27)</f>
        <v>-10.508666666666668</v>
      </c>
      <c r="H27" s="5">
        <v>-0.76400000000000001</v>
      </c>
      <c r="I27" s="7">
        <f t="shared" si="10"/>
        <v>-9.744666666666669</v>
      </c>
      <c r="J27" s="7">
        <v>64.959999999999994</v>
      </c>
      <c r="K27" s="7">
        <v>2</v>
      </c>
      <c r="L27" s="8">
        <v>10</v>
      </c>
      <c r="M27" s="7">
        <f t="shared" si="11"/>
        <v>5</v>
      </c>
      <c r="O27" s="7">
        <f t="shared" si="12"/>
        <v>-63.301354666666683</v>
      </c>
      <c r="Q27">
        <f t="shared" si="13"/>
        <v>63.301354666666683</v>
      </c>
    </row>
    <row r="28" spans="1:28" x14ac:dyDescent="0.2">
      <c r="A28" t="s">
        <v>57</v>
      </c>
      <c r="B28" t="s">
        <v>9</v>
      </c>
      <c r="C28" s="7">
        <v>200</v>
      </c>
      <c r="D28" s="5">
        <v>-7.9569999999999999</v>
      </c>
      <c r="E28" s="5">
        <v>-7.3040000000000003</v>
      </c>
      <c r="F28" s="5">
        <v>-6.7830000000000004</v>
      </c>
      <c r="G28" s="7">
        <f t="shared" si="9"/>
        <v>-7.3479999999999999</v>
      </c>
      <c r="H28" s="5">
        <v>-0.52200000000000002</v>
      </c>
      <c r="I28" s="7">
        <f t="shared" si="10"/>
        <v>-6.8259999999999996</v>
      </c>
      <c r="J28" s="7">
        <v>64.959999999999994</v>
      </c>
      <c r="K28" s="7">
        <v>2</v>
      </c>
      <c r="L28" s="8">
        <v>10</v>
      </c>
      <c r="M28" s="7">
        <f t="shared" si="11"/>
        <v>5</v>
      </c>
      <c r="O28" s="7">
        <f t="shared" si="12"/>
        <v>-44.341695999999999</v>
      </c>
      <c r="Q28">
        <f t="shared" si="13"/>
        <v>44.341695999999999</v>
      </c>
    </row>
    <row r="29" spans="1:28" x14ac:dyDescent="0.2">
      <c r="A29" t="s">
        <v>57</v>
      </c>
      <c r="B29" t="s">
        <v>10</v>
      </c>
      <c r="C29" s="7">
        <v>200</v>
      </c>
      <c r="D29" s="5">
        <v>-14.087</v>
      </c>
      <c r="E29" s="5">
        <v>-14.348000000000001</v>
      </c>
      <c r="F29" s="5">
        <v>-18.913</v>
      </c>
      <c r="G29" s="7">
        <f t="shared" si="9"/>
        <v>-15.782666666666666</v>
      </c>
      <c r="H29" s="5">
        <v>-0.13</v>
      </c>
      <c r="I29" s="7">
        <f t="shared" si="10"/>
        <v>-15.652666666666665</v>
      </c>
      <c r="J29" s="7">
        <v>64.959999999999994</v>
      </c>
      <c r="K29" s="7">
        <v>2</v>
      </c>
      <c r="L29" s="8">
        <v>10</v>
      </c>
      <c r="M29" s="7">
        <f t="shared" si="11"/>
        <v>5</v>
      </c>
      <c r="O29" s="7">
        <f t="shared" si="12"/>
        <v>-101.67972266666665</v>
      </c>
      <c r="Q29">
        <f t="shared" si="13"/>
        <v>101.67972266666665</v>
      </c>
    </row>
    <row r="30" spans="1:28" x14ac:dyDescent="0.2">
      <c r="A30" t="s">
        <v>57</v>
      </c>
      <c r="B30" t="s">
        <v>11</v>
      </c>
      <c r="C30" s="7">
        <v>200</v>
      </c>
      <c r="D30" s="5">
        <v>-8.8699999999999992</v>
      </c>
      <c r="E30" s="5">
        <v>-8.7390000000000008</v>
      </c>
      <c r="F30" s="5">
        <v>-12</v>
      </c>
      <c r="G30" s="7">
        <f t="shared" si="9"/>
        <v>-9.8696666666666673</v>
      </c>
      <c r="H30" s="5">
        <v>0.13</v>
      </c>
      <c r="I30" s="7">
        <f t="shared" si="10"/>
        <v>-9.999666666666668</v>
      </c>
      <c r="J30" s="7">
        <v>64.959999999999994</v>
      </c>
      <c r="K30" s="7">
        <v>2</v>
      </c>
      <c r="L30" s="8">
        <v>10</v>
      </c>
      <c r="M30" s="7">
        <f t="shared" si="11"/>
        <v>5</v>
      </c>
      <c r="O30" s="7">
        <f t="shared" si="12"/>
        <v>-64.95783466666667</v>
      </c>
      <c r="Q30">
        <f t="shared" si="13"/>
        <v>64.95783466666667</v>
      </c>
    </row>
    <row r="31" spans="1:28" x14ac:dyDescent="0.2">
      <c r="A31" t="s">
        <v>57</v>
      </c>
      <c r="B31" t="s">
        <v>12</v>
      </c>
      <c r="C31" s="7">
        <v>200</v>
      </c>
      <c r="D31" s="5">
        <v>-22.434999999999999</v>
      </c>
      <c r="E31" s="5">
        <v>-25.173999999999999</v>
      </c>
      <c r="F31" s="5">
        <v>-25.696000000000002</v>
      </c>
      <c r="G31" s="7">
        <f t="shared" si="9"/>
        <v>-24.434999999999999</v>
      </c>
      <c r="H31" s="5">
        <v>-0.54900000000000004</v>
      </c>
      <c r="I31" s="7">
        <f t="shared" si="10"/>
        <v>-23.885999999999999</v>
      </c>
      <c r="J31" s="7">
        <v>64.959999999999994</v>
      </c>
      <c r="K31" s="7">
        <v>2</v>
      </c>
      <c r="L31" s="8">
        <v>10</v>
      </c>
      <c r="M31" s="7">
        <f t="shared" si="11"/>
        <v>5</v>
      </c>
      <c r="O31" s="7">
        <f t="shared" si="12"/>
        <v>-155.16345599999997</v>
      </c>
      <c r="Q31">
        <f t="shared" si="13"/>
        <v>155.16345599999997</v>
      </c>
    </row>
    <row r="32" spans="1:28" x14ac:dyDescent="0.2">
      <c r="A32" t="s">
        <v>57</v>
      </c>
      <c r="B32" t="s">
        <v>13</v>
      </c>
      <c r="C32" s="7">
        <v>200</v>
      </c>
      <c r="D32" s="5">
        <v>-11.163</v>
      </c>
      <c r="E32" s="5">
        <v>-13.007999999999999</v>
      </c>
      <c r="F32" s="5">
        <v>-15.922000000000001</v>
      </c>
      <c r="G32" s="7">
        <f t="shared" si="9"/>
        <v>-13.364333333333335</v>
      </c>
      <c r="H32" s="5">
        <v>-0.59299999999999997</v>
      </c>
      <c r="I32" s="7">
        <f t="shared" si="10"/>
        <v>-12.771333333333335</v>
      </c>
      <c r="J32" s="7">
        <v>64.959999999999994</v>
      </c>
      <c r="K32" s="7">
        <v>2</v>
      </c>
      <c r="L32" s="8">
        <v>10</v>
      </c>
      <c r="M32" s="7">
        <f t="shared" si="11"/>
        <v>5</v>
      </c>
      <c r="O32" s="7">
        <f t="shared" si="12"/>
        <v>-82.962581333333333</v>
      </c>
      <c r="Q32">
        <f t="shared" si="13"/>
        <v>82.962581333333333</v>
      </c>
    </row>
    <row r="33" spans="1:17" x14ac:dyDescent="0.2">
      <c r="A33" t="s">
        <v>58</v>
      </c>
      <c r="B33" t="s">
        <v>14</v>
      </c>
      <c r="C33" s="7">
        <v>200</v>
      </c>
      <c r="D33" s="5">
        <v>-7.2779999999999996</v>
      </c>
      <c r="E33" s="5">
        <v>-8.4260000000000002</v>
      </c>
      <c r="F33" s="5">
        <v>-9.5739999999999998</v>
      </c>
      <c r="G33" s="7">
        <f t="shared" si="9"/>
        <v>-8.4260000000000002</v>
      </c>
      <c r="H33" s="5">
        <v>-0.626</v>
      </c>
      <c r="I33" s="7">
        <f t="shared" si="10"/>
        <v>-7.8</v>
      </c>
      <c r="J33" s="7">
        <v>64.959999999999994</v>
      </c>
      <c r="K33" s="7">
        <v>2</v>
      </c>
      <c r="L33" s="8">
        <v>10</v>
      </c>
      <c r="M33" s="7">
        <f t="shared" si="11"/>
        <v>5</v>
      </c>
      <c r="O33" s="7">
        <f t="shared" si="12"/>
        <v>-50.66879999999999</v>
      </c>
      <c r="P33">
        <f>AVERAGE(O33:O37)</f>
        <v>-51.974929066666661</v>
      </c>
      <c r="Q33">
        <f t="shared" si="13"/>
        <v>50.66879999999999</v>
      </c>
    </row>
    <row r="34" spans="1:17" x14ac:dyDescent="0.2">
      <c r="A34" t="s">
        <v>58</v>
      </c>
      <c r="B34" t="s">
        <v>15</v>
      </c>
      <c r="C34" s="7">
        <v>200</v>
      </c>
      <c r="D34" s="5">
        <v>-7.5389999999999997</v>
      </c>
      <c r="E34" s="5">
        <v>-9.3130000000000006</v>
      </c>
      <c r="F34" s="5">
        <v>-9.3130000000000006</v>
      </c>
      <c r="G34" s="7">
        <f>AVERAGE(D34:F34)</f>
        <v>-8.7216666666666658</v>
      </c>
      <c r="H34" s="5">
        <v>-0.93899999999999995</v>
      </c>
      <c r="I34" s="7">
        <f t="shared" si="10"/>
        <v>-7.7826666666666657</v>
      </c>
      <c r="J34" s="7">
        <v>64.959999999999994</v>
      </c>
      <c r="K34" s="7">
        <v>2</v>
      </c>
      <c r="L34" s="8">
        <v>10</v>
      </c>
      <c r="M34" s="7">
        <f t="shared" si="11"/>
        <v>5</v>
      </c>
      <c r="O34" s="7">
        <f t="shared" si="12"/>
        <v>-50.556202666666657</v>
      </c>
      <c r="Q34">
        <f t="shared" si="13"/>
        <v>50.556202666666657</v>
      </c>
    </row>
    <row r="35" spans="1:17" x14ac:dyDescent="0.2">
      <c r="A35" t="s">
        <v>58</v>
      </c>
      <c r="B35" t="s">
        <v>16</v>
      </c>
      <c r="C35" s="7">
        <v>200</v>
      </c>
      <c r="D35" s="5">
        <v>-5.9219999999999997</v>
      </c>
      <c r="E35" s="5">
        <v>-9.8610000000000007</v>
      </c>
      <c r="F35" s="5">
        <v>-7.5650000000000004</v>
      </c>
      <c r="G35">
        <f t="shared" ref="G35" si="14">AVERAGE(D35:F35)</f>
        <v>-7.7826666666666675</v>
      </c>
      <c r="H35" s="5">
        <v>-0.106</v>
      </c>
      <c r="I35" s="7">
        <f t="shared" si="10"/>
        <v>-7.6766666666666676</v>
      </c>
      <c r="J35" s="7">
        <v>64.959999999999994</v>
      </c>
      <c r="K35" s="7">
        <v>2</v>
      </c>
      <c r="L35" s="8">
        <v>10</v>
      </c>
      <c r="M35" s="7">
        <f t="shared" si="11"/>
        <v>5</v>
      </c>
      <c r="O35" s="7">
        <f t="shared" si="12"/>
        <v>-49.867626666666666</v>
      </c>
      <c r="Q35">
        <f t="shared" si="13"/>
        <v>49.867626666666666</v>
      </c>
    </row>
    <row r="36" spans="1:17" x14ac:dyDescent="0.2">
      <c r="A36" t="s">
        <v>58</v>
      </c>
      <c r="B36" s="2" t="s">
        <v>17</v>
      </c>
      <c r="C36" s="7">
        <v>200</v>
      </c>
      <c r="D36" s="5">
        <v>-9.6780000000000008</v>
      </c>
      <c r="E36" s="5">
        <v>-10.643000000000001</v>
      </c>
      <c r="F36" s="5">
        <v>-10.878</v>
      </c>
      <c r="G36" s="7">
        <f t="shared" si="9"/>
        <v>-10.399666666666667</v>
      </c>
      <c r="H36" s="5">
        <v>-0.83499999999999996</v>
      </c>
      <c r="I36" s="7">
        <f t="shared" si="10"/>
        <v>-9.5646666666666675</v>
      </c>
      <c r="J36" s="7">
        <v>64.959999999999994</v>
      </c>
      <c r="K36" s="7">
        <v>2</v>
      </c>
      <c r="L36" s="8">
        <v>10</v>
      </c>
      <c r="M36" s="7">
        <f t="shared" si="11"/>
        <v>5</v>
      </c>
      <c r="O36" s="7">
        <f t="shared" si="12"/>
        <v>-62.132074666666668</v>
      </c>
      <c r="Q36">
        <f t="shared" si="13"/>
        <v>62.132074666666668</v>
      </c>
    </row>
    <row r="37" spans="1:17" x14ac:dyDescent="0.2">
      <c r="A37" t="s">
        <v>58</v>
      </c>
      <c r="B37" t="s">
        <v>18</v>
      </c>
      <c r="C37" s="7">
        <v>200</v>
      </c>
      <c r="D37" s="5">
        <v>-6.3680000000000003</v>
      </c>
      <c r="E37" s="5">
        <v>-8.6240000000000006</v>
      </c>
      <c r="F37" s="5">
        <v>-9.5579999999999998</v>
      </c>
      <c r="G37" s="7">
        <f t="shared" si="9"/>
        <v>-8.1833333333333336</v>
      </c>
      <c r="H37" s="5">
        <v>-1.002</v>
      </c>
      <c r="I37" s="7">
        <f t="shared" si="10"/>
        <v>-7.1813333333333338</v>
      </c>
      <c r="J37" s="7">
        <v>64.959999999999994</v>
      </c>
      <c r="K37" s="7">
        <v>2</v>
      </c>
      <c r="L37" s="8">
        <v>10</v>
      </c>
      <c r="M37" s="7">
        <f t="shared" si="11"/>
        <v>5</v>
      </c>
      <c r="O37" s="7">
        <f t="shared" si="12"/>
        <v>-46.649941333333331</v>
      </c>
      <c r="Q37">
        <f t="shared" si="13"/>
        <v>46.649941333333331</v>
      </c>
    </row>
    <row r="38" spans="1:17" x14ac:dyDescent="0.2">
      <c r="A38" t="s">
        <v>58</v>
      </c>
      <c r="B38" t="s">
        <v>19</v>
      </c>
      <c r="C38" s="7">
        <v>200</v>
      </c>
      <c r="D38" s="5">
        <v>-10.696</v>
      </c>
      <c r="E38" s="5">
        <v>-10.304</v>
      </c>
      <c r="F38" s="5">
        <v>-10.173999999999999</v>
      </c>
      <c r="G38">
        <f>AVERAGE(D38:F38)</f>
        <v>-10.391333333333334</v>
      </c>
      <c r="H38" s="5">
        <v>-1.0429999999999999</v>
      </c>
      <c r="I38" s="7">
        <f t="shared" si="10"/>
        <v>-9.3483333333333345</v>
      </c>
      <c r="J38" s="7">
        <v>64.959999999999994</v>
      </c>
      <c r="K38" s="7">
        <v>2</v>
      </c>
      <c r="L38" s="8">
        <v>10</v>
      </c>
      <c r="M38" s="7">
        <f t="shared" si="11"/>
        <v>5</v>
      </c>
      <c r="O38" s="7">
        <f t="shared" si="12"/>
        <v>-60.726773333333334</v>
      </c>
      <c r="P38">
        <f>AVERAGE(O38:O42)</f>
        <v>-88.239498666666663</v>
      </c>
      <c r="Q38">
        <f t="shared" si="13"/>
        <v>60.726773333333334</v>
      </c>
    </row>
    <row r="39" spans="1:17" x14ac:dyDescent="0.2">
      <c r="A39" t="s">
        <v>58</v>
      </c>
      <c r="B39" t="s">
        <v>20</v>
      </c>
      <c r="C39" s="7">
        <v>200</v>
      </c>
      <c r="D39" s="5">
        <v>-8.7390000000000008</v>
      </c>
      <c r="E39" s="5">
        <v>-11.295999999999999</v>
      </c>
      <c r="F39" s="5">
        <v>-10.539</v>
      </c>
      <c r="G39">
        <f t="shared" si="9"/>
        <v>-10.191333333333333</v>
      </c>
      <c r="H39" s="5">
        <v>-0.91300000000000003</v>
      </c>
      <c r="I39" s="7">
        <f t="shared" si="10"/>
        <v>-9.2783333333333324</v>
      </c>
      <c r="J39" s="7">
        <v>64.959999999999994</v>
      </c>
      <c r="K39" s="7">
        <v>2</v>
      </c>
      <c r="L39" s="8">
        <v>10</v>
      </c>
      <c r="M39" s="7">
        <f t="shared" si="11"/>
        <v>5</v>
      </c>
      <c r="O39" s="7">
        <f t="shared" si="12"/>
        <v>-60.272053333333325</v>
      </c>
      <c r="Q39">
        <f t="shared" si="13"/>
        <v>60.272053333333325</v>
      </c>
    </row>
    <row r="40" spans="1:17" x14ac:dyDescent="0.2">
      <c r="A40" t="s">
        <v>58</v>
      </c>
      <c r="B40" t="s">
        <v>21</v>
      </c>
      <c r="C40" s="7">
        <v>200</v>
      </c>
      <c r="D40" s="5">
        <v>-10.845000000000001</v>
      </c>
      <c r="E40" s="5">
        <v>-9.2309999999999999</v>
      </c>
      <c r="F40" s="5">
        <v>-10.284000000000001</v>
      </c>
      <c r="G40">
        <f t="shared" si="9"/>
        <v>-10.119999999999999</v>
      </c>
      <c r="H40" s="5">
        <v>-0.47199999999999998</v>
      </c>
      <c r="I40">
        <f t="shared" si="10"/>
        <v>-9.6479999999999997</v>
      </c>
      <c r="J40" s="7">
        <v>64.959999999999994</v>
      </c>
      <c r="K40">
        <v>2</v>
      </c>
      <c r="L40" s="8">
        <v>10</v>
      </c>
      <c r="M40">
        <f t="shared" si="11"/>
        <v>5</v>
      </c>
      <c r="O40" s="7">
        <f t="shared" si="12"/>
        <v>-62.673407999999995</v>
      </c>
      <c r="Q40">
        <f t="shared" si="13"/>
        <v>62.673407999999995</v>
      </c>
    </row>
    <row r="41" spans="1:17" x14ac:dyDescent="0.2">
      <c r="A41" t="s">
        <v>58</v>
      </c>
      <c r="B41" t="s">
        <v>22</v>
      </c>
      <c r="C41" s="7">
        <v>200</v>
      </c>
      <c r="D41" s="5">
        <v>-9.9130000000000003</v>
      </c>
      <c r="E41" s="5">
        <v>-11.374000000000001</v>
      </c>
      <c r="F41" s="5">
        <v>-9.9649999999999999</v>
      </c>
      <c r="G41">
        <f>AVERAGE(D41:F41)</f>
        <v>-10.417333333333334</v>
      </c>
      <c r="H41" s="5">
        <v>-0.6</v>
      </c>
      <c r="I41" s="7">
        <f t="shared" si="10"/>
        <v>-9.8173333333333339</v>
      </c>
      <c r="J41" s="7">
        <v>64.959999999999994</v>
      </c>
      <c r="K41" s="7">
        <v>2</v>
      </c>
      <c r="L41" s="8">
        <v>10</v>
      </c>
      <c r="M41" s="7">
        <f t="shared" si="11"/>
        <v>5</v>
      </c>
      <c r="O41" s="7">
        <f t="shared" si="12"/>
        <v>-63.773397333333335</v>
      </c>
      <c r="Q41">
        <f t="shared" si="13"/>
        <v>63.773397333333335</v>
      </c>
    </row>
    <row r="42" spans="1:17" x14ac:dyDescent="0.2">
      <c r="A42" t="s">
        <v>58</v>
      </c>
      <c r="B42" t="s">
        <v>23</v>
      </c>
      <c r="C42" s="7">
        <v>200</v>
      </c>
      <c r="D42" s="5">
        <v>-30.390999999999998</v>
      </c>
      <c r="E42" s="5">
        <v>-31.565000000000001</v>
      </c>
      <c r="F42" s="5">
        <v>-31.434999999999999</v>
      </c>
      <c r="G42" s="7">
        <f t="shared" ref="G42" si="15">AVERAGE(D42:F42)</f>
        <v>-31.130333333333336</v>
      </c>
      <c r="H42" s="5">
        <v>-1.304</v>
      </c>
      <c r="I42" s="7">
        <f t="shared" si="10"/>
        <v>-29.826333333333338</v>
      </c>
      <c r="J42" s="7">
        <v>64.959999999999994</v>
      </c>
      <c r="K42" s="7">
        <v>2</v>
      </c>
      <c r="L42" s="8">
        <v>10</v>
      </c>
      <c r="M42" s="7">
        <f t="shared" si="11"/>
        <v>5</v>
      </c>
      <c r="O42" s="7">
        <f t="shared" si="12"/>
        <v>-193.75186133333335</v>
      </c>
      <c r="Q42">
        <f t="shared" si="13"/>
        <v>193.75186133333335</v>
      </c>
    </row>
  </sheetData>
  <mergeCells count="5">
    <mergeCell ref="C1:E1"/>
    <mergeCell ref="R17:T17"/>
    <mergeCell ref="V17:X17"/>
    <mergeCell ref="R22:T22"/>
    <mergeCell ref="V22:X22"/>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93AB-CCF8-4940-B922-B9EF508CBA54}">
  <dimension ref="A1:AB44"/>
  <sheetViews>
    <sheetView topLeftCell="A19" zoomScale="80" zoomScaleNormal="80" workbookViewId="0">
      <selection activeCell="AD56" sqref="AD56"/>
    </sheetView>
  </sheetViews>
  <sheetFormatPr defaultRowHeight="15" x14ac:dyDescent="0.2"/>
  <cols>
    <col min="1" max="1" width="12.64453125" bestFit="1" customWidth="1"/>
    <col min="2" max="2" width="15.19921875" bestFit="1" customWidth="1"/>
  </cols>
  <sheetData>
    <row r="1" spans="1:20" x14ac:dyDescent="0.2">
      <c r="A1" t="s">
        <v>62</v>
      </c>
      <c r="C1" s="62" t="s">
        <v>72</v>
      </c>
      <c r="D1" s="62"/>
      <c r="E1" s="62"/>
    </row>
    <row r="2" spans="1:20" x14ac:dyDescent="0.2">
      <c r="A2" t="s">
        <v>86</v>
      </c>
      <c r="B2" s="3" t="s">
        <v>70</v>
      </c>
      <c r="C2" s="4">
        <v>1</v>
      </c>
      <c r="D2" s="4">
        <v>2</v>
      </c>
      <c r="E2" s="4">
        <v>3</v>
      </c>
      <c r="F2" s="3" t="s">
        <v>63</v>
      </c>
      <c r="G2" s="4" t="s">
        <v>64</v>
      </c>
      <c r="H2" s="3" t="s">
        <v>61</v>
      </c>
      <c r="I2" s="9" t="s">
        <v>65</v>
      </c>
      <c r="J2" s="3" t="s">
        <v>66</v>
      </c>
      <c r="K2" s="3" t="s">
        <v>67</v>
      </c>
      <c r="L2" s="3" t="s">
        <v>68</v>
      </c>
      <c r="N2" s="3" t="s">
        <v>107</v>
      </c>
    </row>
    <row r="3" spans="1:20" x14ac:dyDescent="0.2">
      <c r="B3" s="7">
        <v>20</v>
      </c>
      <c r="C3" s="5">
        <v>0</v>
      </c>
      <c r="D3" s="5">
        <v>0</v>
      </c>
      <c r="E3" s="5">
        <v>0</v>
      </c>
      <c r="F3">
        <f>AVERAGE(C3:E3)</f>
        <v>0</v>
      </c>
      <c r="G3" s="5">
        <v>0</v>
      </c>
      <c r="H3">
        <f>F3-G3</f>
        <v>0</v>
      </c>
      <c r="I3">
        <v>29.71</v>
      </c>
      <c r="J3">
        <v>2</v>
      </c>
      <c r="K3" s="5">
        <v>1</v>
      </c>
      <c r="L3">
        <f>50/K3</f>
        <v>50</v>
      </c>
      <c r="N3">
        <f>(H3*I3)/(J3*L3)</f>
        <v>0</v>
      </c>
      <c r="Q3" t="s">
        <v>136</v>
      </c>
      <c r="R3" t="s">
        <v>137</v>
      </c>
      <c r="S3" t="s">
        <v>138</v>
      </c>
      <c r="T3" t="s">
        <v>139</v>
      </c>
    </row>
    <row r="4" spans="1:20" x14ac:dyDescent="0.2">
      <c r="B4" s="7">
        <v>100</v>
      </c>
      <c r="C4" s="5">
        <v>29.167000000000002</v>
      </c>
      <c r="D4" s="5">
        <v>28.832999999999998</v>
      </c>
      <c r="E4" s="5">
        <v>24.152000000000001</v>
      </c>
      <c r="F4">
        <f>AVERAGE(C4:E4)</f>
        <v>27.384</v>
      </c>
      <c r="G4" s="5">
        <v>0.16200000000000001</v>
      </c>
      <c r="H4">
        <f>F4-G4</f>
        <v>27.222000000000001</v>
      </c>
      <c r="I4">
        <v>29.71</v>
      </c>
      <c r="J4">
        <v>2</v>
      </c>
      <c r="K4" s="6">
        <v>5</v>
      </c>
      <c r="L4">
        <f>50/K4</f>
        <v>10</v>
      </c>
      <c r="N4">
        <f>(H4*I4)/(J4*L4)</f>
        <v>40.438281000000003</v>
      </c>
      <c r="Q4">
        <v>50</v>
      </c>
      <c r="R4">
        <f>(S4*T4)/Q4</f>
        <v>10</v>
      </c>
      <c r="S4">
        <v>5</v>
      </c>
      <c r="T4">
        <v>100</v>
      </c>
    </row>
    <row r="5" spans="1:20" x14ac:dyDescent="0.2">
      <c r="B5" s="22">
        <v>200</v>
      </c>
      <c r="C5" s="5">
        <v>19.276</v>
      </c>
      <c r="D5" s="5">
        <v>17.623999999999999</v>
      </c>
      <c r="E5" s="5">
        <v>17.61</v>
      </c>
      <c r="F5">
        <f>AVERAGE(C5:E5)</f>
        <v>18.169999999999998</v>
      </c>
      <c r="G5" s="5">
        <v>6.7000000000000004E-2</v>
      </c>
      <c r="H5">
        <f>F5-G5</f>
        <v>18.102999999999998</v>
      </c>
      <c r="I5">
        <v>29.71</v>
      </c>
      <c r="J5">
        <v>2</v>
      </c>
      <c r="K5" s="6">
        <v>10</v>
      </c>
      <c r="L5">
        <f>50/K5</f>
        <v>5</v>
      </c>
      <c r="N5">
        <f>(H5*I5)/(J5*L5)</f>
        <v>53.784012999999995</v>
      </c>
      <c r="T5">
        <f>T4-R4</f>
        <v>90</v>
      </c>
    </row>
    <row r="6" spans="1:20" x14ac:dyDescent="0.2">
      <c r="B6" s="7">
        <v>400</v>
      </c>
      <c r="C6" s="5">
        <v>0</v>
      </c>
      <c r="D6" s="5">
        <v>0</v>
      </c>
      <c r="E6" s="5">
        <v>0</v>
      </c>
      <c r="F6">
        <f>AVERAGE(C6:E6)</f>
        <v>0</v>
      </c>
      <c r="G6" s="5">
        <v>0</v>
      </c>
      <c r="H6">
        <f>F6-G6</f>
        <v>0</v>
      </c>
      <c r="I6">
        <v>29.71</v>
      </c>
      <c r="J6">
        <v>2</v>
      </c>
      <c r="K6" s="6">
        <v>20</v>
      </c>
      <c r="L6">
        <f>50/K6</f>
        <v>2.5</v>
      </c>
      <c r="N6">
        <f>(H6*I6)/(J6*L6)</f>
        <v>0</v>
      </c>
    </row>
    <row r="7" spans="1:20" x14ac:dyDescent="0.2">
      <c r="B7" s="7">
        <v>100</v>
      </c>
      <c r="C7" s="5">
        <v>0</v>
      </c>
      <c r="D7" s="5">
        <v>0</v>
      </c>
      <c r="E7" s="5">
        <v>0</v>
      </c>
      <c r="F7">
        <f>AVERAGE(C7:E7)</f>
        <v>0</v>
      </c>
      <c r="G7" s="5">
        <v>0</v>
      </c>
      <c r="H7">
        <f>F7-G7</f>
        <v>0</v>
      </c>
      <c r="I7">
        <v>29.71</v>
      </c>
      <c r="J7">
        <v>2</v>
      </c>
      <c r="K7" s="6">
        <v>5</v>
      </c>
      <c r="L7">
        <f>50/K7</f>
        <v>10</v>
      </c>
      <c r="N7">
        <f>(H7*I7)/(J7*L7)</f>
        <v>0</v>
      </c>
    </row>
    <row r="8" spans="1:20" x14ac:dyDescent="0.2">
      <c r="B8" s="7"/>
      <c r="Q8" t="s">
        <v>136</v>
      </c>
      <c r="R8" t="s">
        <v>137</v>
      </c>
      <c r="S8" t="s">
        <v>138</v>
      </c>
      <c r="T8" t="s">
        <v>139</v>
      </c>
    </row>
    <row r="9" spans="1:20" x14ac:dyDescent="0.2">
      <c r="A9" t="s">
        <v>89</v>
      </c>
      <c r="B9" s="11" t="s">
        <v>70</v>
      </c>
      <c r="C9" s="4">
        <v>1</v>
      </c>
      <c r="D9" s="4">
        <v>2</v>
      </c>
      <c r="E9" s="4">
        <v>3</v>
      </c>
      <c r="F9" s="3" t="s">
        <v>63</v>
      </c>
      <c r="G9" s="4" t="s">
        <v>64</v>
      </c>
      <c r="H9" s="3" t="s">
        <v>61</v>
      </c>
      <c r="I9" s="9" t="s">
        <v>65</v>
      </c>
      <c r="J9" s="3" t="s">
        <v>66</v>
      </c>
      <c r="K9" s="3" t="s">
        <v>67</v>
      </c>
      <c r="L9" s="3" t="s">
        <v>68</v>
      </c>
      <c r="N9" s="3" t="s">
        <v>107</v>
      </c>
      <c r="Q9">
        <v>5</v>
      </c>
      <c r="R9">
        <f>(S9*T9)/Q9</f>
        <v>25</v>
      </c>
      <c r="S9">
        <v>1.25</v>
      </c>
      <c r="T9">
        <v>100</v>
      </c>
    </row>
    <row r="10" spans="1:20" x14ac:dyDescent="0.2">
      <c r="B10" s="7">
        <v>20</v>
      </c>
      <c r="C10" s="5">
        <v>0</v>
      </c>
      <c r="D10" s="5">
        <v>0</v>
      </c>
      <c r="E10" s="5">
        <v>0</v>
      </c>
      <c r="F10">
        <f>AVERAGE(C10:E10)</f>
        <v>0</v>
      </c>
      <c r="G10" s="5">
        <v>0</v>
      </c>
      <c r="H10">
        <f>F10-G10</f>
        <v>0</v>
      </c>
      <c r="I10">
        <v>29.71</v>
      </c>
      <c r="J10">
        <v>2</v>
      </c>
      <c r="K10" s="5">
        <v>1</v>
      </c>
      <c r="L10">
        <f>50/K10</f>
        <v>50</v>
      </c>
      <c r="N10">
        <f>(H10*I10)/(J10*L10)</f>
        <v>0</v>
      </c>
      <c r="T10">
        <f>T9-R9</f>
        <v>75</v>
      </c>
    </row>
    <row r="11" spans="1:20" x14ac:dyDescent="0.2">
      <c r="B11" s="7">
        <v>100</v>
      </c>
      <c r="C11" s="5">
        <v>22.780999999999999</v>
      </c>
      <c r="D11" s="5">
        <v>30.766999999999999</v>
      </c>
      <c r="E11" s="5">
        <v>21.728999999999999</v>
      </c>
      <c r="F11">
        <f>AVERAGE(C11:E11)</f>
        <v>25.092333333333332</v>
      </c>
      <c r="G11" s="5">
        <v>0.16200000000000001</v>
      </c>
      <c r="H11">
        <f>F11-G11</f>
        <v>24.930333333333333</v>
      </c>
      <c r="I11">
        <v>29.71</v>
      </c>
      <c r="J11">
        <v>2</v>
      </c>
      <c r="K11" s="6">
        <v>5</v>
      </c>
      <c r="L11">
        <f>50/K11</f>
        <v>10</v>
      </c>
      <c r="N11">
        <f>(H11*I11)/(J11*L11)</f>
        <v>37.034010166666668</v>
      </c>
    </row>
    <row r="12" spans="1:20" x14ac:dyDescent="0.2">
      <c r="B12" s="22">
        <v>200</v>
      </c>
      <c r="C12" s="5">
        <v>19.486000000000001</v>
      </c>
      <c r="D12" s="5">
        <v>19.100000000000001</v>
      </c>
      <c r="E12" s="5">
        <v>22.405000000000001</v>
      </c>
      <c r="F12">
        <f>AVERAGE(C12:E12)</f>
        <v>20.330333333333332</v>
      </c>
      <c r="G12" s="5">
        <v>0.16200000000000001</v>
      </c>
      <c r="H12">
        <f>F12-G12</f>
        <v>20.168333333333333</v>
      </c>
      <c r="I12">
        <v>29.71</v>
      </c>
      <c r="J12">
        <v>2</v>
      </c>
      <c r="K12" s="6">
        <v>10</v>
      </c>
      <c r="L12">
        <f>50/K12</f>
        <v>5</v>
      </c>
      <c r="N12">
        <f>(H12*I12)/(J12*L12)</f>
        <v>59.920118333333335</v>
      </c>
    </row>
    <row r="13" spans="1:20" x14ac:dyDescent="0.2">
      <c r="B13" s="7">
        <v>400</v>
      </c>
      <c r="C13" s="5">
        <v>0</v>
      </c>
      <c r="D13" s="5">
        <v>0</v>
      </c>
      <c r="E13" s="5">
        <v>0</v>
      </c>
      <c r="F13">
        <f>AVERAGE(C13:E13)</f>
        <v>0</v>
      </c>
      <c r="G13" s="5">
        <v>0</v>
      </c>
      <c r="H13">
        <f>F13-G13</f>
        <v>0</v>
      </c>
      <c r="I13">
        <v>29.71</v>
      </c>
      <c r="J13">
        <v>2</v>
      </c>
      <c r="K13" s="6">
        <v>20</v>
      </c>
      <c r="L13">
        <f>50/K13</f>
        <v>2.5</v>
      </c>
      <c r="N13">
        <f>(H13*I13)/(J13*L13)</f>
        <v>0</v>
      </c>
    </row>
    <row r="14" spans="1:20" x14ac:dyDescent="0.2">
      <c r="B14" s="7">
        <v>100</v>
      </c>
      <c r="C14" s="5">
        <v>0</v>
      </c>
      <c r="D14" s="5">
        <v>0</v>
      </c>
      <c r="E14" s="5">
        <v>0</v>
      </c>
      <c r="F14">
        <f>AVERAGE(C14:E14)</f>
        <v>0</v>
      </c>
      <c r="G14" s="5">
        <v>0</v>
      </c>
      <c r="H14">
        <f>F14-G14</f>
        <v>0</v>
      </c>
      <c r="I14">
        <v>29.71</v>
      </c>
      <c r="J14">
        <v>2</v>
      </c>
      <c r="K14" s="6">
        <v>5</v>
      </c>
      <c r="L14">
        <f>50/K14</f>
        <v>10</v>
      </c>
      <c r="N14">
        <f>(H14*I14)/(J14*L14)</f>
        <v>0</v>
      </c>
    </row>
    <row r="15" spans="1:20" x14ac:dyDescent="0.2">
      <c r="B15" s="7"/>
    </row>
    <row r="20" spans="1:28" x14ac:dyDescent="0.2">
      <c r="A20" t="s">
        <v>56</v>
      </c>
      <c r="B20" t="s">
        <v>143</v>
      </c>
      <c r="C20" s="3" t="s">
        <v>70</v>
      </c>
      <c r="D20" s="4">
        <v>1</v>
      </c>
      <c r="E20" s="4">
        <v>2</v>
      </c>
      <c r="F20" s="4">
        <v>3</v>
      </c>
      <c r="G20" s="3" t="s">
        <v>63</v>
      </c>
      <c r="H20" s="4" t="s">
        <v>64</v>
      </c>
      <c r="I20" s="3" t="s">
        <v>61</v>
      </c>
      <c r="J20" s="9" t="s">
        <v>65</v>
      </c>
      <c r="K20" s="3" t="s">
        <v>66</v>
      </c>
      <c r="L20" s="3" t="s">
        <v>67</v>
      </c>
      <c r="M20" s="3" t="s">
        <v>68</v>
      </c>
      <c r="O20" s="3" t="s">
        <v>107</v>
      </c>
      <c r="P20" s="3" t="s">
        <v>77</v>
      </c>
      <c r="R20" s="63" t="s">
        <v>77</v>
      </c>
      <c r="S20" s="63"/>
      <c r="T20" s="63"/>
      <c r="V20" s="63" t="s">
        <v>74</v>
      </c>
      <c r="W20" s="63"/>
      <c r="X20" s="63"/>
      <c r="Z20" s="63" t="s">
        <v>79</v>
      </c>
      <c r="AA20" s="63"/>
      <c r="AB20" s="63"/>
    </row>
    <row r="21" spans="1:28" x14ac:dyDescent="0.2">
      <c r="A21" t="s">
        <v>57</v>
      </c>
      <c r="B21" t="s">
        <v>0</v>
      </c>
      <c r="C21">
        <v>200</v>
      </c>
      <c r="D21" s="5">
        <v>9.5739999999999998</v>
      </c>
      <c r="E21" s="5">
        <v>10.72</v>
      </c>
      <c r="F21" s="5">
        <v>8.6539999999999999</v>
      </c>
      <c r="G21">
        <f t="shared" ref="G21:G44" si="0">AVERAGE(D21:F21)</f>
        <v>9.6493333333333329</v>
      </c>
      <c r="H21" s="5">
        <v>8.3000000000000004E-2</v>
      </c>
      <c r="I21">
        <f t="shared" ref="I21:I44" si="1">G21-H21</f>
        <v>9.5663333333333327</v>
      </c>
      <c r="J21">
        <v>29.71</v>
      </c>
      <c r="K21">
        <v>2</v>
      </c>
      <c r="L21" s="5">
        <v>10</v>
      </c>
      <c r="M21">
        <f t="shared" ref="M21:M44" si="2">50/L21</f>
        <v>5</v>
      </c>
      <c r="O21">
        <f>(I21*J21)/(K21*M21)</f>
        <v>28.421576333333331</v>
      </c>
      <c r="P21">
        <f>AVERAGE(O21:O27)</f>
        <v>45.450075047619052</v>
      </c>
      <c r="S21" s="3" t="s">
        <v>58</v>
      </c>
      <c r="T21" t="s">
        <v>57</v>
      </c>
      <c r="W21" s="3" t="s">
        <v>58</v>
      </c>
      <c r="X21" t="s">
        <v>57</v>
      </c>
      <c r="AA21" s="3" t="s">
        <v>58</v>
      </c>
      <c r="AB21" t="s">
        <v>57</v>
      </c>
    </row>
    <row r="22" spans="1:28" x14ac:dyDescent="0.2">
      <c r="A22" t="s">
        <v>57</v>
      </c>
      <c r="B22" t="s">
        <v>1</v>
      </c>
      <c r="C22">
        <v>200</v>
      </c>
      <c r="D22" s="5">
        <v>19.276</v>
      </c>
      <c r="E22" s="5">
        <v>17.623999999999999</v>
      </c>
      <c r="F22" s="5">
        <v>17.61</v>
      </c>
      <c r="G22">
        <f>AVERAGE(D22:F22)</f>
        <v>18.169999999999998</v>
      </c>
      <c r="H22" s="5">
        <v>6.7000000000000004E-2</v>
      </c>
      <c r="I22">
        <f t="shared" si="1"/>
        <v>18.102999999999998</v>
      </c>
      <c r="J22">
        <v>29.71</v>
      </c>
      <c r="K22">
        <v>2</v>
      </c>
      <c r="L22" s="5">
        <v>10</v>
      </c>
      <c r="M22">
        <f t="shared" si="2"/>
        <v>5</v>
      </c>
      <c r="O22">
        <f t="shared" ref="O22:O44" si="3">(I22*J22)/(K22*M22)</f>
        <v>53.784012999999995</v>
      </c>
      <c r="R22" t="s">
        <v>75</v>
      </c>
      <c r="S22">
        <f>AVERAGE(O40:O44)</f>
        <v>42.282974900000006</v>
      </c>
      <c r="T22">
        <f>AVERAGE(O28:O34)</f>
        <v>49.920015285714285</v>
      </c>
      <c r="V22" t="s">
        <v>75</v>
      </c>
      <c r="W22">
        <f>STDEVA(O40:O44)</f>
        <v>13.717256993460749</v>
      </c>
      <c r="X22">
        <f>STDEVA(O28:O34)</f>
        <v>17.746584565827494</v>
      </c>
      <c r="Z22" t="s">
        <v>75</v>
      </c>
      <c r="AA22">
        <f>W22/SQRT(W27)</f>
        <v>6.1345438204425244</v>
      </c>
      <c r="AB22">
        <f>X22/SQRT(X27)</f>
        <v>6.7075784831366736</v>
      </c>
    </row>
    <row r="23" spans="1:28" x14ac:dyDescent="0.2">
      <c r="A23" t="s">
        <v>57</v>
      </c>
      <c r="B23" t="s">
        <v>2</v>
      </c>
      <c r="C23">
        <v>200</v>
      </c>
      <c r="D23" s="5">
        <v>16.545999999999999</v>
      </c>
      <c r="E23" s="5">
        <v>15.794</v>
      </c>
      <c r="F23" s="5">
        <v>16.228999999999999</v>
      </c>
      <c r="G23">
        <f t="shared" si="0"/>
        <v>16.189666666666668</v>
      </c>
      <c r="H23" s="5">
        <v>3.0000000000000001E-3</v>
      </c>
      <c r="I23">
        <f t="shared" si="1"/>
        <v>16.186666666666667</v>
      </c>
      <c r="J23">
        <v>29.71</v>
      </c>
      <c r="K23">
        <v>2</v>
      </c>
      <c r="L23" s="5">
        <v>10</v>
      </c>
      <c r="M23">
        <f t="shared" si="2"/>
        <v>5</v>
      </c>
      <c r="O23">
        <f t="shared" si="3"/>
        <v>48.090586666666674</v>
      </c>
      <c r="R23" t="s">
        <v>76</v>
      </c>
      <c r="S23">
        <f>AVERAGE(O35:O39)</f>
        <v>41.524775700000006</v>
      </c>
      <c r="T23">
        <f>AVERAGE(O21:O27)</f>
        <v>45.450075047619052</v>
      </c>
      <c r="V23" t="s">
        <v>76</v>
      </c>
      <c r="W23">
        <f>STDEVA(O35:O39)</f>
        <v>3.582460619586072</v>
      </c>
      <c r="X23">
        <f>STDEVA(O21:O27)</f>
        <v>9.5367740761119375</v>
      </c>
      <c r="Z23" t="s">
        <v>76</v>
      </c>
      <c r="AA23">
        <f>W23/SQRT(W28)</f>
        <v>1.6021250944220942</v>
      </c>
      <c r="AB23">
        <f>X23/SQRT(X28)</f>
        <v>3.6045617878857081</v>
      </c>
    </row>
    <row r="24" spans="1:28" x14ac:dyDescent="0.2">
      <c r="A24" t="s">
        <v>57</v>
      </c>
      <c r="B24" t="s">
        <v>3</v>
      </c>
      <c r="C24">
        <v>200</v>
      </c>
      <c r="D24" s="5">
        <v>14.923999999999999</v>
      </c>
      <c r="E24" s="5">
        <v>17.832000000000001</v>
      </c>
      <c r="F24" s="5">
        <v>20.088000000000001</v>
      </c>
      <c r="G24">
        <f t="shared" si="0"/>
        <v>17.614666666666668</v>
      </c>
      <c r="H24" s="5">
        <v>4.8000000000000001E-2</v>
      </c>
      <c r="I24">
        <f t="shared" si="1"/>
        <v>17.56666666666667</v>
      </c>
      <c r="J24">
        <v>29.71</v>
      </c>
      <c r="K24">
        <v>2</v>
      </c>
      <c r="L24" s="5">
        <v>10</v>
      </c>
      <c r="M24">
        <f t="shared" si="2"/>
        <v>5</v>
      </c>
      <c r="O24">
        <f t="shared" si="3"/>
        <v>52.190566666666676</v>
      </c>
    </row>
    <row r="25" spans="1:28" x14ac:dyDescent="0.2">
      <c r="A25" t="s">
        <v>57</v>
      </c>
      <c r="B25" t="s">
        <v>4</v>
      </c>
      <c r="C25">
        <v>200</v>
      </c>
      <c r="D25" s="5">
        <v>15.369</v>
      </c>
      <c r="E25" s="5">
        <v>14.68</v>
      </c>
      <c r="F25" s="5">
        <v>15.757</v>
      </c>
      <c r="G25">
        <f t="shared" si="0"/>
        <v>15.268666666666666</v>
      </c>
      <c r="H25" s="5">
        <v>0.157</v>
      </c>
      <c r="I25">
        <f t="shared" si="1"/>
        <v>15.111666666666666</v>
      </c>
      <c r="J25">
        <v>29.71</v>
      </c>
      <c r="K25">
        <v>2</v>
      </c>
      <c r="L25" s="5">
        <v>10</v>
      </c>
      <c r="M25">
        <f t="shared" si="2"/>
        <v>5</v>
      </c>
      <c r="O25">
        <f t="shared" si="3"/>
        <v>44.89676166666667</v>
      </c>
      <c r="R25" s="64" t="s">
        <v>78</v>
      </c>
      <c r="S25" s="64"/>
      <c r="T25" s="64"/>
      <c r="V25" s="63" t="s">
        <v>80</v>
      </c>
      <c r="W25" s="63"/>
      <c r="X25" s="63"/>
    </row>
    <row r="26" spans="1:28" x14ac:dyDescent="0.2">
      <c r="A26" t="s">
        <v>57</v>
      </c>
      <c r="B26" t="s">
        <v>5</v>
      </c>
      <c r="C26">
        <v>200</v>
      </c>
      <c r="D26" s="5">
        <v>13.571</v>
      </c>
      <c r="E26" s="5">
        <v>12.433999999999999</v>
      </c>
      <c r="F26" s="5">
        <v>11.957000000000001</v>
      </c>
      <c r="G26">
        <f t="shared" si="0"/>
        <v>12.654000000000002</v>
      </c>
      <c r="H26" s="5">
        <v>0.129</v>
      </c>
      <c r="I26">
        <f t="shared" si="1"/>
        <v>12.525000000000002</v>
      </c>
      <c r="J26">
        <v>29.71</v>
      </c>
      <c r="K26">
        <v>2</v>
      </c>
      <c r="L26" s="5">
        <v>10</v>
      </c>
      <c r="M26">
        <f t="shared" si="2"/>
        <v>5</v>
      </c>
      <c r="O26">
        <f t="shared" si="3"/>
        <v>37.211775000000003</v>
      </c>
      <c r="S26" t="s">
        <v>58</v>
      </c>
      <c r="T26" t="s">
        <v>57</v>
      </c>
      <c r="W26" t="s">
        <v>58</v>
      </c>
      <c r="X26" t="s">
        <v>57</v>
      </c>
    </row>
    <row r="27" spans="1:28" x14ac:dyDescent="0.2">
      <c r="A27" t="s">
        <v>57</v>
      </c>
      <c r="B27" t="s">
        <v>6</v>
      </c>
      <c r="C27">
        <v>200</v>
      </c>
      <c r="D27" s="5">
        <v>16.475999999999999</v>
      </c>
      <c r="E27" s="5">
        <v>17.725999999999999</v>
      </c>
      <c r="F27" s="5">
        <v>20.056000000000001</v>
      </c>
      <c r="G27">
        <f t="shared" si="0"/>
        <v>18.085999999999999</v>
      </c>
      <c r="H27" s="5">
        <v>0.06</v>
      </c>
      <c r="I27">
        <f t="shared" si="1"/>
        <v>18.026</v>
      </c>
      <c r="J27">
        <v>29.71</v>
      </c>
      <c r="K27">
        <v>2</v>
      </c>
      <c r="L27" s="5">
        <v>10</v>
      </c>
      <c r="M27">
        <f t="shared" si="2"/>
        <v>5</v>
      </c>
      <c r="O27">
        <f t="shared" si="3"/>
        <v>53.555245999999997</v>
      </c>
      <c r="R27" t="s">
        <v>75</v>
      </c>
      <c r="S27">
        <f>ABS(S22)</f>
        <v>42.282974900000006</v>
      </c>
      <c r="T27">
        <f>ABS(T22)</f>
        <v>49.920015285714285</v>
      </c>
      <c r="V27" t="s">
        <v>75</v>
      </c>
      <c r="W27">
        <f>COUNT(O40:O44)</f>
        <v>5</v>
      </c>
      <c r="X27">
        <f>COUNT(O28:O34)</f>
        <v>7</v>
      </c>
    </row>
    <row r="28" spans="1:28" x14ac:dyDescent="0.2">
      <c r="A28" t="s">
        <v>57</v>
      </c>
      <c r="B28" t="s">
        <v>7</v>
      </c>
      <c r="C28">
        <v>200</v>
      </c>
      <c r="D28" s="5">
        <v>12.023999999999999</v>
      </c>
      <c r="E28" s="5">
        <v>11.976000000000001</v>
      </c>
      <c r="F28" s="5">
        <v>13.944000000000001</v>
      </c>
      <c r="G28">
        <f t="shared" si="0"/>
        <v>12.648000000000001</v>
      </c>
      <c r="H28" s="5">
        <v>0.16800000000000001</v>
      </c>
      <c r="I28">
        <f t="shared" si="1"/>
        <v>12.480000000000002</v>
      </c>
      <c r="J28">
        <v>29.71</v>
      </c>
      <c r="K28">
        <v>2</v>
      </c>
      <c r="L28" s="5">
        <v>10</v>
      </c>
      <c r="M28">
        <f t="shared" si="2"/>
        <v>5</v>
      </c>
      <c r="O28">
        <f t="shared" si="3"/>
        <v>37.078080000000007</v>
      </c>
      <c r="P28">
        <f>AVERAGE(O28:O34)</f>
        <v>49.920015285714285</v>
      </c>
      <c r="R28" t="s">
        <v>76</v>
      </c>
      <c r="S28">
        <f>ABS(S23)</f>
        <v>41.524775700000006</v>
      </c>
      <c r="T28">
        <f>ABS(T23)</f>
        <v>45.450075047619052</v>
      </c>
      <c r="V28" t="s">
        <v>76</v>
      </c>
      <c r="W28">
        <f>COUNT(O35:O39)</f>
        <v>5</v>
      </c>
      <c r="X28">
        <f>COUNT(O21:O27)</f>
        <v>7</v>
      </c>
    </row>
    <row r="29" spans="1:28" x14ac:dyDescent="0.2">
      <c r="A29" t="s">
        <v>57</v>
      </c>
      <c r="B29" t="s">
        <v>8</v>
      </c>
      <c r="C29">
        <v>200</v>
      </c>
      <c r="D29" s="5">
        <v>14.276999999999999</v>
      </c>
      <c r="E29" s="5">
        <v>16.009</v>
      </c>
      <c r="F29" s="5">
        <v>15.743</v>
      </c>
      <c r="G29">
        <f t="shared" si="0"/>
        <v>15.343000000000002</v>
      </c>
      <c r="H29" s="5">
        <v>0.253</v>
      </c>
      <c r="I29">
        <f t="shared" si="1"/>
        <v>15.090000000000002</v>
      </c>
      <c r="J29">
        <v>29.71</v>
      </c>
      <c r="K29">
        <v>2</v>
      </c>
      <c r="L29" s="5">
        <v>10</v>
      </c>
      <c r="M29">
        <f t="shared" si="2"/>
        <v>5</v>
      </c>
      <c r="O29">
        <f t="shared" si="3"/>
        <v>44.832390000000004</v>
      </c>
    </row>
    <row r="30" spans="1:28" x14ac:dyDescent="0.2">
      <c r="A30" t="s">
        <v>57</v>
      </c>
      <c r="B30" t="s">
        <v>9</v>
      </c>
      <c r="C30">
        <v>200</v>
      </c>
      <c r="D30" s="5">
        <v>8.24</v>
      </c>
      <c r="E30" s="5">
        <v>10.225</v>
      </c>
      <c r="F30" s="5">
        <v>8.5749999999999993</v>
      </c>
      <c r="G30">
        <f t="shared" si="0"/>
        <v>9.0133333333333336</v>
      </c>
      <c r="H30" s="5">
        <v>4.0000000000000001E-3</v>
      </c>
      <c r="I30">
        <f t="shared" si="1"/>
        <v>9.0093333333333341</v>
      </c>
      <c r="J30">
        <v>29.71</v>
      </c>
      <c r="K30">
        <v>2</v>
      </c>
      <c r="L30" s="5">
        <v>10</v>
      </c>
      <c r="M30">
        <f t="shared" si="2"/>
        <v>5</v>
      </c>
      <c r="O30">
        <f t="shared" si="3"/>
        <v>26.766729333333338</v>
      </c>
    </row>
    <row r="31" spans="1:28" x14ac:dyDescent="0.2">
      <c r="A31" t="s">
        <v>57</v>
      </c>
      <c r="B31" t="s">
        <v>10</v>
      </c>
      <c r="C31">
        <v>200</v>
      </c>
      <c r="D31" s="5">
        <v>25.548999999999999</v>
      </c>
      <c r="E31" s="5">
        <v>21.829000000000001</v>
      </c>
      <c r="F31" s="5">
        <v>30.02</v>
      </c>
      <c r="G31">
        <f t="shared" si="0"/>
        <v>25.799333333333333</v>
      </c>
      <c r="H31" s="5">
        <v>2.3E-2</v>
      </c>
      <c r="I31">
        <f t="shared" si="1"/>
        <v>25.776333333333334</v>
      </c>
      <c r="J31">
        <v>29.71</v>
      </c>
      <c r="K31">
        <v>2</v>
      </c>
      <c r="L31" s="5">
        <v>10</v>
      </c>
      <c r="M31">
        <f t="shared" si="2"/>
        <v>5</v>
      </c>
      <c r="O31">
        <f t="shared" si="3"/>
        <v>76.581486333333345</v>
      </c>
    </row>
    <row r="32" spans="1:28" x14ac:dyDescent="0.2">
      <c r="A32" t="s">
        <v>57</v>
      </c>
      <c r="B32" t="s">
        <v>11</v>
      </c>
      <c r="C32">
        <v>200</v>
      </c>
      <c r="D32" s="5">
        <v>12.161</v>
      </c>
      <c r="E32" s="5">
        <v>11.487</v>
      </c>
      <c r="F32" s="5">
        <v>15.475</v>
      </c>
      <c r="G32">
        <f t="shared" si="0"/>
        <v>13.040999999999999</v>
      </c>
      <c r="H32" s="5">
        <v>-0.10299999999999999</v>
      </c>
      <c r="I32">
        <f t="shared" si="1"/>
        <v>13.143999999999998</v>
      </c>
      <c r="J32">
        <v>29.71</v>
      </c>
      <c r="K32">
        <v>2</v>
      </c>
      <c r="L32" s="5">
        <v>10</v>
      </c>
      <c r="M32">
        <f t="shared" si="2"/>
        <v>5</v>
      </c>
      <c r="O32">
        <f t="shared" si="3"/>
        <v>39.050823999999992</v>
      </c>
    </row>
    <row r="33" spans="1:16" x14ac:dyDescent="0.2">
      <c r="A33" t="s">
        <v>57</v>
      </c>
      <c r="B33" t="s">
        <v>12</v>
      </c>
      <c r="C33">
        <v>200</v>
      </c>
      <c r="D33" s="5">
        <v>19.486000000000001</v>
      </c>
      <c r="E33" s="5">
        <v>19.100000000000001</v>
      </c>
      <c r="F33" s="5">
        <v>22.405000000000001</v>
      </c>
      <c r="G33">
        <f>AVERAGE(D33:F33)</f>
        <v>20.330333333333332</v>
      </c>
      <c r="H33" s="5">
        <v>0.16200000000000001</v>
      </c>
      <c r="I33">
        <f t="shared" si="1"/>
        <v>20.168333333333333</v>
      </c>
      <c r="J33">
        <v>29.71</v>
      </c>
      <c r="K33">
        <v>2</v>
      </c>
      <c r="L33" s="5">
        <v>10</v>
      </c>
      <c r="M33">
        <f t="shared" si="2"/>
        <v>5</v>
      </c>
      <c r="O33">
        <f t="shared" si="3"/>
        <v>59.920118333333335</v>
      </c>
    </row>
    <row r="34" spans="1:16" x14ac:dyDescent="0.2">
      <c r="A34" t="s">
        <v>57</v>
      </c>
      <c r="B34" t="s">
        <v>13</v>
      </c>
      <c r="C34">
        <v>200</v>
      </c>
      <c r="D34" s="5">
        <v>22.683</v>
      </c>
      <c r="E34" s="5">
        <v>21.483000000000001</v>
      </c>
      <c r="F34" s="5">
        <v>21.893999999999998</v>
      </c>
      <c r="G34">
        <f t="shared" si="0"/>
        <v>22.02</v>
      </c>
      <c r="H34" s="5">
        <v>7.0999999999999994E-2</v>
      </c>
      <c r="I34">
        <f t="shared" si="1"/>
        <v>21.948999999999998</v>
      </c>
      <c r="J34">
        <v>29.71</v>
      </c>
      <c r="K34">
        <v>2</v>
      </c>
      <c r="L34" s="5">
        <v>10</v>
      </c>
      <c r="M34">
        <f t="shared" si="2"/>
        <v>5</v>
      </c>
      <c r="O34">
        <f t="shared" si="3"/>
        <v>65.210478999999992</v>
      </c>
    </row>
    <row r="35" spans="1:16" x14ac:dyDescent="0.2">
      <c r="A35" t="s">
        <v>58</v>
      </c>
      <c r="B35" t="s">
        <v>14</v>
      </c>
      <c r="C35">
        <v>200</v>
      </c>
      <c r="D35" s="5">
        <v>15.589</v>
      </c>
      <c r="E35" s="5">
        <v>15.173999999999999</v>
      </c>
      <c r="F35" s="5"/>
      <c r="G35">
        <f t="shared" si="0"/>
        <v>15.381499999999999</v>
      </c>
      <c r="H35" s="5">
        <v>8.9999999999999993E-3</v>
      </c>
      <c r="I35">
        <f t="shared" si="1"/>
        <v>15.372499999999999</v>
      </c>
      <c r="J35">
        <v>29.71</v>
      </c>
      <c r="K35">
        <v>2</v>
      </c>
      <c r="L35" s="5">
        <v>10</v>
      </c>
      <c r="M35">
        <f t="shared" si="2"/>
        <v>5</v>
      </c>
      <c r="O35">
        <f t="shared" si="3"/>
        <v>45.671697500000001</v>
      </c>
      <c r="P35">
        <f>AVERAGE(O35:O39)</f>
        <v>41.524775700000006</v>
      </c>
    </row>
    <row r="36" spans="1:16" x14ac:dyDescent="0.2">
      <c r="A36" t="s">
        <v>58</v>
      </c>
      <c r="B36" t="s">
        <v>15</v>
      </c>
      <c r="C36">
        <v>200</v>
      </c>
      <c r="D36" s="5">
        <v>12.349</v>
      </c>
      <c r="E36" s="5">
        <v>16.036999999999999</v>
      </c>
      <c r="F36" s="5">
        <v>16.28</v>
      </c>
      <c r="G36">
        <f t="shared" si="0"/>
        <v>14.888666666666666</v>
      </c>
      <c r="H36" s="5">
        <v>5.3999999999999999E-2</v>
      </c>
      <c r="I36">
        <f t="shared" si="1"/>
        <v>14.834666666666665</v>
      </c>
      <c r="J36">
        <v>29.71</v>
      </c>
      <c r="K36">
        <v>2</v>
      </c>
      <c r="L36" s="5">
        <v>10</v>
      </c>
      <c r="M36">
        <f t="shared" si="2"/>
        <v>5</v>
      </c>
      <c r="O36">
        <f t="shared" si="3"/>
        <v>44.073794666666664</v>
      </c>
    </row>
    <row r="37" spans="1:16" x14ac:dyDescent="0.2">
      <c r="A37" t="s">
        <v>58</v>
      </c>
      <c r="B37" t="s">
        <v>16</v>
      </c>
      <c r="C37">
        <v>200</v>
      </c>
      <c r="D37" s="5">
        <v>15.334</v>
      </c>
      <c r="E37" s="5">
        <v>13.670999999999999</v>
      </c>
      <c r="F37" s="5">
        <v>13.763</v>
      </c>
      <c r="G37">
        <f t="shared" si="0"/>
        <v>14.256</v>
      </c>
      <c r="H37" s="5">
        <v>9.0999999999999998E-2</v>
      </c>
      <c r="I37">
        <f t="shared" si="1"/>
        <v>14.165000000000001</v>
      </c>
      <c r="J37">
        <v>29.71</v>
      </c>
      <c r="K37">
        <v>2</v>
      </c>
      <c r="L37" s="5">
        <v>10</v>
      </c>
      <c r="M37">
        <f t="shared" si="2"/>
        <v>5</v>
      </c>
      <c r="O37">
        <f t="shared" si="3"/>
        <v>42.084215000000007</v>
      </c>
    </row>
    <row r="38" spans="1:16" x14ac:dyDescent="0.2">
      <c r="A38" t="s">
        <v>58</v>
      </c>
      <c r="B38" s="2" t="s">
        <v>17</v>
      </c>
      <c r="C38">
        <v>200</v>
      </c>
      <c r="D38" s="5">
        <v>11.957000000000001</v>
      </c>
      <c r="E38" s="5">
        <v>13.18</v>
      </c>
      <c r="F38" s="5">
        <v>12.446</v>
      </c>
      <c r="G38">
        <f t="shared" si="0"/>
        <v>12.527666666666667</v>
      </c>
      <c r="H38" s="5">
        <v>1.0999999999999999E-2</v>
      </c>
      <c r="I38">
        <f t="shared" si="1"/>
        <v>12.516666666666667</v>
      </c>
      <c r="J38">
        <v>29.71</v>
      </c>
      <c r="K38">
        <v>2</v>
      </c>
      <c r="L38" s="5">
        <v>10</v>
      </c>
      <c r="M38">
        <f t="shared" si="2"/>
        <v>5</v>
      </c>
      <c r="O38">
        <f t="shared" si="3"/>
        <v>37.187016666666672</v>
      </c>
    </row>
    <row r="39" spans="1:16" x14ac:dyDescent="0.2">
      <c r="A39" t="s">
        <v>58</v>
      </c>
      <c r="B39" t="s">
        <v>18</v>
      </c>
      <c r="C39">
        <v>200</v>
      </c>
      <c r="D39" s="5">
        <v>12.94</v>
      </c>
      <c r="E39" s="5">
        <v>12.388</v>
      </c>
      <c r="F39" s="5">
        <v>14.928000000000001</v>
      </c>
      <c r="G39">
        <f t="shared" si="0"/>
        <v>13.418666666666667</v>
      </c>
      <c r="H39" s="5">
        <v>0.42399999999999999</v>
      </c>
      <c r="I39">
        <f t="shared" si="1"/>
        <v>12.994666666666667</v>
      </c>
      <c r="J39">
        <v>29.71</v>
      </c>
      <c r="K39">
        <v>2</v>
      </c>
      <c r="L39" s="5">
        <v>10</v>
      </c>
      <c r="M39">
        <f t="shared" si="2"/>
        <v>5</v>
      </c>
      <c r="O39">
        <f t="shared" si="3"/>
        <v>38.607154666666666</v>
      </c>
    </row>
    <row r="40" spans="1:16" x14ac:dyDescent="0.2">
      <c r="A40" t="s">
        <v>58</v>
      </c>
      <c r="B40" t="s">
        <v>19</v>
      </c>
      <c r="C40">
        <v>200</v>
      </c>
      <c r="D40" s="5"/>
      <c r="E40" s="5">
        <v>12.433999999999999</v>
      </c>
      <c r="F40" s="5">
        <v>9.5890000000000004</v>
      </c>
      <c r="G40">
        <f t="shared" si="0"/>
        <v>11.0115</v>
      </c>
      <c r="H40" s="5">
        <v>7.0999999999999994E-2</v>
      </c>
      <c r="I40">
        <f t="shared" si="1"/>
        <v>10.9405</v>
      </c>
      <c r="J40">
        <v>29.71</v>
      </c>
      <c r="K40">
        <v>2</v>
      </c>
      <c r="L40" s="5">
        <v>10</v>
      </c>
      <c r="M40">
        <f t="shared" si="2"/>
        <v>5</v>
      </c>
      <c r="O40">
        <f t="shared" si="3"/>
        <v>32.504225500000004</v>
      </c>
      <c r="P40">
        <f>AVERAGE(O40:O44)</f>
        <v>42.282974900000006</v>
      </c>
    </row>
    <row r="41" spans="1:16" x14ac:dyDescent="0.2">
      <c r="A41" t="s">
        <v>58</v>
      </c>
      <c r="B41" t="s">
        <v>20</v>
      </c>
      <c r="C41">
        <v>200</v>
      </c>
      <c r="D41" s="5">
        <v>11.76</v>
      </c>
      <c r="E41" s="5">
        <v>13.247999999999999</v>
      </c>
      <c r="F41" s="5">
        <v>14.832000000000001</v>
      </c>
      <c r="G41">
        <f t="shared" si="0"/>
        <v>13.280000000000001</v>
      </c>
      <c r="H41" s="5">
        <v>0.26400000000000001</v>
      </c>
      <c r="I41">
        <f t="shared" si="1"/>
        <v>13.016000000000002</v>
      </c>
      <c r="J41">
        <v>29.71</v>
      </c>
      <c r="K41">
        <v>2</v>
      </c>
      <c r="L41" s="5">
        <v>10</v>
      </c>
      <c r="M41">
        <f t="shared" si="2"/>
        <v>5</v>
      </c>
      <c r="O41">
        <f t="shared" si="3"/>
        <v>38.670536000000006</v>
      </c>
    </row>
    <row r="42" spans="1:16" x14ac:dyDescent="0.2">
      <c r="A42" t="s">
        <v>58</v>
      </c>
      <c r="B42" t="s">
        <v>21</v>
      </c>
      <c r="C42">
        <v>200</v>
      </c>
      <c r="D42" s="5">
        <v>13.069000000000001</v>
      </c>
      <c r="E42" s="5">
        <v>17.548999999999999</v>
      </c>
      <c r="F42" s="5">
        <v>17.385999999999999</v>
      </c>
      <c r="G42">
        <f t="shared" si="0"/>
        <v>16.001333333333335</v>
      </c>
      <c r="H42" s="5">
        <v>1.0999999999999999E-2</v>
      </c>
      <c r="I42">
        <f t="shared" si="1"/>
        <v>15.990333333333336</v>
      </c>
      <c r="J42">
        <v>29.71</v>
      </c>
      <c r="K42">
        <v>2</v>
      </c>
      <c r="L42" s="5">
        <v>10</v>
      </c>
      <c r="M42">
        <f t="shared" si="2"/>
        <v>5</v>
      </c>
      <c r="O42">
        <f t="shared" si="3"/>
        <v>47.507280333333341</v>
      </c>
    </row>
    <row r="43" spans="1:16" x14ac:dyDescent="0.2">
      <c r="A43" t="s">
        <v>58</v>
      </c>
      <c r="B43" t="s">
        <v>22</v>
      </c>
      <c r="C43">
        <v>200</v>
      </c>
      <c r="D43" s="5">
        <v>10.513999999999999</v>
      </c>
      <c r="E43" s="5">
        <v>11.08</v>
      </c>
      <c r="F43" s="5">
        <v>8.2710000000000008</v>
      </c>
      <c r="G43">
        <f t="shared" si="0"/>
        <v>9.9550000000000001</v>
      </c>
      <c r="H43" s="5">
        <v>9.7000000000000003E-2</v>
      </c>
      <c r="I43">
        <f t="shared" si="1"/>
        <v>9.8580000000000005</v>
      </c>
      <c r="J43">
        <v>29.71</v>
      </c>
      <c r="K43">
        <v>2</v>
      </c>
      <c r="L43" s="5">
        <v>10</v>
      </c>
      <c r="M43">
        <f t="shared" si="2"/>
        <v>5</v>
      </c>
      <c r="O43">
        <f t="shared" si="3"/>
        <v>29.288118000000004</v>
      </c>
    </row>
    <row r="44" spans="1:16" x14ac:dyDescent="0.2">
      <c r="A44" t="s">
        <v>58</v>
      </c>
      <c r="B44" t="s">
        <v>23</v>
      </c>
      <c r="C44">
        <v>200</v>
      </c>
      <c r="D44" s="5">
        <v>20.294</v>
      </c>
      <c r="E44" s="5">
        <v>20.471</v>
      </c>
      <c r="F44" s="5">
        <v>23.326000000000001</v>
      </c>
      <c r="G44">
        <f t="shared" si="0"/>
        <v>21.363666666666671</v>
      </c>
      <c r="H44" s="5">
        <v>8.9999999999999993E-3</v>
      </c>
      <c r="I44">
        <f t="shared" si="1"/>
        <v>21.35466666666667</v>
      </c>
      <c r="J44">
        <v>29.71</v>
      </c>
      <c r="K44">
        <v>2</v>
      </c>
      <c r="L44" s="5">
        <v>10</v>
      </c>
      <c r="M44">
        <f t="shared" si="2"/>
        <v>5</v>
      </c>
      <c r="O44">
        <f t="shared" si="3"/>
        <v>63.444714666666677</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7085C-0B72-4844-AF2F-DCB4A8CDCA8F}">
  <dimension ref="A1:AB42"/>
  <sheetViews>
    <sheetView topLeftCell="A16" zoomScale="80" zoomScaleNormal="80" workbookViewId="0">
      <selection activeCell="G37" sqref="G37"/>
    </sheetView>
  </sheetViews>
  <sheetFormatPr defaultRowHeight="15" x14ac:dyDescent="0.2"/>
  <cols>
    <col min="1" max="1" width="11.43359375" bestFit="1" customWidth="1"/>
    <col min="2" max="2" width="14.796875" bestFit="1" customWidth="1"/>
  </cols>
  <sheetData>
    <row r="1" spans="1:14" x14ac:dyDescent="0.2">
      <c r="A1" t="s">
        <v>178</v>
      </c>
      <c r="C1" s="65" t="s">
        <v>72</v>
      </c>
      <c r="D1" s="65"/>
      <c r="E1" s="65"/>
    </row>
    <row r="2" spans="1:14" x14ac:dyDescent="0.2">
      <c r="A2" t="s">
        <v>210</v>
      </c>
      <c r="B2" s="3" t="s">
        <v>70</v>
      </c>
      <c r="C2" s="4">
        <v>1</v>
      </c>
      <c r="D2" s="4">
        <v>2</v>
      </c>
      <c r="E2" s="4">
        <v>3</v>
      </c>
      <c r="F2" s="3" t="s">
        <v>63</v>
      </c>
      <c r="G2" s="4" t="s">
        <v>64</v>
      </c>
      <c r="H2" s="3" t="s">
        <v>61</v>
      </c>
      <c r="I2" s="9" t="s">
        <v>65</v>
      </c>
      <c r="J2" s="3" t="s">
        <v>66</v>
      </c>
      <c r="K2" s="3" t="s">
        <v>67</v>
      </c>
      <c r="L2" s="3" t="s">
        <v>68</v>
      </c>
      <c r="N2" s="3" t="s">
        <v>107</v>
      </c>
    </row>
    <row r="3" spans="1:14" x14ac:dyDescent="0.2">
      <c r="B3">
        <v>20</v>
      </c>
      <c r="C3" s="5">
        <v>0</v>
      </c>
      <c r="D3" s="5">
        <v>0</v>
      </c>
      <c r="E3" s="5">
        <v>0</v>
      </c>
      <c r="F3">
        <f>AVERAGE(C3:E3)</f>
        <v>0</v>
      </c>
      <c r="G3" s="5">
        <v>0</v>
      </c>
      <c r="H3">
        <f>F3-G3</f>
        <v>0</v>
      </c>
      <c r="I3">
        <v>64.959999999999994</v>
      </c>
      <c r="J3">
        <v>2</v>
      </c>
      <c r="K3" s="5">
        <v>1</v>
      </c>
      <c r="L3">
        <f>50/K3</f>
        <v>50</v>
      </c>
      <c r="N3">
        <f>(H3*I3)/(J3*L3)</f>
        <v>0</v>
      </c>
    </row>
    <row r="4" spans="1:14" x14ac:dyDescent="0.2">
      <c r="B4">
        <v>100</v>
      </c>
      <c r="C4" s="5">
        <v>0</v>
      </c>
      <c r="D4" s="5">
        <v>0</v>
      </c>
      <c r="E4" s="5">
        <v>0</v>
      </c>
      <c r="F4">
        <f>AVERAGE(C4:E4)</f>
        <v>0</v>
      </c>
      <c r="G4" s="5">
        <v>0</v>
      </c>
      <c r="H4">
        <f>F4-G4</f>
        <v>0</v>
      </c>
      <c r="I4">
        <v>64.959999999999994</v>
      </c>
      <c r="J4">
        <v>2</v>
      </c>
      <c r="K4" s="6">
        <v>5</v>
      </c>
      <c r="L4">
        <f>50/K4</f>
        <v>10</v>
      </c>
      <c r="N4">
        <f>(H4*I4)/(J4*L4)</f>
        <v>0</v>
      </c>
    </row>
    <row r="5" spans="1:14" x14ac:dyDescent="0.2">
      <c r="B5" s="7">
        <v>200</v>
      </c>
      <c r="C5" s="5">
        <v>-67.756</v>
      </c>
      <c r="D5" s="5">
        <v>-47.866999999999997</v>
      </c>
      <c r="E5" s="5">
        <v>-44.421999999999997</v>
      </c>
      <c r="F5">
        <f>AVERAGE(C5:E5)</f>
        <v>-53.348333333333329</v>
      </c>
      <c r="G5" s="5">
        <v>-0.48899999999999999</v>
      </c>
      <c r="H5">
        <f>F5-G5</f>
        <v>-52.859333333333332</v>
      </c>
      <c r="I5">
        <v>64.959999999999994</v>
      </c>
      <c r="J5">
        <v>2</v>
      </c>
      <c r="K5" s="6">
        <v>10</v>
      </c>
      <c r="L5">
        <f>50/K5</f>
        <v>5</v>
      </c>
      <c r="N5">
        <f>(H5*I5)/(J5*L5)</f>
        <v>-343.37422933333329</v>
      </c>
    </row>
    <row r="6" spans="1:14" x14ac:dyDescent="0.2">
      <c r="B6" s="7">
        <v>400</v>
      </c>
      <c r="C6" s="5">
        <v>-26.050999999999998</v>
      </c>
      <c r="D6" s="5">
        <v>-21.952000000000002</v>
      </c>
      <c r="E6" s="5">
        <v>-22.824999999999999</v>
      </c>
      <c r="F6">
        <f>AVERAGE(C6:E6)</f>
        <v>-23.609333333333336</v>
      </c>
      <c r="G6" s="5">
        <v>-0.14000000000000001</v>
      </c>
      <c r="H6">
        <f>F6-G6</f>
        <v>-23.469333333333335</v>
      </c>
      <c r="I6">
        <v>64.959999999999994</v>
      </c>
      <c r="J6">
        <v>2</v>
      </c>
      <c r="K6" s="6">
        <v>20</v>
      </c>
      <c r="L6">
        <f>50/K6</f>
        <v>2.5</v>
      </c>
      <c r="N6">
        <f>(H6*I6)/(J6*L6)</f>
        <v>-304.91357866666669</v>
      </c>
    </row>
    <row r="7" spans="1:14" x14ac:dyDescent="0.2">
      <c r="B7" s="22">
        <v>800</v>
      </c>
      <c r="C7" s="5">
        <v>-16.756</v>
      </c>
      <c r="D7" s="5">
        <v>-14.622</v>
      </c>
      <c r="E7" s="5">
        <v>-14.422000000000001</v>
      </c>
      <c r="F7">
        <f>AVERAGE(C7:E7)</f>
        <v>-15.266666666666666</v>
      </c>
      <c r="G7" s="5">
        <v>-0.35599999999999998</v>
      </c>
      <c r="H7">
        <f>F7-G7</f>
        <v>-14.910666666666666</v>
      </c>
      <c r="I7">
        <v>64.959999999999994</v>
      </c>
      <c r="J7">
        <v>2</v>
      </c>
      <c r="K7" s="6">
        <v>40</v>
      </c>
      <c r="L7">
        <f>50/K7</f>
        <v>1.25</v>
      </c>
      <c r="N7">
        <f>(H7*I7)/(J7*L7)</f>
        <v>-387.43876266666661</v>
      </c>
    </row>
    <row r="8" spans="1:14" x14ac:dyDescent="0.2">
      <c r="B8" s="7"/>
    </row>
    <row r="9" spans="1:14" x14ac:dyDescent="0.2">
      <c r="A9" t="s">
        <v>89</v>
      </c>
      <c r="B9" s="11" t="s">
        <v>70</v>
      </c>
      <c r="C9" s="4">
        <v>1</v>
      </c>
      <c r="D9" s="4">
        <v>2</v>
      </c>
      <c r="E9" s="4">
        <v>3</v>
      </c>
      <c r="F9" s="3" t="s">
        <v>63</v>
      </c>
      <c r="G9" s="4" t="s">
        <v>64</v>
      </c>
      <c r="H9" s="3" t="s">
        <v>61</v>
      </c>
      <c r="I9" s="9" t="s">
        <v>65</v>
      </c>
      <c r="J9" s="3" t="s">
        <v>66</v>
      </c>
      <c r="K9" s="3" t="s">
        <v>67</v>
      </c>
      <c r="L9" s="3" t="s">
        <v>68</v>
      </c>
      <c r="N9" s="3" t="s">
        <v>107</v>
      </c>
    </row>
    <row r="10" spans="1:14" x14ac:dyDescent="0.2">
      <c r="B10" s="7">
        <v>20</v>
      </c>
      <c r="C10" s="5">
        <v>0</v>
      </c>
      <c r="D10" s="5">
        <v>0</v>
      </c>
      <c r="E10" s="5">
        <v>0</v>
      </c>
      <c r="F10">
        <f>AVERAGE(C10:E10)</f>
        <v>0</v>
      </c>
      <c r="G10" s="5">
        <v>0</v>
      </c>
      <c r="H10">
        <f>F10-G10</f>
        <v>0</v>
      </c>
      <c r="I10">
        <v>64.959999999999994</v>
      </c>
      <c r="J10">
        <v>2</v>
      </c>
      <c r="K10" s="5">
        <v>1</v>
      </c>
      <c r="L10">
        <f>50/K10</f>
        <v>50</v>
      </c>
      <c r="N10">
        <f>(H10*I10)/(J10*L10)</f>
        <v>0</v>
      </c>
    </row>
    <row r="11" spans="1:14" x14ac:dyDescent="0.2">
      <c r="B11" s="7">
        <v>100</v>
      </c>
      <c r="C11" s="5">
        <v>0</v>
      </c>
      <c r="D11" s="5">
        <v>0</v>
      </c>
      <c r="E11" s="5">
        <v>0</v>
      </c>
      <c r="F11">
        <f>AVERAGE(C11:E11)</f>
        <v>0</v>
      </c>
      <c r="G11" s="5">
        <v>0</v>
      </c>
      <c r="H11">
        <f>F11-G11</f>
        <v>0</v>
      </c>
      <c r="I11">
        <v>64.959999999999994</v>
      </c>
      <c r="J11">
        <v>2</v>
      </c>
      <c r="K11" s="6">
        <v>5</v>
      </c>
      <c r="L11">
        <f>50/K11</f>
        <v>10</v>
      </c>
      <c r="N11">
        <f>(H11*I11)/(J11*L11)</f>
        <v>0</v>
      </c>
    </row>
    <row r="12" spans="1:14" x14ac:dyDescent="0.2">
      <c r="B12" s="7">
        <v>200</v>
      </c>
      <c r="C12" s="5">
        <v>-46.756</v>
      </c>
      <c r="D12" s="5">
        <v>-46.555999999999997</v>
      </c>
      <c r="E12" s="5">
        <v>-46.110999999999997</v>
      </c>
      <c r="F12">
        <f>AVERAGE(C12:E12)</f>
        <v>-46.474333333333334</v>
      </c>
      <c r="G12" s="5">
        <v>1.1140000000000001</v>
      </c>
      <c r="H12">
        <f>F12-G12</f>
        <v>-47.588333333333331</v>
      </c>
      <c r="I12">
        <v>64.959999999999994</v>
      </c>
      <c r="J12">
        <v>2</v>
      </c>
      <c r="K12" s="6">
        <v>10</v>
      </c>
      <c r="L12">
        <f>50/K12</f>
        <v>5</v>
      </c>
      <c r="N12">
        <f>(H12*I12)/(J12*L12)</f>
        <v>-309.13381333333325</v>
      </c>
    </row>
    <row r="13" spans="1:14" x14ac:dyDescent="0.2">
      <c r="B13" s="7">
        <v>400</v>
      </c>
      <c r="C13" s="5">
        <v>-24.399000000000001</v>
      </c>
      <c r="D13" s="5">
        <v>-24.155000000000001</v>
      </c>
      <c r="E13" s="5">
        <v>-25.225999999999999</v>
      </c>
      <c r="F13">
        <f>AVERAGE(C13:E13)</f>
        <v>-24.593333333333334</v>
      </c>
      <c r="G13" s="5">
        <v>-8.6999999999999994E-2</v>
      </c>
      <c r="H13">
        <f>F13-G13</f>
        <v>-24.506333333333334</v>
      </c>
      <c r="I13">
        <v>64.959999999999994</v>
      </c>
      <c r="J13">
        <v>2</v>
      </c>
      <c r="K13" s="6">
        <v>20</v>
      </c>
      <c r="L13">
        <f>50/K13</f>
        <v>2.5</v>
      </c>
      <c r="N13">
        <f>(H13*I13)/(J13*L13)</f>
        <v>-318.38628266666666</v>
      </c>
    </row>
    <row r="14" spans="1:14" x14ac:dyDescent="0.2">
      <c r="B14" s="22">
        <v>800</v>
      </c>
      <c r="C14" s="5">
        <v>-12.311</v>
      </c>
      <c r="D14" s="5">
        <v>-13.311</v>
      </c>
      <c r="E14" s="5">
        <v>-14.532999999999999</v>
      </c>
      <c r="F14">
        <f>AVERAGE(C14:E14)</f>
        <v>-13.385</v>
      </c>
      <c r="G14" s="5">
        <v>-0.26700000000000002</v>
      </c>
      <c r="H14">
        <f>F14-G14</f>
        <v>-13.118</v>
      </c>
      <c r="I14">
        <v>64.959999999999994</v>
      </c>
      <c r="J14">
        <v>2</v>
      </c>
      <c r="K14" s="6">
        <v>40</v>
      </c>
      <c r="L14">
        <f>50/K14</f>
        <v>1.25</v>
      </c>
      <c r="N14">
        <f>(H14*I14)/(J14*L14)</f>
        <v>-340.85811200000001</v>
      </c>
    </row>
    <row r="15" spans="1:14" x14ac:dyDescent="0.2">
      <c r="B15" s="7"/>
    </row>
    <row r="16" spans="1:14" x14ac:dyDescent="0.2">
      <c r="B16" s="7"/>
    </row>
    <row r="17" spans="1:28" x14ac:dyDescent="0.2">
      <c r="R17" s="66" t="s">
        <v>77</v>
      </c>
      <c r="S17" s="66"/>
      <c r="T17" s="66"/>
      <c r="V17" s="66" t="s">
        <v>74</v>
      </c>
      <c r="W17" s="66"/>
      <c r="X17" s="66"/>
      <c r="Z17" t="s">
        <v>79</v>
      </c>
    </row>
    <row r="18" spans="1:28" x14ac:dyDescent="0.2">
      <c r="A18" t="s">
        <v>56</v>
      </c>
      <c r="B18" t="s">
        <v>143</v>
      </c>
      <c r="C18" s="3" t="s">
        <v>70</v>
      </c>
      <c r="D18" s="4">
        <v>1</v>
      </c>
      <c r="E18" s="4">
        <v>2</v>
      </c>
      <c r="F18" s="4">
        <v>3</v>
      </c>
      <c r="G18" s="3" t="s">
        <v>63</v>
      </c>
      <c r="H18" s="4" t="s">
        <v>64</v>
      </c>
      <c r="I18" s="3" t="s">
        <v>61</v>
      </c>
      <c r="J18" s="9" t="s">
        <v>65</v>
      </c>
      <c r="K18" s="3" t="s">
        <v>66</v>
      </c>
      <c r="L18" s="3" t="s">
        <v>67</v>
      </c>
      <c r="M18" s="3" t="s">
        <v>68</v>
      </c>
      <c r="O18" s="3" t="s">
        <v>107</v>
      </c>
      <c r="P18" s="3"/>
      <c r="Q18" s="3"/>
      <c r="S18" s="3" t="s">
        <v>58</v>
      </c>
      <c r="T18" t="s">
        <v>57</v>
      </c>
      <c r="W18" s="3" t="s">
        <v>58</v>
      </c>
      <c r="X18" t="s">
        <v>57</v>
      </c>
      <c r="AA18" s="3" t="s">
        <v>58</v>
      </c>
      <c r="AB18" t="s">
        <v>57</v>
      </c>
    </row>
    <row r="19" spans="1:28" x14ac:dyDescent="0.2">
      <c r="A19" t="s">
        <v>57</v>
      </c>
      <c r="B19" t="s">
        <v>0</v>
      </c>
      <c r="C19">
        <v>800</v>
      </c>
      <c r="D19" s="5">
        <v>-15.888999999999999</v>
      </c>
      <c r="E19" s="5">
        <v>-13.111000000000001</v>
      </c>
      <c r="F19" s="5">
        <v>-13.733000000000001</v>
      </c>
      <c r="G19">
        <f t="shared" ref="G19:G42" si="0">AVERAGE(D19:F19)</f>
        <v>-14.244333333333335</v>
      </c>
      <c r="H19" s="5">
        <v>-0.35599999999999998</v>
      </c>
      <c r="I19">
        <f t="shared" ref="I19:I42" si="1">G19-H19</f>
        <v>-13.888333333333335</v>
      </c>
      <c r="J19">
        <v>64.959999999999994</v>
      </c>
      <c r="K19">
        <v>2</v>
      </c>
      <c r="L19" s="6">
        <v>40</v>
      </c>
      <c r="M19">
        <f t="shared" ref="M19:M42" si="2">50/L19</f>
        <v>1.25</v>
      </c>
      <c r="O19">
        <f t="shared" ref="O19:O42" si="3">(I19*J19)/(K19*M19)</f>
        <v>-360.87445333333335</v>
      </c>
      <c r="P19">
        <f>AVERAGE(O19:O25)</f>
        <v>-457.67351466666656</v>
      </c>
      <c r="Q19">
        <f>ABS(O19)</f>
        <v>360.87445333333335</v>
      </c>
      <c r="R19" t="s">
        <v>75</v>
      </c>
      <c r="S19">
        <f>AVERAGE(O38:O42)</f>
        <v>-461.0912768</v>
      </c>
      <c r="T19">
        <f>AVERAGE(O26:O32)</f>
        <v>-354.358656</v>
      </c>
      <c r="V19" t="s">
        <v>75</v>
      </c>
      <c r="W19">
        <f>STDEVA(O38:O42)</f>
        <v>75.703785740846186</v>
      </c>
      <c r="X19">
        <f>STDEVA(O26:O32)</f>
        <v>83.89393349793724</v>
      </c>
      <c r="Z19" t="s">
        <v>75</v>
      </c>
      <c r="AA19">
        <f>W19/SQRT(W24)</f>
        <v>33.855762214122265</v>
      </c>
      <c r="AB19">
        <f>X19/SQRT(X24)</f>
        <v>31.708926363219003</v>
      </c>
    </row>
    <row r="20" spans="1:28" x14ac:dyDescent="0.2">
      <c r="A20" t="s">
        <v>57</v>
      </c>
      <c r="B20" t="s">
        <v>1</v>
      </c>
      <c r="C20">
        <v>800</v>
      </c>
      <c r="D20" s="5">
        <v>-16.756</v>
      </c>
      <c r="E20" s="5">
        <v>-14.622</v>
      </c>
      <c r="F20" s="5">
        <v>-14.422000000000001</v>
      </c>
      <c r="G20">
        <f>AVERAGE(D20:F20)</f>
        <v>-15.266666666666666</v>
      </c>
      <c r="H20" s="5">
        <v>-0.35599999999999998</v>
      </c>
      <c r="I20">
        <f t="shared" si="1"/>
        <v>-14.910666666666666</v>
      </c>
      <c r="J20">
        <v>64.959999999999994</v>
      </c>
      <c r="K20">
        <v>2</v>
      </c>
      <c r="L20" s="6">
        <v>40</v>
      </c>
      <c r="M20">
        <f t="shared" si="2"/>
        <v>1.25</v>
      </c>
      <c r="O20">
        <f t="shared" si="3"/>
        <v>-387.43876266666661</v>
      </c>
      <c r="Q20">
        <f t="shared" ref="Q20:Q42" si="4">ABS(O20)</f>
        <v>387.43876266666661</v>
      </c>
      <c r="R20" t="s">
        <v>76</v>
      </c>
      <c r="S20">
        <f>AVERAGE(O33:O37)</f>
        <v>-530.1896618666666</v>
      </c>
      <c r="T20">
        <f>AVERAGE(O19:O25)</f>
        <v>-457.67351466666656</v>
      </c>
      <c r="V20" t="s">
        <v>76</v>
      </c>
      <c r="W20">
        <f>STDEVA(O33:O37)</f>
        <v>30.317015405544804</v>
      </c>
      <c r="X20">
        <f>STDEVA(O19:O25)</f>
        <v>129.58736372866912</v>
      </c>
      <c r="Z20" t="s">
        <v>76</v>
      </c>
      <c r="AA20">
        <f>W20/SQRT(W25)</f>
        <v>13.558181464341306</v>
      </c>
      <c r="AB20">
        <f>X20/SQRT(X25)</f>
        <v>48.979419640361471</v>
      </c>
    </row>
    <row r="21" spans="1:28" x14ac:dyDescent="0.2">
      <c r="A21" t="s">
        <v>57</v>
      </c>
      <c r="B21" t="s">
        <v>2</v>
      </c>
      <c r="C21">
        <v>800</v>
      </c>
      <c r="D21" s="5">
        <v>-16.489000000000001</v>
      </c>
      <c r="E21" s="5">
        <v>-15.667</v>
      </c>
      <c r="F21" s="5">
        <v>-15.911</v>
      </c>
      <c r="G21">
        <f t="shared" si="0"/>
        <v>-16.022333333333332</v>
      </c>
      <c r="H21" s="5">
        <v>-0.57799999999999996</v>
      </c>
      <c r="I21">
        <f t="shared" si="1"/>
        <v>-15.444333333333333</v>
      </c>
      <c r="J21">
        <v>64.959999999999994</v>
      </c>
      <c r="K21">
        <v>2</v>
      </c>
      <c r="L21" s="6">
        <v>40</v>
      </c>
      <c r="M21">
        <f t="shared" si="2"/>
        <v>1.25</v>
      </c>
      <c r="O21">
        <f t="shared" si="3"/>
        <v>-401.30555733333324</v>
      </c>
      <c r="Q21">
        <f t="shared" si="4"/>
        <v>401.30555733333324</v>
      </c>
    </row>
    <row r="22" spans="1:28" x14ac:dyDescent="0.2">
      <c r="A22" t="s">
        <v>57</v>
      </c>
      <c r="B22" t="s">
        <v>3</v>
      </c>
      <c r="C22">
        <v>800</v>
      </c>
      <c r="D22" s="5">
        <v>-14.756</v>
      </c>
      <c r="E22" s="5">
        <v>-14.378</v>
      </c>
      <c r="F22" s="5">
        <v>-15.132999999999999</v>
      </c>
      <c r="G22">
        <f t="shared" si="0"/>
        <v>-14.755666666666665</v>
      </c>
      <c r="H22" s="5">
        <v>-0.71099999999999997</v>
      </c>
      <c r="I22">
        <f t="shared" si="1"/>
        <v>-14.044666666666664</v>
      </c>
      <c r="J22">
        <v>64.959999999999994</v>
      </c>
      <c r="K22">
        <v>2</v>
      </c>
      <c r="L22" s="6">
        <v>40</v>
      </c>
      <c r="M22">
        <f t="shared" si="2"/>
        <v>1.25</v>
      </c>
      <c r="O22">
        <f t="shared" si="3"/>
        <v>-364.93661866666656</v>
      </c>
      <c r="Q22">
        <f t="shared" si="4"/>
        <v>364.93661866666656</v>
      </c>
      <c r="R22" s="67" t="s">
        <v>78</v>
      </c>
      <c r="S22" s="67"/>
      <c r="T22" s="67"/>
      <c r="V22" s="66" t="s">
        <v>80</v>
      </c>
      <c r="W22" s="66"/>
      <c r="X22" s="66"/>
    </row>
    <row r="23" spans="1:28" x14ac:dyDescent="0.2">
      <c r="A23" t="s">
        <v>57</v>
      </c>
      <c r="B23" t="s">
        <v>4</v>
      </c>
      <c r="C23">
        <v>800</v>
      </c>
      <c r="D23" s="5">
        <v>-12.132999999999999</v>
      </c>
      <c r="E23" s="5">
        <v>-18.044</v>
      </c>
      <c r="F23" s="5">
        <v>-17.821999999999999</v>
      </c>
      <c r="G23">
        <f>AVERAGE(D23:F23)</f>
        <v>-15.999666666666664</v>
      </c>
      <c r="H23" s="5">
        <v>-0.33300000000000002</v>
      </c>
      <c r="I23">
        <f t="shared" si="1"/>
        <v>-15.666666666666664</v>
      </c>
      <c r="J23">
        <v>64.959999999999994</v>
      </c>
      <c r="K23">
        <v>2</v>
      </c>
      <c r="L23" s="6">
        <v>40</v>
      </c>
      <c r="M23">
        <f t="shared" si="2"/>
        <v>1.25</v>
      </c>
      <c r="O23">
        <f t="shared" si="3"/>
        <v>-407.08266666666657</v>
      </c>
      <c r="Q23">
        <f t="shared" si="4"/>
        <v>407.08266666666657</v>
      </c>
      <c r="S23" t="s">
        <v>58</v>
      </c>
      <c r="T23" t="s">
        <v>57</v>
      </c>
      <c r="W23" t="s">
        <v>58</v>
      </c>
      <c r="X23" t="s">
        <v>57</v>
      </c>
    </row>
    <row r="24" spans="1:28" x14ac:dyDescent="0.2">
      <c r="A24" t="s">
        <v>57</v>
      </c>
      <c r="B24" t="s">
        <v>5</v>
      </c>
      <c r="C24">
        <v>800</v>
      </c>
      <c r="D24" s="5">
        <v>-23.667000000000002</v>
      </c>
      <c r="E24" s="5">
        <v>-23.222000000000001</v>
      </c>
      <c r="F24" s="5">
        <v>-22.155999999999999</v>
      </c>
      <c r="G24">
        <f t="shared" si="0"/>
        <v>-23.015000000000001</v>
      </c>
      <c r="H24" s="5">
        <v>-0.24399999999999999</v>
      </c>
      <c r="I24">
        <f t="shared" si="1"/>
        <v>-22.771000000000001</v>
      </c>
      <c r="J24">
        <v>64.959999999999994</v>
      </c>
      <c r="K24">
        <v>2</v>
      </c>
      <c r="L24" s="6">
        <v>40</v>
      </c>
      <c r="M24">
        <f t="shared" si="2"/>
        <v>1.25</v>
      </c>
      <c r="O24">
        <f t="shared" si="3"/>
        <v>-591.68166399999996</v>
      </c>
      <c r="Q24">
        <f t="shared" si="4"/>
        <v>591.68166399999996</v>
      </c>
      <c r="R24" t="s">
        <v>75</v>
      </c>
      <c r="S24">
        <f>ABS(S19)</f>
        <v>461.0912768</v>
      </c>
      <c r="T24">
        <f>ABS(T19)</f>
        <v>354.358656</v>
      </c>
      <c r="V24" t="s">
        <v>75</v>
      </c>
      <c r="W24">
        <f>COUNT(O38:O42)</f>
        <v>5</v>
      </c>
      <c r="X24">
        <f>COUNT(O26:O32)</f>
        <v>7</v>
      </c>
    </row>
    <row r="25" spans="1:28" x14ac:dyDescent="0.2">
      <c r="A25" t="s">
        <v>57</v>
      </c>
      <c r="B25" t="s">
        <v>6</v>
      </c>
      <c r="C25">
        <v>800</v>
      </c>
      <c r="D25" s="5">
        <v>-29.956</v>
      </c>
      <c r="E25" s="5">
        <v>-25.643999999999998</v>
      </c>
      <c r="F25" s="5">
        <v>-24.911000000000001</v>
      </c>
      <c r="G25">
        <f t="shared" si="0"/>
        <v>-26.837</v>
      </c>
      <c r="H25" s="5">
        <v>-0.26700000000000002</v>
      </c>
      <c r="I25">
        <f t="shared" si="1"/>
        <v>-26.57</v>
      </c>
      <c r="J25">
        <v>64.959999999999994</v>
      </c>
      <c r="K25">
        <v>2</v>
      </c>
      <c r="L25" s="6">
        <v>40</v>
      </c>
      <c r="M25">
        <f t="shared" si="2"/>
        <v>1.25</v>
      </c>
      <c r="O25">
        <f t="shared" si="3"/>
        <v>-690.39487999999994</v>
      </c>
      <c r="Q25">
        <f t="shared" si="4"/>
        <v>690.39487999999994</v>
      </c>
      <c r="R25" t="s">
        <v>76</v>
      </c>
      <c r="S25">
        <f>ABS(S20)</f>
        <v>530.1896618666666</v>
      </c>
      <c r="T25">
        <f>ABS(T20)</f>
        <v>457.67351466666656</v>
      </c>
      <c r="V25" t="s">
        <v>76</v>
      </c>
      <c r="W25">
        <f>COUNT(O33:O37)</f>
        <v>5</v>
      </c>
      <c r="X25">
        <f>COUNT(O19:O25)</f>
        <v>7</v>
      </c>
    </row>
    <row r="26" spans="1:28" x14ac:dyDescent="0.2">
      <c r="A26" t="s">
        <v>57</v>
      </c>
      <c r="B26" t="s">
        <v>7</v>
      </c>
      <c r="C26">
        <v>800</v>
      </c>
      <c r="D26" s="5">
        <v>-18.689</v>
      </c>
      <c r="E26" s="5">
        <v>-16.356000000000002</v>
      </c>
      <c r="F26" s="5">
        <v>-13.577999999999999</v>
      </c>
      <c r="G26">
        <f t="shared" si="0"/>
        <v>-16.207666666666668</v>
      </c>
      <c r="H26" s="5">
        <v>-0.51100000000000001</v>
      </c>
      <c r="I26">
        <f t="shared" si="1"/>
        <v>-15.696666666666669</v>
      </c>
      <c r="J26">
        <v>64.959999999999994</v>
      </c>
      <c r="K26">
        <v>2</v>
      </c>
      <c r="L26" s="6">
        <v>40</v>
      </c>
      <c r="M26">
        <f t="shared" si="2"/>
        <v>1.25</v>
      </c>
      <c r="O26">
        <f t="shared" si="3"/>
        <v>-407.86218666666667</v>
      </c>
      <c r="P26">
        <f>AVERAGE(O26:O32)</f>
        <v>-354.358656</v>
      </c>
      <c r="Q26">
        <f t="shared" si="4"/>
        <v>407.86218666666667</v>
      </c>
    </row>
    <row r="27" spans="1:28" x14ac:dyDescent="0.2">
      <c r="A27" t="s">
        <v>57</v>
      </c>
      <c r="B27" t="s">
        <v>8</v>
      </c>
      <c r="C27">
        <v>800</v>
      </c>
      <c r="D27" s="5">
        <v>-14.467000000000001</v>
      </c>
      <c r="E27" s="5">
        <v>-13.067</v>
      </c>
      <c r="F27" s="5">
        <v>-12.644</v>
      </c>
      <c r="G27">
        <f t="shared" si="0"/>
        <v>-13.392666666666665</v>
      </c>
      <c r="H27" s="5">
        <v>-0.44400000000000001</v>
      </c>
      <c r="I27">
        <f t="shared" si="1"/>
        <v>-12.948666666666664</v>
      </c>
      <c r="J27">
        <v>64.959999999999994</v>
      </c>
      <c r="K27">
        <v>2</v>
      </c>
      <c r="L27" s="6">
        <v>40</v>
      </c>
      <c r="M27">
        <f t="shared" si="2"/>
        <v>1.25</v>
      </c>
      <c r="O27">
        <f t="shared" si="3"/>
        <v>-336.45815466666659</v>
      </c>
      <c r="Q27">
        <f t="shared" si="4"/>
        <v>336.45815466666659</v>
      </c>
    </row>
    <row r="28" spans="1:28" x14ac:dyDescent="0.2">
      <c r="A28" t="s">
        <v>57</v>
      </c>
      <c r="B28" t="s">
        <v>9</v>
      </c>
      <c r="C28">
        <v>800</v>
      </c>
      <c r="D28" s="5">
        <v>-9.8670000000000009</v>
      </c>
      <c r="E28" s="5">
        <v>-10.044</v>
      </c>
      <c r="F28" s="5">
        <v>-10.4</v>
      </c>
      <c r="G28">
        <f t="shared" si="0"/>
        <v>-10.103666666666667</v>
      </c>
      <c r="H28" s="5">
        <v>-0.28899999999999998</v>
      </c>
      <c r="I28">
        <f t="shared" si="1"/>
        <v>-9.8146666666666675</v>
      </c>
      <c r="J28">
        <v>64.959999999999994</v>
      </c>
      <c r="K28">
        <v>2</v>
      </c>
      <c r="L28" s="6">
        <v>40</v>
      </c>
      <c r="M28">
        <f t="shared" si="2"/>
        <v>1.25</v>
      </c>
      <c r="O28">
        <f t="shared" si="3"/>
        <v>-255.02429866666665</v>
      </c>
      <c r="Q28">
        <f t="shared" si="4"/>
        <v>255.02429866666665</v>
      </c>
    </row>
    <row r="29" spans="1:28" x14ac:dyDescent="0.2">
      <c r="A29" t="s">
        <v>57</v>
      </c>
      <c r="B29" t="s">
        <v>10</v>
      </c>
      <c r="C29">
        <v>800</v>
      </c>
      <c r="D29" s="5">
        <v>-19</v>
      </c>
      <c r="E29" s="5">
        <v>-18.643999999999998</v>
      </c>
      <c r="F29" s="5">
        <v>-18.710999999999999</v>
      </c>
      <c r="G29">
        <f t="shared" si="0"/>
        <v>-18.785</v>
      </c>
      <c r="H29" s="5">
        <v>4.3999999999999997E-2</v>
      </c>
      <c r="I29">
        <f t="shared" si="1"/>
        <v>-18.829000000000001</v>
      </c>
      <c r="J29">
        <v>64.959999999999994</v>
      </c>
      <c r="K29">
        <v>2</v>
      </c>
      <c r="L29" s="6">
        <v>40</v>
      </c>
      <c r="M29">
        <f t="shared" si="2"/>
        <v>1.25</v>
      </c>
      <c r="O29">
        <f t="shared" si="3"/>
        <v>-489.25273600000003</v>
      </c>
      <c r="Q29">
        <f t="shared" si="4"/>
        <v>489.25273600000003</v>
      </c>
    </row>
    <row r="30" spans="1:28" x14ac:dyDescent="0.2">
      <c r="A30" t="s">
        <v>57</v>
      </c>
      <c r="B30" t="s">
        <v>11</v>
      </c>
      <c r="C30">
        <v>800</v>
      </c>
      <c r="D30" s="5">
        <v>-15.129</v>
      </c>
      <c r="E30" s="5">
        <v>-16.655999999999999</v>
      </c>
      <c r="F30" s="5">
        <v>-14.935</v>
      </c>
      <c r="G30">
        <f t="shared" si="0"/>
        <v>-15.573333333333332</v>
      </c>
      <c r="H30" s="5">
        <v>-0.44400000000000001</v>
      </c>
      <c r="I30">
        <f t="shared" si="1"/>
        <v>-15.129333333333332</v>
      </c>
      <c r="J30">
        <v>64.959999999999994</v>
      </c>
      <c r="K30">
        <v>2</v>
      </c>
      <c r="L30" s="6">
        <v>40</v>
      </c>
      <c r="M30">
        <f t="shared" si="2"/>
        <v>1.25</v>
      </c>
      <c r="O30">
        <f t="shared" si="3"/>
        <v>-393.12059733333325</v>
      </c>
      <c r="Q30">
        <f t="shared" si="4"/>
        <v>393.12059733333325</v>
      </c>
    </row>
    <row r="31" spans="1:28" x14ac:dyDescent="0.2">
      <c r="A31" t="s">
        <v>57</v>
      </c>
      <c r="B31" t="s">
        <v>12</v>
      </c>
      <c r="C31">
        <v>800</v>
      </c>
      <c r="D31" s="5">
        <v>-12.311</v>
      </c>
      <c r="E31" s="5">
        <v>-13.311</v>
      </c>
      <c r="F31" s="5">
        <v>-14.532999999999999</v>
      </c>
      <c r="G31">
        <f>AVERAGE(D31:F31)</f>
        <v>-13.385</v>
      </c>
      <c r="H31" s="5">
        <v>-0.26700000000000002</v>
      </c>
      <c r="I31">
        <f t="shared" si="1"/>
        <v>-13.118</v>
      </c>
      <c r="J31">
        <v>64.959999999999994</v>
      </c>
      <c r="K31">
        <v>2</v>
      </c>
      <c r="L31" s="6">
        <v>40</v>
      </c>
      <c r="M31">
        <f t="shared" si="2"/>
        <v>1.25</v>
      </c>
      <c r="O31">
        <f t="shared" si="3"/>
        <v>-340.85811200000001</v>
      </c>
      <c r="Q31">
        <f t="shared" si="4"/>
        <v>340.85811200000001</v>
      </c>
    </row>
    <row r="32" spans="1:28" x14ac:dyDescent="0.2">
      <c r="A32" t="s">
        <v>57</v>
      </c>
      <c r="B32" t="s">
        <v>13</v>
      </c>
      <c r="C32">
        <v>800</v>
      </c>
      <c r="D32" s="5">
        <v>-9.9779999999999998</v>
      </c>
      <c r="E32" s="5">
        <v>-9.7780000000000005</v>
      </c>
      <c r="F32" s="5">
        <v>-10.756</v>
      </c>
      <c r="G32">
        <f t="shared" si="0"/>
        <v>-10.170666666666667</v>
      </c>
      <c r="H32" s="5">
        <v>-0.24399999999999999</v>
      </c>
      <c r="I32">
        <f t="shared" si="1"/>
        <v>-9.9266666666666676</v>
      </c>
      <c r="J32">
        <v>64.959999999999994</v>
      </c>
      <c r="K32">
        <v>2</v>
      </c>
      <c r="L32" s="6">
        <v>40</v>
      </c>
      <c r="M32">
        <f t="shared" si="2"/>
        <v>1.25</v>
      </c>
      <c r="O32">
        <f t="shared" si="3"/>
        <v>-257.93450666666666</v>
      </c>
      <c r="Q32">
        <f t="shared" si="4"/>
        <v>257.93450666666666</v>
      </c>
    </row>
    <row r="33" spans="1:17" x14ac:dyDescent="0.2">
      <c r="A33" t="s">
        <v>58</v>
      </c>
      <c r="B33" t="s">
        <v>14</v>
      </c>
      <c r="C33">
        <v>800</v>
      </c>
      <c r="D33" s="5">
        <v>-23.422000000000001</v>
      </c>
      <c r="E33" s="5">
        <v>-22.643999999999998</v>
      </c>
      <c r="F33" s="5">
        <v>-22.643999999999998</v>
      </c>
      <c r="G33">
        <f t="shared" si="0"/>
        <v>-22.903333333333336</v>
      </c>
      <c r="H33" s="5">
        <v>-0.46700000000000003</v>
      </c>
      <c r="I33">
        <f t="shared" si="1"/>
        <v>-22.436333333333337</v>
      </c>
      <c r="J33">
        <v>64.959999999999994</v>
      </c>
      <c r="K33">
        <v>2</v>
      </c>
      <c r="L33" s="6">
        <v>40</v>
      </c>
      <c r="M33">
        <f t="shared" si="2"/>
        <v>1.25</v>
      </c>
      <c r="O33">
        <f t="shared" si="3"/>
        <v>-582.98568533333332</v>
      </c>
      <c r="P33">
        <f>AVERAGE(O33:O37)</f>
        <v>-530.1896618666666</v>
      </c>
      <c r="Q33">
        <f t="shared" si="4"/>
        <v>582.98568533333332</v>
      </c>
    </row>
    <row r="34" spans="1:17" x14ac:dyDescent="0.2">
      <c r="A34" t="s">
        <v>58</v>
      </c>
      <c r="B34" t="s">
        <v>15</v>
      </c>
      <c r="C34">
        <v>800</v>
      </c>
      <c r="D34" s="5">
        <v>-23.6</v>
      </c>
      <c r="E34" s="5">
        <v>-19.556000000000001</v>
      </c>
      <c r="F34" s="5">
        <v>-18.844000000000001</v>
      </c>
      <c r="G34">
        <f t="shared" si="0"/>
        <v>-20.666666666666668</v>
      </c>
      <c r="H34" s="5">
        <v>-0.51100000000000001</v>
      </c>
      <c r="I34">
        <f t="shared" si="1"/>
        <v>-20.155666666666669</v>
      </c>
      <c r="J34">
        <v>64.959999999999994</v>
      </c>
      <c r="K34">
        <v>2</v>
      </c>
      <c r="L34" s="6">
        <v>40</v>
      </c>
      <c r="M34">
        <f t="shared" si="2"/>
        <v>1.25</v>
      </c>
      <c r="O34">
        <f t="shared" si="3"/>
        <v>-523.72484266666675</v>
      </c>
      <c r="Q34">
        <f t="shared" si="4"/>
        <v>523.72484266666675</v>
      </c>
    </row>
    <row r="35" spans="1:17" x14ac:dyDescent="0.2">
      <c r="A35" t="s">
        <v>58</v>
      </c>
      <c r="B35" t="s">
        <v>16</v>
      </c>
      <c r="C35">
        <v>800</v>
      </c>
      <c r="D35" s="5">
        <v>-20.311</v>
      </c>
      <c r="E35" s="5">
        <v>-20.777999999999999</v>
      </c>
      <c r="F35" s="5">
        <v>-19.466999999999999</v>
      </c>
      <c r="G35">
        <f t="shared" si="0"/>
        <v>-20.185333333333332</v>
      </c>
      <c r="H35" s="5">
        <v>-2.1999999999999999E-2</v>
      </c>
      <c r="I35">
        <f t="shared" si="1"/>
        <v>-20.163333333333334</v>
      </c>
      <c r="J35">
        <v>64.959999999999994</v>
      </c>
      <c r="K35">
        <v>2</v>
      </c>
      <c r="L35" s="6">
        <v>40</v>
      </c>
      <c r="M35">
        <f t="shared" si="2"/>
        <v>1.25</v>
      </c>
      <c r="O35">
        <f t="shared" si="3"/>
        <v>-523.92405333333329</v>
      </c>
      <c r="Q35">
        <f t="shared" si="4"/>
        <v>523.92405333333329</v>
      </c>
    </row>
    <row r="36" spans="1:17" x14ac:dyDescent="0.2">
      <c r="A36" t="s">
        <v>58</v>
      </c>
      <c r="B36" s="2" t="s">
        <v>17</v>
      </c>
      <c r="C36">
        <v>800</v>
      </c>
      <c r="D36" s="5">
        <v>-22.978000000000002</v>
      </c>
      <c r="E36" s="5">
        <v>-19.600000000000001</v>
      </c>
      <c r="F36" s="5">
        <v>-17.933</v>
      </c>
      <c r="G36">
        <f t="shared" si="0"/>
        <v>-20.170333333333335</v>
      </c>
      <c r="H36" s="5">
        <v>-0.6</v>
      </c>
      <c r="I36">
        <f t="shared" si="1"/>
        <v>-19.570333333333334</v>
      </c>
      <c r="J36">
        <v>64.959999999999994</v>
      </c>
      <c r="K36">
        <v>2</v>
      </c>
      <c r="L36" s="6">
        <v>40</v>
      </c>
      <c r="M36">
        <f t="shared" si="2"/>
        <v>1.25</v>
      </c>
      <c r="O36">
        <f t="shared" si="3"/>
        <v>-508.51554133333332</v>
      </c>
      <c r="Q36">
        <f t="shared" si="4"/>
        <v>508.51554133333332</v>
      </c>
    </row>
    <row r="37" spans="1:17" x14ac:dyDescent="0.2">
      <c r="A37" t="s">
        <v>58</v>
      </c>
      <c r="B37" t="s">
        <v>18</v>
      </c>
      <c r="C37">
        <v>800</v>
      </c>
      <c r="D37" s="5">
        <v>-21.111000000000001</v>
      </c>
      <c r="E37" s="5">
        <v>-20.044</v>
      </c>
      <c r="F37" s="5">
        <v>-19.266999999999999</v>
      </c>
      <c r="G37">
        <f t="shared" si="0"/>
        <v>-20.140666666666664</v>
      </c>
      <c r="H37" s="5">
        <v>-0.44400000000000001</v>
      </c>
      <c r="I37">
        <f t="shared" si="1"/>
        <v>-19.696666666666665</v>
      </c>
      <c r="J37">
        <v>64.959999999999994</v>
      </c>
      <c r="K37">
        <v>2</v>
      </c>
      <c r="L37" s="6">
        <v>40</v>
      </c>
      <c r="M37">
        <f t="shared" si="2"/>
        <v>1.25</v>
      </c>
      <c r="O37">
        <f t="shared" si="3"/>
        <v>-511.7981866666666</v>
      </c>
      <c r="Q37">
        <f t="shared" si="4"/>
        <v>511.7981866666666</v>
      </c>
    </row>
    <row r="38" spans="1:17" x14ac:dyDescent="0.2">
      <c r="A38" t="s">
        <v>58</v>
      </c>
      <c r="B38" t="s">
        <v>19</v>
      </c>
      <c r="C38">
        <v>800</v>
      </c>
      <c r="D38" s="5">
        <v>-20.222000000000001</v>
      </c>
      <c r="E38" s="5">
        <v>-18.821999999999999</v>
      </c>
      <c r="F38" s="5">
        <v>-18.289000000000001</v>
      </c>
      <c r="G38">
        <f t="shared" si="0"/>
        <v>-19.111000000000001</v>
      </c>
      <c r="H38" s="5">
        <v>-0.2</v>
      </c>
      <c r="I38">
        <f t="shared" si="1"/>
        <v>-18.911000000000001</v>
      </c>
      <c r="J38">
        <v>64.959999999999994</v>
      </c>
      <c r="K38">
        <v>2</v>
      </c>
      <c r="L38" s="6">
        <v>40</v>
      </c>
      <c r="M38">
        <f t="shared" si="2"/>
        <v>1.25</v>
      </c>
      <c r="O38">
        <f t="shared" si="3"/>
        <v>-491.38342399999999</v>
      </c>
      <c r="P38">
        <f>AVERAGE(O38:O42)</f>
        <v>-461.0912768</v>
      </c>
      <c r="Q38">
        <f t="shared" si="4"/>
        <v>491.38342399999999</v>
      </c>
    </row>
    <row r="39" spans="1:17" x14ac:dyDescent="0.2">
      <c r="A39" t="s">
        <v>58</v>
      </c>
      <c r="B39" t="s">
        <v>20</v>
      </c>
      <c r="C39">
        <v>800</v>
      </c>
      <c r="D39" s="5">
        <v>-19.222000000000001</v>
      </c>
      <c r="E39" s="5">
        <v>-16.888999999999999</v>
      </c>
      <c r="F39" s="5">
        <v>-15.378</v>
      </c>
      <c r="G39">
        <f t="shared" si="0"/>
        <v>-17.163</v>
      </c>
      <c r="H39" s="5">
        <v>-0.378</v>
      </c>
      <c r="I39">
        <f t="shared" si="1"/>
        <v>-16.785</v>
      </c>
      <c r="J39">
        <v>64.959999999999994</v>
      </c>
      <c r="K39">
        <v>2</v>
      </c>
      <c r="L39" s="6">
        <v>40</v>
      </c>
      <c r="M39">
        <f t="shared" si="2"/>
        <v>1.25</v>
      </c>
      <c r="O39">
        <f t="shared" si="3"/>
        <v>-436.14143999999999</v>
      </c>
      <c r="Q39">
        <f t="shared" si="4"/>
        <v>436.14143999999999</v>
      </c>
    </row>
    <row r="40" spans="1:17" x14ac:dyDescent="0.2">
      <c r="A40" t="s">
        <v>58</v>
      </c>
      <c r="B40" t="s">
        <v>21</v>
      </c>
      <c r="C40">
        <v>800</v>
      </c>
      <c r="D40" s="5">
        <v>-17.622</v>
      </c>
      <c r="E40" s="5">
        <v>-15.867000000000001</v>
      </c>
      <c r="F40" s="5">
        <v>-14.510999999999999</v>
      </c>
      <c r="G40">
        <f t="shared" si="0"/>
        <v>-16</v>
      </c>
      <c r="H40" s="5">
        <v>-0.44400000000000001</v>
      </c>
      <c r="I40">
        <f t="shared" si="1"/>
        <v>-15.555999999999999</v>
      </c>
      <c r="J40">
        <v>64.959999999999994</v>
      </c>
      <c r="K40">
        <v>2</v>
      </c>
      <c r="L40" s="6">
        <v>40</v>
      </c>
      <c r="M40">
        <f t="shared" si="2"/>
        <v>1.25</v>
      </c>
      <c r="O40">
        <f t="shared" si="3"/>
        <v>-404.20710399999996</v>
      </c>
      <c r="Q40">
        <f t="shared" si="4"/>
        <v>404.20710399999996</v>
      </c>
    </row>
    <row r="41" spans="1:17" x14ac:dyDescent="0.2">
      <c r="A41" t="s">
        <v>58</v>
      </c>
      <c r="B41" t="s">
        <v>22</v>
      </c>
      <c r="C41">
        <v>800</v>
      </c>
      <c r="D41" s="5">
        <v>-17.021999999999998</v>
      </c>
      <c r="E41" s="5">
        <v>-15.510999999999999</v>
      </c>
      <c r="F41" s="5">
        <v>-14.956</v>
      </c>
      <c r="G41">
        <f t="shared" si="0"/>
        <v>-15.829666666666668</v>
      </c>
      <c r="H41" s="5">
        <v>-0.622</v>
      </c>
      <c r="I41">
        <f t="shared" si="1"/>
        <v>-15.207666666666668</v>
      </c>
      <c r="J41">
        <v>64.959999999999994</v>
      </c>
      <c r="K41">
        <v>2</v>
      </c>
      <c r="L41" s="6">
        <v>40</v>
      </c>
      <c r="M41">
        <f t="shared" si="2"/>
        <v>1.25</v>
      </c>
      <c r="O41">
        <f t="shared" si="3"/>
        <v>-395.1560106666667</v>
      </c>
      <c r="Q41">
        <f t="shared" si="4"/>
        <v>395.1560106666667</v>
      </c>
    </row>
    <row r="42" spans="1:17" x14ac:dyDescent="0.2">
      <c r="A42" t="s">
        <v>58</v>
      </c>
      <c r="B42" t="s">
        <v>23</v>
      </c>
      <c r="C42">
        <v>800</v>
      </c>
      <c r="D42" s="5">
        <v>-21.443999999999999</v>
      </c>
      <c r="E42" s="5">
        <v>-22.2</v>
      </c>
      <c r="F42" s="5">
        <v>-22.821999999999999</v>
      </c>
      <c r="G42">
        <f t="shared" si="0"/>
        <v>-22.155333333333331</v>
      </c>
      <c r="H42" s="5">
        <v>0.111</v>
      </c>
      <c r="I42">
        <f t="shared" si="1"/>
        <v>-22.266333333333332</v>
      </c>
      <c r="J42">
        <v>64.959999999999994</v>
      </c>
      <c r="K42">
        <v>2</v>
      </c>
      <c r="L42" s="6">
        <v>40</v>
      </c>
      <c r="M42">
        <f t="shared" si="2"/>
        <v>1.25</v>
      </c>
      <c r="O42">
        <f t="shared" si="3"/>
        <v>-578.5684053333332</v>
      </c>
      <c r="Q42">
        <f t="shared" si="4"/>
        <v>578.5684053333332</v>
      </c>
    </row>
  </sheetData>
  <mergeCells count="5">
    <mergeCell ref="C1:E1"/>
    <mergeCell ref="R17:T17"/>
    <mergeCell ref="V17:X17"/>
    <mergeCell ref="R22:T22"/>
    <mergeCell ref="V22:X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F69CB2440B964F912A497D9AD0FAFB" ma:contentTypeVersion="11" ma:contentTypeDescription="Create a new document." ma:contentTypeScope="" ma:versionID="5acd96873b45d6c191dc7843227409f5">
  <xsd:schema xmlns:xsd="http://www.w3.org/2001/XMLSchema" xmlns:xs="http://www.w3.org/2001/XMLSchema" xmlns:p="http://schemas.microsoft.com/office/2006/metadata/properties" xmlns:ns3="d2a8d49b-0810-4ddc-a998-a34238dc3f6e" xmlns:ns4="01b3c830-9e2f-4994-a869-3522b19817df" targetNamespace="http://schemas.microsoft.com/office/2006/metadata/properties" ma:root="true" ma:fieldsID="e3f2c48af1f24916dbc3ef5b9f286a1e" ns3:_="" ns4:_="">
    <xsd:import namespace="d2a8d49b-0810-4ddc-a998-a34238dc3f6e"/>
    <xsd:import namespace="01b3c830-9e2f-4994-a869-3522b19817d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8d49b-0810-4ddc-a998-a34238dc3f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b3c830-9e2f-4994-a869-3522b19817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9F9422-76C0-4754-BDC4-BBDC45EB842E}">
  <ds:schemaRefs>
    <ds:schemaRef ds:uri="http://schemas.microsoft.com/office/2006/metadata/contentType"/>
    <ds:schemaRef ds:uri="http://schemas.microsoft.com/office/2006/metadata/properties/metaAttributes"/>
    <ds:schemaRef ds:uri="http://www.w3.org/2000/xmlns/"/>
    <ds:schemaRef ds:uri="http://www.w3.org/2001/XMLSchema"/>
    <ds:schemaRef ds:uri="d2a8d49b-0810-4ddc-a998-a34238dc3f6e"/>
    <ds:schemaRef ds:uri="01b3c830-9e2f-4994-a869-3522b19817df"/>
  </ds:schemaRefs>
</ds:datastoreItem>
</file>

<file path=customXml/itemProps2.xml><?xml version="1.0" encoding="utf-8"?>
<ds:datastoreItem xmlns:ds="http://schemas.openxmlformats.org/officeDocument/2006/customXml" ds:itemID="{22C17929-FA1A-4D5E-8351-7BAEBAF45F5A}">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40D74B84-78BD-460A-AA8E-A32A0B435C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107</vt:i4>
      </vt:variant>
    </vt:vector>
  </HeadingPairs>
  <TitlesOfParts>
    <vt:vector size="107" baseType="lpstr">
      <vt:lpstr>Semitendinosus-LDH</vt:lpstr>
      <vt:lpstr>Semitendinosus-PK</vt:lpstr>
      <vt:lpstr>Semitendinosus-CS</vt:lpstr>
      <vt:lpstr>Semitendinosus-HOAD</vt:lpstr>
      <vt:lpstr>Semitendinosus-COX</vt:lpstr>
      <vt:lpstr>Semitendinosus-HK</vt:lpstr>
      <vt:lpstr>Sample IDs</vt:lpstr>
      <vt:lpstr>Powder status</vt:lpstr>
      <vt:lpstr>Diaphragm-HOAD</vt:lpstr>
      <vt:lpstr>Diaphragm-COX</vt:lpstr>
      <vt:lpstr>Diaphragm-HK</vt:lpstr>
      <vt:lpstr>Diaphragm-LDH</vt:lpstr>
      <vt:lpstr>Diaphragm-CS</vt:lpstr>
      <vt:lpstr>Diaphragm-PK</vt:lpstr>
      <vt:lpstr>Summary semitendinosus</vt:lpstr>
      <vt:lpstr>Summary Diaphragm</vt:lpstr>
      <vt:lpstr>Summary Intercostals</vt:lpstr>
      <vt:lpstr>Intercostals-HOAD</vt:lpstr>
      <vt:lpstr>Intercostals-HK</vt:lpstr>
      <vt:lpstr>Intercostals-COX</vt:lpstr>
      <vt:lpstr>Intercostals-LDH</vt:lpstr>
      <vt:lpstr>Intercostals-CS</vt:lpstr>
      <vt:lpstr>Intercostals-PK</vt:lpstr>
      <vt:lpstr>Pec. major-HOAD</vt:lpstr>
      <vt:lpstr>Pec.major-PK</vt:lpstr>
      <vt:lpstr>Pec. major-COX</vt:lpstr>
      <vt:lpstr>Pec. major-HK</vt:lpstr>
      <vt:lpstr>Pec.major-LDH</vt:lpstr>
      <vt:lpstr>Pec.major-CS</vt:lpstr>
      <vt:lpstr>Summary pec.major</vt:lpstr>
      <vt:lpstr>Rectus femoris-HOAD</vt:lpstr>
      <vt:lpstr>Rectus femoris-COX</vt:lpstr>
      <vt:lpstr>Rectus femoris-HK</vt:lpstr>
      <vt:lpstr>Rectus femoris-LDH</vt:lpstr>
      <vt:lpstr>Rectus femoris-CS</vt:lpstr>
      <vt:lpstr>Rec.femoris-PK</vt:lpstr>
      <vt:lpstr>Summary-Rectus femoris </vt:lpstr>
      <vt:lpstr>Summary-Plantaris</vt:lpstr>
      <vt:lpstr>Plantaris-COX</vt:lpstr>
      <vt:lpstr>Plantaris-HK</vt:lpstr>
      <vt:lpstr>Plantaris-HOAD</vt:lpstr>
      <vt:lpstr>Plantaris-CS</vt:lpstr>
      <vt:lpstr>Plantaris-LDH</vt:lpstr>
      <vt:lpstr>Plantaris-PK</vt:lpstr>
      <vt:lpstr>Masseter-COX</vt:lpstr>
      <vt:lpstr>Masseter-HK</vt:lpstr>
      <vt:lpstr>Masseter-HOAD</vt:lpstr>
      <vt:lpstr>Summary-Masseter</vt:lpstr>
      <vt:lpstr>Masseter-LDH</vt:lpstr>
      <vt:lpstr>Masseter-CS</vt:lpstr>
      <vt:lpstr>Masseter-PK</vt:lpstr>
      <vt:lpstr>Glut. max-HOAD</vt:lpstr>
      <vt:lpstr>Glut. max-COX</vt:lpstr>
      <vt:lpstr>Glut.max-HK</vt:lpstr>
      <vt:lpstr>Glut.max-LDH</vt:lpstr>
      <vt:lpstr>Glut.max-CS</vt:lpstr>
      <vt:lpstr>Glut.max-PK</vt:lpstr>
      <vt:lpstr>Summary-Glut.max</vt:lpstr>
      <vt:lpstr>L.trapezius-COX</vt:lpstr>
      <vt:lpstr>L.trapezius-HK</vt:lpstr>
      <vt:lpstr>L.trapezius-HOAD</vt:lpstr>
      <vt:lpstr>L.trapezius-PK</vt:lpstr>
      <vt:lpstr>Summary-L.trapezius</vt:lpstr>
      <vt:lpstr>L.trapezius-LDH</vt:lpstr>
      <vt:lpstr>L.trapezius-CS</vt:lpstr>
      <vt:lpstr>B.femoris-COX</vt:lpstr>
      <vt:lpstr>B.femoris-HOAD</vt:lpstr>
      <vt:lpstr>B.femoris-HK</vt:lpstr>
      <vt:lpstr>B.femoris-LDH</vt:lpstr>
      <vt:lpstr>B.femoris-CS</vt:lpstr>
      <vt:lpstr>B.femoris-PK</vt:lpstr>
      <vt:lpstr>Summary-B.femoris</vt:lpstr>
      <vt:lpstr>PK trouble shooting </vt:lpstr>
      <vt:lpstr>V. medialis-HOAD</vt:lpstr>
      <vt:lpstr>V.medialis-COX</vt:lpstr>
      <vt:lpstr>V.medialis-HK</vt:lpstr>
      <vt:lpstr>V.medialis-CS</vt:lpstr>
      <vt:lpstr>V.medialis-LDH</vt:lpstr>
      <vt:lpstr>V.medialis-PK</vt:lpstr>
      <vt:lpstr>Summary-V.medialis</vt:lpstr>
      <vt:lpstr>Summary-B.brachii</vt:lpstr>
      <vt:lpstr>B.braccii-COX</vt:lpstr>
      <vt:lpstr>B.braccii-HK</vt:lpstr>
      <vt:lpstr>B.bracii-HOAD</vt:lpstr>
      <vt:lpstr>B.brachii-CS</vt:lpstr>
      <vt:lpstr>B.brachii-LDH</vt:lpstr>
      <vt:lpstr>B.brachii-PK</vt:lpstr>
      <vt:lpstr>Gastroc-COX</vt:lpstr>
      <vt:lpstr>Gastroc-HK</vt:lpstr>
      <vt:lpstr>Gastroc-HOAD</vt:lpstr>
      <vt:lpstr>Gastroc-CS</vt:lpstr>
      <vt:lpstr>Gastroc-LDH</vt:lpstr>
      <vt:lpstr>Gastroc-PK</vt:lpstr>
      <vt:lpstr>Summary-Gastroc</vt:lpstr>
      <vt:lpstr>Med. trap-COX</vt:lpstr>
      <vt:lpstr>Med.trap-HK</vt:lpstr>
      <vt:lpstr>Med. trap-HOAD</vt:lpstr>
      <vt:lpstr>Med.trap-CS</vt:lpstr>
      <vt:lpstr>Med.trap-LDH</vt:lpstr>
      <vt:lpstr>Med.trap-PK</vt:lpstr>
      <vt:lpstr>Summary-Med.trap</vt:lpstr>
      <vt:lpstr>Soleus-COX</vt:lpstr>
      <vt:lpstr>Soleus-HOAD</vt:lpstr>
      <vt:lpstr>Soleus-LDH</vt:lpstr>
      <vt:lpstr>Soleus-CS</vt:lpstr>
      <vt:lpstr>Soleus-PK</vt:lpstr>
      <vt:lpstr>Summary-Soleus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Garrett</dc:creator>
  <cp:lastModifiedBy>Emily Garrett</cp:lastModifiedBy>
  <dcterms:created xsi:type="dcterms:W3CDTF">2021-04-30T16:32:03Z</dcterms:created>
  <dcterms:modified xsi:type="dcterms:W3CDTF">2021-11-18T15:31:52Z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0x01010043F69CB2440B964F912A497D9AD0FAFB</vt:lpwstr>
  </property>
</Properties>
</file>