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avenus/Box/Research/CIHR.FishFoodSystemAdaptation/CentralCoast.SalmonAmounts/RestorativeDiets/"/>
    </mc:Choice>
  </mc:AlternateContent>
  <xr:revisionPtr revIDLastSave="0" documentId="13_ncr:1_{EFD27341-CFBA-9B47-8F6E-A16C1C106C3C}" xr6:coauthVersionLast="47" xr6:coauthVersionMax="47" xr10:uidLastSave="{00000000-0000-0000-0000-000000000000}"/>
  <bookViews>
    <workbookView xWindow="0" yWindow="460" windowWidth="18700" windowHeight="14600" xr2:uid="{89864C5A-567F-4740-B6A8-7DAAAE0A4661}"/>
  </bookViews>
  <sheets>
    <sheet name="Sheet1" sheetId="1" r:id="rId1"/>
    <sheet name="salmonsiz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E2" i="1"/>
  <c r="F17" i="1"/>
  <c r="E11" i="1"/>
  <c r="E26" i="1"/>
  <c r="E8" i="1"/>
  <c r="E20" i="1"/>
  <c r="E23" i="1"/>
  <c r="F21" i="1"/>
  <c r="E17" i="1"/>
  <c r="E12" i="1"/>
  <c r="E3" i="2"/>
  <c r="E4" i="2"/>
  <c r="E5" i="2"/>
  <c r="E6" i="2"/>
  <c r="E2" i="2"/>
  <c r="D3" i="2"/>
  <c r="D4" i="2"/>
  <c r="D5" i="2"/>
  <c r="D6" i="2"/>
  <c r="D2" i="2"/>
  <c r="F6" i="1"/>
  <c r="E18" i="1"/>
  <c r="F13" i="1"/>
  <c r="E13" i="1"/>
  <c r="E10" i="1"/>
</calcChain>
</file>

<file path=xl/sharedStrings.xml><?xml version="1.0" encoding="utf-8"?>
<sst xmlns="http://schemas.openxmlformats.org/spreadsheetml/2006/main" count="95" uniqueCount="58">
  <si>
    <t>mean</t>
  </si>
  <si>
    <t>sd</t>
  </si>
  <si>
    <t>source</t>
  </si>
  <si>
    <t>units</t>
  </si>
  <si>
    <t>Harris &amp; Harper (1997)</t>
  </si>
  <si>
    <t>Harper &amp; Harris (2008)</t>
  </si>
  <si>
    <t>Gunton &amp; Broadbent (2012)</t>
  </si>
  <si>
    <t>Hewes (1973)</t>
  </si>
  <si>
    <t>FNFNES (2010)</t>
  </si>
  <si>
    <t>Squamish Allocation (2019)</t>
  </si>
  <si>
    <t>Winbourne (1998)</t>
  </si>
  <si>
    <t>CRITFC (1994)</t>
  </si>
  <si>
    <t>First Nations Panel on Fisheries (2004)</t>
  </si>
  <si>
    <t>Adams (2019)</t>
  </si>
  <si>
    <t>Marushka (2019)</t>
  </si>
  <si>
    <t>geaten.p.day</t>
  </si>
  <si>
    <t>kgharvested.p.yr</t>
  </si>
  <si>
    <t>fishallocated.p.yr</t>
  </si>
  <si>
    <t>kgeaten.family.yr</t>
  </si>
  <si>
    <t>kgallocated.p.yr</t>
  </si>
  <si>
    <t>Harper &amp; Walker (2015)</t>
  </si>
  <si>
    <t>lbharvested.p.yr</t>
  </si>
  <si>
    <t>Walker (1985)</t>
  </si>
  <si>
    <t>Bridges, Furin, &amp; Gerlach (2020)</t>
  </si>
  <si>
    <t>Kuhnlein, et al. (2013a)</t>
  </si>
  <si>
    <t>Kuhnlein, et al. (2013b)</t>
  </si>
  <si>
    <t>ref.yr</t>
  </si>
  <si>
    <t>type</t>
  </si>
  <si>
    <t>Community Survey</t>
  </si>
  <si>
    <t>Allocation</t>
  </si>
  <si>
    <t>Ethnography</t>
  </si>
  <si>
    <t>Cullon (2017)</t>
  </si>
  <si>
    <t>Harvest Data</t>
  </si>
  <si>
    <t>Reconstruction</t>
  </si>
  <si>
    <t>sockeye</t>
  </si>
  <si>
    <t>pink</t>
  </si>
  <si>
    <t>coho</t>
  </si>
  <si>
    <t>chum</t>
  </si>
  <si>
    <t>chinook</t>
  </si>
  <si>
    <t>min</t>
  </si>
  <si>
    <t>max</t>
  </si>
  <si>
    <t>GS Gislason, et al. (2011)</t>
  </si>
  <si>
    <t>Fall &amp; Kostick (2018)</t>
  </si>
  <si>
    <t>lbeaten.p.yr</t>
  </si>
  <si>
    <t>Rural Southeast</t>
  </si>
  <si>
    <t>southeast</t>
  </si>
  <si>
    <t>Polissar &amp; Neradilek (2019)</t>
  </si>
  <si>
    <t>not just salmon</t>
  </si>
  <si>
    <t>Bennett (1973)</t>
  </si>
  <si>
    <t>Argue (1990a)</t>
  </si>
  <si>
    <t>Argue (1990b)</t>
  </si>
  <si>
    <t>The Suquamish Tribe (2000)</t>
  </si>
  <si>
    <t>kgeaten.p.yr</t>
  </si>
  <si>
    <t>Washington Treaty Right (1975)</t>
  </si>
  <si>
    <t>fishharvested.p.yr</t>
  </si>
  <si>
    <t>sockeye only</t>
  </si>
  <si>
    <t>notes</t>
  </si>
  <si>
    <t>geaten.p.yr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</si>
</sst>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08439-461D-C74E-B71A-5E2050F0A9AA}">
  <dimension ref="A1:G26"/>
  <sheetViews>
    <sheetView tabSelected="1" zoomScale="120" zoomScaleNormal="120" workbookViewId="0">
      <selection activeCell="F20" sqref="F20"/>
    </sheetView>
  </sheetViews>
  <sheetFormatPr baseColWidth="10" defaultRowHeight="16" x14ac:dyDescent="0.2"/>
  <cols>
    <col min="1" max="1" width="35.1640625" customWidth="1"/>
    <col min="2" max="3" width="16.33203125" customWidth="1"/>
    <col min="4" max="4" width="22.83203125" customWidth="1"/>
  </cols>
  <sheetData>
    <row r="1" spans="1:7" x14ac:dyDescent="0.2">
      <c r="A1" t="s">
        <v>2</v>
      </c>
      <c r="B1" t="s">
        <v>26</v>
      </c>
      <c r="C1" t="s">
        <v>27</v>
      </c>
      <c r="D1" t="s">
        <v>3</v>
      </c>
      <c r="E1" t="s">
        <v>0</v>
      </c>
      <c r="F1" t="s">
        <v>1</v>
      </c>
      <c r="G1" t="s">
        <v>56</v>
      </c>
    </row>
    <row r="2" spans="1:7" x14ac:dyDescent="0.2">
      <c r="A2" t="s">
        <v>13</v>
      </c>
      <c r="B2">
        <v>2019</v>
      </c>
      <c r="C2" t="s">
        <v>30</v>
      </c>
      <c r="D2" t="s">
        <v>54</v>
      </c>
      <c r="E2">
        <f>30000/286</f>
        <v>104.89510489510489</v>
      </c>
    </row>
    <row r="3" spans="1:7" x14ac:dyDescent="0.2">
      <c r="A3" t="s">
        <v>49</v>
      </c>
      <c r="B3">
        <v>1929</v>
      </c>
      <c r="C3" t="s">
        <v>32</v>
      </c>
      <c r="D3" t="s">
        <v>21</v>
      </c>
      <c r="E3">
        <v>149</v>
      </c>
    </row>
    <row r="4" spans="1:7" x14ac:dyDescent="0.2">
      <c r="A4" t="s">
        <v>50</v>
      </c>
      <c r="B4">
        <v>1963</v>
      </c>
      <c r="C4" t="s">
        <v>32</v>
      </c>
      <c r="D4" t="s">
        <v>21</v>
      </c>
      <c r="E4">
        <v>70</v>
      </c>
    </row>
    <row r="5" spans="1:7" x14ac:dyDescent="0.2">
      <c r="A5" t="s">
        <v>48</v>
      </c>
      <c r="B5">
        <v>1972</v>
      </c>
      <c r="C5" t="s">
        <v>30</v>
      </c>
      <c r="D5" t="s">
        <v>43</v>
      </c>
      <c r="E5">
        <v>61</v>
      </c>
    </row>
    <row r="6" spans="1:7" x14ac:dyDescent="0.2">
      <c r="A6" t="s">
        <v>23</v>
      </c>
      <c r="B6">
        <v>2014</v>
      </c>
      <c r="C6" t="s">
        <v>28</v>
      </c>
      <c r="D6" t="s">
        <v>15</v>
      </c>
      <c r="E6">
        <v>94.1</v>
      </c>
      <c r="F6">
        <f>STDEV(58.5, 77.5, 90.3, 94.1, 173.4, 130.4)</f>
        <v>41.404138279484471</v>
      </c>
      <c r="G6" t="s">
        <v>45</v>
      </c>
    </row>
    <row r="7" spans="1:7" x14ac:dyDescent="0.2">
      <c r="A7" t="s">
        <v>11</v>
      </c>
      <c r="B7">
        <v>1994</v>
      </c>
      <c r="C7" t="s">
        <v>28</v>
      </c>
      <c r="D7" t="s">
        <v>15</v>
      </c>
      <c r="E7">
        <v>97</v>
      </c>
    </row>
    <row r="8" spans="1:7" x14ac:dyDescent="0.2">
      <c r="A8" t="s">
        <v>31</v>
      </c>
      <c r="B8">
        <v>2016</v>
      </c>
      <c r="C8" t="s">
        <v>30</v>
      </c>
      <c r="D8" t="s">
        <v>19</v>
      </c>
      <c r="E8">
        <f>24.99+0.36+0.46+19.67+2.12</f>
        <v>47.6</v>
      </c>
    </row>
    <row r="9" spans="1:7" x14ac:dyDescent="0.2">
      <c r="A9" t="s">
        <v>42</v>
      </c>
      <c r="B9">
        <v>2014</v>
      </c>
      <c r="C9" t="s">
        <v>28</v>
      </c>
      <c r="D9" t="s">
        <v>43</v>
      </c>
      <c r="E9">
        <v>52</v>
      </c>
      <c r="G9" t="s">
        <v>44</v>
      </c>
    </row>
    <row r="10" spans="1:7" x14ac:dyDescent="0.2">
      <c r="A10" t="s">
        <v>12</v>
      </c>
      <c r="B10">
        <v>1997</v>
      </c>
      <c r="C10" t="s">
        <v>29</v>
      </c>
      <c r="D10" t="s">
        <v>17</v>
      </c>
      <c r="E10">
        <f>976000/114430</f>
        <v>8.5292318447959445</v>
      </c>
    </row>
    <row r="11" spans="1:7" x14ac:dyDescent="0.2">
      <c r="A11" t="s">
        <v>8</v>
      </c>
      <c r="B11">
        <v>2008</v>
      </c>
      <c r="C11" t="s">
        <v>28</v>
      </c>
      <c r="D11" t="s">
        <v>57</v>
      </c>
      <c r="E11">
        <f>63*16.65</f>
        <v>1048.9499999999998</v>
      </c>
    </row>
    <row r="12" spans="1:7" x14ac:dyDescent="0.2">
      <c r="A12" t="s">
        <v>41</v>
      </c>
      <c r="B12">
        <v>2009</v>
      </c>
      <c r="C12" t="s">
        <v>32</v>
      </c>
      <c r="D12" t="s">
        <v>16</v>
      </c>
      <c r="E12">
        <f>AVERAGE(25, 90)</f>
        <v>57.5</v>
      </c>
    </row>
    <row r="13" spans="1:7" x14ac:dyDescent="0.2">
      <c r="A13" t="s">
        <v>6</v>
      </c>
      <c r="B13">
        <v>2012</v>
      </c>
      <c r="C13" t="s">
        <v>32</v>
      </c>
      <c r="D13" t="s">
        <v>16</v>
      </c>
      <c r="E13">
        <f>AVERAGE(51.1, 45.5, 45.9, 40.3)</f>
        <v>45.7</v>
      </c>
      <c r="F13">
        <f>STDEV(51.1, 45.5, 45.9, 40.3)</f>
        <v>4.4121045620731474</v>
      </c>
    </row>
    <row r="14" spans="1:7" x14ac:dyDescent="0.2">
      <c r="A14" t="s">
        <v>5</v>
      </c>
      <c r="B14">
        <v>2008</v>
      </c>
      <c r="C14" t="s">
        <v>30</v>
      </c>
      <c r="D14" t="s">
        <v>15</v>
      </c>
      <c r="E14">
        <v>454</v>
      </c>
    </row>
    <row r="15" spans="1:7" x14ac:dyDescent="0.2">
      <c r="A15" t="s">
        <v>20</v>
      </c>
      <c r="B15">
        <v>2015</v>
      </c>
      <c r="C15" t="s">
        <v>30</v>
      </c>
      <c r="D15" t="s">
        <v>15</v>
      </c>
      <c r="E15">
        <v>454</v>
      </c>
    </row>
    <row r="16" spans="1:7" x14ac:dyDescent="0.2">
      <c r="A16" t="s">
        <v>4</v>
      </c>
      <c r="B16">
        <v>1997</v>
      </c>
      <c r="C16" t="s">
        <v>30</v>
      </c>
      <c r="D16" t="s">
        <v>15</v>
      </c>
      <c r="E16">
        <v>540</v>
      </c>
    </row>
    <row r="17" spans="1:7" x14ac:dyDescent="0.2">
      <c r="A17" t="s">
        <v>7</v>
      </c>
      <c r="B17">
        <v>1800</v>
      </c>
      <c r="C17" t="s">
        <v>33</v>
      </c>
      <c r="D17" t="s">
        <v>43</v>
      </c>
      <c r="E17">
        <f>AVERAGE(500,500,400,400,500,500,500,500,365,300,365,500,600,1000,600,365,350)</f>
        <v>485</v>
      </c>
      <c r="F17">
        <f>STDEV(500,500,400,400,500,500,500,500,365,300, 365,500,600,1000,600,365,350)</f>
        <v>158.77460439251612</v>
      </c>
    </row>
    <row r="18" spans="1:7" x14ac:dyDescent="0.2">
      <c r="A18" t="s">
        <v>24</v>
      </c>
      <c r="B18">
        <v>1981</v>
      </c>
      <c r="C18" t="s">
        <v>28</v>
      </c>
      <c r="D18" t="s">
        <v>18</v>
      </c>
      <c r="E18">
        <f>38+27</f>
        <v>65</v>
      </c>
    </row>
    <row r="19" spans="1:7" x14ac:dyDescent="0.2">
      <c r="A19" t="s">
        <v>25</v>
      </c>
      <c r="B19">
        <v>2009</v>
      </c>
      <c r="C19" t="s">
        <v>28</v>
      </c>
      <c r="D19" t="s">
        <v>52</v>
      </c>
      <c r="E19">
        <v>9</v>
      </c>
    </row>
    <row r="20" spans="1:7" x14ac:dyDescent="0.2">
      <c r="A20" t="s">
        <v>14</v>
      </c>
      <c r="B20">
        <v>2008</v>
      </c>
      <c r="C20" t="s">
        <v>28</v>
      </c>
      <c r="D20" t="s">
        <v>15</v>
      </c>
      <c r="E20">
        <f>12.2+3.95+2.54+2.1+1.56+2.11</f>
        <v>24.459999999999997</v>
      </c>
      <c r="F20">
        <f>(((18+6.6+5.5+4.2+3.1+2.3)-24.46)/1.96)</f>
        <v>7.775510204081634</v>
      </c>
    </row>
    <row r="21" spans="1:7" x14ac:dyDescent="0.2">
      <c r="A21" t="s">
        <v>46</v>
      </c>
      <c r="B21">
        <v>2008</v>
      </c>
      <c r="C21" t="s">
        <v>28</v>
      </c>
      <c r="D21" t="s">
        <v>15</v>
      </c>
      <c r="E21">
        <v>152</v>
      </c>
      <c r="F21">
        <f>(225-152)/2</f>
        <v>36.5</v>
      </c>
      <c r="G21" t="s">
        <v>47</v>
      </c>
    </row>
    <row r="22" spans="1:7" x14ac:dyDescent="0.2">
      <c r="A22" t="s">
        <v>9</v>
      </c>
      <c r="B22">
        <v>2019</v>
      </c>
      <c r="C22" t="s">
        <v>29</v>
      </c>
      <c r="D22" t="s">
        <v>17</v>
      </c>
      <c r="E22">
        <v>7.5</v>
      </c>
    </row>
    <row r="23" spans="1:7" x14ac:dyDescent="0.2">
      <c r="A23" t="s">
        <v>51</v>
      </c>
      <c r="B23">
        <v>2000</v>
      </c>
      <c r="C23" t="s">
        <v>28</v>
      </c>
      <c r="D23" t="s">
        <v>15</v>
      </c>
      <c r="E23">
        <f>AVERAGE(0.817*79, 0.419*79)</f>
        <v>48.821999999999996</v>
      </c>
    </row>
    <row r="24" spans="1:7" x14ac:dyDescent="0.2">
      <c r="A24" t="s">
        <v>22</v>
      </c>
      <c r="B24">
        <v>1985</v>
      </c>
      <c r="C24" t="s">
        <v>30</v>
      </c>
      <c r="D24" t="s">
        <v>15</v>
      </c>
      <c r="E24">
        <v>725</v>
      </c>
    </row>
    <row r="25" spans="1:7" x14ac:dyDescent="0.2">
      <c r="A25" t="s">
        <v>53</v>
      </c>
      <c r="B25">
        <v>1975</v>
      </c>
      <c r="C25" t="s">
        <v>29</v>
      </c>
      <c r="D25" t="s">
        <v>15</v>
      </c>
      <c r="E25">
        <v>620</v>
      </c>
    </row>
    <row r="26" spans="1:7" x14ac:dyDescent="0.2">
      <c r="A26" t="s">
        <v>10</v>
      </c>
      <c r="B26">
        <v>1992</v>
      </c>
      <c r="C26" t="s">
        <v>28</v>
      </c>
      <c r="D26" t="s">
        <v>54</v>
      </c>
      <c r="E26">
        <f>AVERAGE(40,50)/5</f>
        <v>9</v>
      </c>
      <c r="G26" t="s">
        <v>55</v>
      </c>
    </row>
  </sheetData>
  <sortState xmlns:xlrd2="http://schemas.microsoft.com/office/spreadsheetml/2017/richdata2" ref="A2:G26">
    <sortCondition ref="A1:A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54B9-ACAC-AD44-974E-3F00F5ED5FD1}">
  <dimension ref="A1:E6"/>
  <sheetViews>
    <sheetView workbookViewId="0">
      <selection activeCell="F17" sqref="F17"/>
    </sheetView>
  </sheetViews>
  <sheetFormatPr baseColWidth="10" defaultRowHeight="16" x14ac:dyDescent="0.2"/>
  <sheetData>
    <row r="1" spans="1:5" x14ac:dyDescent="0.2">
      <c r="B1" t="s">
        <v>39</v>
      </c>
      <c r="C1" t="s">
        <v>40</v>
      </c>
      <c r="D1" t="s">
        <v>0</v>
      </c>
      <c r="E1" t="s">
        <v>1</v>
      </c>
    </row>
    <row r="2" spans="1:5" x14ac:dyDescent="0.2">
      <c r="A2" t="s">
        <v>34</v>
      </c>
      <c r="B2">
        <v>1.4</v>
      </c>
      <c r="C2">
        <v>3.2</v>
      </c>
      <c r="D2">
        <f>AVERAGE(B2, C2)</f>
        <v>2.2999999999999998</v>
      </c>
      <c r="E2">
        <f>(C2-D2)/2</f>
        <v>0.45000000000000018</v>
      </c>
    </row>
    <row r="3" spans="1:5" x14ac:dyDescent="0.2">
      <c r="A3" t="s">
        <v>35</v>
      </c>
      <c r="B3">
        <v>1.4</v>
      </c>
      <c r="C3">
        <v>2.7</v>
      </c>
      <c r="D3">
        <f t="shared" ref="D3:D6" si="0">AVERAGE(B3, C3)</f>
        <v>2.0499999999999998</v>
      </c>
      <c r="E3">
        <f t="shared" ref="E3:E6" si="1">(C3-D3)/2</f>
        <v>0.32500000000000018</v>
      </c>
    </row>
    <row r="4" spans="1:5" x14ac:dyDescent="0.2">
      <c r="A4" t="s">
        <v>36</v>
      </c>
      <c r="B4">
        <v>1.8</v>
      </c>
      <c r="C4">
        <v>7.3</v>
      </c>
      <c r="D4">
        <f t="shared" si="0"/>
        <v>4.55</v>
      </c>
      <c r="E4">
        <f t="shared" si="1"/>
        <v>1.375</v>
      </c>
    </row>
    <row r="5" spans="1:5" x14ac:dyDescent="0.2">
      <c r="A5" t="s">
        <v>37</v>
      </c>
      <c r="B5">
        <v>3.6</v>
      </c>
      <c r="C5">
        <v>4.3</v>
      </c>
      <c r="D5">
        <f t="shared" si="0"/>
        <v>3.95</v>
      </c>
      <c r="E5">
        <f t="shared" si="1"/>
        <v>0.17499999999999982</v>
      </c>
    </row>
    <row r="6" spans="1:5" x14ac:dyDescent="0.2">
      <c r="A6" t="s">
        <v>38</v>
      </c>
      <c r="B6">
        <v>6.8</v>
      </c>
      <c r="C6">
        <v>13.6</v>
      </c>
      <c r="D6">
        <f t="shared" si="0"/>
        <v>10.199999999999999</v>
      </c>
      <c r="E6">
        <f t="shared" si="1"/>
        <v>1.7000000000000002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salmonsizes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Gavenus</dc:creator>
  <cp:lastModifiedBy>Erika Gavenus</cp:lastModifiedBy>
  <dcterms:created xsi:type="dcterms:W3CDTF">2022-01-17T22:35:56Z</dcterms:created>
  <dcterms:modified xsi:type="dcterms:W3CDTF">2022-11-06T22:04:07Z</dcterms:modified>
</cp:coreProperties>
</file>