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alexandriava1.sharepoint.com/sites/GeneralServices/EnergyManagement/Shared Documents/Analysis/Covanta WTE/Data/"/>
    </mc:Choice>
  </mc:AlternateContent>
  <xr:revisionPtr revIDLastSave="464" documentId="11_E974040BE80A22493A7CFA40E3EBDF22B3D69001" xr6:coauthVersionLast="47" xr6:coauthVersionMax="47" xr10:uidLastSave="{88670878-C5CF-4B11-8A45-6EAA814C78BD}"/>
  <bookViews>
    <workbookView xWindow="-240" yWindow="135" windowWidth="9135" windowHeight="12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R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F3" i="1"/>
  <c r="U3" i="1" s="1"/>
  <c r="F4" i="1"/>
  <c r="U4" i="1" s="1"/>
  <c r="F5" i="1"/>
  <c r="F6" i="1"/>
  <c r="U6" i="1" s="1"/>
  <c r="F7" i="1"/>
  <c r="U7" i="1" s="1"/>
  <c r="F8" i="1"/>
  <c r="U8" i="1" s="1"/>
  <c r="F9" i="1"/>
  <c r="F10" i="1"/>
  <c r="U10" i="1" s="1"/>
  <c r="F11" i="1"/>
  <c r="U11" i="1" s="1"/>
  <c r="F12" i="1"/>
  <c r="U12" i="1" s="1"/>
  <c r="F13" i="1"/>
  <c r="F14" i="1"/>
  <c r="U14" i="1" s="1"/>
  <c r="F15" i="1"/>
  <c r="U15" i="1" s="1"/>
  <c r="F16" i="1"/>
  <c r="U16" i="1" s="1"/>
  <c r="F17" i="1"/>
  <c r="F18" i="1"/>
  <c r="U18" i="1" s="1"/>
  <c r="F19" i="1"/>
  <c r="U19" i="1" s="1"/>
  <c r="F20" i="1"/>
  <c r="U20" i="1" s="1"/>
  <c r="F21" i="1"/>
  <c r="F22" i="1"/>
  <c r="U22" i="1" s="1"/>
  <c r="F23" i="1"/>
  <c r="U23" i="1" s="1"/>
  <c r="F24" i="1"/>
  <c r="U24" i="1" s="1"/>
  <c r="F25" i="1"/>
  <c r="F26" i="1"/>
  <c r="U26" i="1" s="1"/>
  <c r="F27" i="1"/>
  <c r="U27" i="1" s="1"/>
  <c r="F28" i="1"/>
  <c r="U28" i="1" s="1"/>
  <c r="F29" i="1"/>
  <c r="F30" i="1"/>
  <c r="U30" i="1" s="1"/>
  <c r="F31" i="1"/>
  <c r="U31" i="1" s="1"/>
  <c r="F32" i="1"/>
  <c r="U32" i="1" s="1"/>
  <c r="F33" i="1"/>
  <c r="F34" i="1"/>
  <c r="U34" i="1" s="1"/>
  <c r="F35" i="1"/>
  <c r="U35" i="1" s="1"/>
  <c r="F36" i="1"/>
  <c r="U36" i="1" s="1"/>
  <c r="F37" i="1"/>
  <c r="F38" i="1"/>
  <c r="U38" i="1" s="1"/>
  <c r="F39" i="1"/>
  <c r="U39" i="1" s="1"/>
  <c r="F40" i="1"/>
  <c r="U40" i="1" s="1"/>
  <c r="F41" i="1"/>
  <c r="F42" i="1"/>
  <c r="U42" i="1" s="1"/>
  <c r="F43" i="1"/>
  <c r="U43" i="1" s="1"/>
  <c r="F44" i="1"/>
  <c r="U44" i="1" s="1"/>
  <c r="F45" i="1"/>
  <c r="F46" i="1"/>
  <c r="U46" i="1" s="1"/>
  <c r="F47" i="1"/>
  <c r="U47" i="1" s="1"/>
  <c r="F48" i="1"/>
  <c r="U48" i="1" s="1"/>
  <c r="F49" i="1"/>
  <c r="F50" i="1"/>
  <c r="U50" i="1" s="1"/>
  <c r="F51" i="1"/>
  <c r="U51" i="1" s="1"/>
  <c r="F52" i="1"/>
  <c r="U52" i="1" s="1"/>
  <c r="F53" i="1"/>
  <c r="F54" i="1"/>
  <c r="U54" i="1" s="1"/>
  <c r="F55" i="1"/>
  <c r="U55" i="1" s="1"/>
  <c r="F56" i="1"/>
  <c r="U56" i="1" s="1"/>
  <c r="F57" i="1"/>
  <c r="F58" i="1"/>
  <c r="U58" i="1" s="1"/>
  <c r="F59" i="1"/>
  <c r="U59" i="1" s="1"/>
  <c r="F60" i="1"/>
  <c r="U60" i="1" s="1"/>
  <c r="F61" i="1"/>
  <c r="F62" i="1"/>
  <c r="U62" i="1" s="1"/>
  <c r="F63" i="1"/>
  <c r="U63" i="1" s="1"/>
  <c r="F64" i="1"/>
  <c r="U64" i="1" s="1"/>
  <c r="F65" i="1"/>
  <c r="F66" i="1"/>
  <c r="U66" i="1" s="1"/>
  <c r="F67" i="1"/>
  <c r="U67" i="1" s="1"/>
  <c r="F68" i="1"/>
  <c r="U68" i="1" s="1"/>
  <c r="F69" i="1"/>
  <c r="F70" i="1"/>
  <c r="U70" i="1" s="1"/>
  <c r="F71" i="1"/>
  <c r="U71" i="1" s="1"/>
  <c r="F72" i="1"/>
  <c r="U72" i="1" s="1"/>
  <c r="F73" i="1"/>
  <c r="F74" i="1"/>
  <c r="U74" i="1" s="1"/>
  <c r="F75" i="1"/>
  <c r="U75" i="1" s="1"/>
  <c r="F76" i="1"/>
  <c r="U76" i="1" s="1"/>
  <c r="F77" i="1"/>
  <c r="F78" i="1"/>
  <c r="U78" i="1" s="1"/>
  <c r="F79" i="1"/>
  <c r="U79" i="1" s="1"/>
  <c r="F80" i="1"/>
  <c r="U80" i="1" s="1"/>
  <c r="F81" i="1"/>
  <c r="F82" i="1"/>
  <c r="U82" i="1" s="1"/>
  <c r="F83" i="1"/>
  <c r="U83" i="1" s="1"/>
  <c r="F84" i="1"/>
  <c r="U84" i="1" s="1"/>
  <c r="F85" i="1"/>
  <c r="F86" i="1"/>
  <c r="U86" i="1" s="1"/>
  <c r="F87" i="1"/>
  <c r="U87" i="1" s="1"/>
  <c r="F88" i="1"/>
  <c r="U88" i="1" s="1"/>
  <c r="F89" i="1"/>
  <c r="F90" i="1"/>
  <c r="U90" i="1" s="1"/>
  <c r="F91" i="1"/>
  <c r="U91" i="1" s="1"/>
  <c r="F92" i="1"/>
  <c r="U92" i="1" s="1"/>
  <c r="F93" i="1"/>
  <c r="F94" i="1"/>
  <c r="U94" i="1" s="1"/>
  <c r="F95" i="1"/>
  <c r="U95" i="1" s="1"/>
  <c r="F96" i="1"/>
  <c r="U96" i="1" s="1"/>
  <c r="F97" i="1"/>
  <c r="F98" i="1"/>
  <c r="U98" i="1" s="1"/>
  <c r="F99" i="1"/>
  <c r="U99" i="1" s="1"/>
  <c r="F100" i="1"/>
  <c r="U100" i="1" s="1"/>
  <c r="F101" i="1"/>
  <c r="F102" i="1"/>
  <c r="U102" i="1" s="1"/>
  <c r="F103" i="1"/>
  <c r="U103" i="1" s="1"/>
  <c r="F104" i="1"/>
  <c r="U104" i="1" s="1"/>
  <c r="F105" i="1"/>
  <c r="F106" i="1"/>
  <c r="U106" i="1" s="1"/>
  <c r="F107" i="1"/>
  <c r="U107" i="1" s="1"/>
  <c r="F108" i="1"/>
  <c r="U108" i="1" s="1"/>
  <c r="F109" i="1"/>
  <c r="F110" i="1"/>
  <c r="U110" i="1" s="1"/>
  <c r="F111" i="1"/>
  <c r="U111" i="1" s="1"/>
  <c r="F112" i="1"/>
  <c r="U112" i="1" s="1"/>
  <c r="F113" i="1"/>
  <c r="F114" i="1"/>
  <c r="U114" i="1" s="1"/>
  <c r="F115" i="1"/>
  <c r="U115" i="1" s="1"/>
  <c r="F116" i="1"/>
  <c r="U116" i="1" s="1"/>
  <c r="F117" i="1"/>
  <c r="F118" i="1"/>
  <c r="G118" i="1" s="1"/>
  <c r="M118" i="1" s="1"/>
  <c r="F119" i="1"/>
  <c r="G119" i="1" s="1"/>
  <c r="M119" i="1" s="1"/>
  <c r="F120" i="1"/>
  <c r="G120" i="1" s="1"/>
  <c r="M120" i="1" s="1"/>
  <c r="F121" i="1"/>
  <c r="F122" i="1"/>
  <c r="G122" i="1" s="1"/>
  <c r="M122" i="1" s="1"/>
  <c r="F123" i="1"/>
  <c r="G123" i="1" s="1"/>
  <c r="M123" i="1" s="1"/>
  <c r="F124" i="1"/>
  <c r="G124" i="1" s="1"/>
  <c r="M124" i="1" s="1"/>
  <c r="F125" i="1"/>
  <c r="F126" i="1"/>
  <c r="G126" i="1" s="1"/>
  <c r="M126" i="1" s="1"/>
  <c r="F127" i="1"/>
  <c r="U127" i="1" s="1"/>
  <c r="F128" i="1"/>
  <c r="G128" i="1" s="1"/>
  <c r="M128" i="1" s="1"/>
  <c r="F129" i="1"/>
  <c r="F130" i="1"/>
  <c r="G130" i="1" s="1"/>
  <c r="M130" i="1" s="1"/>
  <c r="F131" i="1"/>
  <c r="U131" i="1" s="1"/>
  <c r="F132" i="1"/>
  <c r="G132" i="1" s="1"/>
  <c r="M132" i="1" s="1"/>
  <c r="F133" i="1"/>
  <c r="F134" i="1"/>
  <c r="G134" i="1" s="1"/>
  <c r="M134" i="1" s="1"/>
  <c r="F135" i="1"/>
  <c r="G135" i="1" s="1"/>
  <c r="M135" i="1" s="1"/>
  <c r="F136" i="1"/>
  <c r="G136" i="1" s="1"/>
  <c r="M136" i="1" s="1"/>
  <c r="F137" i="1"/>
  <c r="F138" i="1"/>
  <c r="G138" i="1" s="1"/>
  <c r="M138" i="1" s="1"/>
  <c r="F139" i="1"/>
  <c r="U139" i="1" s="1"/>
  <c r="F140" i="1"/>
  <c r="G140" i="1" s="1"/>
  <c r="M140" i="1" s="1"/>
  <c r="F141" i="1"/>
  <c r="F142" i="1"/>
  <c r="G142" i="1" s="1"/>
  <c r="M142" i="1" s="1"/>
  <c r="F143" i="1"/>
  <c r="G143" i="1" s="1"/>
  <c r="M143" i="1" s="1"/>
  <c r="F144" i="1"/>
  <c r="G144" i="1" s="1"/>
  <c r="M144" i="1" s="1"/>
  <c r="F145" i="1"/>
  <c r="F146" i="1"/>
  <c r="G146" i="1" s="1"/>
  <c r="M146" i="1" s="1"/>
  <c r="F147" i="1"/>
  <c r="U147" i="1" s="1"/>
  <c r="F148" i="1"/>
  <c r="G148" i="1" s="1"/>
  <c r="M148" i="1" s="1"/>
  <c r="F149" i="1"/>
  <c r="F150" i="1"/>
  <c r="G150" i="1" s="1"/>
  <c r="M150" i="1" s="1"/>
  <c r="F151" i="1"/>
  <c r="G151" i="1" s="1"/>
  <c r="M151" i="1" s="1"/>
  <c r="F152" i="1"/>
  <c r="G152" i="1" s="1"/>
  <c r="M152" i="1" s="1"/>
  <c r="F153" i="1"/>
  <c r="F154" i="1"/>
  <c r="G154" i="1" s="1"/>
  <c r="M154" i="1" s="1"/>
  <c r="F155" i="1"/>
  <c r="U155" i="1" s="1"/>
  <c r="F156" i="1"/>
  <c r="G156" i="1" s="1"/>
  <c r="M156" i="1" s="1"/>
  <c r="F157" i="1"/>
  <c r="F158" i="1"/>
  <c r="G158" i="1" s="1"/>
  <c r="M158" i="1" s="1"/>
  <c r="F159" i="1"/>
  <c r="U159" i="1" s="1"/>
  <c r="F160" i="1"/>
  <c r="G160" i="1" s="1"/>
  <c r="M160" i="1" s="1"/>
  <c r="F161" i="1"/>
  <c r="F162" i="1"/>
  <c r="G162" i="1" s="1"/>
  <c r="M162" i="1" s="1"/>
  <c r="F163" i="1"/>
  <c r="U163" i="1" s="1"/>
  <c r="F164" i="1"/>
  <c r="G164" i="1" s="1"/>
  <c r="M164" i="1" s="1"/>
  <c r="F165" i="1"/>
  <c r="F166" i="1"/>
  <c r="G166" i="1" s="1"/>
  <c r="M166" i="1" s="1"/>
  <c r="F167" i="1"/>
  <c r="G167" i="1" s="1"/>
  <c r="M167" i="1" s="1"/>
  <c r="F168" i="1"/>
  <c r="G168" i="1" s="1"/>
  <c r="M168" i="1" s="1"/>
  <c r="F169" i="1"/>
  <c r="F170" i="1"/>
  <c r="G170" i="1" s="1"/>
  <c r="M170" i="1" s="1"/>
  <c r="F171" i="1"/>
  <c r="U171" i="1" s="1"/>
  <c r="F172" i="1"/>
  <c r="G172" i="1" s="1"/>
  <c r="M172" i="1" s="1"/>
  <c r="F173" i="1"/>
  <c r="F174" i="1"/>
  <c r="G174" i="1" s="1"/>
  <c r="M174" i="1" s="1"/>
  <c r="F175" i="1"/>
  <c r="U175" i="1" s="1"/>
  <c r="F2" i="1"/>
  <c r="U2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G175" i="1"/>
  <c r="M175" i="1" s="1"/>
  <c r="G173" i="1"/>
  <c r="M173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S170" i="1"/>
  <c r="T170" i="1" s="1"/>
  <c r="S171" i="1"/>
  <c r="S172" i="1"/>
  <c r="T172" i="1" s="1"/>
  <c r="S173" i="1"/>
  <c r="T173" i="1" s="1"/>
  <c r="S174" i="1"/>
  <c r="T174" i="1" s="1"/>
  <c r="S175" i="1"/>
  <c r="T175" i="1" s="1"/>
  <c r="T171" i="1"/>
  <c r="G169" i="1"/>
  <c r="M169" i="1" s="1"/>
  <c r="G165" i="1"/>
  <c r="M165" i="1" s="1"/>
  <c r="G163" i="1"/>
  <c r="M163" i="1" s="1"/>
  <c r="G161" i="1"/>
  <c r="M161" i="1" s="1"/>
  <c r="G157" i="1"/>
  <c r="M157" i="1" s="1"/>
  <c r="G155" i="1"/>
  <c r="M155" i="1" s="1"/>
  <c r="G153" i="1"/>
  <c r="M153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S158" i="1"/>
  <c r="S159" i="1"/>
  <c r="S160" i="1"/>
  <c r="S161" i="1"/>
  <c r="T161" i="1" s="1"/>
  <c r="S162" i="1"/>
  <c r="T162" i="1" s="1"/>
  <c r="S163" i="1"/>
  <c r="T163" i="1" s="1"/>
  <c r="S164" i="1"/>
  <c r="S165" i="1"/>
  <c r="T165" i="1" s="1"/>
  <c r="S166" i="1"/>
  <c r="S167" i="1"/>
  <c r="T167" i="1" s="1"/>
  <c r="S168" i="1"/>
  <c r="T168" i="1" s="1"/>
  <c r="S169" i="1"/>
  <c r="T169" i="1" s="1"/>
  <c r="T158" i="1"/>
  <c r="T159" i="1"/>
  <c r="T160" i="1"/>
  <c r="T164" i="1"/>
  <c r="T166" i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/>
  <c r="S152" i="1"/>
  <c r="S153" i="1"/>
  <c r="T153" i="1" s="1"/>
  <c r="S154" i="1"/>
  <c r="T154" i="1" s="1"/>
  <c r="S155" i="1"/>
  <c r="T155" i="1" s="1"/>
  <c r="S156" i="1"/>
  <c r="S157" i="1"/>
  <c r="T152" i="1"/>
  <c r="T156" i="1"/>
  <c r="T157" i="1"/>
  <c r="G116" i="1"/>
  <c r="M116" i="1" s="1"/>
  <c r="G117" i="1"/>
  <c r="M117" i="1" s="1"/>
  <c r="G121" i="1"/>
  <c r="M121" i="1" s="1"/>
  <c r="G125" i="1"/>
  <c r="M125" i="1" s="1"/>
  <c r="G127" i="1"/>
  <c r="M127" i="1" s="1"/>
  <c r="G129" i="1"/>
  <c r="M129" i="1" s="1"/>
  <c r="G131" i="1"/>
  <c r="M131" i="1" s="1"/>
  <c r="G133" i="1"/>
  <c r="M133" i="1" s="1"/>
  <c r="G137" i="1"/>
  <c r="M137" i="1" s="1"/>
  <c r="G139" i="1"/>
  <c r="M139" i="1" s="1"/>
  <c r="G141" i="1"/>
  <c r="M141" i="1" s="1"/>
  <c r="G145" i="1"/>
  <c r="M145" i="1" s="1"/>
  <c r="G147" i="1"/>
  <c r="M147" i="1" s="1"/>
  <c r="G149" i="1"/>
  <c r="M149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N128" i="1"/>
  <c r="N136" i="1"/>
  <c r="N144" i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S134" i="1"/>
  <c r="T134" i="1" s="1"/>
  <c r="S135" i="1"/>
  <c r="T135" i="1" s="1"/>
  <c r="S136" i="1"/>
  <c r="T136" i="1" s="1"/>
  <c r="S137" i="1"/>
  <c r="S138" i="1"/>
  <c r="T138" i="1" s="1"/>
  <c r="S139" i="1"/>
  <c r="T139" i="1" s="1"/>
  <c r="S140" i="1"/>
  <c r="T140" i="1" s="1"/>
  <c r="S141" i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S150" i="1"/>
  <c r="T150" i="1" s="1"/>
  <c r="S151" i="1"/>
  <c r="T151" i="1" s="1"/>
  <c r="T133" i="1"/>
  <c r="T137" i="1"/>
  <c r="T141" i="1"/>
  <c r="T149" i="1"/>
  <c r="U172" i="1" l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G159" i="1"/>
  <c r="M159" i="1" s="1"/>
  <c r="G171" i="1"/>
  <c r="M171" i="1" s="1"/>
  <c r="U167" i="1"/>
  <c r="U151" i="1"/>
  <c r="U143" i="1"/>
  <c r="U135" i="1"/>
  <c r="U123" i="1"/>
  <c r="U119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G105" i="1"/>
  <c r="M105" i="1" s="1"/>
  <c r="G106" i="1"/>
  <c r="M106" i="1" s="1"/>
  <c r="G107" i="1"/>
  <c r="M107" i="1" s="1"/>
  <c r="G108" i="1"/>
  <c r="M108" i="1" s="1"/>
  <c r="G109" i="1"/>
  <c r="M109" i="1" s="1"/>
  <c r="K105" i="1"/>
  <c r="N105" i="1" s="1"/>
  <c r="K106" i="1"/>
  <c r="N106" i="1" s="1"/>
  <c r="K107" i="1"/>
  <c r="N107" i="1" s="1"/>
  <c r="K108" i="1"/>
  <c r="N108" i="1" s="1"/>
  <c r="K109" i="1"/>
  <c r="N109" i="1" s="1"/>
  <c r="S105" i="1"/>
  <c r="T105" i="1" s="1"/>
  <c r="S106" i="1"/>
  <c r="T106" i="1" s="1"/>
  <c r="S107" i="1"/>
  <c r="T107" i="1" s="1"/>
  <c r="S108" i="1"/>
  <c r="T108" i="1" s="1"/>
  <c r="S109" i="1"/>
  <c r="T109" i="1" s="1"/>
  <c r="G104" i="1"/>
  <c r="M104" i="1" s="1"/>
  <c r="K104" i="1"/>
  <c r="N104" i="1" s="1"/>
  <c r="S104" i="1"/>
  <c r="T104" i="1" s="1"/>
  <c r="K103" i="1" l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 l="1"/>
  <c r="K69" i="1"/>
  <c r="K68" i="1"/>
  <c r="K62" i="1"/>
  <c r="K63" i="1"/>
  <c r="K64" i="1"/>
  <c r="G98" i="1" l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N98" i="1"/>
  <c r="N99" i="1"/>
  <c r="N100" i="1"/>
  <c r="N101" i="1"/>
  <c r="N102" i="1"/>
  <c r="N103" i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G2" i="1"/>
  <c r="M2" i="1" s="1"/>
  <c r="G3" i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5" i="1"/>
  <c r="M85" i="1" s="1"/>
  <c r="G86" i="1"/>
  <c r="M86" i="1" s="1"/>
  <c r="G87" i="1"/>
  <c r="M87" i="1" s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N88" i="1"/>
  <c r="N89" i="1"/>
  <c r="N90" i="1"/>
  <c r="N91" i="1"/>
  <c r="N92" i="1"/>
  <c r="N93" i="1"/>
  <c r="N94" i="1"/>
  <c r="N95" i="1"/>
  <c r="N96" i="1"/>
  <c r="N97" i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N87" i="1"/>
  <c r="S87" i="1"/>
  <c r="T87" i="1" s="1"/>
  <c r="N86" i="1"/>
  <c r="S86" i="1"/>
  <c r="T86" i="1" s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T32" i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K65" i="1"/>
  <c r="N65" i="1" s="1"/>
  <c r="K66" i="1"/>
  <c r="N66" i="1" s="1"/>
  <c r="K67" i="1"/>
  <c r="N67" i="1" s="1"/>
  <c r="N83" i="1"/>
  <c r="N82" i="1"/>
  <c r="N81" i="1"/>
  <c r="N80" i="1"/>
  <c r="N79" i="1"/>
  <c r="N78" i="1"/>
  <c r="N77" i="1"/>
  <c r="N76" i="1"/>
  <c r="N75" i="1"/>
  <c r="N74" i="1"/>
  <c r="N84" i="1"/>
  <c r="N85" i="1"/>
  <c r="N69" i="1"/>
  <c r="N68" i="1"/>
  <c r="N64" i="1"/>
  <c r="N63" i="1"/>
  <c r="N62" i="1"/>
  <c r="N70" i="1"/>
  <c r="N71" i="1"/>
  <c r="N72" i="1"/>
  <c r="N73" i="1"/>
  <c r="N13" i="1"/>
  <c r="N12" i="1"/>
  <c r="N11" i="1"/>
  <c r="N10" i="1"/>
  <c r="N9" i="1"/>
  <c r="N8" i="1"/>
  <c r="N7" i="1"/>
  <c r="N6" i="1"/>
  <c r="N5" i="1"/>
  <c r="N4" i="1"/>
  <c r="N3" i="1"/>
  <c r="N2" i="1"/>
  <c r="N25" i="1"/>
  <c r="N24" i="1"/>
  <c r="N23" i="1"/>
  <c r="N22" i="1"/>
  <c r="N21" i="1"/>
  <c r="N20" i="1"/>
  <c r="N19" i="1"/>
  <c r="N18" i="1"/>
  <c r="N17" i="1"/>
  <c r="N16" i="1"/>
  <c r="N15" i="1"/>
  <c r="N14" i="1"/>
  <c r="N37" i="1"/>
  <c r="N36" i="1"/>
  <c r="N35" i="1"/>
  <c r="N34" i="1"/>
  <c r="N33" i="1"/>
  <c r="N32" i="1"/>
  <c r="N31" i="1"/>
  <c r="N30" i="1"/>
  <c r="N29" i="1"/>
  <c r="N28" i="1"/>
  <c r="N27" i="1"/>
  <c r="N26" i="1"/>
  <c r="N49" i="1"/>
  <c r="N48" i="1"/>
  <c r="N47" i="1"/>
  <c r="N46" i="1"/>
  <c r="N45" i="1"/>
  <c r="N44" i="1"/>
  <c r="N43" i="1"/>
  <c r="N42" i="1"/>
  <c r="N41" i="1"/>
  <c r="N40" i="1"/>
  <c r="N39" i="1"/>
  <c r="N38" i="1"/>
  <c r="N61" i="1"/>
  <c r="N60" i="1"/>
  <c r="N59" i="1"/>
  <c r="N58" i="1"/>
  <c r="N57" i="1"/>
  <c r="N56" i="1"/>
  <c r="N55" i="1"/>
  <c r="N54" i="1"/>
  <c r="N53" i="1"/>
  <c r="N52" i="1"/>
  <c r="N51" i="1"/>
  <c r="N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tc={39E3131D-DF02-4E9C-87FF-FB34AACCB5CF}</author>
  </authors>
  <commentList>
    <comment ref="W95" authorId="0" shapeId="0" xr:uid="{39E3131D-DF02-4E9C-87FF-FB34AACCB5CF}">
      <text>
        <t>[Threaded comment]
Your version of Excel allows you to read this threaded comment; however, any edits to it will get removed if the file is opened in a newer version of Excel. Learn more: https://go.microsoft.com/fwlink/?linkid=870924
Comment:
    Q2FY18 Report Page 14 says this should be 5142 Btu/lb</t>
      </text>
    </comment>
  </commentList>
</comments>
</file>

<file path=xl/sharedStrings.xml><?xml version="1.0" encoding="utf-8"?>
<sst xmlns="http://schemas.openxmlformats.org/spreadsheetml/2006/main" count="226" uniqueCount="64">
  <si>
    <t>Calendar Year</t>
  </si>
  <si>
    <t>Month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</si>
  <si>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</si>
  <si>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</si>
  <si>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</si>
  <si>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</si>
  <si>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</si>
  <si>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</si>
  <si>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</si>
  <si>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</si>
  <si>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</si>
  <si>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</si>
  <si>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</si>
  <si>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</si>
  <si>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MonthNum</t>
  </si>
  <si>
    <t>Ash Removal (tons)</t>
  </si>
  <si>
    <t>Steam (klbs)</t>
  </si>
  <si>
    <t>Gross Steam Production Ratio (klbs-steam/klbs-refuse)</t>
  </si>
  <si>
    <t>Special Handling (tons)</t>
  </si>
  <si>
    <t>Ferrous Recovered (tons)</t>
  </si>
  <si>
    <t>Net Refuse (klbs)</t>
  </si>
  <si>
    <t>Net Steam Production Ratio (klbs-steam/klbs-net-refuse)</t>
  </si>
  <si>
    <t>Days</t>
  </si>
  <si>
    <t>Hours</t>
  </si>
  <si>
    <t>Average Steam Production (klbs/hour)</t>
  </si>
  <si>
    <t>HHVcalculated,qtr_avg (Btu/lb)</t>
  </si>
  <si>
    <t>Fiscal Year</t>
  </si>
  <si>
    <t>FYQTR</t>
  </si>
  <si>
    <t>HHVcalculated,annuak_avg (Btu/lb)</t>
  </si>
  <si>
    <t>HHVcalculated,avg (Btu/lb)</t>
  </si>
  <si>
    <t>Net Electrical Generation (MWh)</t>
  </si>
  <si>
    <t>Average Steam Temperature (F)</t>
  </si>
  <si>
    <t>Purchased Power (MWh)</t>
  </si>
  <si>
    <t>Fuel Oil (gal)</t>
  </si>
  <si>
    <t>Boiler Make-up Water (gal)</t>
  </si>
  <si>
    <t>Cooling Tower Make-up Water (gal)</t>
  </si>
  <si>
    <t>Boiler Make-up % of Steam</t>
  </si>
  <si>
    <t>Boiler 1 Availability (%)</t>
  </si>
  <si>
    <t>Boiler 2 Availability (%)</t>
  </si>
  <si>
    <t>Boiler 3 Availability (%)</t>
  </si>
  <si>
    <t>Turbine 1 Availability (%)</t>
  </si>
  <si>
    <t>Turbine 2 Availability (%)</t>
  </si>
  <si>
    <t>Boiler Unscheduled Downtime</t>
  </si>
  <si>
    <t>Boiler Scheduled Downtime</t>
  </si>
  <si>
    <t>Boiler Standby Downtime</t>
  </si>
  <si>
    <t>Turbine Unscheduled Downtime</t>
  </si>
  <si>
    <t>Turbine Standby Downtime</t>
  </si>
  <si>
    <t>U1-Steam Flow AVG</t>
  </si>
  <si>
    <t>U1-Steam Flow MAX</t>
  </si>
  <si>
    <t>U1-Steam Flow MIN</t>
  </si>
  <si>
    <t>U2-Steam Flow AVG</t>
  </si>
  <si>
    <t>U2-Steam Flow MAX</t>
  </si>
  <si>
    <t>U2-Steam Flow MIN</t>
  </si>
  <si>
    <t>U3-Steam Flow AVG</t>
  </si>
  <si>
    <t>U3-Steam Flow MAX</t>
  </si>
  <si>
    <t>U3-Steam Flow MIN</t>
  </si>
  <si>
    <t>Turbine Scheduled Downtime</t>
  </si>
  <si>
    <t>Gross Electrical Production (MWh)</t>
  </si>
  <si>
    <t>Waste Processed (tons)</t>
  </si>
  <si>
    <t>Waste Processed (klbs)</t>
  </si>
  <si>
    <t>Waste Collected (tons)</t>
  </si>
  <si>
    <t>Column1</t>
  </si>
  <si>
    <t>Daily Waste Collection (tons/day)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</si>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</sst>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sz val="12"/>
      <color theme="1"/>
      <name val="Arial"/>
    </font>
    <font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/>
      <top/>
      <bottom/>
      <diagonal/>
    </border>
  </borders>
  <cellStyleXfs count="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1">
    <xf numFmtId="0" fontId="0" fillId="0" borderId="0" xfId="0"/>
    <xf numFmtId="0" fontId="4" fillId="0" borderId="0" xfId="0" applyFont="1"/>
    <xf numFmtId="2" fontId="4" fillId="2" borderId="1" xfId="69" applyNumberFormat="1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6" fillId="5" borderId="4" xfId="0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5" fontId="4" fillId="3" borderId="4" xfId="69" applyNumberFormat="1" applyFont="1" applyFill="1" applyBorder="1"/>
    <xf numFmtId="2" fontId="4" fillId="3" borderId="4" xfId="69" applyNumberFormat="1" applyFont="1" applyFill="1" applyBorder="1"/>
    <xf numFmtId="0" fontId="4" fillId="2" borderId="7" xfId="0" applyFont="1" applyFill="1" applyBorder="1"/>
    <xf numFmtId="0" fontId="4" fillId="2" borderId="1" xfId="0" applyFont="1" applyFill="1" applyBorder="1"/>
    <xf numFmtId="0" fontId="6" fillId="6" borderId="8" xfId="0" applyFont="1" applyFill="1" applyBorder="1"/>
    <xf numFmtId="0" fontId="6" fillId="6" borderId="1" xfId="0" applyFont="1" applyFill="1" applyBorder="1"/>
    <xf numFmtId="1" fontId="4" fillId="2" borderId="1" xfId="0" applyNumberFormat="1" applyFont="1" applyFill="1" applyBorder="1"/>
    <xf numFmtId="164" fontId="4" fillId="2" borderId="1" xfId="0" applyNumberFormat="1" applyFont="1" applyFill="1" applyBorder="1"/>
    <xf numFmtId="165" fontId="4" fillId="2" borderId="1" xfId="69" applyNumberFormat="1" applyFont="1" applyFill="1" applyBorder="1"/>
    <xf numFmtId="0" fontId="4" fillId="3" borderId="7" xfId="0" applyFont="1" applyFill="1" applyBorder="1"/>
    <xf numFmtId="0" fontId="4" fillId="3" borderId="1" xfId="0" applyFont="1" applyFill="1" applyBorder="1"/>
    <xf numFmtId="0" fontId="6" fillId="5" borderId="8" xfId="0" applyFont="1" applyFill="1" applyBorder="1"/>
    <xf numFmtId="0" fontId="6" fillId="5" borderId="1" xfId="0" applyFont="1" applyFill="1" applyBorder="1"/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165" fontId="4" fillId="3" borderId="1" xfId="69" applyNumberFormat="1" applyFont="1" applyFill="1" applyBorder="1"/>
    <xf numFmtId="2" fontId="4" fillId="3" borderId="1" xfId="69" applyNumberFormat="1" applyFont="1" applyFill="1" applyBorder="1"/>
    <xf numFmtId="0" fontId="4" fillId="3" borderId="1" xfId="0" applyNumberFormat="1" applyFont="1" applyFill="1" applyBorder="1"/>
    <xf numFmtId="0" fontId="4" fillId="2" borderId="1" xfId="0" applyNumberFormat="1" applyFont="1" applyFill="1" applyBorder="1"/>
    <xf numFmtId="0" fontId="6" fillId="6" borderId="8" xfId="0" applyNumberFormat="1" applyFont="1" applyFill="1" applyBorder="1"/>
    <xf numFmtId="0" fontId="5" fillId="4" borderId="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/>
    <xf numFmtId="0" fontId="4" fillId="2" borderId="0" xfId="0" applyFont="1" applyFill="1" applyBorder="1"/>
    <xf numFmtId="0" fontId="6" fillId="6" borderId="9" xfId="0" applyNumberFormat="1" applyFont="1" applyFill="1" applyBorder="1"/>
    <xf numFmtId="0" fontId="6" fillId="6" borderId="2" xfId="0" applyFont="1" applyFill="1" applyBorder="1"/>
    <xf numFmtId="1" fontId="4" fillId="2" borderId="2" xfId="0" applyNumberFormat="1" applyFont="1" applyFill="1" applyBorder="1"/>
    <xf numFmtId="164" fontId="4" fillId="2" borderId="2" xfId="0" applyNumberFormat="1" applyFont="1" applyFill="1" applyBorder="1"/>
    <xf numFmtId="0" fontId="4" fillId="2" borderId="2" xfId="0" applyNumberFormat="1" applyFont="1" applyFill="1" applyBorder="1"/>
    <xf numFmtId="2" fontId="4" fillId="2" borderId="2" xfId="69" applyNumberFormat="1" applyFont="1" applyFill="1" applyBorder="1"/>
    <xf numFmtId="0" fontId="7" fillId="2" borderId="1" xfId="0" applyFont="1" applyFill="1" applyBorder="1"/>
    <xf numFmtId="10" fontId="5" fillId="4" borderId="2" xfId="0" applyNumberFormat="1" applyFont="1" applyFill="1" applyBorder="1" applyAlignment="1">
      <alignment horizontal="center" vertical="center" wrapText="1"/>
    </xf>
    <xf numFmtId="10" fontId="4" fillId="3" borderId="4" xfId="69" applyNumberFormat="1" applyFont="1" applyFill="1" applyBorder="1"/>
    <xf numFmtId="10" fontId="4" fillId="2" borderId="1" xfId="69" applyNumberFormat="1" applyFont="1" applyFill="1" applyBorder="1"/>
    <xf numFmtId="10" fontId="4" fillId="3" borderId="1" xfId="69" applyNumberFormat="1" applyFont="1" applyFill="1" applyBorder="1"/>
    <xf numFmtId="10" fontId="4" fillId="2" borderId="2" xfId="69" applyNumberFormat="1" applyFont="1" applyFill="1" applyBorder="1"/>
    <xf numFmtId="10" fontId="4" fillId="0" borderId="0" xfId="0" applyNumberFormat="1" applyFont="1"/>
    <xf numFmtId="2" fontId="5" fillId="4" borderId="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4" fillId="7" borderId="1" xfId="0" applyFont="1" applyFill="1" applyBorder="1"/>
    <xf numFmtId="0" fontId="4" fillId="8" borderId="1" xfId="0" applyFont="1" applyFill="1" applyBorder="1"/>
    <xf numFmtId="0" fontId="10" fillId="2" borderId="1" xfId="0" applyFont="1" applyFill="1" applyBorder="1"/>
    <xf numFmtId="0" fontId="4" fillId="7" borderId="2" xfId="0" applyFont="1" applyFill="1" applyBorder="1"/>
    <xf numFmtId="0" fontId="10" fillId="2" borderId="7" xfId="0" applyFont="1" applyFill="1" applyBorder="1"/>
    <xf numFmtId="0" fontId="10" fillId="2" borderId="0" xfId="0" applyFont="1" applyFill="1" applyBorder="1"/>
    <xf numFmtId="0" fontId="10" fillId="2" borderId="2" xfId="0" applyFont="1" applyFill="1" applyBorder="1"/>
    <xf numFmtId="0" fontId="11" fillId="6" borderId="1" xfId="0" applyFont="1" applyFill="1" applyBorder="1"/>
    <xf numFmtId="0" fontId="11" fillId="6" borderId="2" xfId="0" applyFont="1" applyFill="1" applyBorder="1"/>
    <xf numFmtId="1" fontId="10" fillId="2" borderId="1" xfId="0" applyNumberFormat="1" applyFont="1" applyFill="1" applyBorder="1"/>
    <xf numFmtId="1" fontId="10" fillId="2" borderId="2" xfId="0" applyNumberFormat="1" applyFont="1" applyFill="1" applyBorder="1"/>
    <xf numFmtId="164" fontId="10" fillId="2" borderId="1" xfId="0" applyNumberFormat="1" applyFont="1" applyFill="1" applyBorder="1"/>
    <xf numFmtId="164" fontId="10" fillId="2" borderId="2" xfId="0" applyNumberFormat="1" applyFont="1" applyFill="1" applyBorder="1"/>
    <xf numFmtId="0" fontId="10" fillId="2" borderId="1" xfId="0" applyNumberFormat="1" applyFont="1" applyFill="1" applyBorder="1"/>
    <xf numFmtId="0" fontId="10" fillId="2" borderId="2" xfId="0" applyNumberFormat="1" applyFont="1" applyFill="1" applyBorder="1"/>
    <xf numFmtId="10" fontId="10" fillId="2" borderId="1" xfId="69" applyNumberFormat="1" applyFont="1" applyFill="1" applyBorder="1"/>
    <xf numFmtId="10" fontId="10" fillId="2" borderId="2" xfId="69" applyNumberFormat="1" applyFont="1" applyFill="1" applyBorder="1"/>
    <xf numFmtId="2" fontId="10" fillId="2" borderId="1" xfId="69" applyNumberFormat="1" applyFont="1" applyFill="1" applyBorder="1"/>
    <xf numFmtId="2" fontId="10" fillId="2" borderId="2" xfId="69" applyNumberFormat="1" applyFont="1" applyFill="1" applyBorder="1"/>
    <xf numFmtId="14" fontId="4" fillId="3" borderId="0" xfId="0" applyNumberFormat="1" applyFont="1" applyFill="1" applyBorder="1"/>
    <xf numFmtId="14" fontId="4" fillId="2" borderId="0" xfId="0" applyNumberFormat="1" applyFont="1" applyFill="1" applyBorder="1"/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69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ll Eger" id="{8BCDF9D0-8CF2-4C25-B2FF-1698AEA0A2EE}" userId="S::Bill.Eger@alexandriava.gov::688c7d16-5f5f-4a91-9b70-98ed6df425f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Z175" totalsRowShown="0" headerRowDxfId="53" dataDxfId="52" dataCellStyle="Percent">
  <autoFilter ref="A1:AZ175" xr:uid="{00000000-0009-0000-0100-000001000000}"/>
  <tableColumns count="52">
    <tableColumn id="1" xr3:uid="{00000000-0010-0000-0000-000001000000}" name="Calendar Year" dataDxfId="51"/>
    <tableColumn id="2" xr3:uid="{00000000-0010-0000-0000-000002000000}" name="Fiscal Year" dataDxfId="50"/>
    <tableColumn id="3" xr3:uid="{00000000-0010-0000-0000-000003000000}" name="Month" dataDxfId="49"/>
    <tableColumn id="4" xr3:uid="{00000000-0010-0000-0000-000004000000}" name="MonthNum" dataDxfId="48"/>
    <tableColumn id="52" xr3:uid="{FBC085EF-37B2-4DAD-B4DB-5FFD4C89F407}" name="Date" dataDxfId="0">
      <calculatedColumnFormula>DATE(Table1[[#This Row],[Calendar Year]],Table1[[#This Row],[MonthNum]],1)</calculatedColumnFormula>
    </tableColumn>
    <tableColumn id="5" xr3:uid="{00000000-0010-0000-0000-000005000000}" name="Days" dataDxfId="47">
      <calculatedColumnFormula>DAY(EOMONTH(DATE(Table1[[#This Row],[Calendar Year]],Table1[[#This Row],[MonthNum]],1),0))</calculatedColumnFormula>
    </tableColumn>
    <tableColumn id="6" xr3:uid="{00000000-0010-0000-0000-000006000000}" name="Hours" dataDxfId="46">
      <calculatedColumnFormula>Sheet1!$F2*24</calculatedColumnFormula>
    </tableColumn>
    <tableColumn id="7" xr3:uid="{00000000-0010-0000-0000-000007000000}" name="FYQTR" dataDxfId="45"/>
    <tableColumn id="49" xr3:uid="{00000000-0010-0000-0000-000031000000}" name="Waste Collected (tons)" dataDxfId="44"/>
    <tableColumn id="8" xr3:uid="{00000000-0010-0000-0000-000008000000}" name="Waste Processed (tons)" dataDxfId="43"/>
    <tableColumn id="9" xr3:uid="{00000000-0010-0000-0000-000009000000}" name="Waste Processed (klbs)" dataDxfId="42">
      <calculatedColumnFormula>Sheet1!$J2*2</calculatedColumnFormula>
    </tableColumn>
    <tableColumn id="10" xr3:uid="{00000000-0010-0000-0000-00000A000000}" name="Steam (klbs)" dataDxfId="41"/>
    <tableColumn id="11" xr3:uid="{00000000-0010-0000-0000-00000B000000}" name="Average Steam Production (klbs/hour)" dataDxfId="40">
      <calculatedColumnFormula>Sheet1!$L2/Sheet1!$G2</calculatedColumnFormula>
    </tableColumn>
    <tableColumn id="12" xr3:uid="{00000000-0010-0000-0000-00000C000000}" name="Gross Steam Production Ratio (klbs-steam/klbs-refuse)" dataDxfId="39">
      <calculatedColumnFormula>L2/K2</calculatedColumnFormula>
    </tableColumn>
    <tableColumn id="13" xr3:uid="{00000000-0010-0000-0000-00000D000000}" name="Ash Removal (tons)" dataDxfId="38"/>
    <tableColumn id="14" xr3:uid="{00000000-0010-0000-0000-00000E000000}" name="Special Handling (tons)" dataDxfId="37"/>
    <tableColumn id="15" xr3:uid="{00000000-0010-0000-0000-00000F000000}" name="Ferrous Recovered (tons)" dataDxfId="36"/>
    <tableColumn id="50" xr3:uid="{993A1991-0395-47F3-B2B3-3D97298DA4DF}" name="Column1" dataDxfId="2">
      <calculatedColumnFormula>Table1[[#This Row],[Waste Collected (tons)]]-Table1[[#This Row],[Ferrous Recovered (tons)]]-Table1[[#This Row],[Special Handling (tons)]]</calculatedColumnFormula>
    </tableColumn>
    <tableColumn id="16" xr3:uid="{00000000-0010-0000-0000-000010000000}" name="Net Refuse (klbs)" dataDxfId="35">
      <calculatedColumnFormula>(Sheet1!$J2-SUM(Sheet1!$O2:$Q2))*2</calculatedColumnFormula>
    </tableColumn>
    <tableColumn id="17" xr3:uid="{00000000-0010-0000-0000-000011000000}" name="Net Steam Production Ratio (klbs-steam/klbs-net-refuse)" dataDxfId="34">
      <calculatedColumnFormula>Sheet1!$L2/Sheet1!$S2</calculatedColumnFormula>
    </tableColumn>
    <tableColumn id="51" xr3:uid="{73156D12-D53E-40CB-98A5-653A3BC442B6}" name="Daily Waste Collection (tons/day)" dataDxfId="1">
      <calculatedColumnFormula>Table1[[#This Row],[Waste Collected (tons)]]/Table1[[#This Row],[Days]]</calculatedColumnFormula>
    </tableColumn>
    <tableColumn id="18" xr3:uid="{00000000-0010-0000-0000-000012000000}" name="HHVcalculated,avg (Btu/lb)" dataDxfId="33"/>
    <tableColumn id="19" xr3:uid="{00000000-0010-0000-0000-000013000000}" name="HHVcalculated,qtr_avg (Btu/lb)" dataDxfId="32"/>
    <tableColumn id="20" xr3:uid="{00000000-0010-0000-0000-000014000000}" name="HHVcalculated,annuak_avg (Btu/lb)" dataDxfId="31"/>
    <tableColumn id="21" xr3:uid="{00000000-0010-0000-0000-000015000000}" name="Net Electrical Generation (MWh)" dataDxfId="30"/>
    <tableColumn id="22" xr3:uid="{00000000-0010-0000-0000-000016000000}" name="Gross Electrical Production (MWh)" dataDxfId="29"/>
    <tableColumn id="23" xr3:uid="{00000000-0010-0000-0000-000017000000}" name="Average Steam Temperature (F)" dataDxfId="28"/>
    <tableColumn id="24" xr3:uid="{00000000-0010-0000-0000-000018000000}" name="Purchased Power (MWh)" dataDxfId="27"/>
    <tableColumn id="25" xr3:uid="{00000000-0010-0000-0000-000019000000}" name="Fuel Oil (gal)" dataDxfId="26"/>
    <tableColumn id="26" xr3:uid="{00000000-0010-0000-0000-00001A000000}" name="Boiler Make-up Water (gal)" dataDxfId="25"/>
    <tableColumn id="27" xr3:uid="{00000000-0010-0000-0000-00001B000000}" name="Boiler Make-up % of Steam" dataDxfId="24"/>
    <tableColumn id="28" xr3:uid="{00000000-0010-0000-0000-00001C000000}" name="Cooling Tower Make-up Water (gal)" dataDxfId="23"/>
    <tableColumn id="29" xr3:uid="{00000000-0010-0000-0000-00001D000000}" name="Boiler 1 Availability (%)" dataDxfId="22" dataCellStyle="Percent"/>
    <tableColumn id="30" xr3:uid="{00000000-0010-0000-0000-00001E000000}" name="Boiler 2 Availability (%)" dataDxfId="21" dataCellStyle="Percent"/>
    <tableColumn id="31" xr3:uid="{00000000-0010-0000-0000-00001F000000}" name="Boiler 3 Availability (%)" dataDxfId="20" dataCellStyle="Percent"/>
    <tableColumn id="32" xr3:uid="{00000000-0010-0000-0000-000020000000}" name="Turbine 1 Availability (%)" dataDxfId="19" dataCellStyle="Percent"/>
    <tableColumn id="33" xr3:uid="{00000000-0010-0000-0000-000021000000}" name="Turbine 2 Availability (%)" dataDxfId="18" dataCellStyle="Percent"/>
    <tableColumn id="34" xr3:uid="{00000000-0010-0000-0000-000022000000}" name="Boiler Unscheduled Downtime" dataDxfId="17" dataCellStyle="Percent"/>
    <tableColumn id="35" xr3:uid="{00000000-0010-0000-0000-000023000000}" name="Boiler Scheduled Downtime" dataDxfId="16" dataCellStyle="Percent"/>
    <tableColumn id="36" xr3:uid="{00000000-0010-0000-0000-000024000000}" name="Boiler Standby Downtime" dataDxfId="15" dataCellStyle="Percent"/>
    <tableColumn id="37" xr3:uid="{00000000-0010-0000-0000-000025000000}" name="Turbine Unscheduled Downtime" dataDxfId="14" dataCellStyle="Percent"/>
    <tableColumn id="38" xr3:uid="{00000000-0010-0000-0000-000026000000}" name="Turbine Scheduled Downtime" dataDxfId="13" dataCellStyle="Percent"/>
    <tableColumn id="39" xr3:uid="{00000000-0010-0000-0000-000027000000}" name="Turbine Standby Downtime" dataDxfId="12" dataCellStyle="Percent"/>
    <tableColumn id="40" xr3:uid="{00000000-0010-0000-0000-000028000000}" name="U1-Steam Flow AVG" dataDxfId="11" dataCellStyle="Percent"/>
    <tableColumn id="41" xr3:uid="{00000000-0010-0000-0000-000029000000}" name="U1-Steam Flow MAX" dataDxfId="10" dataCellStyle="Percent"/>
    <tableColumn id="42" xr3:uid="{00000000-0010-0000-0000-00002A000000}" name="U1-Steam Flow MIN" dataDxfId="9" dataCellStyle="Percent"/>
    <tableColumn id="43" xr3:uid="{00000000-0010-0000-0000-00002B000000}" name="U2-Steam Flow AVG" dataDxfId="8" dataCellStyle="Percent"/>
    <tableColumn id="44" xr3:uid="{00000000-0010-0000-0000-00002C000000}" name="U2-Steam Flow MAX" dataDxfId="7" dataCellStyle="Percent"/>
    <tableColumn id="45" xr3:uid="{00000000-0010-0000-0000-00002D000000}" name="U2-Steam Flow MIN" dataDxfId="6" dataCellStyle="Percent"/>
    <tableColumn id="46" xr3:uid="{00000000-0010-0000-0000-00002E000000}" name="U3-Steam Flow AVG" dataDxfId="5" dataCellStyle="Percent"/>
    <tableColumn id="47" xr3:uid="{00000000-0010-0000-0000-00002F000000}" name="U3-Steam Flow MAX" dataDxfId="4" dataCellStyle="Percent"/>
    <tableColumn id="48" xr3:uid="{00000000-0010-0000-0000-000030000000}" name="U3-Steam Flow MIN" dataDxfId="3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95" dT="2021-09-01T18:00:29.57" personId="{8BCDF9D0-8CF2-4C25-B2FF-1698AEA0A2EE}" id="{39E3131D-DF02-4E9C-87FF-FB34AACCB5CF}">
    <text>Q2FY18 Report Page 14 says this should be 5142 Btu/lb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5"/>
  <sheetViews>
    <sheetView tabSelected="1" topLeftCell="E1" zoomScaleNormal="100" workbookViewId="0">
      <pane ySplit="1" topLeftCell="A124" activePane="bottomLeft" state="frozen"/>
      <selection pane="bottomLeft" activeCell="I148" sqref="I148"/>
    </sheetView>
  </sheetViews>
  <sheetFormatPr defaultColWidth="11" defaultRowHeight="15" x14ac:dyDescent="0.2"/>
  <cols>
    <col min="1" max="1" width="16.625" style="1" customWidth="1"/>
    <col min="2" max="2" width="13.375" style="1" customWidth="1"/>
    <col min="3" max="3" width="10.875" style="1" bestFit="1" customWidth="1"/>
    <col min="4" max="5" width="13.625" style="1" customWidth="1"/>
    <col min="6" max="6" width="7.5" style="1" customWidth="1"/>
    <col min="7" max="7" width="8.75" style="1" customWidth="1"/>
    <col min="8" max="8" width="9.125" style="1" customWidth="1"/>
    <col min="9" max="9" width="12.125" style="1" customWidth="1"/>
    <col min="10" max="10" width="16.25" style="1" customWidth="1"/>
    <col min="11" max="11" width="16.125" style="1" customWidth="1"/>
    <col min="12" max="12" width="15.375" style="1" customWidth="1"/>
    <col min="13" max="13" width="16.875" style="1" customWidth="1"/>
    <col min="14" max="14" width="20.375" style="1" customWidth="1"/>
    <col min="15" max="15" width="13.375" style="1" customWidth="1"/>
    <col min="16" max="16" width="14.25" style="1" customWidth="1"/>
    <col min="17" max="18" width="13.875" style="1" customWidth="1"/>
    <col min="19" max="19" width="14.375" style="1" customWidth="1"/>
    <col min="20" max="21" width="17.125" style="1" customWidth="1"/>
    <col min="22" max="22" width="17.5" style="1" customWidth="1"/>
    <col min="23" max="23" width="17.375" style="1" customWidth="1"/>
    <col min="24" max="24" width="22" style="1" customWidth="1"/>
    <col min="25" max="25" width="14.125" style="1" customWidth="1"/>
    <col min="26" max="26" width="12.375" style="1" customWidth="1"/>
    <col min="27" max="27" width="14.375" style="1" customWidth="1"/>
    <col min="28" max="28" width="13.875" style="1" customWidth="1"/>
    <col min="29" max="29" width="12" style="1" customWidth="1"/>
    <col min="30" max="30" width="14" style="1" customWidth="1"/>
    <col min="31" max="31" width="14.625" style="1" customWidth="1"/>
    <col min="32" max="32" width="17.875" style="1" customWidth="1"/>
    <col min="33" max="33" width="12" style="47" customWidth="1"/>
    <col min="34" max="34" width="13" style="47" customWidth="1"/>
    <col min="35" max="35" width="15.5" style="47" customWidth="1"/>
    <col min="36" max="36" width="13.75" style="47" customWidth="1"/>
    <col min="37" max="37" width="14.625" style="47" customWidth="1"/>
    <col min="38" max="38" width="17.5" style="49" customWidth="1"/>
    <col min="39" max="39" width="15.75" style="49" customWidth="1"/>
    <col min="40" max="40" width="12" style="49" customWidth="1"/>
    <col min="41" max="41" width="15.625" style="49" customWidth="1"/>
    <col min="42" max="42" width="32" style="49" customWidth="1"/>
    <col min="43" max="43" width="29.5" style="49" customWidth="1"/>
    <col min="44" max="44" width="22.125" style="49" customWidth="1"/>
    <col min="45" max="45" width="22.375" style="49" customWidth="1"/>
    <col min="46" max="46" width="21.375" style="49" customWidth="1"/>
    <col min="47" max="47" width="22.125" style="49" customWidth="1"/>
    <col min="48" max="48" width="22.375" style="49" customWidth="1"/>
    <col min="49" max="49" width="21.375" style="49" customWidth="1"/>
    <col min="50" max="50" width="22.125" style="49" customWidth="1"/>
    <col min="51" max="51" width="22.375" style="49" customWidth="1"/>
    <col min="52" max="52" width="21.375" style="49" customWidth="1"/>
    <col min="53" max="16384" width="11" style="1"/>
  </cols>
  <sheetData>
    <row r="1" spans="1:52" s="32" customFormat="1" ht="79.5" thickBot="1" x14ac:dyDescent="0.3">
      <c r="A1" s="30" t="s">
        <v>0</v>
      </c>
      <c r="B1" s="31" t="s">
        <v>26</v>
      </c>
      <c r="C1" s="31" t="s">
        <v>1</v>
      </c>
      <c r="D1" s="31" t="s">
        <v>14</v>
      </c>
      <c r="E1" s="31" t="s">
        <v>63</v>
      </c>
      <c r="F1" s="31" t="s">
        <v>22</v>
      </c>
      <c r="G1" s="31" t="s">
        <v>23</v>
      </c>
      <c r="H1" s="31" t="s">
        <v>27</v>
      </c>
      <c r="I1" s="31" t="s">
        <v>60</v>
      </c>
      <c r="J1" s="31" t="s">
        <v>58</v>
      </c>
      <c r="K1" s="31" t="s">
        <v>59</v>
      </c>
      <c r="L1" s="31" t="s">
        <v>16</v>
      </c>
      <c r="M1" s="31" t="s">
        <v>24</v>
      </c>
      <c r="N1" s="31" t="s">
        <v>17</v>
      </c>
      <c r="O1" s="31" t="s">
        <v>15</v>
      </c>
      <c r="P1" s="31" t="s">
        <v>18</v>
      </c>
      <c r="Q1" s="31" t="s">
        <v>19</v>
      </c>
      <c r="R1" s="31" t="s">
        <v>61</v>
      </c>
      <c r="S1" s="31" t="s">
        <v>20</v>
      </c>
      <c r="T1" s="31" t="s">
        <v>21</v>
      </c>
      <c r="U1" s="31" t="s">
        <v>62</v>
      </c>
      <c r="V1" s="31" t="s">
        <v>29</v>
      </c>
      <c r="W1" s="31" t="s">
        <v>25</v>
      </c>
      <c r="X1" s="31" t="s">
        <v>28</v>
      </c>
      <c r="Y1" s="31" t="s">
        <v>30</v>
      </c>
      <c r="Z1" s="31" t="s">
        <v>57</v>
      </c>
      <c r="AA1" s="31" t="s">
        <v>31</v>
      </c>
      <c r="AB1" s="31" t="s">
        <v>32</v>
      </c>
      <c r="AC1" s="31" t="s">
        <v>33</v>
      </c>
      <c r="AD1" s="31" t="s">
        <v>34</v>
      </c>
      <c r="AE1" s="31" t="s">
        <v>36</v>
      </c>
      <c r="AF1" s="31" t="s">
        <v>35</v>
      </c>
      <c r="AG1" s="42" t="s">
        <v>37</v>
      </c>
      <c r="AH1" s="42" t="s">
        <v>38</v>
      </c>
      <c r="AI1" s="42" t="s">
        <v>39</v>
      </c>
      <c r="AJ1" s="42" t="s">
        <v>40</v>
      </c>
      <c r="AK1" s="42" t="s">
        <v>41</v>
      </c>
      <c r="AL1" s="48" t="s">
        <v>42</v>
      </c>
      <c r="AM1" s="48" t="s">
        <v>43</v>
      </c>
      <c r="AN1" s="48" t="s">
        <v>44</v>
      </c>
      <c r="AO1" s="48" t="s">
        <v>45</v>
      </c>
      <c r="AP1" s="48" t="s">
        <v>56</v>
      </c>
      <c r="AQ1" s="48" t="s">
        <v>46</v>
      </c>
      <c r="AR1" s="48" t="s">
        <v>47</v>
      </c>
      <c r="AS1" s="48" t="s">
        <v>48</v>
      </c>
      <c r="AT1" s="48" t="s">
        <v>49</v>
      </c>
      <c r="AU1" s="48" t="s">
        <v>50</v>
      </c>
      <c r="AV1" s="48" t="s">
        <v>51</v>
      </c>
      <c r="AW1" s="48" t="s">
        <v>52</v>
      </c>
      <c r="AX1" s="48" t="s">
        <v>53</v>
      </c>
      <c r="AY1" s="48" t="s">
        <v>54</v>
      </c>
      <c r="AZ1" s="48" t="s">
        <v>55</v>
      </c>
    </row>
    <row r="2" spans="1:52" ht="15.75" thickTop="1" x14ac:dyDescent="0.2">
      <c r="A2" s="3">
        <v>2009</v>
      </c>
      <c r="B2" s="4">
        <v>2009</v>
      </c>
      <c r="C2" s="4" t="s">
        <v>13</v>
      </c>
      <c r="D2" s="4">
        <v>1</v>
      </c>
      <c r="E2" s="69">
        <f>DATE(Table1[[#This Row],[Calendar Year]],Table1[[#This Row],[MonthNum]],1)</f>
        <v>39814</v>
      </c>
      <c r="F2" s="5">
        <f>DAY(EOMONTH(DATE(Table1[[#This Row],[Calendar Year]],Table1[[#This Row],[MonthNum]],1),0))</f>
        <v>31</v>
      </c>
      <c r="G2" s="6">
        <f>Sheet1!$F2*24</f>
        <v>744</v>
      </c>
      <c r="H2" s="7">
        <v>3</v>
      </c>
      <c r="I2" s="7"/>
      <c r="J2" s="4">
        <v>29063</v>
      </c>
      <c r="K2" s="4">
        <v>58126</v>
      </c>
      <c r="L2" s="4">
        <v>186003</v>
      </c>
      <c r="M2" s="8">
        <f>Sheet1!$L2/Sheet1!$G2</f>
        <v>250.00403225806451</v>
      </c>
      <c r="N2" s="9">
        <f t="shared" ref="N2:N33" si="0">L2/K2</f>
        <v>3.1999965591989814</v>
      </c>
      <c r="O2" s="4"/>
      <c r="P2" s="4"/>
      <c r="Q2" s="4"/>
      <c r="R2" s="4">
        <f>Table1[[#This Row],[Waste Collected (tons)]]-Table1[[#This Row],[Ferrous Recovered (tons)]]-Table1[[#This Row],[Special Handling (tons)]]</f>
        <v>0</v>
      </c>
      <c r="S2" s="4">
        <f>(Sheet1!$J2-SUM(Sheet1!$O2:$Q2))*2</f>
        <v>58126</v>
      </c>
      <c r="T2" s="9">
        <f>Sheet1!$L2/Sheet1!$S2</f>
        <v>3.1999965591989814</v>
      </c>
      <c r="U2" s="9">
        <f>Table1[[#This Row],[Waste Collected (tons)]]/Table1[[#This Row],[Days]]</f>
        <v>0</v>
      </c>
      <c r="V2" s="9"/>
      <c r="W2" s="4"/>
      <c r="X2" s="4"/>
      <c r="Y2" s="4"/>
      <c r="Z2" s="4"/>
      <c r="AA2" s="4"/>
      <c r="AB2" s="4"/>
      <c r="AC2" s="4"/>
      <c r="AD2" s="4"/>
      <c r="AE2" s="10"/>
      <c r="AF2" s="4"/>
      <c r="AG2" s="43"/>
      <c r="AH2" s="43"/>
      <c r="AI2" s="43"/>
      <c r="AJ2" s="43"/>
      <c r="AK2" s="43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spans="1:52" x14ac:dyDescent="0.2">
      <c r="A3" s="12">
        <v>2009</v>
      </c>
      <c r="B3" s="13">
        <v>2009</v>
      </c>
      <c r="C3" s="13" t="s">
        <v>12</v>
      </c>
      <c r="D3" s="13">
        <v>2</v>
      </c>
      <c r="E3" s="70">
        <f>DATE(Table1[[#This Row],[Calendar Year]],Table1[[#This Row],[MonthNum]],1)</f>
        <v>39845</v>
      </c>
      <c r="F3" s="5">
        <f>DAY(EOMONTH(DATE(Table1[[#This Row],[Calendar Year]],Table1[[#This Row],[MonthNum]],1),0))</f>
        <v>28</v>
      </c>
      <c r="G3" s="14">
        <f>Sheet1!$F3*24</f>
        <v>672</v>
      </c>
      <c r="H3" s="15">
        <v>3</v>
      </c>
      <c r="I3" s="15"/>
      <c r="J3" s="13">
        <v>25040</v>
      </c>
      <c r="K3" s="13">
        <v>50080</v>
      </c>
      <c r="L3" s="13">
        <v>167268</v>
      </c>
      <c r="M3" s="16">
        <f>Sheet1!$L3/Sheet1!$G3</f>
        <v>248.91071428571428</v>
      </c>
      <c r="N3" s="17">
        <f t="shared" si="0"/>
        <v>3.3400159744408944</v>
      </c>
      <c r="O3" s="13"/>
      <c r="P3" s="13"/>
      <c r="Q3" s="13"/>
      <c r="R3" s="13">
        <f>Table1[[#This Row],[Waste Collected (tons)]]-Table1[[#This Row],[Ferrous Recovered (tons)]]-Table1[[#This Row],[Special Handling (tons)]]</f>
        <v>0</v>
      </c>
      <c r="S3" s="13">
        <f>(Sheet1!$J3-SUM(Sheet1!$O3:$Q3))*2</f>
        <v>50080</v>
      </c>
      <c r="T3" s="17">
        <f>Sheet1!$L3/Sheet1!$S3</f>
        <v>3.3400159744408944</v>
      </c>
      <c r="U3" s="17">
        <f>Table1[[#This Row],[Waste Collected (tons)]]/Table1[[#This Row],[Days]]</f>
        <v>0</v>
      </c>
      <c r="V3" s="17"/>
      <c r="W3" s="13"/>
      <c r="X3" s="13"/>
      <c r="Y3" s="13"/>
      <c r="Z3" s="13"/>
      <c r="AA3" s="13"/>
      <c r="AB3" s="13"/>
      <c r="AC3" s="13"/>
      <c r="AD3" s="13"/>
      <c r="AE3" s="18"/>
      <c r="AF3" s="13"/>
      <c r="AG3" s="44"/>
      <c r="AH3" s="44"/>
      <c r="AI3" s="44"/>
      <c r="AJ3" s="44"/>
      <c r="AK3" s="44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">
      <c r="A4" s="19">
        <v>2009</v>
      </c>
      <c r="B4" s="20">
        <v>2009</v>
      </c>
      <c r="C4" s="20" t="s">
        <v>11</v>
      </c>
      <c r="D4" s="20">
        <v>3</v>
      </c>
      <c r="E4" s="69">
        <f>DATE(Table1[[#This Row],[Calendar Year]],Table1[[#This Row],[MonthNum]],1)</f>
        <v>39873</v>
      </c>
      <c r="F4" s="5">
        <f>DAY(EOMONTH(DATE(Table1[[#This Row],[Calendar Year]],Table1[[#This Row],[MonthNum]],1),0))</f>
        <v>31</v>
      </c>
      <c r="G4" s="21">
        <f>Sheet1!$F4*24</f>
        <v>744</v>
      </c>
      <c r="H4" s="22">
        <v>3</v>
      </c>
      <c r="I4" s="22"/>
      <c r="J4" s="20">
        <v>27347</v>
      </c>
      <c r="K4" s="20">
        <v>54694</v>
      </c>
      <c r="L4" s="20">
        <v>171740</v>
      </c>
      <c r="M4" s="23">
        <f>Sheet1!$L4/Sheet1!$G4</f>
        <v>230.83333333333334</v>
      </c>
      <c r="N4" s="24">
        <f t="shared" si="0"/>
        <v>3.1400153581745713</v>
      </c>
      <c r="O4" s="20"/>
      <c r="P4" s="20"/>
      <c r="Q4" s="20"/>
      <c r="R4" s="20">
        <f>Table1[[#This Row],[Waste Collected (tons)]]-Table1[[#This Row],[Ferrous Recovered (tons)]]-Table1[[#This Row],[Special Handling (tons)]]</f>
        <v>0</v>
      </c>
      <c r="S4" s="20">
        <f>(Sheet1!$J4-SUM(Sheet1!$O4:$Q4))*2</f>
        <v>54694</v>
      </c>
      <c r="T4" s="24">
        <f>Sheet1!$L4/Sheet1!$S4</f>
        <v>3.1400153581745713</v>
      </c>
      <c r="U4" s="24">
        <f>Table1[[#This Row],[Waste Collected (tons)]]/Table1[[#This Row],[Days]]</f>
        <v>0</v>
      </c>
      <c r="V4" s="24"/>
      <c r="W4" s="20"/>
      <c r="X4" s="20"/>
      <c r="Y4" s="20"/>
      <c r="Z4" s="20"/>
      <c r="AA4" s="20"/>
      <c r="AB4" s="20"/>
      <c r="AC4" s="20"/>
      <c r="AD4" s="20"/>
      <c r="AE4" s="25"/>
      <c r="AF4" s="20"/>
      <c r="AG4" s="45"/>
      <c r="AH4" s="45"/>
      <c r="AI4" s="45"/>
      <c r="AJ4" s="45"/>
      <c r="AK4" s="45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</row>
    <row r="5" spans="1:52" x14ac:dyDescent="0.2">
      <c r="A5" s="12">
        <v>2009</v>
      </c>
      <c r="B5" s="13">
        <v>2009</v>
      </c>
      <c r="C5" s="13" t="s">
        <v>10</v>
      </c>
      <c r="D5" s="13">
        <v>4</v>
      </c>
      <c r="E5" s="70">
        <f>DATE(Table1[[#This Row],[Calendar Year]],Table1[[#This Row],[MonthNum]],1)</f>
        <v>39904</v>
      </c>
      <c r="F5" s="5">
        <f>DAY(EOMONTH(DATE(Table1[[#This Row],[Calendar Year]],Table1[[#This Row],[MonthNum]],1),0))</f>
        <v>30</v>
      </c>
      <c r="G5" s="14">
        <f>Sheet1!$F5*24</f>
        <v>720</v>
      </c>
      <c r="H5" s="15">
        <v>4</v>
      </c>
      <c r="I5" s="15"/>
      <c r="J5" s="13">
        <v>29566</v>
      </c>
      <c r="K5" s="13">
        <v>59132</v>
      </c>
      <c r="L5" s="13">
        <v>185674</v>
      </c>
      <c r="M5" s="16">
        <f>Sheet1!$L5/Sheet1!$G5</f>
        <v>257.88055555555553</v>
      </c>
      <c r="N5" s="17">
        <f t="shared" si="0"/>
        <v>3.1399918825678146</v>
      </c>
      <c r="O5" s="13"/>
      <c r="P5" s="13"/>
      <c r="Q5" s="13"/>
      <c r="R5" s="13">
        <f>Table1[[#This Row],[Waste Collected (tons)]]-Table1[[#This Row],[Ferrous Recovered (tons)]]-Table1[[#This Row],[Special Handling (tons)]]</f>
        <v>0</v>
      </c>
      <c r="S5" s="13">
        <f>(Sheet1!$J5-SUM(Sheet1!$O5:$Q5))*2</f>
        <v>59132</v>
      </c>
      <c r="T5" s="17">
        <f>Sheet1!$L5/Sheet1!$S5</f>
        <v>3.1399918825678146</v>
      </c>
      <c r="U5" s="17">
        <f>Table1[[#This Row],[Waste Collected (tons)]]/Table1[[#This Row],[Days]]</f>
        <v>0</v>
      </c>
      <c r="V5" s="17"/>
      <c r="W5" s="13"/>
      <c r="X5" s="13"/>
      <c r="Y5" s="13"/>
      <c r="Z5" s="13"/>
      <c r="AA5" s="13"/>
      <c r="AB5" s="13"/>
      <c r="AC5" s="13"/>
      <c r="AD5" s="13"/>
      <c r="AE5" s="18"/>
      <c r="AF5" s="13"/>
      <c r="AG5" s="44"/>
      <c r="AH5" s="44"/>
      <c r="AI5" s="44"/>
      <c r="AJ5" s="44"/>
      <c r="AK5" s="44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2">
      <c r="A6" s="19">
        <v>2009</v>
      </c>
      <c r="B6" s="20">
        <v>2009</v>
      </c>
      <c r="C6" s="20" t="s">
        <v>9</v>
      </c>
      <c r="D6" s="20">
        <v>5</v>
      </c>
      <c r="E6" s="69">
        <f>DATE(Table1[[#This Row],[Calendar Year]],Table1[[#This Row],[MonthNum]],1)</f>
        <v>39934</v>
      </c>
      <c r="F6" s="5">
        <f>DAY(EOMONTH(DATE(Table1[[#This Row],[Calendar Year]],Table1[[#This Row],[MonthNum]],1),0))</f>
        <v>31</v>
      </c>
      <c r="G6" s="21">
        <f>Sheet1!$F6*24</f>
        <v>744</v>
      </c>
      <c r="H6" s="22">
        <v>4</v>
      </c>
      <c r="I6" s="22"/>
      <c r="J6" s="20">
        <v>30883</v>
      </c>
      <c r="K6" s="20">
        <v>61766</v>
      </c>
      <c r="L6" s="20">
        <v>182829</v>
      </c>
      <c r="M6" s="23">
        <f>Sheet1!$L6/Sheet1!$G6</f>
        <v>245.73790322580646</v>
      </c>
      <c r="N6" s="24">
        <f t="shared" si="0"/>
        <v>2.9600265518246283</v>
      </c>
      <c r="O6" s="20"/>
      <c r="P6" s="20"/>
      <c r="Q6" s="20"/>
      <c r="R6" s="20">
        <f>Table1[[#This Row],[Waste Collected (tons)]]-Table1[[#This Row],[Ferrous Recovered (tons)]]-Table1[[#This Row],[Special Handling (tons)]]</f>
        <v>0</v>
      </c>
      <c r="S6" s="20">
        <f>(Sheet1!$J6-SUM(Sheet1!$O6:$Q6))*2</f>
        <v>61766</v>
      </c>
      <c r="T6" s="24">
        <f>Sheet1!$L6/Sheet1!$S6</f>
        <v>2.9600265518246283</v>
      </c>
      <c r="U6" s="24">
        <f>Table1[[#This Row],[Waste Collected (tons)]]/Table1[[#This Row],[Days]]</f>
        <v>0</v>
      </c>
      <c r="V6" s="24"/>
      <c r="W6" s="20"/>
      <c r="X6" s="20"/>
      <c r="Y6" s="20"/>
      <c r="Z6" s="20"/>
      <c r="AA6" s="20"/>
      <c r="AB6" s="20"/>
      <c r="AC6" s="20"/>
      <c r="AD6" s="20"/>
      <c r="AE6" s="25"/>
      <c r="AF6" s="20"/>
      <c r="AG6" s="45"/>
      <c r="AH6" s="45"/>
      <c r="AI6" s="45"/>
      <c r="AJ6" s="45"/>
      <c r="AK6" s="45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2">
      <c r="A7" s="12">
        <v>2009</v>
      </c>
      <c r="B7" s="13">
        <v>2009</v>
      </c>
      <c r="C7" s="13" t="s">
        <v>8</v>
      </c>
      <c r="D7" s="13">
        <v>6</v>
      </c>
      <c r="E7" s="70">
        <f>DATE(Table1[[#This Row],[Calendar Year]],Table1[[#This Row],[MonthNum]],1)</f>
        <v>39965</v>
      </c>
      <c r="F7" s="5">
        <f>DAY(EOMONTH(DATE(Table1[[#This Row],[Calendar Year]],Table1[[#This Row],[MonthNum]],1),0))</f>
        <v>30</v>
      </c>
      <c r="G7" s="14">
        <f>Sheet1!$F7*24</f>
        <v>720</v>
      </c>
      <c r="H7" s="15">
        <v>4</v>
      </c>
      <c r="I7" s="15"/>
      <c r="J7" s="13">
        <v>29433</v>
      </c>
      <c r="K7" s="13">
        <v>58866</v>
      </c>
      <c r="L7" s="13">
        <v>167770</v>
      </c>
      <c r="M7" s="16">
        <f>Sheet1!$L7/Sheet1!$G7</f>
        <v>233.01388888888889</v>
      </c>
      <c r="N7" s="17">
        <f t="shared" si="0"/>
        <v>2.8500322766962252</v>
      </c>
      <c r="O7" s="13"/>
      <c r="P7" s="13"/>
      <c r="Q7" s="13"/>
      <c r="R7" s="13">
        <f>Table1[[#This Row],[Waste Collected (tons)]]-Table1[[#This Row],[Ferrous Recovered (tons)]]-Table1[[#This Row],[Special Handling (tons)]]</f>
        <v>0</v>
      </c>
      <c r="S7" s="13">
        <f>(Sheet1!$J7-SUM(Sheet1!$O7:$Q7))*2</f>
        <v>58866</v>
      </c>
      <c r="T7" s="17">
        <f>Sheet1!$L7/Sheet1!$S7</f>
        <v>2.8500322766962252</v>
      </c>
      <c r="U7" s="17">
        <f>Table1[[#This Row],[Waste Collected (tons)]]/Table1[[#This Row],[Days]]</f>
        <v>0</v>
      </c>
      <c r="V7" s="17"/>
      <c r="W7" s="13"/>
      <c r="X7" s="13"/>
      <c r="Y7" s="13"/>
      <c r="Z7" s="13"/>
      <c r="AA7" s="13"/>
      <c r="AB7" s="13"/>
      <c r="AC7" s="13"/>
      <c r="AD7" s="13"/>
      <c r="AE7" s="18"/>
      <c r="AF7" s="13"/>
      <c r="AG7" s="44"/>
      <c r="AH7" s="4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">
      <c r="A8" s="19">
        <v>2009</v>
      </c>
      <c r="B8" s="20">
        <v>2010</v>
      </c>
      <c r="C8" s="20" t="s">
        <v>7</v>
      </c>
      <c r="D8" s="20">
        <v>7</v>
      </c>
      <c r="E8" s="69">
        <f>DATE(Table1[[#This Row],[Calendar Year]],Table1[[#This Row],[MonthNum]],1)</f>
        <v>39995</v>
      </c>
      <c r="F8" s="5">
        <f>DAY(EOMONTH(DATE(Table1[[#This Row],[Calendar Year]],Table1[[#This Row],[MonthNum]],1),0))</f>
        <v>31</v>
      </c>
      <c r="G8" s="21">
        <f>Sheet1!$F8*24</f>
        <v>744</v>
      </c>
      <c r="H8" s="22">
        <v>1</v>
      </c>
      <c r="I8" s="22"/>
      <c r="J8" s="20">
        <v>28103</v>
      </c>
      <c r="K8" s="20">
        <v>56206</v>
      </c>
      <c r="L8" s="20">
        <v>175629</v>
      </c>
      <c r="M8" s="23">
        <f>Sheet1!$L8/Sheet1!$G8</f>
        <v>236.06048387096774</v>
      </c>
      <c r="N8" s="24">
        <f t="shared" si="0"/>
        <v>3.1247375725011564</v>
      </c>
      <c r="O8" s="20"/>
      <c r="P8" s="20"/>
      <c r="Q8" s="20"/>
      <c r="R8" s="20">
        <f>Table1[[#This Row],[Waste Collected (tons)]]-Table1[[#This Row],[Ferrous Recovered (tons)]]-Table1[[#This Row],[Special Handling (tons)]]</f>
        <v>0</v>
      </c>
      <c r="S8" s="20">
        <f>(Sheet1!$J8-SUM(Sheet1!$O8:$Q8))*2</f>
        <v>56206</v>
      </c>
      <c r="T8" s="24">
        <f>Sheet1!$L8/Sheet1!$S8</f>
        <v>3.1247375725011564</v>
      </c>
      <c r="U8" s="24">
        <f>Table1[[#This Row],[Waste Collected (tons)]]/Table1[[#This Row],[Days]]</f>
        <v>0</v>
      </c>
      <c r="V8" s="24"/>
      <c r="W8" s="20"/>
      <c r="X8" s="20"/>
      <c r="Y8" s="20"/>
      <c r="Z8" s="20"/>
      <c r="AA8" s="20"/>
      <c r="AB8" s="20"/>
      <c r="AC8" s="20"/>
      <c r="AD8" s="20"/>
      <c r="AE8" s="25"/>
      <c r="AF8" s="20"/>
      <c r="AG8" s="45"/>
      <c r="AH8" s="45"/>
      <c r="AI8" s="45"/>
      <c r="AJ8" s="45"/>
      <c r="AK8" s="45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2">
      <c r="A9" s="12">
        <v>2009</v>
      </c>
      <c r="B9" s="13">
        <v>2010</v>
      </c>
      <c r="C9" s="13" t="s">
        <v>6</v>
      </c>
      <c r="D9" s="13">
        <v>8</v>
      </c>
      <c r="E9" s="70">
        <f>DATE(Table1[[#This Row],[Calendar Year]],Table1[[#This Row],[MonthNum]],1)</f>
        <v>40026</v>
      </c>
      <c r="F9" s="5">
        <f>DAY(EOMONTH(DATE(Table1[[#This Row],[Calendar Year]],Table1[[#This Row],[MonthNum]],1),0))</f>
        <v>31</v>
      </c>
      <c r="G9" s="14">
        <f>Sheet1!$F9*24</f>
        <v>744</v>
      </c>
      <c r="H9" s="15">
        <v>1</v>
      </c>
      <c r="I9" s="15"/>
      <c r="J9" s="13">
        <v>29921</v>
      </c>
      <c r="K9" s="13">
        <v>59842</v>
      </c>
      <c r="L9" s="13">
        <v>178109</v>
      </c>
      <c r="M9" s="16">
        <f>Sheet1!$L9/Sheet1!$G9</f>
        <v>239.39381720430109</v>
      </c>
      <c r="N9" s="17">
        <f t="shared" si="0"/>
        <v>2.9763209785769194</v>
      </c>
      <c r="O9" s="13"/>
      <c r="P9" s="13"/>
      <c r="Q9" s="13"/>
      <c r="R9" s="13">
        <f>Table1[[#This Row],[Waste Collected (tons)]]-Table1[[#This Row],[Ferrous Recovered (tons)]]-Table1[[#This Row],[Special Handling (tons)]]</f>
        <v>0</v>
      </c>
      <c r="S9" s="13">
        <f>(Sheet1!$J9-SUM(Sheet1!$O9:$Q9))*2</f>
        <v>59842</v>
      </c>
      <c r="T9" s="17">
        <f>Sheet1!$L9/Sheet1!$S9</f>
        <v>2.9763209785769194</v>
      </c>
      <c r="U9" s="17">
        <f>Table1[[#This Row],[Waste Collected (tons)]]/Table1[[#This Row],[Days]]</f>
        <v>0</v>
      </c>
      <c r="V9" s="17"/>
      <c r="W9" s="13"/>
      <c r="X9" s="13"/>
      <c r="Y9" s="13"/>
      <c r="Z9" s="13"/>
      <c r="AA9" s="13"/>
      <c r="AB9" s="13"/>
      <c r="AC9" s="13"/>
      <c r="AD9" s="13"/>
      <c r="AE9" s="18"/>
      <c r="AF9" s="13"/>
      <c r="AG9" s="44"/>
      <c r="AH9" s="44"/>
      <c r="AI9" s="44"/>
      <c r="AJ9" s="44"/>
      <c r="AK9" s="44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">
      <c r="A10" s="19">
        <v>2009</v>
      </c>
      <c r="B10" s="20">
        <v>2010</v>
      </c>
      <c r="C10" s="20" t="s">
        <v>5</v>
      </c>
      <c r="D10" s="20">
        <v>9</v>
      </c>
      <c r="E10" s="69">
        <f>DATE(Table1[[#This Row],[Calendar Year]],Table1[[#This Row],[MonthNum]],1)</f>
        <v>40057</v>
      </c>
      <c r="F10" s="5">
        <f>DAY(EOMONTH(DATE(Table1[[#This Row],[Calendar Year]],Table1[[#This Row],[MonthNum]],1),0))</f>
        <v>30</v>
      </c>
      <c r="G10" s="21">
        <f>Sheet1!$F10*24</f>
        <v>720</v>
      </c>
      <c r="H10" s="22">
        <v>1</v>
      </c>
      <c r="I10" s="22"/>
      <c r="J10" s="20">
        <v>25477</v>
      </c>
      <c r="K10" s="20">
        <v>50954</v>
      </c>
      <c r="L10" s="20">
        <v>161523</v>
      </c>
      <c r="M10" s="23">
        <f>Sheet1!$L10/Sheet1!$G10</f>
        <v>224.33750000000001</v>
      </c>
      <c r="N10" s="24">
        <f t="shared" si="0"/>
        <v>3.1699768418573617</v>
      </c>
      <c r="O10" s="20"/>
      <c r="P10" s="20"/>
      <c r="Q10" s="20"/>
      <c r="R10" s="20">
        <f>Table1[[#This Row],[Waste Collected (tons)]]-Table1[[#This Row],[Ferrous Recovered (tons)]]-Table1[[#This Row],[Special Handling (tons)]]</f>
        <v>0</v>
      </c>
      <c r="S10" s="20">
        <f>(Sheet1!$J10-SUM(Sheet1!$O10:$Q10))*2</f>
        <v>50954</v>
      </c>
      <c r="T10" s="24">
        <f>Sheet1!$L10/Sheet1!$S10</f>
        <v>3.1699768418573617</v>
      </c>
      <c r="U10" s="24">
        <f>Table1[[#This Row],[Waste Collected (tons)]]/Table1[[#This Row],[Days]]</f>
        <v>0</v>
      </c>
      <c r="V10" s="24"/>
      <c r="W10" s="20"/>
      <c r="X10" s="20"/>
      <c r="Y10" s="20"/>
      <c r="Z10" s="20"/>
      <c r="AA10" s="20"/>
      <c r="AB10" s="20"/>
      <c r="AC10" s="20"/>
      <c r="AD10" s="20"/>
      <c r="AE10" s="25"/>
      <c r="AF10" s="20"/>
      <c r="AG10" s="45"/>
      <c r="AH10" s="45"/>
      <c r="AI10" s="45"/>
      <c r="AJ10" s="45"/>
      <c r="AK10" s="45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x14ac:dyDescent="0.2">
      <c r="A11" s="12">
        <v>2009</v>
      </c>
      <c r="B11" s="13">
        <v>2010</v>
      </c>
      <c r="C11" s="13" t="s">
        <v>4</v>
      </c>
      <c r="D11" s="13">
        <v>10</v>
      </c>
      <c r="E11" s="70">
        <f>DATE(Table1[[#This Row],[Calendar Year]],Table1[[#This Row],[MonthNum]],1)</f>
        <v>40087</v>
      </c>
      <c r="F11" s="5">
        <f>DAY(EOMONTH(DATE(Table1[[#This Row],[Calendar Year]],Table1[[#This Row],[MonthNum]],1),0))</f>
        <v>31</v>
      </c>
      <c r="G11" s="14">
        <f>Sheet1!$F11*24</f>
        <v>744</v>
      </c>
      <c r="H11" s="15">
        <v>2</v>
      </c>
      <c r="I11" s="15"/>
      <c r="J11" s="13">
        <v>27642</v>
      </c>
      <c r="K11" s="13">
        <v>55284</v>
      </c>
      <c r="L11" s="13">
        <v>158112</v>
      </c>
      <c r="M11" s="16">
        <f>Sheet1!$L11/Sheet1!$G11</f>
        <v>212.51612903225808</v>
      </c>
      <c r="N11" s="17">
        <f t="shared" si="0"/>
        <v>2.8599956587801172</v>
      </c>
      <c r="O11" s="13"/>
      <c r="P11" s="13"/>
      <c r="Q11" s="13"/>
      <c r="R11" s="13">
        <f>Table1[[#This Row],[Waste Collected (tons)]]-Table1[[#This Row],[Ferrous Recovered (tons)]]-Table1[[#This Row],[Special Handling (tons)]]</f>
        <v>0</v>
      </c>
      <c r="S11" s="13">
        <f>(Sheet1!$J11-SUM(Sheet1!$O11:$Q11))*2</f>
        <v>55284</v>
      </c>
      <c r="T11" s="17">
        <f>Sheet1!$L11/Sheet1!$S11</f>
        <v>2.8599956587801172</v>
      </c>
      <c r="U11" s="17">
        <f>Table1[[#This Row],[Waste Collected (tons)]]/Table1[[#This Row],[Days]]</f>
        <v>0</v>
      </c>
      <c r="V11" s="17"/>
      <c r="W11" s="13"/>
      <c r="X11" s="13"/>
      <c r="Y11" s="13"/>
      <c r="Z11" s="13"/>
      <c r="AA11" s="13"/>
      <c r="AB11" s="13"/>
      <c r="AC11" s="13"/>
      <c r="AD11" s="13"/>
      <c r="AE11" s="18"/>
      <c r="AF11" s="13"/>
      <c r="AG11" s="44"/>
      <c r="AH11" s="44"/>
      <c r="AI11" s="44"/>
      <c r="AJ11" s="44"/>
      <c r="AK11" s="44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">
      <c r="A12" s="19">
        <v>2009</v>
      </c>
      <c r="B12" s="20">
        <v>2010</v>
      </c>
      <c r="C12" s="20" t="s">
        <v>3</v>
      </c>
      <c r="D12" s="20">
        <v>11</v>
      </c>
      <c r="E12" s="69">
        <f>DATE(Table1[[#This Row],[Calendar Year]],Table1[[#This Row],[MonthNum]],1)</f>
        <v>40118</v>
      </c>
      <c r="F12" s="5">
        <f>DAY(EOMONTH(DATE(Table1[[#This Row],[Calendar Year]],Table1[[#This Row],[MonthNum]],1),0))</f>
        <v>30</v>
      </c>
      <c r="G12" s="21">
        <f>Sheet1!$F12*24</f>
        <v>720</v>
      </c>
      <c r="H12" s="22">
        <v>2</v>
      </c>
      <c r="I12" s="22"/>
      <c r="J12" s="20">
        <v>26973</v>
      </c>
      <c r="K12" s="20">
        <v>53946</v>
      </c>
      <c r="L12" s="20">
        <v>157048</v>
      </c>
      <c r="M12" s="23">
        <f>Sheet1!$L12/Sheet1!$G12</f>
        <v>218.12222222222223</v>
      </c>
      <c r="N12" s="24">
        <f t="shared" si="0"/>
        <v>2.9112075038000964</v>
      </c>
      <c r="O12" s="20"/>
      <c r="P12" s="20"/>
      <c r="Q12" s="20"/>
      <c r="R12" s="20">
        <f>Table1[[#This Row],[Waste Collected (tons)]]-Table1[[#This Row],[Ferrous Recovered (tons)]]-Table1[[#This Row],[Special Handling (tons)]]</f>
        <v>0</v>
      </c>
      <c r="S12" s="20">
        <f>(Sheet1!$J12-SUM(Sheet1!$O12:$Q12))*2</f>
        <v>53946</v>
      </c>
      <c r="T12" s="24">
        <f>Sheet1!$L12/Sheet1!$S12</f>
        <v>2.9112075038000964</v>
      </c>
      <c r="U12" s="24">
        <f>Table1[[#This Row],[Waste Collected (tons)]]/Table1[[#This Row],[Days]]</f>
        <v>0</v>
      </c>
      <c r="V12" s="24"/>
      <c r="W12" s="20"/>
      <c r="X12" s="20"/>
      <c r="Y12" s="20"/>
      <c r="Z12" s="20"/>
      <c r="AA12" s="20"/>
      <c r="AB12" s="20"/>
      <c r="AC12" s="20"/>
      <c r="AD12" s="20"/>
      <c r="AE12" s="25"/>
      <c r="AF12" s="20"/>
      <c r="AG12" s="45"/>
      <c r="AH12" s="45"/>
      <c r="AI12" s="45"/>
      <c r="AJ12" s="45"/>
      <c r="AK12" s="45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2">
      <c r="A13" s="12">
        <v>2009</v>
      </c>
      <c r="B13" s="13">
        <v>2010</v>
      </c>
      <c r="C13" s="13" t="s">
        <v>2</v>
      </c>
      <c r="D13" s="13">
        <v>12</v>
      </c>
      <c r="E13" s="70">
        <f>DATE(Table1[[#This Row],[Calendar Year]],Table1[[#This Row],[MonthNum]],1)</f>
        <v>40148</v>
      </c>
      <c r="F13" s="5">
        <f>DAY(EOMONTH(DATE(Table1[[#This Row],[Calendar Year]],Table1[[#This Row],[MonthNum]],1),0))</f>
        <v>31</v>
      </c>
      <c r="G13" s="14">
        <f>Sheet1!$F13*24</f>
        <v>744</v>
      </c>
      <c r="H13" s="15">
        <v>2</v>
      </c>
      <c r="I13" s="15"/>
      <c r="J13" s="13">
        <v>26262</v>
      </c>
      <c r="K13" s="13">
        <v>52524</v>
      </c>
      <c r="L13" s="13">
        <v>167476</v>
      </c>
      <c r="M13" s="16">
        <f>Sheet1!$L13/Sheet1!$G13</f>
        <v>225.1021505376344</v>
      </c>
      <c r="N13" s="17">
        <f t="shared" si="0"/>
        <v>3.1885614195415428</v>
      </c>
      <c r="O13" s="13"/>
      <c r="P13" s="13"/>
      <c r="Q13" s="13"/>
      <c r="R13" s="13">
        <f>Table1[[#This Row],[Waste Collected (tons)]]-Table1[[#This Row],[Ferrous Recovered (tons)]]-Table1[[#This Row],[Special Handling (tons)]]</f>
        <v>0</v>
      </c>
      <c r="S13" s="13">
        <f>(Sheet1!$J13-SUM(Sheet1!$O13:$Q13))*2</f>
        <v>52524</v>
      </c>
      <c r="T13" s="17">
        <f>Sheet1!$L13/Sheet1!$S13</f>
        <v>3.1885614195415428</v>
      </c>
      <c r="U13" s="17">
        <f>Table1[[#This Row],[Waste Collected (tons)]]/Table1[[#This Row],[Days]]</f>
        <v>0</v>
      </c>
      <c r="V13" s="17"/>
      <c r="W13" s="13"/>
      <c r="X13" s="13"/>
      <c r="Y13" s="13"/>
      <c r="Z13" s="13"/>
      <c r="AA13" s="13"/>
      <c r="AB13" s="13"/>
      <c r="AC13" s="13"/>
      <c r="AD13" s="13"/>
      <c r="AE13" s="18"/>
      <c r="AF13" s="13"/>
      <c r="AG13" s="44"/>
      <c r="AH13" s="44"/>
      <c r="AI13" s="44"/>
      <c r="AJ13" s="44"/>
      <c r="AK13" s="44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">
      <c r="A14" s="19">
        <v>2010</v>
      </c>
      <c r="B14" s="20">
        <v>2010</v>
      </c>
      <c r="C14" s="20" t="s">
        <v>13</v>
      </c>
      <c r="D14" s="20">
        <v>1</v>
      </c>
      <c r="E14" s="69">
        <f>DATE(Table1[[#This Row],[Calendar Year]],Table1[[#This Row],[MonthNum]],1)</f>
        <v>40179</v>
      </c>
      <c r="F14" s="5">
        <f>DAY(EOMONTH(DATE(Table1[[#This Row],[Calendar Year]],Table1[[#This Row],[MonthNum]],1),0))</f>
        <v>31</v>
      </c>
      <c r="G14" s="20">
        <f>Sheet1!$F14*24</f>
        <v>744</v>
      </c>
      <c r="H14" s="20">
        <v>3</v>
      </c>
      <c r="I14" s="20"/>
      <c r="J14" s="20">
        <v>26555</v>
      </c>
      <c r="K14" s="20">
        <v>53110</v>
      </c>
      <c r="L14" s="20">
        <v>166236</v>
      </c>
      <c r="M14" s="23">
        <f>Sheet1!$L14/Sheet1!$G14</f>
        <v>223.43548387096774</v>
      </c>
      <c r="N14" s="24">
        <f t="shared" si="0"/>
        <v>3.130032009037846</v>
      </c>
      <c r="O14" s="20"/>
      <c r="P14" s="20"/>
      <c r="Q14" s="20"/>
      <c r="R14" s="20">
        <f>Table1[[#This Row],[Waste Collected (tons)]]-Table1[[#This Row],[Ferrous Recovered (tons)]]-Table1[[#This Row],[Special Handling (tons)]]</f>
        <v>0</v>
      </c>
      <c r="S14" s="20">
        <f>(Sheet1!$J14-SUM(Sheet1!$O14:$Q14))*2</f>
        <v>53110</v>
      </c>
      <c r="T14" s="24">
        <f>Sheet1!$L14/Sheet1!$S14</f>
        <v>3.130032009037846</v>
      </c>
      <c r="U14" s="24">
        <f>Table1[[#This Row],[Waste Collected (tons)]]/Table1[[#This Row],[Days]]</f>
        <v>0</v>
      </c>
      <c r="V14" s="24"/>
      <c r="W14" s="20"/>
      <c r="X14" s="20"/>
      <c r="Y14" s="20"/>
      <c r="Z14" s="20"/>
      <c r="AA14" s="20"/>
      <c r="AB14" s="20"/>
      <c r="AC14" s="20"/>
      <c r="AD14" s="20"/>
      <c r="AE14" s="25"/>
      <c r="AF14" s="20"/>
      <c r="AG14" s="45"/>
      <c r="AH14" s="45"/>
      <c r="AI14" s="45"/>
      <c r="AJ14" s="45"/>
      <c r="AK14" s="45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2">
      <c r="A15" s="12">
        <v>2010</v>
      </c>
      <c r="B15" s="13">
        <v>2010</v>
      </c>
      <c r="C15" s="13" t="s">
        <v>12</v>
      </c>
      <c r="D15" s="13">
        <v>2</v>
      </c>
      <c r="E15" s="70">
        <f>DATE(Table1[[#This Row],[Calendar Year]],Table1[[#This Row],[MonthNum]],1)</f>
        <v>40210</v>
      </c>
      <c r="F15" s="5">
        <f>DAY(EOMONTH(DATE(Table1[[#This Row],[Calendar Year]],Table1[[#This Row],[MonthNum]],1),0))</f>
        <v>28</v>
      </c>
      <c r="G15" s="13">
        <f>Sheet1!$F15*24</f>
        <v>672</v>
      </c>
      <c r="H15" s="13">
        <v>3</v>
      </c>
      <c r="I15" s="13"/>
      <c r="J15" s="13">
        <v>20751</v>
      </c>
      <c r="K15" s="13">
        <v>41502</v>
      </c>
      <c r="L15" s="13">
        <v>119939</v>
      </c>
      <c r="M15" s="16">
        <f>Sheet1!$L15/Sheet1!$G15</f>
        <v>178.48065476190476</v>
      </c>
      <c r="N15" s="17">
        <f t="shared" si="0"/>
        <v>2.8899571105006987</v>
      </c>
      <c r="O15" s="13"/>
      <c r="P15" s="13"/>
      <c r="Q15" s="13"/>
      <c r="R15" s="13">
        <f>Table1[[#This Row],[Waste Collected (tons)]]-Table1[[#This Row],[Ferrous Recovered (tons)]]-Table1[[#This Row],[Special Handling (tons)]]</f>
        <v>0</v>
      </c>
      <c r="S15" s="13">
        <f>(Sheet1!$J15-SUM(Sheet1!$O15:$Q15))*2</f>
        <v>41502</v>
      </c>
      <c r="T15" s="17">
        <f>Sheet1!$L15/Sheet1!$S15</f>
        <v>2.8899571105006987</v>
      </c>
      <c r="U15" s="17">
        <f>Table1[[#This Row],[Waste Collected (tons)]]/Table1[[#This Row],[Days]]</f>
        <v>0</v>
      </c>
      <c r="V15" s="17"/>
      <c r="W15" s="13"/>
      <c r="X15" s="13"/>
      <c r="Y15" s="13"/>
      <c r="Z15" s="13"/>
      <c r="AA15" s="13"/>
      <c r="AB15" s="13"/>
      <c r="AC15" s="13"/>
      <c r="AD15" s="13"/>
      <c r="AE15" s="18"/>
      <c r="AF15" s="13"/>
      <c r="AG15" s="44"/>
      <c r="AH15" s="44"/>
      <c r="AI15" s="44"/>
      <c r="AJ15" s="44"/>
      <c r="AK15" s="44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">
      <c r="A16" s="19">
        <v>2010</v>
      </c>
      <c r="B16" s="20">
        <v>2010</v>
      </c>
      <c r="C16" s="20" t="s">
        <v>11</v>
      </c>
      <c r="D16" s="20">
        <v>3</v>
      </c>
      <c r="E16" s="69">
        <f>DATE(Table1[[#This Row],[Calendar Year]],Table1[[#This Row],[MonthNum]],1)</f>
        <v>40238</v>
      </c>
      <c r="F16" s="5">
        <f>DAY(EOMONTH(DATE(Table1[[#This Row],[Calendar Year]],Table1[[#This Row],[MonthNum]],1),0))</f>
        <v>31</v>
      </c>
      <c r="G16" s="20">
        <f>Sheet1!$F16*24</f>
        <v>744</v>
      </c>
      <c r="H16" s="20">
        <v>3</v>
      </c>
      <c r="I16" s="20"/>
      <c r="J16" s="20">
        <v>27827</v>
      </c>
      <c r="K16" s="20">
        <v>55654</v>
      </c>
      <c r="L16" s="20">
        <v>171779</v>
      </c>
      <c r="M16" s="23">
        <f>Sheet1!$L16/Sheet1!$G16</f>
        <v>230.88575268817203</v>
      </c>
      <c r="N16" s="24">
        <f t="shared" si="0"/>
        <v>3.0865526287418694</v>
      </c>
      <c r="O16" s="20"/>
      <c r="P16" s="20"/>
      <c r="Q16" s="20"/>
      <c r="R16" s="20">
        <f>Table1[[#This Row],[Waste Collected (tons)]]-Table1[[#This Row],[Ferrous Recovered (tons)]]-Table1[[#This Row],[Special Handling (tons)]]</f>
        <v>0</v>
      </c>
      <c r="S16" s="20">
        <f>(Sheet1!$J16-SUM(Sheet1!$O16:$Q16))*2</f>
        <v>55654</v>
      </c>
      <c r="T16" s="24">
        <f>Sheet1!$L16/Sheet1!$S16</f>
        <v>3.0865526287418694</v>
      </c>
      <c r="U16" s="24">
        <f>Table1[[#This Row],[Waste Collected (tons)]]/Table1[[#This Row],[Days]]</f>
        <v>0</v>
      </c>
      <c r="V16" s="24"/>
      <c r="W16" s="20"/>
      <c r="X16" s="20"/>
      <c r="Y16" s="20"/>
      <c r="Z16" s="20"/>
      <c r="AA16" s="20"/>
      <c r="AB16" s="20"/>
      <c r="AC16" s="20"/>
      <c r="AD16" s="20"/>
      <c r="AE16" s="25"/>
      <c r="AF16" s="20"/>
      <c r="AG16" s="45"/>
      <c r="AH16" s="45"/>
      <c r="AI16" s="45"/>
      <c r="AJ16" s="45"/>
      <c r="AK16" s="45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 x14ac:dyDescent="0.2">
      <c r="A17" s="12">
        <v>2010</v>
      </c>
      <c r="B17" s="13">
        <v>2010</v>
      </c>
      <c r="C17" s="13" t="s">
        <v>10</v>
      </c>
      <c r="D17" s="13">
        <v>4</v>
      </c>
      <c r="E17" s="70">
        <f>DATE(Table1[[#This Row],[Calendar Year]],Table1[[#This Row],[MonthNum]],1)</f>
        <v>40269</v>
      </c>
      <c r="F17" s="5">
        <f>DAY(EOMONTH(DATE(Table1[[#This Row],[Calendar Year]],Table1[[#This Row],[MonthNum]],1),0))</f>
        <v>30</v>
      </c>
      <c r="G17" s="13">
        <f>Sheet1!$F17*24</f>
        <v>720</v>
      </c>
      <c r="H17" s="13">
        <v>4</v>
      </c>
      <c r="I17" s="13"/>
      <c r="J17" s="13">
        <v>30400</v>
      </c>
      <c r="K17" s="13">
        <v>60800</v>
      </c>
      <c r="L17" s="13">
        <v>190052</v>
      </c>
      <c r="M17" s="16">
        <f>Sheet1!$L17/Sheet1!$G17</f>
        <v>263.96111111111111</v>
      </c>
      <c r="N17" s="17">
        <f t="shared" si="0"/>
        <v>3.1258552631578946</v>
      </c>
      <c r="O17" s="13"/>
      <c r="P17" s="13"/>
      <c r="Q17" s="13"/>
      <c r="R17" s="13">
        <f>Table1[[#This Row],[Waste Collected (tons)]]-Table1[[#This Row],[Ferrous Recovered (tons)]]-Table1[[#This Row],[Special Handling (tons)]]</f>
        <v>0</v>
      </c>
      <c r="S17" s="13">
        <f>(Sheet1!$J17-SUM(Sheet1!$O17:$Q17))*2</f>
        <v>60800</v>
      </c>
      <c r="T17" s="17">
        <f>Sheet1!$L17/Sheet1!$S17</f>
        <v>3.1258552631578946</v>
      </c>
      <c r="U17" s="17">
        <f>Table1[[#This Row],[Waste Collected (tons)]]/Table1[[#This Row],[Days]]</f>
        <v>0</v>
      </c>
      <c r="V17" s="17"/>
      <c r="W17" s="13"/>
      <c r="X17" s="13"/>
      <c r="Y17" s="13"/>
      <c r="Z17" s="13"/>
      <c r="AA17" s="13"/>
      <c r="AB17" s="13"/>
      <c r="AC17" s="13"/>
      <c r="AD17" s="13"/>
      <c r="AE17" s="18"/>
      <c r="AF17" s="13"/>
      <c r="AG17" s="44"/>
      <c r="AH17" s="44"/>
      <c r="AI17" s="44"/>
      <c r="AJ17" s="44"/>
      <c r="AK17" s="44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2">
      <c r="A18" s="19">
        <v>2010</v>
      </c>
      <c r="B18" s="20">
        <v>2010</v>
      </c>
      <c r="C18" s="20" t="s">
        <v>9</v>
      </c>
      <c r="D18" s="20">
        <v>5</v>
      </c>
      <c r="E18" s="69">
        <f>DATE(Table1[[#This Row],[Calendar Year]],Table1[[#This Row],[MonthNum]],1)</f>
        <v>40299</v>
      </c>
      <c r="F18" s="5">
        <f>DAY(EOMONTH(DATE(Table1[[#This Row],[Calendar Year]],Table1[[#This Row],[MonthNum]],1),0))</f>
        <v>31</v>
      </c>
      <c r="G18" s="20">
        <f>Sheet1!$F18*24</f>
        <v>744</v>
      </c>
      <c r="H18" s="20">
        <v>4</v>
      </c>
      <c r="I18" s="20"/>
      <c r="J18" s="20">
        <v>29189</v>
      </c>
      <c r="K18" s="20">
        <v>58378</v>
      </c>
      <c r="L18" s="20">
        <v>182511</v>
      </c>
      <c r="M18" s="23">
        <f>Sheet1!$L18/Sheet1!$G18</f>
        <v>245.31048387096774</v>
      </c>
      <c r="N18" s="24">
        <f t="shared" si="0"/>
        <v>3.1263660968172942</v>
      </c>
      <c r="O18" s="20"/>
      <c r="P18" s="20"/>
      <c r="Q18" s="20"/>
      <c r="R18" s="20">
        <f>Table1[[#This Row],[Waste Collected (tons)]]-Table1[[#This Row],[Ferrous Recovered (tons)]]-Table1[[#This Row],[Special Handling (tons)]]</f>
        <v>0</v>
      </c>
      <c r="S18" s="20">
        <f>(Sheet1!$J18-SUM(Sheet1!$O18:$Q18))*2</f>
        <v>58378</v>
      </c>
      <c r="T18" s="24">
        <f>Sheet1!$L18/Sheet1!$S18</f>
        <v>3.1263660968172942</v>
      </c>
      <c r="U18" s="24">
        <f>Table1[[#This Row],[Waste Collected (tons)]]/Table1[[#This Row],[Days]]</f>
        <v>0</v>
      </c>
      <c r="V18" s="24"/>
      <c r="W18" s="20"/>
      <c r="X18" s="20"/>
      <c r="Y18" s="20"/>
      <c r="Z18" s="20"/>
      <c r="AA18" s="20"/>
      <c r="AB18" s="20"/>
      <c r="AC18" s="20"/>
      <c r="AD18" s="20"/>
      <c r="AE18" s="25"/>
      <c r="AF18" s="20"/>
      <c r="AG18" s="45"/>
      <c r="AH18" s="45"/>
      <c r="AI18" s="45"/>
      <c r="AJ18" s="45"/>
      <c r="AK18" s="45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 x14ac:dyDescent="0.2">
      <c r="A19" s="12">
        <v>2010</v>
      </c>
      <c r="B19" s="13">
        <v>2010</v>
      </c>
      <c r="C19" s="13" t="s">
        <v>8</v>
      </c>
      <c r="D19" s="13">
        <v>6</v>
      </c>
      <c r="E19" s="70">
        <f>DATE(Table1[[#This Row],[Calendar Year]],Table1[[#This Row],[MonthNum]],1)</f>
        <v>40330</v>
      </c>
      <c r="F19" s="5">
        <f>DAY(EOMONTH(DATE(Table1[[#This Row],[Calendar Year]],Table1[[#This Row],[MonthNum]],1),0))</f>
        <v>30</v>
      </c>
      <c r="G19" s="13">
        <f>Sheet1!$F19*24</f>
        <v>720</v>
      </c>
      <c r="H19" s="13">
        <v>4</v>
      </c>
      <c r="I19" s="13"/>
      <c r="J19" s="13">
        <v>30481</v>
      </c>
      <c r="K19" s="13">
        <v>60962</v>
      </c>
      <c r="L19" s="13">
        <v>189282</v>
      </c>
      <c r="M19" s="16">
        <f>Sheet1!$L19/Sheet1!$G19</f>
        <v>262.89166666666665</v>
      </c>
      <c r="N19" s="17">
        <f t="shared" si="0"/>
        <v>3.1049178176569012</v>
      </c>
      <c r="O19" s="13"/>
      <c r="P19" s="13"/>
      <c r="Q19" s="13"/>
      <c r="R19" s="13">
        <f>Table1[[#This Row],[Waste Collected (tons)]]-Table1[[#This Row],[Ferrous Recovered (tons)]]-Table1[[#This Row],[Special Handling (tons)]]</f>
        <v>0</v>
      </c>
      <c r="S19" s="13">
        <f>(Sheet1!$J19-SUM(Sheet1!$O19:$Q19))*2</f>
        <v>60962</v>
      </c>
      <c r="T19" s="17">
        <f>Sheet1!$L19/Sheet1!$S19</f>
        <v>3.1049178176569012</v>
      </c>
      <c r="U19" s="17">
        <f>Table1[[#This Row],[Waste Collected (tons)]]/Table1[[#This Row],[Days]]</f>
        <v>0</v>
      </c>
      <c r="V19" s="17"/>
      <c r="W19" s="13"/>
      <c r="X19" s="13"/>
      <c r="Y19" s="13"/>
      <c r="Z19" s="13"/>
      <c r="AA19" s="13"/>
      <c r="AB19" s="13"/>
      <c r="AC19" s="13"/>
      <c r="AD19" s="13"/>
      <c r="AE19" s="18"/>
      <c r="AF19" s="13"/>
      <c r="AG19" s="44"/>
      <c r="AH19" s="44"/>
      <c r="AI19" s="44"/>
      <c r="AJ19" s="44"/>
      <c r="AK19" s="4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">
      <c r="A20" s="19">
        <v>2010</v>
      </c>
      <c r="B20" s="20">
        <v>2011</v>
      </c>
      <c r="C20" s="20" t="s">
        <v>7</v>
      </c>
      <c r="D20" s="20">
        <v>7</v>
      </c>
      <c r="E20" s="69">
        <f>DATE(Table1[[#This Row],[Calendar Year]],Table1[[#This Row],[MonthNum]],1)</f>
        <v>40360</v>
      </c>
      <c r="F20" s="5">
        <f>DAY(EOMONTH(DATE(Table1[[#This Row],[Calendar Year]],Table1[[#This Row],[MonthNum]],1),0))</f>
        <v>31</v>
      </c>
      <c r="G20" s="20">
        <f>Sheet1!$F20*24</f>
        <v>744</v>
      </c>
      <c r="H20" s="22">
        <v>1</v>
      </c>
      <c r="I20" s="22">
        <v>32205</v>
      </c>
      <c r="J20" s="20">
        <v>32366</v>
      </c>
      <c r="K20" s="20">
        <v>64732</v>
      </c>
      <c r="L20" s="20">
        <v>195479</v>
      </c>
      <c r="M20" s="23">
        <f>Sheet1!$L20/Sheet1!$G20</f>
        <v>262.74059139784947</v>
      </c>
      <c r="N20" s="24">
        <f t="shared" si="0"/>
        <v>3.0198201816721251</v>
      </c>
      <c r="O20" s="20"/>
      <c r="P20" s="20"/>
      <c r="Q20" s="20"/>
      <c r="R20" s="20">
        <f>Table1[[#This Row],[Waste Collected (tons)]]-Table1[[#This Row],[Ferrous Recovered (tons)]]-Table1[[#This Row],[Special Handling (tons)]]</f>
        <v>32205</v>
      </c>
      <c r="S20" s="20">
        <f>(Sheet1!$J20-SUM(Sheet1!$O20:$Q20))*2</f>
        <v>64732</v>
      </c>
      <c r="T20" s="24">
        <f>Sheet1!$L20/Sheet1!$S20</f>
        <v>3.0198201816721251</v>
      </c>
      <c r="U20" s="24">
        <f>Table1[[#This Row],[Waste Collected (tons)]]/Table1[[#This Row],[Days]]</f>
        <v>1038.8709677419354</v>
      </c>
      <c r="V20" s="24"/>
      <c r="W20" s="20"/>
      <c r="X20" s="20"/>
      <c r="Y20" s="20"/>
      <c r="Z20" s="20"/>
      <c r="AA20" s="20"/>
      <c r="AB20" s="20"/>
      <c r="AC20" s="20"/>
      <c r="AD20" s="20"/>
      <c r="AE20" s="25"/>
      <c r="AF20" s="20"/>
      <c r="AG20" s="45"/>
      <c r="AH20" s="45"/>
      <c r="AI20" s="45"/>
      <c r="AJ20" s="45"/>
      <c r="AK20" s="45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 x14ac:dyDescent="0.2">
      <c r="A21" s="12">
        <v>2010</v>
      </c>
      <c r="B21" s="13">
        <v>2011</v>
      </c>
      <c r="C21" s="13" t="s">
        <v>6</v>
      </c>
      <c r="D21" s="13">
        <v>8</v>
      </c>
      <c r="E21" s="70">
        <f>DATE(Table1[[#This Row],[Calendar Year]],Table1[[#This Row],[MonthNum]],1)</f>
        <v>40391</v>
      </c>
      <c r="F21" s="5">
        <f>DAY(EOMONTH(DATE(Table1[[#This Row],[Calendar Year]],Table1[[#This Row],[MonthNum]],1),0))</f>
        <v>31</v>
      </c>
      <c r="G21" s="13">
        <f>Sheet1!$F21*24</f>
        <v>744</v>
      </c>
      <c r="H21" s="15">
        <v>1</v>
      </c>
      <c r="I21" s="15">
        <v>33254</v>
      </c>
      <c r="J21" s="13">
        <v>32636</v>
      </c>
      <c r="K21" s="13">
        <v>65272</v>
      </c>
      <c r="L21" s="13">
        <v>191415</v>
      </c>
      <c r="M21" s="16">
        <f>Sheet1!$L21/Sheet1!$G21</f>
        <v>257.27822580645159</v>
      </c>
      <c r="N21" s="17">
        <f t="shared" si="0"/>
        <v>2.9325744576541242</v>
      </c>
      <c r="O21" s="13"/>
      <c r="P21" s="13"/>
      <c r="Q21" s="13"/>
      <c r="R21" s="13">
        <f>Table1[[#This Row],[Waste Collected (tons)]]-Table1[[#This Row],[Ferrous Recovered (tons)]]-Table1[[#This Row],[Special Handling (tons)]]</f>
        <v>33254</v>
      </c>
      <c r="S21" s="13">
        <f>(Sheet1!$J21-SUM(Sheet1!$O21:$Q21))*2</f>
        <v>65272</v>
      </c>
      <c r="T21" s="17">
        <f>Sheet1!$L21/Sheet1!$S21</f>
        <v>2.9325744576541242</v>
      </c>
      <c r="U21" s="17">
        <f>Table1[[#This Row],[Waste Collected (tons)]]/Table1[[#This Row],[Days]]</f>
        <v>1072.7096774193549</v>
      </c>
      <c r="V21" s="17"/>
      <c r="W21" s="13"/>
      <c r="X21" s="13"/>
      <c r="Y21" s="13"/>
      <c r="Z21" s="13"/>
      <c r="AA21" s="13"/>
      <c r="AB21" s="13"/>
      <c r="AC21" s="13"/>
      <c r="AD21" s="13"/>
      <c r="AE21" s="18"/>
      <c r="AF21" s="13"/>
      <c r="AG21" s="44"/>
      <c r="AH21" s="44"/>
      <c r="AI21" s="44"/>
      <c r="AJ21" s="44"/>
      <c r="AK21" s="4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2">
      <c r="A22" s="19">
        <v>2010</v>
      </c>
      <c r="B22" s="20">
        <v>2011</v>
      </c>
      <c r="C22" s="20" t="s">
        <v>5</v>
      </c>
      <c r="D22" s="20">
        <v>9</v>
      </c>
      <c r="E22" s="69">
        <f>DATE(Table1[[#This Row],[Calendar Year]],Table1[[#This Row],[MonthNum]],1)</f>
        <v>40422</v>
      </c>
      <c r="F22" s="5">
        <f>DAY(EOMONTH(DATE(Table1[[#This Row],[Calendar Year]],Table1[[#This Row],[MonthNum]],1),0))</f>
        <v>30</v>
      </c>
      <c r="G22" s="20">
        <f>Sheet1!$F22*24</f>
        <v>720</v>
      </c>
      <c r="H22" s="22">
        <v>1</v>
      </c>
      <c r="I22" s="22">
        <v>29808</v>
      </c>
      <c r="J22" s="20">
        <v>29538</v>
      </c>
      <c r="K22" s="20">
        <v>59076</v>
      </c>
      <c r="L22" s="20">
        <v>176635</v>
      </c>
      <c r="M22" s="23">
        <f>Sheet1!$L22/Sheet1!$G22</f>
        <v>245.32638888888889</v>
      </c>
      <c r="N22" s="24">
        <f t="shared" si="0"/>
        <v>2.9899620827408762</v>
      </c>
      <c r="O22" s="20"/>
      <c r="P22" s="20"/>
      <c r="Q22" s="20"/>
      <c r="R22" s="20">
        <f>Table1[[#This Row],[Waste Collected (tons)]]-Table1[[#This Row],[Ferrous Recovered (tons)]]-Table1[[#This Row],[Special Handling (tons)]]</f>
        <v>29808</v>
      </c>
      <c r="S22" s="20">
        <f>(Sheet1!$J22-SUM(Sheet1!$O22:$Q22))*2</f>
        <v>59076</v>
      </c>
      <c r="T22" s="24">
        <f>Sheet1!$L22/Sheet1!$S22</f>
        <v>2.9899620827408762</v>
      </c>
      <c r="U22" s="24">
        <f>Table1[[#This Row],[Waste Collected (tons)]]/Table1[[#This Row],[Days]]</f>
        <v>993.6</v>
      </c>
      <c r="V22" s="24"/>
      <c r="W22" s="20"/>
      <c r="X22" s="20"/>
      <c r="Y22" s="20"/>
      <c r="Z22" s="20"/>
      <c r="AA22" s="20"/>
      <c r="AB22" s="20"/>
      <c r="AC22" s="20"/>
      <c r="AD22" s="20"/>
      <c r="AE22" s="25"/>
      <c r="AF22" s="20"/>
      <c r="AG22" s="45"/>
      <c r="AH22" s="45"/>
      <c r="AI22" s="45"/>
      <c r="AJ22" s="45"/>
      <c r="AK22" s="45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 x14ac:dyDescent="0.2">
      <c r="A23" s="12">
        <v>2010</v>
      </c>
      <c r="B23" s="13">
        <v>2011</v>
      </c>
      <c r="C23" s="13" t="s">
        <v>4</v>
      </c>
      <c r="D23" s="13">
        <v>10</v>
      </c>
      <c r="E23" s="70">
        <f>DATE(Table1[[#This Row],[Calendar Year]],Table1[[#This Row],[MonthNum]],1)</f>
        <v>40452</v>
      </c>
      <c r="F23" s="5">
        <f>DAY(EOMONTH(DATE(Table1[[#This Row],[Calendar Year]],Table1[[#This Row],[MonthNum]],1),0))</f>
        <v>31</v>
      </c>
      <c r="G23" s="13">
        <f>Sheet1!$F23*24</f>
        <v>744</v>
      </c>
      <c r="H23" s="15">
        <v>2</v>
      </c>
      <c r="I23" s="15">
        <v>27593</v>
      </c>
      <c r="J23" s="13">
        <v>28960</v>
      </c>
      <c r="K23" s="13">
        <v>57920</v>
      </c>
      <c r="L23" s="13">
        <v>184673</v>
      </c>
      <c r="M23" s="16">
        <f>Sheet1!$L23/Sheet1!$G23</f>
        <v>248.21639784946237</v>
      </c>
      <c r="N23" s="17">
        <f t="shared" si="0"/>
        <v>3.1884150552486186</v>
      </c>
      <c r="O23" s="13"/>
      <c r="P23" s="13"/>
      <c r="Q23" s="13"/>
      <c r="R23" s="13">
        <f>Table1[[#This Row],[Waste Collected (tons)]]-Table1[[#This Row],[Ferrous Recovered (tons)]]-Table1[[#This Row],[Special Handling (tons)]]</f>
        <v>27593</v>
      </c>
      <c r="S23" s="13">
        <f>(Sheet1!$J23-SUM(Sheet1!$O23:$Q23))*2</f>
        <v>57920</v>
      </c>
      <c r="T23" s="17">
        <f>Sheet1!$L23/Sheet1!$S23</f>
        <v>3.1884150552486186</v>
      </c>
      <c r="U23" s="17">
        <f>Table1[[#This Row],[Waste Collected (tons)]]/Table1[[#This Row],[Days]]</f>
        <v>890.09677419354841</v>
      </c>
      <c r="V23" s="17"/>
      <c r="W23" s="13"/>
      <c r="X23" s="13"/>
      <c r="Y23" s="13"/>
      <c r="Z23" s="13"/>
      <c r="AA23" s="13"/>
      <c r="AB23" s="13"/>
      <c r="AC23" s="13"/>
      <c r="AD23" s="13"/>
      <c r="AE23" s="18"/>
      <c r="AF23" s="13"/>
      <c r="AG23" s="44"/>
      <c r="AH23" s="44"/>
      <c r="AI23" s="44"/>
      <c r="AJ23" s="44"/>
      <c r="AK23" s="44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">
      <c r="A24" s="19">
        <v>2010</v>
      </c>
      <c r="B24" s="20">
        <v>2011</v>
      </c>
      <c r="C24" s="20" t="s">
        <v>3</v>
      </c>
      <c r="D24" s="20">
        <v>11</v>
      </c>
      <c r="E24" s="69">
        <f>DATE(Table1[[#This Row],[Calendar Year]],Table1[[#This Row],[MonthNum]],1)</f>
        <v>40483</v>
      </c>
      <c r="F24" s="5">
        <f>DAY(EOMONTH(DATE(Table1[[#This Row],[Calendar Year]],Table1[[#This Row],[MonthNum]],1),0))</f>
        <v>30</v>
      </c>
      <c r="G24" s="20">
        <f>Sheet1!$F24*24</f>
        <v>720</v>
      </c>
      <c r="H24" s="22">
        <v>2</v>
      </c>
      <c r="I24" s="22">
        <v>27995</v>
      </c>
      <c r="J24" s="20">
        <v>28278</v>
      </c>
      <c r="K24" s="20">
        <v>56556</v>
      </c>
      <c r="L24" s="20">
        <v>179848</v>
      </c>
      <c r="M24" s="23">
        <f>Sheet1!$L24/Sheet1!$G24</f>
        <v>249.78888888888889</v>
      </c>
      <c r="N24" s="24">
        <f t="shared" si="0"/>
        <v>3.1799985854728057</v>
      </c>
      <c r="O24" s="20"/>
      <c r="P24" s="20"/>
      <c r="Q24" s="20"/>
      <c r="R24" s="20">
        <f>Table1[[#This Row],[Waste Collected (tons)]]-Table1[[#This Row],[Ferrous Recovered (tons)]]-Table1[[#This Row],[Special Handling (tons)]]</f>
        <v>27995</v>
      </c>
      <c r="S24" s="20">
        <f>(Sheet1!$J24-SUM(Sheet1!$O24:$Q24))*2</f>
        <v>56556</v>
      </c>
      <c r="T24" s="24">
        <f>Sheet1!$L24/Sheet1!$S24</f>
        <v>3.1799985854728057</v>
      </c>
      <c r="U24" s="24">
        <f>Table1[[#This Row],[Waste Collected (tons)]]/Table1[[#This Row],[Days]]</f>
        <v>933.16666666666663</v>
      </c>
      <c r="V24" s="24"/>
      <c r="W24" s="20"/>
      <c r="X24" s="20"/>
      <c r="Y24" s="20"/>
      <c r="Z24" s="20"/>
      <c r="AA24" s="20"/>
      <c r="AB24" s="20"/>
      <c r="AC24" s="20"/>
      <c r="AD24" s="20"/>
      <c r="AE24" s="25"/>
      <c r="AF24" s="20"/>
      <c r="AG24" s="45"/>
      <c r="AH24" s="45"/>
      <c r="AI24" s="45"/>
      <c r="AJ24" s="45"/>
      <c r="AK24" s="45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 x14ac:dyDescent="0.2">
      <c r="A25" s="12">
        <v>2010</v>
      </c>
      <c r="B25" s="13">
        <v>2011</v>
      </c>
      <c r="C25" s="13" t="s">
        <v>2</v>
      </c>
      <c r="D25" s="13">
        <v>12</v>
      </c>
      <c r="E25" s="70">
        <f>DATE(Table1[[#This Row],[Calendar Year]],Table1[[#This Row],[MonthNum]],1)</f>
        <v>40513</v>
      </c>
      <c r="F25" s="5">
        <f>DAY(EOMONTH(DATE(Table1[[#This Row],[Calendar Year]],Table1[[#This Row],[MonthNum]],1),0))</f>
        <v>31</v>
      </c>
      <c r="G25" s="13">
        <f>Sheet1!$F25*24</f>
        <v>744</v>
      </c>
      <c r="H25" s="15">
        <v>2</v>
      </c>
      <c r="I25" s="15">
        <v>28848</v>
      </c>
      <c r="J25" s="13">
        <v>27258</v>
      </c>
      <c r="K25" s="13">
        <v>54516</v>
      </c>
      <c r="L25" s="13">
        <v>176290</v>
      </c>
      <c r="M25" s="16">
        <f>Sheet1!$L25/Sheet1!$G25</f>
        <v>236.94892473118279</v>
      </c>
      <c r="N25" s="17">
        <f t="shared" si="0"/>
        <v>3.2337295472888692</v>
      </c>
      <c r="O25" s="13"/>
      <c r="P25" s="13"/>
      <c r="Q25" s="13"/>
      <c r="R25" s="13">
        <f>Table1[[#This Row],[Waste Collected (tons)]]-Table1[[#This Row],[Ferrous Recovered (tons)]]-Table1[[#This Row],[Special Handling (tons)]]</f>
        <v>28848</v>
      </c>
      <c r="S25" s="13">
        <f>(Sheet1!$J25-SUM(Sheet1!$O25:$Q25))*2</f>
        <v>54516</v>
      </c>
      <c r="T25" s="17">
        <f>Sheet1!$L25/Sheet1!$S25</f>
        <v>3.2337295472888692</v>
      </c>
      <c r="U25" s="17">
        <f>Table1[[#This Row],[Waste Collected (tons)]]/Table1[[#This Row],[Days]]</f>
        <v>930.58064516129036</v>
      </c>
      <c r="V25" s="17"/>
      <c r="W25" s="13"/>
      <c r="X25" s="13"/>
      <c r="Y25" s="13"/>
      <c r="Z25" s="13"/>
      <c r="AA25" s="13"/>
      <c r="AB25" s="13"/>
      <c r="AC25" s="13"/>
      <c r="AD25" s="13"/>
      <c r="AE25" s="18"/>
      <c r="AF25" s="13"/>
      <c r="AG25" s="44"/>
      <c r="AH25" s="44"/>
      <c r="AI25" s="44"/>
      <c r="AJ25" s="44"/>
      <c r="AK25" s="44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2">
      <c r="A26" s="19">
        <v>2011</v>
      </c>
      <c r="B26" s="20">
        <v>2011</v>
      </c>
      <c r="C26" s="20" t="s">
        <v>13</v>
      </c>
      <c r="D26" s="20">
        <v>1</v>
      </c>
      <c r="E26" s="69">
        <f>DATE(Table1[[#This Row],[Calendar Year]],Table1[[#This Row],[MonthNum]],1)</f>
        <v>40544</v>
      </c>
      <c r="F26" s="5">
        <f>DAY(EOMONTH(DATE(Table1[[#This Row],[Calendar Year]],Table1[[#This Row],[MonthNum]],1),0))</f>
        <v>31</v>
      </c>
      <c r="G26" s="20">
        <f>Sheet1!$F26*24</f>
        <v>744</v>
      </c>
      <c r="H26" s="20">
        <v>3</v>
      </c>
      <c r="I26" s="20">
        <v>29298</v>
      </c>
      <c r="J26" s="20">
        <v>28988</v>
      </c>
      <c r="K26" s="20">
        <v>57976</v>
      </c>
      <c r="L26" s="20">
        <v>171508</v>
      </c>
      <c r="M26" s="23">
        <f>Sheet1!$L26/Sheet1!$G26</f>
        <v>230.52150537634409</v>
      </c>
      <c r="N26" s="24">
        <f t="shared" si="0"/>
        <v>2.9582585897612805</v>
      </c>
      <c r="O26" s="20"/>
      <c r="P26" s="20"/>
      <c r="Q26" s="20"/>
      <c r="R26" s="20">
        <f>Table1[[#This Row],[Waste Collected (tons)]]-Table1[[#This Row],[Ferrous Recovered (tons)]]-Table1[[#This Row],[Special Handling (tons)]]</f>
        <v>29298</v>
      </c>
      <c r="S26" s="20">
        <f>(Sheet1!$J26-SUM(Sheet1!$O26:$Q26))*2</f>
        <v>57976</v>
      </c>
      <c r="T26" s="24">
        <f>Sheet1!$L26/Sheet1!$S26</f>
        <v>2.9582585897612805</v>
      </c>
      <c r="U26" s="24">
        <f>Table1[[#This Row],[Waste Collected (tons)]]/Table1[[#This Row],[Days]]</f>
        <v>945.09677419354841</v>
      </c>
      <c r="V26" s="24"/>
      <c r="W26" s="20"/>
      <c r="X26" s="20"/>
      <c r="Y26" s="20"/>
      <c r="Z26" s="20"/>
      <c r="AA26" s="20"/>
      <c r="AB26" s="20"/>
      <c r="AC26" s="20"/>
      <c r="AD26" s="20"/>
      <c r="AE26" s="25"/>
      <c r="AF26" s="20"/>
      <c r="AG26" s="45"/>
      <c r="AH26" s="45"/>
      <c r="AI26" s="45"/>
      <c r="AJ26" s="45"/>
      <c r="AK26" s="45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 x14ac:dyDescent="0.2">
      <c r="A27" s="12">
        <v>2011</v>
      </c>
      <c r="B27" s="13">
        <v>2011</v>
      </c>
      <c r="C27" s="13" t="s">
        <v>12</v>
      </c>
      <c r="D27" s="13">
        <v>2</v>
      </c>
      <c r="E27" s="70">
        <f>DATE(Table1[[#This Row],[Calendar Year]],Table1[[#This Row],[MonthNum]],1)</f>
        <v>40575</v>
      </c>
      <c r="F27" s="5">
        <f>DAY(EOMONTH(DATE(Table1[[#This Row],[Calendar Year]],Table1[[#This Row],[MonthNum]],1),0))</f>
        <v>28</v>
      </c>
      <c r="G27" s="13">
        <f>Sheet1!$F27*24</f>
        <v>672</v>
      </c>
      <c r="H27" s="13">
        <v>3</v>
      </c>
      <c r="I27" s="13">
        <v>22262</v>
      </c>
      <c r="J27" s="13">
        <v>22294</v>
      </c>
      <c r="K27" s="13">
        <v>44588</v>
      </c>
      <c r="L27" s="13">
        <v>135199</v>
      </c>
      <c r="M27" s="16">
        <f>Sheet1!$L27/Sheet1!$G27</f>
        <v>201.1889880952381</v>
      </c>
      <c r="N27" s="17">
        <f t="shared" si="0"/>
        <v>3.0321835471427292</v>
      </c>
      <c r="O27" s="13"/>
      <c r="P27" s="13"/>
      <c r="Q27" s="13"/>
      <c r="R27" s="13">
        <f>Table1[[#This Row],[Waste Collected (tons)]]-Table1[[#This Row],[Ferrous Recovered (tons)]]-Table1[[#This Row],[Special Handling (tons)]]</f>
        <v>22262</v>
      </c>
      <c r="S27" s="13">
        <f>(Sheet1!$J27-SUM(Sheet1!$O27:$Q27))*2</f>
        <v>44588</v>
      </c>
      <c r="T27" s="17">
        <f>Sheet1!$L27/Sheet1!$S27</f>
        <v>3.0321835471427292</v>
      </c>
      <c r="U27" s="17">
        <f>Table1[[#This Row],[Waste Collected (tons)]]/Table1[[#This Row],[Days]]</f>
        <v>795.07142857142856</v>
      </c>
      <c r="V27" s="17"/>
      <c r="W27" s="13"/>
      <c r="X27" s="13"/>
      <c r="Y27" s="13"/>
      <c r="Z27" s="13"/>
      <c r="AA27" s="13"/>
      <c r="AB27" s="13"/>
      <c r="AC27" s="13"/>
      <c r="AD27" s="13"/>
      <c r="AE27" s="18"/>
      <c r="AF27" s="13"/>
      <c r="AG27" s="44"/>
      <c r="AH27" s="44"/>
      <c r="AI27" s="44"/>
      <c r="AJ27" s="44"/>
      <c r="AK27" s="44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2">
      <c r="A28" s="19">
        <v>2011</v>
      </c>
      <c r="B28" s="20">
        <v>2011</v>
      </c>
      <c r="C28" s="20" t="s">
        <v>11</v>
      </c>
      <c r="D28" s="20">
        <v>3</v>
      </c>
      <c r="E28" s="69">
        <f>DATE(Table1[[#This Row],[Calendar Year]],Table1[[#This Row],[MonthNum]],1)</f>
        <v>40603</v>
      </c>
      <c r="F28" s="5">
        <f>DAY(EOMONTH(DATE(Table1[[#This Row],[Calendar Year]],Table1[[#This Row],[MonthNum]],1),0))</f>
        <v>31</v>
      </c>
      <c r="G28" s="20">
        <f>Sheet1!$F28*24</f>
        <v>744</v>
      </c>
      <c r="H28" s="20">
        <v>3</v>
      </c>
      <c r="I28" s="20">
        <v>26763</v>
      </c>
      <c r="J28" s="20">
        <v>27178</v>
      </c>
      <c r="K28" s="20">
        <v>54356</v>
      </c>
      <c r="L28" s="20">
        <v>163597</v>
      </c>
      <c r="M28" s="23">
        <f>Sheet1!$L28/Sheet1!$G28</f>
        <v>219.88844086021504</v>
      </c>
      <c r="N28" s="24">
        <f t="shared" si="0"/>
        <v>3.0097321362867024</v>
      </c>
      <c r="O28" s="20"/>
      <c r="P28" s="20"/>
      <c r="Q28" s="20"/>
      <c r="R28" s="20">
        <f>Table1[[#This Row],[Waste Collected (tons)]]-Table1[[#This Row],[Ferrous Recovered (tons)]]-Table1[[#This Row],[Special Handling (tons)]]</f>
        <v>26763</v>
      </c>
      <c r="S28" s="20">
        <f>(Sheet1!$J28-SUM(Sheet1!$O28:$Q28))*2</f>
        <v>54356</v>
      </c>
      <c r="T28" s="24">
        <f>Sheet1!$L28/Sheet1!$S28</f>
        <v>3.0097321362867024</v>
      </c>
      <c r="U28" s="24">
        <f>Table1[[#This Row],[Waste Collected (tons)]]/Table1[[#This Row],[Days]]</f>
        <v>863.32258064516134</v>
      </c>
      <c r="V28" s="24"/>
      <c r="W28" s="20"/>
      <c r="X28" s="20"/>
      <c r="Y28" s="20"/>
      <c r="Z28" s="20"/>
      <c r="AA28" s="20"/>
      <c r="AB28" s="20"/>
      <c r="AC28" s="20"/>
      <c r="AD28" s="20"/>
      <c r="AE28" s="25"/>
      <c r="AF28" s="20"/>
      <c r="AG28" s="45"/>
      <c r="AH28" s="45"/>
      <c r="AI28" s="45"/>
      <c r="AJ28" s="45"/>
      <c r="AK28" s="45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 x14ac:dyDescent="0.2">
      <c r="A29" s="12">
        <v>2011</v>
      </c>
      <c r="B29" s="13">
        <v>2011</v>
      </c>
      <c r="C29" s="13" t="s">
        <v>10</v>
      </c>
      <c r="D29" s="13">
        <v>4</v>
      </c>
      <c r="E29" s="70">
        <f>DATE(Table1[[#This Row],[Calendar Year]],Table1[[#This Row],[MonthNum]],1)</f>
        <v>40634</v>
      </c>
      <c r="F29" s="5">
        <f>DAY(EOMONTH(DATE(Table1[[#This Row],[Calendar Year]],Table1[[#This Row],[MonthNum]],1),0))</f>
        <v>30</v>
      </c>
      <c r="G29" s="13">
        <f>Sheet1!$F29*24</f>
        <v>720</v>
      </c>
      <c r="H29" s="13">
        <v>4</v>
      </c>
      <c r="I29" s="13">
        <v>28803</v>
      </c>
      <c r="J29" s="13">
        <v>29570</v>
      </c>
      <c r="K29" s="13">
        <v>59140</v>
      </c>
      <c r="L29" s="13">
        <v>181991</v>
      </c>
      <c r="M29" s="16">
        <f>Sheet1!$L29/Sheet1!$G29</f>
        <v>252.76527777777778</v>
      </c>
      <c r="N29" s="17">
        <f t="shared" si="0"/>
        <v>3.0772911734866417</v>
      </c>
      <c r="O29" s="13"/>
      <c r="P29" s="13"/>
      <c r="Q29" s="13"/>
      <c r="R29" s="13">
        <f>Table1[[#This Row],[Waste Collected (tons)]]-Table1[[#This Row],[Ferrous Recovered (tons)]]-Table1[[#This Row],[Special Handling (tons)]]</f>
        <v>28803</v>
      </c>
      <c r="S29" s="13">
        <f>(Sheet1!$J29-SUM(Sheet1!$O29:$Q29))*2</f>
        <v>59140</v>
      </c>
      <c r="T29" s="17">
        <f>Sheet1!$L29/Sheet1!$S29</f>
        <v>3.0772911734866417</v>
      </c>
      <c r="U29" s="17">
        <f>Table1[[#This Row],[Waste Collected (tons)]]/Table1[[#This Row],[Days]]</f>
        <v>960.1</v>
      </c>
      <c r="V29" s="17"/>
      <c r="W29" s="13"/>
      <c r="X29" s="13"/>
      <c r="Y29" s="13"/>
      <c r="Z29" s="13"/>
      <c r="AA29" s="13"/>
      <c r="AB29" s="13"/>
      <c r="AC29" s="13"/>
      <c r="AD29" s="13"/>
      <c r="AE29" s="18"/>
      <c r="AF29" s="13"/>
      <c r="AG29" s="44"/>
      <c r="AH29" s="44"/>
      <c r="AI29" s="44"/>
      <c r="AJ29" s="44"/>
      <c r="AK29" s="44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2">
      <c r="A30" s="19">
        <v>2011</v>
      </c>
      <c r="B30" s="20">
        <v>2011</v>
      </c>
      <c r="C30" s="20" t="s">
        <v>9</v>
      </c>
      <c r="D30" s="20">
        <v>5</v>
      </c>
      <c r="E30" s="69">
        <f>DATE(Table1[[#This Row],[Calendar Year]],Table1[[#This Row],[MonthNum]],1)</f>
        <v>40664</v>
      </c>
      <c r="F30" s="5">
        <f>DAY(EOMONTH(DATE(Table1[[#This Row],[Calendar Year]],Table1[[#This Row],[MonthNum]],1),0))</f>
        <v>31</v>
      </c>
      <c r="G30" s="20">
        <f>Sheet1!$F30*24</f>
        <v>744</v>
      </c>
      <c r="H30" s="20">
        <v>4</v>
      </c>
      <c r="I30" s="20">
        <v>33328</v>
      </c>
      <c r="J30" s="20">
        <v>31565</v>
      </c>
      <c r="K30" s="20">
        <v>63130</v>
      </c>
      <c r="L30" s="20">
        <v>174465</v>
      </c>
      <c r="M30" s="23">
        <f>Sheet1!$L30/Sheet1!$G30</f>
        <v>234.49596774193549</v>
      </c>
      <c r="N30" s="24">
        <f t="shared" si="0"/>
        <v>2.7635830825281165</v>
      </c>
      <c r="O30" s="20"/>
      <c r="P30" s="20"/>
      <c r="Q30" s="20"/>
      <c r="R30" s="20">
        <f>Table1[[#This Row],[Waste Collected (tons)]]-Table1[[#This Row],[Ferrous Recovered (tons)]]-Table1[[#This Row],[Special Handling (tons)]]</f>
        <v>33328</v>
      </c>
      <c r="S30" s="20">
        <f>(Sheet1!$J30-SUM(Sheet1!$O30:$Q30))*2</f>
        <v>63130</v>
      </c>
      <c r="T30" s="24">
        <f>Sheet1!$L30/Sheet1!$S30</f>
        <v>2.7635830825281165</v>
      </c>
      <c r="U30" s="24">
        <f>Table1[[#This Row],[Waste Collected (tons)]]/Table1[[#This Row],[Days]]</f>
        <v>1075.0967741935483</v>
      </c>
      <c r="V30" s="24"/>
      <c r="W30" s="20"/>
      <c r="X30" s="20"/>
      <c r="Y30" s="20"/>
      <c r="Z30" s="20"/>
      <c r="AA30" s="20"/>
      <c r="AB30" s="20"/>
      <c r="AC30" s="20"/>
      <c r="AD30" s="20"/>
      <c r="AE30" s="25"/>
      <c r="AF30" s="20"/>
      <c r="AG30" s="45"/>
      <c r="AH30" s="45"/>
      <c r="AI30" s="45"/>
      <c r="AJ30" s="45"/>
      <c r="AK30" s="45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 x14ac:dyDescent="0.2">
      <c r="A31" s="12">
        <v>2011</v>
      </c>
      <c r="B31" s="13">
        <v>2011</v>
      </c>
      <c r="C31" s="13" t="s">
        <v>8</v>
      </c>
      <c r="D31" s="13">
        <v>6</v>
      </c>
      <c r="E31" s="70">
        <f>DATE(Table1[[#This Row],[Calendar Year]],Table1[[#This Row],[MonthNum]],1)</f>
        <v>40695</v>
      </c>
      <c r="F31" s="5">
        <f>DAY(EOMONTH(DATE(Table1[[#This Row],[Calendar Year]],Table1[[#This Row],[MonthNum]],1),0))</f>
        <v>30</v>
      </c>
      <c r="G31" s="13">
        <f>Sheet1!$F31*24</f>
        <v>720</v>
      </c>
      <c r="H31" s="13">
        <v>4</v>
      </c>
      <c r="I31" s="13">
        <v>29044</v>
      </c>
      <c r="J31" s="13">
        <v>28562</v>
      </c>
      <c r="K31" s="13">
        <v>57124</v>
      </c>
      <c r="L31" s="13">
        <v>174520</v>
      </c>
      <c r="M31" s="16">
        <f>Sheet1!$L31/Sheet1!$G31</f>
        <v>242.38888888888889</v>
      </c>
      <c r="N31" s="17">
        <f t="shared" si="0"/>
        <v>3.0551081857012816</v>
      </c>
      <c r="O31" s="13"/>
      <c r="P31" s="13"/>
      <c r="Q31" s="13"/>
      <c r="R31" s="13">
        <f>Table1[[#This Row],[Waste Collected (tons)]]-Table1[[#This Row],[Ferrous Recovered (tons)]]-Table1[[#This Row],[Special Handling (tons)]]</f>
        <v>29044</v>
      </c>
      <c r="S31" s="13">
        <f>(Sheet1!$J31-SUM(Sheet1!$O31:$Q31))*2</f>
        <v>57124</v>
      </c>
      <c r="T31" s="17">
        <f>Sheet1!$L31/Sheet1!$S31</f>
        <v>3.0551081857012816</v>
      </c>
      <c r="U31" s="17">
        <f>Table1[[#This Row],[Waste Collected (tons)]]/Table1[[#This Row],[Days]]</f>
        <v>968.13333333333333</v>
      </c>
      <c r="V31" s="17"/>
      <c r="W31" s="13"/>
      <c r="X31" s="13"/>
      <c r="Y31" s="13"/>
      <c r="Z31" s="13"/>
      <c r="AA31" s="13"/>
      <c r="AB31" s="13"/>
      <c r="AC31" s="13"/>
      <c r="AD31" s="13"/>
      <c r="AE31" s="18"/>
      <c r="AF31" s="13"/>
      <c r="AG31" s="44"/>
      <c r="AH31" s="44"/>
      <c r="AI31" s="44"/>
      <c r="AJ31" s="44"/>
      <c r="AK31" s="44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2">
      <c r="A32" s="19">
        <v>2011</v>
      </c>
      <c r="B32" s="20">
        <v>2012</v>
      </c>
      <c r="C32" s="20" t="s">
        <v>7</v>
      </c>
      <c r="D32" s="20">
        <v>7</v>
      </c>
      <c r="E32" s="69">
        <f>DATE(Table1[[#This Row],[Calendar Year]],Table1[[#This Row],[MonthNum]],1)</f>
        <v>40725</v>
      </c>
      <c r="F32" s="5">
        <f>DAY(EOMONTH(DATE(Table1[[#This Row],[Calendar Year]],Table1[[#This Row],[MonthNum]],1),0))</f>
        <v>31</v>
      </c>
      <c r="G32" s="20">
        <f>Sheet1!$F32*24</f>
        <v>744</v>
      </c>
      <c r="H32" s="22">
        <v>1</v>
      </c>
      <c r="I32" s="22">
        <v>23023</v>
      </c>
      <c r="J32" s="51">
        <v>29652</v>
      </c>
      <c r="K32" s="20">
        <v>59304</v>
      </c>
      <c r="L32" s="20">
        <v>194649</v>
      </c>
      <c r="M32" s="23">
        <f>Sheet1!$L32/Sheet1!$G32</f>
        <v>261.625</v>
      </c>
      <c r="N32" s="24">
        <f t="shared" si="0"/>
        <v>3.2822237960339944</v>
      </c>
      <c r="O32" s="20">
        <v>7258</v>
      </c>
      <c r="P32" s="20">
        <v>10</v>
      </c>
      <c r="Q32" s="20">
        <v>647</v>
      </c>
      <c r="R32" s="20">
        <f>Table1[[#This Row],[Waste Collected (tons)]]-Table1[[#This Row],[Ferrous Recovered (tons)]]-Table1[[#This Row],[Special Handling (tons)]]</f>
        <v>22366</v>
      </c>
      <c r="S32" s="20">
        <f>(Sheet1!$J32-SUM(Sheet1!$O32:$Q32))*2</f>
        <v>43474</v>
      </c>
      <c r="T32" s="24">
        <f>Sheet1!$L32/Sheet1!$S32</f>
        <v>4.477365781846621</v>
      </c>
      <c r="U32" s="24">
        <f>Table1[[#This Row],[Waste Collected (tons)]]/Table1[[#This Row],[Days]]</f>
        <v>742.67741935483866</v>
      </c>
      <c r="V32" s="24"/>
      <c r="W32" s="20"/>
      <c r="X32" s="20"/>
      <c r="Y32" s="20"/>
      <c r="Z32" s="20"/>
      <c r="AA32" s="20"/>
      <c r="AB32" s="20"/>
      <c r="AC32" s="20"/>
      <c r="AD32" s="20"/>
      <c r="AE32" s="25"/>
      <c r="AF32" s="20"/>
      <c r="AG32" s="45"/>
      <c r="AH32" s="45"/>
      <c r="AI32" s="45"/>
      <c r="AJ32" s="45"/>
      <c r="AK32" s="45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 x14ac:dyDescent="0.2">
      <c r="A33" s="12">
        <v>2011</v>
      </c>
      <c r="B33" s="13">
        <v>2012</v>
      </c>
      <c r="C33" s="13" t="s">
        <v>6</v>
      </c>
      <c r="D33" s="13">
        <v>8</v>
      </c>
      <c r="E33" s="70">
        <f>DATE(Table1[[#This Row],[Calendar Year]],Table1[[#This Row],[MonthNum]],1)</f>
        <v>40756</v>
      </c>
      <c r="F33" s="5">
        <f>DAY(EOMONTH(DATE(Table1[[#This Row],[Calendar Year]],Table1[[#This Row],[MonthNum]],1),0))</f>
        <v>31</v>
      </c>
      <c r="G33" s="13">
        <f>Sheet1!$F33*24</f>
        <v>744</v>
      </c>
      <c r="H33" s="15">
        <v>1</v>
      </c>
      <c r="I33" s="15">
        <v>33654</v>
      </c>
      <c r="J33" s="13">
        <v>32130</v>
      </c>
      <c r="K33" s="13">
        <v>64260</v>
      </c>
      <c r="L33" s="13">
        <v>183063</v>
      </c>
      <c r="M33" s="16">
        <f>Sheet1!$L33/Sheet1!$G33</f>
        <v>246.05241935483872</v>
      </c>
      <c r="N33" s="17">
        <f t="shared" si="0"/>
        <v>2.8487861811391224</v>
      </c>
      <c r="O33" s="13">
        <v>7003</v>
      </c>
      <c r="P33" s="13">
        <v>10</v>
      </c>
      <c r="Q33" s="13">
        <v>671</v>
      </c>
      <c r="R33" s="13">
        <f>Table1[[#This Row],[Waste Collected (tons)]]-Table1[[#This Row],[Ferrous Recovered (tons)]]-Table1[[#This Row],[Special Handling (tons)]]</f>
        <v>32973</v>
      </c>
      <c r="S33" s="13">
        <f>(Sheet1!$J33-SUM(Sheet1!$O33:$Q33))*2</f>
        <v>48892</v>
      </c>
      <c r="T33" s="17">
        <f>Sheet1!$L33/Sheet1!$S33</f>
        <v>3.7442321852245768</v>
      </c>
      <c r="U33" s="17">
        <f>Table1[[#This Row],[Waste Collected (tons)]]/Table1[[#This Row],[Days]]</f>
        <v>1085.6129032258063</v>
      </c>
      <c r="V33" s="17"/>
      <c r="W33" s="13"/>
      <c r="X33" s="13"/>
      <c r="Y33" s="13"/>
      <c r="Z33" s="13"/>
      <c r="AA33" s="13"/>
      <c r="AB33" s="13"/>
      <c r="AC33" s="13"/>
      <c r="AD33" s="13"/>
      <c r="AE33" s="18"/>
      <c r="AF33" s="13"/>
      <c r="AG33" s="44"/>
      <c r="AH33" s="44"/>
      <c r="AI33" s="44"/>
      <c r="AJ33" s="44"/>
      <c r="AK33" s="44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2">
      <c r="A34" s="19">
        <v>2011</v>
      </c>
      <c r="B34" s="20">
        <v>2012</v>
      </c>
      <c r="C34" s="20" t="s">
        <v>5</v>
      </c>
      <c r="D34" s="20">
        <v>9</v>
      </c>
      <c r="E34" s="69">
        <f>DATE(Table1[[#This Row],[Calendar Year]],Table1[[#This Row],[MonthNum]],1)</f>
        <v>40787</v>
      </c>
      <c r="F34" s="5">
        <f>DAY(EOMONTH(DATE(Table1[[#This Row],[Calendar Year]],Table1[[#This Row],[MonthNum]],1),0))</f>
        <v>30</v>
      </c>
      <c r="G34" s="20">
        <f>Sheet1!$F34*24</f>
        <v>720</v>
      </c>
      <c r="H34" s="22">
        <v>1</v>
      </c>
      <c r="I34" s="22">
        <v>32641</v>
      </c>
      <c r="J34" s="20">
        <v>31347</v>
      </c>
      <c r="K34" s="20">
        <v>62694</v>
      </c>
      <c r="L34" s="20">
        <v>168735</v>
      </c>
      <c r="M34" s="23">
        <f>Sheet1!$L34/Sheet1!$G34</f>
        <v>234.35416666666666</v>
      </c>
      <c r="N34" s="24">
        <f t="shared" ref="N34:N65" si="1">L34/K34</f>
        <v>2.6914058761603981</v>
      </c>
      <c r="O34" s="20">
        <v>6285</v>
      </c>
      <c r="P34" s="20">
        <v>34</v>
      </c>
      <c r="Q34" s="20">
        <v>748</v>
      </c>
      <c r="R34" s="20">
        <f>Table1[[#This Row],[Waste Collected (tons)]]-Table1[[#This Row],[Ferrous Recovered (tons)]]-Table1[[#This Row],[Special Handling (tons)]]</f>
        <v>31859</v>
      </c>
      <c r="S34" s="20">
        <f>(Sheet1!$J34-SUM(Sheet1!$O34:$Q34))*2</f>
        <v>48560</v>
      </c>
      <c r="T34" s="24">
        <f>Sheet1!$L34/Sheet1!$S34</f>
        <v>3.4747734761120261</v>
      </c>
      <c r="U34" s="24">
        <f>Table1[[#This Row],[Waste Collected (tons)]]/Table1[[#This Row],[Days]]</f>
        <v>1088.0333333333333</v>
      </c>
      <c r="V34" s="24"/>
      <c r="W34" s="20"/>
      <c r="X34" s="20"/>
      <c r="Y34" s="20"/>
      <c r="Z34" s="20"/>
      <c r="AA34" s="20"/>
      <c r="AB34" s="20"/>
      <c r="AC34" s="20"/>
      <c r="AD34" s="20"/>
      <c r="AE34" s="25"/>
      <c r="AF34" s="20"/>
      <c r="AG34" s="45"/>
      <c r="AH34" s="45"/>
      <c r="AI34" s="45"/>
      <c r="AJ34" s="45"/>
      <c r="AK34" s="45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 x14ac:dyDescent="0.2">
      <c r="A35" s="12">
        <v>2011</v>
      </c>
      <c r="B35" s="13">
        <v>2012</v>
      </c>
      <c r="C35" s="13" t="s">
        <v>4</v>
      </c>
      <c r="D35" s="13">
        <v>10</v>
      </c>
      <c r="E35" s="70">
        <f>DATE(Table1[[#This Row],[Calendar Year]],Table1[[#This Row],[MonthNum]],1)</f>
        <v>40817</v>
      </c>
      <c r="F35" s="5">
        <f>DAY(EOMONTH(DATE(Table1[[#This Row],[Calendar Year]],Table1[[#This Row],[MonthNum]],1),0))</f>
        <v>31</v>
      </c>
      <c r="G35" s="13">
        <f>Sheet1!$F35*24</f>
        <v>744</v>
      </c>
      <c r="H35" s="15">
        <v>2</v>
      </c>
      <c r="I35" s="15">
        <v>27599</v>
      </c>
      <c r="J35" s="13">
        <v>29386</v>
      </c>
      <c r="K35" s="13">
        <v>58772</v>
      </c>
      <c r="L35" s="13">
        <v>187371</v>
      </c>
      <c r="M35" s="16">
        <f>Sheet1!$L35/Sheet1!$G35</f>
        <v>251.84274193548387</v>
      </c>
      <c r="N35" s="17">
        <f t="shared" si="1"/>
        <v>3.1880997754032534</v>
      </c>
      <c r="O35" s="13">
        <v>6997</v>
      </c>
      <c r="P35" s="13">
        <v>15</v>
      </c>
      <c r="Q35" s="13">
        <v>832</v>
      </c>
      <c r="R35" s="13">
        <f>Table1[[#This Row],[Waste Collected (tons)]]-Table1[[#This Row],[Ferrous Recovered (tons)]]-Table1[[#This Row],[Special Handling (tons)]]</f>
        <v>26752</v>
      </c>
      <c r="S35" s="13">
        <f>(Sheet1!$J35-SUM(Sheet1!$O35:$Q35))*2</f>
        <v>43084</v>
      </c>
      <c r="T35" s="17">
        <f>Sheet1!$L35/Sheet1!$S35</f>
        <v>4.3489694550181044</v>
      </c>
      <c r="U35" s="17">
        <f>Table1[[#This Row],[Waste Collected (tons)]]/Table1[[#This Row],[Days]]</f>
        <v>890.29032258064512</v>
      </c>
      <c r="V35" s="17"/>
      <c r="W35" s="13"/>
      <c r="X35" s="13"/>
      <c r="Y35" s="13"/>
      <c r="Z35" s="13"/>
      <c r="AA35" s="13"/>
      <c r="AB35" s="13"/>
      <c r="AC35" s="13"/>
      <c r="AD35" s="13"/>
      <c r="AE35" s="18"/>
      <c r="AF35" s="13"/>
      <c r="AG35" s="44"/>
      <c r="AH35" s="44"/>
      <c r="AI35" s="44"/>
      <c r="AJ35" s="44"/>
      <c r="AK35" s="44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">
      <c r="A36" s="19">
        <v>2011</v>
      </c>
      <c r="B36" s="20">
        <v>2012</v>
      </c>
      <c r="C36" s="20" t="s">
        <v>3</v>
      </c>
      <c r="D36" s="20">
        <v>11</v>
      </c>
      <c r="E36" s="69">
        <f>DATE(Table1[[#This Row],[Calendar Year]],Table1[[#This Row],[MonthNum]],1)</f>
        <v>40848</v>
      </c>
      <c r="F36" s="5">
        <f>DAY(EOMONTH(DATE(Table1[[#This Row],[Calendar Year]],Table1[[#This Row],[MonthNum]],1),0))</f>
        <v>30</v>
      </c>
      <c r="G36" s="20">
        <f>Sheet1!$F36*24</f>
        <v>720</v>
      </c>
      <c r="H36" s="22">
        <v>2</v>
      </c>
      <c r="I36" s="22">
        <v>29514</v>
      </c>
      <c r="J36" s="20">
        <v>28233</v>
      </c>
      <c r="K36" s="20">
        <v>56466</v>
      </c>
      <c r="L36" s="20">
        <v>171864</v>
      </c>
      <c r="M36" s="23">
        <f>Sheet1!$L36/Sheet1!$G36</f>
        <v>238.7</v>
      </c>
      <c r="N36" s="24">
        <f t="shared" si="1"/>
        <v>3.043672298374243</v>
      </c>
      <c r="O36" s="20">
        <v>6512</v>
      </c>
      <c r="P36" s="20">
        <v>15</v>
      </c>
      <c r="Q36" s="20">
        <v>732</v>
      </c>
      <c r="R36" s="20">
        <f>Table1[[#This Row],[Waste Collected (tons)]]-Table1[[#This Row],[Ferrous Recovered (tons)]]-Table1[[#This Row],[Special Handling (tons)]]</f>
        <v>28767</v>
      </c>
      <c r="S36" s="20">
        <f>(Sheet1!$J36-SUM(Sheet1!$O36:$Q36))*2</f>
        <v>41948</v>
      </c>
      <c r="T36" s="24">
        <f>Sheet1!$L36/Sheet1!$S36</f>
        <v>4.0970725660341376</v>
      </c>
      <c r="U36" s="24">
        <f>Table1[[#This Row],[Waste Collected (tons)]]/Table1[[#This Row],[Days]]</f>
        <v>983.8</v>
      </c>
      <c r="V36" s="24"/>
      <c r="W36" s="20"/>
      <c r="X36" s="20"/>
      <c r="Y36" s="20"/>
      <c r="Z36" s="20"/>
      <c r="AA36" s="20"/>
      <c r="AB36" s="20"/>
      <c r="AC36" s="20"/>
      <c r="AD36" s="20"/>
      <c r="AE36" s="25"/>
      <c r="AF36" s="20"/>
      <c r="AG36" s="45"/>
      <c r="AH36" s="45"/>
      <c r="AI36" s="45"/>
      <c r="AJ36" s="45"/>
      <c r="AK36" s="45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 x14ac:dyDescent="0.2">
      <c r="A37" s="12">
        <v>2011</v>
      </c>
      <c r="B37" s="13">
        <v>2012</v>
      </c>
      <c r="C37" s="13" t="s">
        <v>2</v>
      </c>
      <c r="D37" s="13">
        <v>12</v>
      </c>
      <c r="E37" s="70">
        <f>DATE(Table1[[#This Row],[Calendar Year]],Table1[[#This Row],[MonthNum]],1)</f>
        <v>40878</v>
      </c>
      <c r="F37" s="5">
        <f>DAY(EOMONTH(DATE(Table1[[#This Row],[Calendar Year]],Table1[[#This Row],[MonthNum]],1),0))</f>
        <v>31</v>
      </c>
      <c r="G37" s="13">
        <f>Sheet1!$F37*24</f>
        <v>744</v>
      </c>
      <c r="H37" s="15">
        <v>2</v>
      </c>
      <c r="I37" s="15">
        <v>29132</v>
      </c>
      <c r="J37" s="13">
        <v>30264</v>
      </c>
      <c r="K37" s="13">
        <v>60528</v>
      </c>
      <c r="L37" s="13">
        <v>187230</v>
      </c>
      <c r="M37" s="16">
        <f>Sheet1!$L37/Sheet1!$G37</f>
        <v>251.65322580645162</v>
      </c>
      <c r="N37" s="17">
        <f t="shared" si="1"/>
        <v>3.0932791435368756</v>
      </c>
      <c r="O37" s="13">
        <v>7041</v>
      </c>
      <c r="P37" s="13">
        <v>21</v>
      </c>
      <c r="Q37" s="13">
        <v>784</v>
      </c>
      <c r="R37" s="13">
        <f>Table1[[#This Row],[Waste Collected (tons)]]-Table1[[#This Row],[Ferrous Recovered (tons)]]-Table1[[#This Row],[Special Handling (tons)]]</f>
        <v>28327</v>
      </c>
      <c r="S37" s="13">
        <f>(Sheet1!$J37-SUM(Sheet1!$O37:$Q37))*2</f>
        <v>44836</v>
      </c>
      <c r="T37" s="17">
        <f>Sheet1!$L37/Sheet1!$S37</f>
        <v>4.175885449192613</v>
      </c>
      <c r="U37" s="17">
        <f>Table1[[#This Row],[Waste Collected (tons)]]/Table1[[#This Row],[Days]]</f>
        <v>939.74193548387098</v>
      </c>
      <c r="V37" s="17"/>
      <c r="W37" s="13"/>
      <c r="X37" s="13"/>
      <c r="Y37" s="13"/>
      <c r="Z37" s="13"/>
      <c r="AA37" s="13"/>
      <c r="AB37" s="13"/>
      <c r="AC37" s="13"/>
      <c r="AD37" s="13"/>
      <c r="AE37" s="18"/>
      <c r="AF37" s="13"/>
      <c r="AG37" s="44"/>
      <c r="AH37" s="44"/>
      <c r="AI37" s="44"/>
      <c r="AJ37" s="44"/>
      <c r="AK37" s="44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">
      <c r="A38" s="19">
        <v>2012</v>
      </c>
      <c r="B38" s="20">
        <v>2012</v>
      </c>
      <c r="C38" s="20" t="s">
        <v>13</v>
      </c>
      <c r="D38" s="20">
        <v>1</v>
      </c>
      <c r="E38" s="69">
        <f>DATE(Table1[[#This Row],[Calendar Year]],Table1[[#This Row],[MonthNum]],1)</f>
        <v>40909</v>
      </c>
      <c r="F38" s="5">
        <f>DAY(EOMONTH(DATE(Table1[[#This Row],[Calendar Year]],Table1[[#This Row],[MonthNum]],1),0))</f>
        <v>31</v>
      </c>
      <c r="G38" s="20">
        <f>Sheet1!$F38*24</f>
        <v>744</v>
      </c>
      <c r="H38" s="20">
        <v>3</v>
      </c>
      <c r="I38" s="20">
        <v>26490</v>
      </c>
      <c r="J38" s="20">
        <v>25711</v>
      </c>
      <c r="K38" s="20">
        <v>51422</v>
      </c>
      <c r="L38" s="20">
        <v>162221</v>
      </c>
      <c r="M38" s="23">
        <f>Sheet1!$L38/Sheet1!$G38</f>
        <v>218.03897849462365</v>
      </c>
      <c r="N38" s="24">
        <f t="shared" si="1"/>
        <v>3.1547003228190267</v>
      </c>
      <c r="O38" s="20">
        <v>6030</v>
      </c>
      <c r="P38" s="20">
        <v>12</v>
      </c>
      <c r="Q38" s="20">
        <v>671</v>
      </c>
      <c r="R38" s="20">
        <f>Table1[[#This Row],[Waste Collected (tons)]]-Table1[[#This Row],[Ferrous Recovered (tons)]]-Table1[[#This Row],[Special Handling (tons)]]</f>
        <v>25807</v>
      </c>
      <c r="S38" s="20">
        <f>(Sheet1!$J38-SUM(Sheet1!$O38:$Q38))*2</f>
        <v>37996</v>
      </c>
      <c r="T38" s="24">
        <f>Sheet1!$L38/Sheet1!$S38</f>
        <v>4.2694230971681231</v>
      </c>
      <c r="U38" s="24">
        <f>Table1[[#This Row],[Waste Collected (tons)]]/Table1[[#This Row],[Days]]</f>
        <v>854.51612903225805</v>
      </c>
      <c r="V38" s="24"/>
      <c r="W38" s="20"/>
      <c r="X38" s="20"/>
      <c r="Y38" s="20"/>
      <c r="Z38" s="20"/>
      <c r="AA38" s="20"/>
      <c r="AB38" s="20"/>
      <c r="AC38" s="20"/>
      <c r="AD38" s="20"/>
      <c r="AE38" s="25"/>
      <c r="AF38" s="20"/>
      <c r="AG38" s="45"/>
      <c r="AH38" s="45"/>
      <c r="AI38" s="45"/>
      <c r="AJ38" s="45"/>
      <c r="AK38" s="45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 x14ac:dyDescent="0.2">
      <c r="A39" s="12">
        <v>2012</v>
      </c>
      <c r="B39" s="13">
        <v>2012</v>
      </c>
      <c r="C39" s="13" t="s">
        <v>12</v>
      </c>
      <c r="D39" s="13">
        <v>2</v>
      </c>
      <c r="E39" s="70">
        <f>DATE(Table1[[#This Row],[Calendar Year]],Table1[[#This Row],[MonthNum]],1)</f>
        <v>40940</v>
      </c>
      <c r="F39" s="5">
        <f>DAY(EOMONTH(DATE(Table1[[#This Row],[Calendar Year]],Table1[[#This Row],[MonthNum]],1),0))</f>
        <v>29</v>
      </c>
      <c r="G39" s="13">
        <f>Sheet1!$F39*24</f>
        <v>696</v>
      </c>
      <c r="H39" s="13">
        <v>3</v>
      </c>
      <c r="I39" s="13">
        <v>25672</v>
      </c>
      <c r="J39" s="13">
        <v>25813</v>
      </c>
      <c r="K39" s="13">
        <v>51626</v>
      </c>
      <c r="L39" s="13">
        <v>162605</v>
      </c>
      <c r="M39" s="16">
        <f>Sheet1!$L39/Sheet1!$G39</f>
        <v>233.6278735632184</v>
      </c>
      <c r="N39" s="17">
        <f t="shared" si="1"/>
        <v>3.1496726455661874</v>
      </c>
      <c r="O39" s="13">
        <v>6220</v>
      </c>
      <c r="P39" s="13">
        <v>22</v>
      </c>
      <c r="Q39" s="13">
        <v>695</v>
      </c>
      <c r="R39" s="13">
        <f>Table1[[#This Row],[Waste Collected (tons)]]-Table1[[#This Row],[Ferrous Recovered (tons)]]-Table1[[#This Row],[Special Handling (tons)]]</f>
        <v>24955</v>
      </c>
      <c r="S39" s="13">
        <f>(Sheet1!$J39-SUM(Sheet1!$O39:$Q39))*2</f>
        <v>37752</v>
      </c>
      <c r="T39" s="17">
        <f>Sheet1!$L39/Sheet1!$S39</f>
        <v>4.3071890230981138</v>
      </c>
      <c r="U39" s="17">
        <f>Table1[[#This Row],[Waste Collected (tons)]]/Table1[[#This Row],[Days]]</f>
        <v>885.24137931034488</v>
      </c>
      <c r="V39" s="17"/>
      <c r="W39" s="13"/>
      <c r="X39" s="13"/>
      <c r="Y39" s="13"/>
      <c r="Z39" s="13"/>
      <c r="AA39" s="13"/>
      <c r="AB39" s="13"/>
      <c r="AC39" s="13"/>
      <c r="AD39" s="13"/>
      <c r="AE39" s="18"/>
      <c r="AF39" s="13"/>
      <c r="AG39" s="44"/>
      <c r="AH39" s="44"/>
      <c r="AI39" s="44"/>
      <c r="AJ39" s="44"/>
      <c r="AK39" s="44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19">
        <v>2012</v>
      </c>
      <c r="B40" s="20">
        <v>2012</v>
      </c>
      <c r="C40" s="20" t="s">
        <v>11</v>
      </c>
      <c r="D40" s="20">
        <v>3</v>
      </c>
      <c r="E40" s="69">
        <f>DATE(Table1[[#This Row],[Calendar Year]],Table1[[#This Row],[MonthNum]],1)</f>
        <v>40969</v>
      </c>
      <c r="F40" s="5">
        <f>DAY(EOMONTH(DATE(Table1[[#This Row],[Calendar Year]],Table1[[#This Row],[MonthNum]],1),0))</f>
        <v>31</v>
      </c>
      <c r="G40" s="20">
        <f>Sheet1!$F40*24</f>
        <v>744</v>
      </c>
      <c r="H40" s="20">
        <v>3</v>
      </c>
      <c r="I40" s="20">
        <v>27729</v>
      </c>
      <c r="J40" s="20">
        <v>27175</v>
      </c>
      <c r="K40" s="20">
        <v>54350</v>
      </c>
      <c r="L40" s="20">
        <v>166470</v>
      </c>
      <c r="M40" s="23">
        <f>Sheet1!$L40/Sheet1!$G40</f>
        <v>223.75</v>
      </c>
      <c r="N40" s="24">
        <f t="shared" si="1"/>
        <v>3.0629254829806807</v>
      </c>
      <c r="O40" s="20">
        <v>6373</v>
      </c>
      <c r="P40" s="20">
        <v>15</v>
      </c>
      <c r="Q40" s="20">
        <v>630</v>
      </c>
      <c r="R40" s="20">
        <f>Table1[[#This Row],[Waste Collected (tons)]]-Table1[[#This Row],[Ferrous Recovered (tons)]]-Table1[[#This Row],[Special Handling (tons)]]</f>
        <v>27084</v>
      </c>
      <c r="S40" s="20">
        <f>(Sheet1!$J40-SUM(Sheet1!$O40:$Q40))*2</f>
        <v>40314</v>
      </c>
      <c r="T40" s="24">
        <f>Sheet1!$L40/Sheet1!$S40</f>
        <v>4.1293347224289327</v>
      </c>
      <c r="U40" s="24">
        <f>Table1[[#This Row],[Waste Collected (tons)]]/Table1[[#This Row],[Days]]</f>
        <v>894.48387096774195</v>
      </c>
      <c r="V40" s="24"/>
      <c r="W40" s="20"/>
      <c r="X40" s="20"/>
      <c r="Y40" s="20"/>
      <c r="Z40" s="20"/>
      <c r="AA40" s="20"/>
      <c r="AB40" s="20"/>
      <c r="AC40" s="20"/>
      <c r="AD40" s="20"/>
      <c r="AE40" s="25"/>
      <c r="AF40" s="20"/>
      <c r="AG40" s="45"/>
      <c r="AH40" s="45"/>
      <c r="AI40" s="45"/>
      <c r="AJ40" s="45"/>
      <c r="AK40" s="45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 x14ac:dyDescent="0.2">
      <c r="A41" s="12">
        <v>2012</v>
      </c>
      <c r="B41" s="13">
        <v>2012</v>
      </c>
      <c r="C41" s="13" t="s">
        <v>10</v>
      </c>
      <c r="D41" s="13">
        <v>4</v>
      </c>
      <c r="E41" s="70">
        <f>DATE(Table1[[#This Row],[Calendar Year]],Table1[[#This Row],[MonthNum]],1)</f>
        <v>41000</v>
      </c>
      <c r="F41" s="5">
        <f>DAY(EOMONTH(DATE(Table1[[#This Row],[Calendar Year]],Table1[[#This Row],[MonthNum]],1),0))</f>
        <v>30</v>
      </c>
      <c r="G41" s="13">
        <f>Sheet1!$F41*24</f>
        <v>720</v>
      </c>
      <c r="H41" s="13">
        <v>4</v>
      </c>
      <c r="I41" s="13">
        <v>28390</v>
      </c>
      <c r="J41" s="13">
        <v>28383</v>
      </c>
      <c r="K41" s="13">
        <v>56766</v>
      </c>
      <c r="L41" s="13">
        <v>177252</v>
      </c>
      <c r="M41" s="16">
        <f>Sheet1!$L41/Sheet1!$G41</f>
        <v>246.18333333333334</v>
      </c>
      <c r="N41" s="17">
        <f t="shared" si="1"/>
        <v>3.1225029066694852</v>
      </c>
      <c r="O41" s="13">
        <v>6721</v>
      </c>
      <c r="P41" s="13">
        <v>23</v>
      </c>
      <c r="Q41" s="13">
        <v>642</v>
      </c>
      <c r="R41" s="13">
        <f>Table1[[#This Row],[Waste Collected (tons)]]-Table1[[#This Row],[Ferrous Recovered (tons)]]-Table1[[#This Row],[Special Handling (tons)]]</f>
        <v>27725</v>
      </c>
      <c r="S41" s="13">
        <f>(Sheet1!$J41-SUM(Sheet1!$O41:$Q41))*2</f>
        <v>41994</v>
      </c>
      <c r="T41" s="17">
        <f>Sheet1!$L41/Sheet1!$S41</f>
        <v>4.2208886983854841</v>
      </c>
      <c r="U41" s="17">
        <f>Table1[[#This Row],[Waste Collected (tons)]]/Table1[[#This Row],[Days]]</f>
        <v>946.33333333333337</v>
      </c>
      <c r="V41" s="17"/>
      <c r="W41" s="13"/>
      <c r="X41" s="13"/>
      <c r="Y41" s="13"/>
      <c r="Z41" s="13"/>
      <c r="AA41" s="13"/>
      <c r="AB41" s="13"/>
      <c r="AC41" s="13"/>
      <c r="AD41" s="13"/>
      <c r="AE41" s="18"/>
      <c r="AF41" s="13"/>
      <c r="AG41" s="44"/>
      <c r="AH41" s="44"/>
      <c r="AI41" s="44"/>
      <c r="AJ41" s="44"/>
      <c r="AK41" s="44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19">
        <v>2012</v>
      </c>
      <c r="B42" s="20">
        <v>2012</v>
      </c>
      <c r="C42" s="20" t="s">
        <v>9</v>
      </c>
      <c r="D42" s="20">
        <v>5</v>
      </c>
      <c r="E42" s="69">
        <f>DATE(Table1[[#This Row],[Calendar Year]],Table1[[#This Row],[MonthNum]],1)</f>
        <v>41030</v>
      </c>
      <c r="F42" s="5">
        <f>DAY(EOMONTH(DATE(Table1[[#This Row],[Calendar Year]],Table1[[#This Row],[MonthNum]],1),0))</f>
        <v>31</v>
      </c>
      <c r="G42" s="20">
        <f>Sheet1!$F42*24</f>
        <v>744</v>
      </c>
      <c r="H42" s="20">
        <v>4</v>
      </c>
      <c r="I42" s="20">
        <v>31539</v>
      </c>
      <c r="J42" s="20">
        <v>31623</v>
      </c>
      <c r="K42" s="20">
        <v>63246</v>
      </c>
      <c r="L42" s="20">
        <v>183629</v>
      </c>
      <c r="M42" s="23">
        <f>Sheet1!$L42/Sheet1!$G42</f>
        <v>246.81317204301075</v>
      </c>
      <c r="N42" s="24">
        <f t="shared" si="1"/>
        <v>2.9034089112354931</v>
      </c>
      <c r="O42" s="20">
        <v>6762</v>
      </c>
      <c r="P42" s="20">
        <v>68</v>
      </c>
      <c r="Q42" s="20">
        <v>676</v>
      </c>
      <c r="R42" s="20">
        <f>Table1[[#This Row],[Waste Collected (tons)]]-Table1[[#This Row],[Ferrous Recovered (tons)]]-Table1[[#This Row],[Special Handling (tons)]]</f>
        <v>30795</v>
      </c>
      <c r="S42" s="20">
        <f>(Sheet1!$J42-SUM(Sheet1!$O42:$Q42))*2</f>
        <v>48234</v>
      </c>
      <c r="T42" s="24">
        <f>Sheet1!$L42/Sheet1!$S42</f>
        <v>3.8070448231537921</v>
      </c>
      <c r="U42" s="24">
        <f>Table1[[#This Row],[Waste Collected (tons)]]/Table1[[#This Row],[Days]]</f>
        <v>1017.3870967741935</v>
      </c>
      <c r="V42" s="24"/>
      <c r="W42" s="20"/>
      <c r="X42" s="20"/>
      <c r="Y42" s="20"/>
      <c r="Z42" s="20"/>
      <c r="AA42" s="20"/>
      <c r="AB42" s="20"/>
      <c r="AC42" s="20"/>
      <c r="AD42" s="20"/>
      <c r="AE42" s="25"/>
      <c r="AF42" s="20"/>
      <c r="AG42" s="45"/>
      <c r="AH42" s="45"/>
      <c r="AI42" s="45"/>
      <c r="AJ42" s="45"/>
      <c r="AK42" s="45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 x14ac:dyDescent="0.2">
      <c r="A43" s="12">
        <v>2012</v>
      </c>
      <c r="B43" s="13">
        <v>2012</v>
      </c>
      <c r="C43" s="13" t="s">
        <v>8</v>
      </c>
      <c r="D43" s="13">
        <v>6</v>
      </c>
      <c r="E43" s="70">
        <f>DATE(Table1[[#This Row],[Calendar Year]],Table1[[#This Row],[MonthNum]],1)</f>
        <v>41061</v>
      </c>
      <c r="F43" s="5">
        <f>DAY(EOMONTH(DATE(Table1[[#This Row],[Calendar Year]],Table1[[#This Row],[MonthNum]],1),0))</f>
        <v>30</v>
      </c>
      <c r="G43" s="13">
        <f>Sheet1!$F43*24</f>
        <v>720</v>
      </c>
      <c r="H43" s="13">
        <v>4</v>
      </c>
      <c r="I43" s="13">
        <v>28629</v>
      </c>
      <c r="J43" s="13">
        <v>28738</v>
      </c>
      <c r="K43" s="13">
        <v>57476</v>
      </c>
      <c r="L43" s="13">
        <v>176120</v>
      </c>
      <c r="M43" s="16">
        <f>Sheet1!$L43/Sheet1!$G43</f>
        <v>244.61111111111111</v>
      </c>
      <c r="N43" s="17">
        <f t="shared" si="1"/>
        <v>3.0642355069942235</v>
      </c>
      <c r="O43" s="13">
        <v>6222</v>
      </c>
      <c r="P43" s="13">
        <v>91</v>
      </c>
      <c r="Q43" s="13">
        <v>746</v>
      </c>
      <c r="R43" s="13">
        <f>Table1[[#This Row],[Waste Collected (tons)]]-Table1[[#This Row],[Ferrous Recovered (tons)]]-Table1[[#This Row],[Special Handling (tons)]]</f>
        <v>27792</v>
      </c>
      <c r="S43" s="13">
        <f>(Sheet1!$J43-SUM(Sheet1!$O43:$Q43))*2</f>
        <v>43358</v>
      </c>
      <c r="T43" s="17">
        <f>Sheet1!$L43/Sheet1!$S43</f>
        <v>4.0619954794962867</v>
      </c>
      <c r="U43" s="17">
        <f>Table1[[#This Row],[Waste Collected (tons)]]/Table1[[#This Row],[Days]]</f>
        <v>954.3</v>
      </c>
      <c r="V43" s="17"/>
      <c r="W43" s="13"/>
      <c r="X43" s="13"/>
      <c r="Y43" s="13"/>
      <c r="Z43" s="13"/>
      <c r="AA43" s="13"/>
      <c r="AB43" s="13"/>
      <c r="AC43" s="13"/>
      <c r="AD43" s="13"/>
      <c r="AE43" s="18"/>
      <c r="AF43" s="13"/>
      <c r="AG43" s="44"/>
      <c r="AH43" s="44"/>
      <c r="AI43" s="44"/>
      <c r="AJ43" s="44"/>
      <c r="AK43" s="44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19">
        <v>2012</v>
      </c>
      <c r="B44" s="20">
        <v>2013</v>
      </c>
      <c r="C44" s="20" t="s">
        <v>7</v>
      </c>
      <c r="D44" s="20">
        <v>7</v>
      </c>
      <c r="E44" s="69">
        <f>DATE(Table1[[#This Row],[Calendar Year]],Table1[[#This Row],[MonthNum]],1)</f>
        <v>41091</v>
      </c>
      <c r="F44" s="5">
        <f>DAY(EOMONTH(DATE(Table1[[#This Row],[Calendar Year]],Table1[[#This Row],[MonthNum]],1),0))</f>
        <v>31</v>
      </c>
      <c r="G44" s="20">
        <f>Sheet1!$F44*24</f>
        <v>744</v>
      </c>
      <c r="H44" s="22">
        <v>1</v>
      </c>
      <c r="I44" s="22">
        <v>29928</v>
      </c>
      <c r="J44" s="20">
        <v>30390</v>
      </c>
      <c r="K44" s="20">
        <v>60780</v>
      </c>
      <c r="L44" s="20">
        <v>184330</v>
      </c>
      <c r="M44" s="23">
        <f>Sheet1!$L44/Sheet1!$G44</f>
        <v>247.75537634408602</v>
      </c>
      <c r="N44" s="24">
        <f t="shared" si="1"/>
        <v>3.0327410332346165</v>
      </c>
      <c r="O44" s="20">
        <v>6185</v>
      </c>
      <c r="P44" s="20">
        <v>151</v>
      </c>
      <c r="Q44" s="20">
        <v>732</v>
      </c>
      <c r="R44" s="20">
        <f>Table1[[#This Row],[Waste Collected (tons)]]-Table1[[#This Row],[Ferrous Recovered (tons)]]-Table1[[#This Row],[Special Handling (tons)]]</f>
        <v>29045</v>
      </c>
      <c r="S44" s="20">
        <f>(Sheet1!$J44-SUM(Sheet1!$O44:$Q44))*2</f>
        <v>46644</v>
      </c>
      <c r="T44" s="24">
        <f>Sheet1!$L44/Sheet1!$S44</f>
        <v>3.9518480404768028</v>
      </c>
      <c r="U44" s="24">
        <f>Table1[[#This Row],[Waste Collected (tons)]]/Table1[[#This Row],[Days]]</f>
        <v>965.41935483870964</v>
      </c>
      <c r="V44" s="24"/>
      <c r="W44" s="20"/>
      <c r="X44" s="20">
        <v>4935</v>
      </c>
      <c r="Y44" s="20"/>
      <c r="Z44" s="20"/>
      <c r="AA44" s="20"/>
      <c r="AB44" s="20"/>
      <c r="AC44" s="20"/>
      <c r="AD44" s="20"/>
      <c r="AE44" s="25"/>
      <c r="AF44" s="20"/>
      <c r="AG44" s="45"/>
      <c r="AH44" s="45"/>
      <c r="AI44" s="45"/>
      <c r="AJ44" s="45"/>
      <c r="AK44" s="45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 x14ac:dyDescent="0.2">
      <c r="A45" s="12">
        <v>2012</v>
      </c>
      <c r="B45" s="13">
        <v>2013</v>
      </c>
      <c r="C45" s="13" t="s">
        <v>6</v>
      </c>
      <c r="D45" s="13">
        <v>8</v>
      </c>
      <c r="E45" s="70">
        <f>DATE(Table1[[#This Row],[Calendar Year]],Table1[[#This Row],[MonthNum]],1)</f>
        <v>41122</v>
      </c>
      <c r="F45" s="5">
        <f>DAY(EOMONTH(DATE(Table1[[#This Row],[Calendar Year]],Table1[[#This Row],[MonthNum]],1),0))</f>
        <v>31</v>
      </c>
      <c r="G45" s="13">
        <f>Sheet1!$F45*24</f>
        <v>744</v>
      </c>
      <c r="H45" s="15">
        <v>1</v>
      </c>
      <c r="I45" s="15">
        <v>29683</v>
      </c>
      <c r="J45" s="13">
        <v>29376</v>
      </c>
      <c r="K45" s="13">
        <v>58752</v>
      </c>
      <c r="L45" s="13">
        <v>184057</v>
      </c>
      <c r="M45" s="16">
        <f>Sheet1!$L45/Sheet1!$G45</f>
        <v>247.38844086021504</v>
      </c>
      <c r="N45" s="17">
        <f t="shared" si="1"/>
        <v>3.1327784586056646</v>
      </c>
      <c r="O45" s="13">
        <v>6437</v>
      </c>
      <c r="P45" s="13">
        <v>11</v>
      </c>
      <c r="Q45" s="13">
        <v>786</v>
      </c>
      <c r="R45" s="13">
        <f>Table1[[#This Row],[Waste Collected (tons)]]-Table1[[#This Row],[Ferrous Recovered (tons)]]-Table1[[#This Row],[Special Handling (tons)]]</f>
        <v>28886</v>
      </c>
      <c r="S45" s="13">
        <f>(Sheet1!$J45-SUM(Sheet1!$O45:$Q45))*2</f>
        <v>44284</v>
      </c>
      <c r="T45" s="17">
        <f>Sheet1!$L45/Sheet1!$S45</f>
        <v>4.1562866949688377</v>
      </c>
      <c r="U45" s="17">
        <f>Table1[[#This Row],[Waste Collected (tons)]]/Table1[[#This Row],[Days]]</f>
        <v>957.51612903225805</v>
      </c>
      <c r="V45" s="17"/>
      <c r="W45" s="13"/>
      <c r="X45" s="13">
        <v>4935</v>
      </c>
      <c r="Y45" s="13"/>
      <c r="Z45" s="13"/>
      <c r="AA45" s="13"/>
      <c r="AB45" s="13"/>
      <c r="AC45" s="13"/>
      <c r="AD45" s="13"/>
      <c r="AE45" s="18"/>
      <c r="AF45" s="13"/>
      <c r="AG45" s="44"/>
      <c r="AH45" s="44"/>
      <c r="AI45" s="44"/>
      <c r="AJ45" s="44"/>
      <c r="AK45" s="44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19">
        <v>2012</v>
      </c>
      <c r="B46" s="20">
        <v>2013</v>
      </c>
      <c r="C46" s="20" t="s">
        <v>5</v>
      </c>
      <c r="D46" s="20">
        <v>9</v>
      </c>
      <c r="E46" s="69">
        <f>DATE(Table1[[#This Row],[Calendar Year]],Table1[[#This Row],[MonthNum]],1)</f>
        <v>41153</v>
      </c>
      <c r="F46" s="5">
        <f>DAY(EOMONTH(DATE(Table1[[#This Row],[Calendar Year]],Table1[[#This Row],[MonthNum]],1),0))</f>
        <v>30</v>
      </c>
      <c r="G46" s="20">
        <f>Sheet1!$F46*24</f>
        <v>720</v>
      </c>
      <c r="H46" s="22">
        <v>1</v>
      </c>
      <c r="I46" s="22">
        <v>27241</v>
      </c>
      <c r="J46" s="20">
        <v>25930</v>
      </c>
      <c r="K46" s="20">
        <v>51860</v>
      </c>
      <c r="L46" s="20">
        <v>150515</v>
      </c>
      <c r="M46" s="23">
        <f>Sheet1!$L46/Sheet1!$G46</f>
        <v>209.04861111111111</v>
      </c>
      <c r="N46" s="24">
        <f t="shared" si="1"/>
        <v>2.9023332047821055</v>
      </c>
      <c r="O46" s="20">
        <v>5348</v>
      </c>
      <c r="P46" s="20">
        <v>80</v>
      </c>
      <c r="Q46" s="20">
        <v>669</v>
      </c>
      <c r="R46" s="20">
        <f>Table1[[#This Row],[Waste Collected (tons)]]-Table1[[#This Row],[Ferrous Recovered (tons)]]-Table1[[#This Row],[Special Handling (tons)]]</f>
        <v>26492</v>
      </c>
      <c r="S46" s="20">
        <f>(Sheet1!$J46-SUM(Sheet1!$O46:$Q46))*2</f>
        <v>39666</v>
      </c>
      <c r="T46" s="24">
        <f>Sheet1!$L46/Sheet1!$S46</f>
        <v>3.7945595724297889</v>
      </c>
      <c r="U46" s="24">
        <f>Table1[[#This Row],[Waste Collected (tons)]]/Table1[[#This Row],[Days]]</f>
        <v>908.0333333333333</v>
      </c>
      <c r="V46" s="24"/>
      <c r="W46" s="20"/>
      <c r="X46" s="20">
        <v>4935</v>
      </c>
      <c r="Y46" s="20"/>
      <c r="Z46" s="20"/>
      <c r="AA46" s="20"/>
      <c r="AB46" s="20"/>
      <c r="AC46" s="20"/>
      <c r="AD46" s="20"/>
      <c r="AE46" s="25"/>
      <c r="AF46" s="20"/>
      <c r="AG46" s="45"/>
      <c r="AH46" s="45"/>
      <c r="AI46" s="45"/>
      <c r="AJ46" s="45"/>
      <c r="AK46" s="45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 x14ac:dyDescent="0.2">
      <c r="A47" s="12">
        <v>2012</v>
      </c>
      <c r="B47" s="13">
        <v>2013</v>
      </c>
      <c r="C47" s="13" t="s">
        <v>4</v>
      </c>
      <c r="D47" s="13">
        <v>10</v>
      </c>
      <c r="E47" s="70">
        <f>DATE(Table1[[#This Row],[Calendar Year]],Table1[[#This Row],[MonthNum]],1)</f>
        <v>41183</v>
      </c>
      <c r="F47" s="5">
        <f>DAY(EOMONTH(DATE(Table1[[#This Row],[Calendar Year]],Table1[[#This Row],[MonthNum]],1),0))</f>
        <v>31</v>
      </c>
      <c r="G47" s="13">
        <f>Sheet1!$F47*24</f>
        <v>744</v>
      </c>
      <c r="H47" s="15">
        <v>2</v>
      </c>
      <c r="I47" s="15">
        <v>27942</v>
      </c>
      <c r="J47" s="13">
        <v>28661</v>
      </c>
      <c r="K47" s="13">
        <v>57322</v>
      </c>
      <c r="L47" s="13">
        <v>186789</v>
      </c>
      <c r="M47" s="16">
        <f>Sheet1!$L47/Sheet1!$G47</f>
        <v>251.06048387096774</v>
      </c>
      <c r="N47" s="17">
        <f t="shared" si="1"/>
        <v>3.2585918146610378</v>
      </c>
      <c r="O47" s="13">
        <v>6205</v>
      </c>
      <c r="P47" s="13">
        <v>25</v>
      </c>
      <c r="Q47" s="13">
        <v>852</v>
      </c>
      <c r="R47" s="13">
        <f>Table1[[#This Row],[Waste Collected (tons)]]-Table1[[#This Row],[Ferrous Recovered (tons)]]-Table1[[#This Row],[Special Handling (tons)]]</f>
        <v>27065</v>
      </c>
      <c r="S47" s="13">
        <f>(Sheet1!$J47-SUM(Sheet1!$O47:$Q47))*2</f>
        <v>43158</v>
      </c>
      <c r="T47" s="17">
        <f>Sheet1!$L47/Sheet1!$S47</f>
        <v>4.3280272487140277</v>
      </c>
      <c r="U47" s="17">
        <f>Table1[[#This Row],[Waste Collected (tons)]]/Table1[[#This Row],[Days]]</f>
        <v>901.35483870967744</v>
      </c>
      <c r="V47" s="17"/>
      <c r="W47" s="13">
        <v>5098</v>
      </c>
      <c r="X47" s="13">
        <v>4935</v>
      </c>
      <c r="Y47" s="13"/>
      <c r="Z47" s="13"/>
      <c r="AA47" s="13"/>
      <c r="AB47" s="13"/>
      <c r="AC47" s="13"/>
      <c r="AD47" s="13"/>
      <c r="AE47" s="18"/>
      <c r="AF47" s="13"/>
      <c r="AG47" s="44"/>
      <c r="AH47" s="44"/>
      <c r="AI47" s="44"/>
      <c r="AJ47" s="44"/>
      <c r="AK47" s="44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19">
        <v>2012</v>
      </c>
      <c r="B48" s="20">
        <v>2013</v>
      </c>
      <c r="C48" s="20" t="s">
        <v>3</v>
      </c>
      <c r="D48" s="20">
        <v>11</v>
      </c>
      <c r="E48" s="69">
        <f>DATE(Table1[[#This Row],[Calendar Year]],Table1[[#This Row],[MonthNum]],1)</f>
        <v>41214</v>
      </c>
      <c r="F48" s="5">
        <f>DAY(EOMONTH(DATE(Table1[[#This Row],[Calendar Year]],Table1[[#This Row],[MonthNum]],1),0))</f>
        <v>30</v>
      </c>
      <c r="G48" s="20">
        <f>Sheet1!$F48*24</f>
        <v>720</v>
      </c>
      <c r="H48" s="22">
        <v>2</v>
      </c>
      <c r="I48" s="22">
        <v>28167</v>
      </c>
      <c r="J48" s="20">
        <v>29144</v>
      </c>
      <c r="K48" s="20">
        <v>58288</v>
      </c>
      <c r="L48" s="20">
        <v>180656</v>
      </c>
      <c r="M48" s="23">
        <f>Sheet1!$L48/Sheet1!$G48</f>
        <v>250.9111111111111</v>
      </c>
      <c r="N48" s="24">
        <f t="shared" si="1"/>
        <v>3.0993686522097175</v>
      </c>
      <c r="O48" s="20">
        <v>6146</v>
      </c>
      <c r="P48" s="20">
        <v>234</v>
      </c>
      <c r="Q48" s="20">
        <v>837</v>
      </c>
      <c r="R48" s="20">
        <f>Table1[[#This Row],[Waste Collected (tons)]]-Table1[[#This Row],[Ferrous Recovered (tons)]]-Table1[[#This Row],[Special Handling (tons)]]</f>
        <v>27096</v>
      </c>
      <c r="S48" s="20">
        <f>(Sheet1!$J48-SUM(Sheet1!$O48:$Q48))*2</f>
        <v>43854</v>
      </c>
      <c r="T48" s="24">
        <f>Sheet1!$L48/Sheet1!$S48</f>
        <v>4.1194873899758289</v>
      </c>
      <c r="U48" s="24">
        <f>Table1[[#This Row],[Waste Collected (tons)]]/Table1[[#This Row],[Days]]</f>
        <v>938.9</v>
      </c>
      <c r="V48" s="24"/>
      <c r="W48" s="20">
        <v>5098</v>
      </c>
      <c r="X48" s="20">
        <v>4935</v>
      </c>
      <c r="Y48" s="20"/>
      <c r="Z48" s="20"/>
      <c r="AA48" s="20"/>
      <c r="AB48" s="20"/>
      <c r="AC48" s="20"/>
      <c r="AD48" s="20"/>
      <c r="AE48" s="25"/>
      <c r="AF48" s="20"/>
      <c r="AG48" s="45"/>
      <c r="AH48" s="45"/>
      <c r="AI48" s="45"/>
      <c r="AJ48" s="45"/>
      <c r="AK48" s="4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 x14ac:dyDescent="0.2">
      <c r="A49" s="12">
        <v>2012</v>
      </c>
      <c r="B49" s="13">
        <v>2013</v>
      </c>
      <c r="C49" s="13" t="s">
        <v>2</v>
      </c>
      <c r="D49" s="13">
        <v>12</v>
      </c>
      <c r="E49" s="70">
        <f>DATE(Table1[[#This Row],[Calendar Year]],Table1[[#This Row],[MonthNum]],1)</f>
        <v>41244</v>
      </c>
      <c r="F49" s="5">
        <f>DAY(EOMONTH(DATE(Table1[[#This Row],[Calendar Year]],Table1[[#This Row],[MonthNum]],1),0))</f>
        <v>31</v>
      </c>
      <c r="G49" s="13">
        <f>Sheet1!$F49*24</f>
        <v>744</v>
      </c>
      <c r="H49" s="15">
        <v>2</v>
      </c>
      <c r="I49" s="15">
        <v>25753</v>
      </c>
      <c r="J49" s="13">
        <v>27017</v>
      </c>
      <c r="K49" s="13">
        <v>54034</v>
      </c>
      <c r="L49" s="13">
        <v>179194</v>
      </c>
      <c r="M49" s="16">
        <f>Sheet1!$L49/Sheet1!$G49</f>
        <v>240.8521505376344</v>
      </c>
      <c r="N49" s="17">
        <f t="shared" si="1"/>
        <v>3.3163193544805121</v>
      </c>
      <c r="O49" s="13">
        <v>6040</v>
      </c>
      <c r="P49" s="13">
        <v>405</v>
      </c>
      <c r="Q49" s="13">
        <v>740</v>
      </c>
      <c r="R49" s="13">
        <f>Table1[[#This Row],[Waste Collected (tons)]]-Table1[[#This Row],[Ferrous Recovered (tons)]]-Table1[[#This Row],[Special Handling (tons)]]</f>
        <v>24608</v>
      </c>
      <c r="S49" s="13">
        <f>(Sheet1!$J49-SUM(Sheet1!$O49:$Q49))*2</f>
        <v>39664</v>
      </c>
      <c r="T49" s="17">
        <f>Sheet1!$L49/Sheet1!$S49</f>
        <v>4.5177995159338442</v>
      </c>
      <c r="U49" s="17">
        <f>Table1[[#This Row],[Waste Collected (tons)]]/Table1[[#This Row],[Days]]</f>
        <v>830.74193548387098</v>
      </c>
      <c r="V49" s="17"/>
      <c r="W49" s="13">
        <v>5098</v>
      </c>
      <c r="X49" s="13">
        <v>4935</v>
      </c>
      <c r="Y49" s="13"/>
      <c r="Z49" s="13"/>
      <c r="AA49" s="13"/>
      <c r="AB49" s="13"/>
      <c r="AC49" s="13"/>
      <c r="AD49" s="13"/>
      <c r="AE49" s="18"/>
      <c r="AF49" s="13"/>
      <c r="AG49" s="44"/>
      <c r="AH49" s="44"/>
      <c r="AI49" s="44"/>
      <c r="AJ49" s="44"/>
      <c r="AK49" s="44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">
      <c r="A50" s="19">
        <v>2013</v>
      </c>
      <c r="B50" s="20">
        <v>2013</v>
      </c>
      <c r="C50" s="20" t="s">
        <v>13</v>
      </c>
      <c r="D50" s="20">
        <v>1</v>
      </c>
      <c r="E50" s="69">
        <f>DATE(Table1[[#This Row],[Calendar Year]],Table1[[#This Row],[MonthNum]],1)</f>
        <v>41275</v>
      </c>
      <c r="F50" s="5">
        <f>DAY(EOMONTH(DATE(Table1[[#This Row],[Calendar Year]],Table1[[#This Row],[MonthNum]],1),0))</f>
        <v>31</v>
      </c>
      <c r="G50" s="21">
        <f>Sheet1!$F50*24</f>
        <v>744</v>
      </c>
      <c r="H50" s="20">
        <v>3</v>
      </c>
      <c r="I50" s="20">
        <v>29507</v>
      </c>
      <c r="J50" s="20">
        <v>28610</v>
      </c>
      <c r="K50" s="20">
        <v>57220</v>
      </c>
      <c r="L50" s="20">
        <v>176575</v>
      </c>
      <c r="M50" s="23">
        <f>Sheet1!$L50/Sheet1!$G50</f>
        <v>237.33198924731184</v>
      </c>
      <c r="N50" s="24">
        <f t="shared" si="1"/>
        <v>3.0858965396714435</v>
      </c>
      <c r="O50" s="20">
        <v>6050</v>
      </c>
      <c r="P50" s="20">
        <v>363</v>
      </c>
      <c r="Q50" s="20">
        <v>786</v>
      </c>
      <c r="R50" s="20">
        <f>Table1[[#This Row],[Waste Collected (tons)]]-Table1[[#This Row],[Ferrous Recovered (tons)]]-Table1[[#This Row],[Special Handling (tons)]]</f>
        <v>28358</v>
      </c>
      <c r="S50" s="20">
        <f>(Sheet1!$J50-SUM(Sheet1!$O50:$Q50))*2</f>
        <v>42822</v>
      </c>
      <c r="T50" s="24">
        <f>Sheet1!$L50/Sheet1!$S50</f>
        <v>4.1234645742842462</v>
      </c>
      <c r="U50" s="24">
        <f>Table1[[#This Row],[Waste Collected (tons)]]/Table1[[#This Row],[Days]]</f>
        <v>951.83870967741939</v>
      </c>
      <c r="V50" s="24"/>
      <c r="W50" s="20"/>
      <c r="X50" s="20">
        <v>4935</v>
      </c>
      <c r="Y50" s="20"/>
      <c r="Z50" s="20"/>
      <c r="AA50" s="20"/>
      <c r="AB50" s="20"/>
      <c r="AC50" s="20"/>
      <c r="AD50" s="20"/>
      <c r="AE50" s="25"/>
      <c r="AF50" s="20"/>
      <c r="AG50" s="45"/>
      <c r="AH50" s="45"/>
      <c r="AI50" s="45"/>
      <c r="AJ50" s="45"/>
      <c r="AK50" s="4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 x14ac:dyDescent="0.2">
      <c r="A51" s="12">
        <v>2013</v>
      </c>
      <c r="B51" s="13">
        <v>2013</v>
      </c>
      <c r="C51" s="13" t="s">
        <v>12</v>
      </c>
      <c r="D51" s="13">
        <v>2</v>
      </c>
      <c r="E51" s="70">
        <f>DATE(Table1[[#This Row],[Calendar Year]],Table1[[#This Row],[MonthNum]],1)</f>
        <v>41306</v>
      </c>
      <c r="F51" s="5">
        <f>DAY(EOMONTH(DATE(Table1[[#This Row],[Calendar Year]],Table1[[#This Row],[MonthNum]],1),0))</f>
        <v>28</v>
      </c>
      <c r="G51" s="14">
        <f>Sheet1!$F51*24</f>
        <v>672</v>
      </c>
      <c r="H51" s="13">
        <v>3</v>
      </c>
      <c r="I51" s="13">
        <v>27388</v>
      </c>
      <c r="J51" s="13">
        <v>26598</v>
      </c>
      <c r="K51" s="13">
        <v>53196</v>
      </c>
      <c r="L51" s="13">
        <v>167519</v>
      </c>
      <c r="M51" s="16">
        <f>Sheet1!$L51/Sheet1!$G51</f>
        <v>249.2842261904762</v>
      </c>
      <c r="N51" s="17">
        <f t="shared" si="1"/>
        <v>3.1490901571546734</v>
      </c>
      <c r="O51" s="13">
        <v>5458</v>
      </c>
      <c r="P51" s="13">
        <v>365</v>
      </c>
      <c r="Q51" s="13">
        <v>751</v>
      </c>
      <c r="R51" s="13">
        <f>Table1[[#This Row],[Waste Collected (tons)]]-Table1[[#This Row],[Ferrous Recovered (tons)]]-Table1[[#This Row],[Special Handling (tons)]]</f>
        <v>26272</v>
      </c>
      <c r="S51" s="13">
        <f>(Sheet1!$J51-SUM(Sheet1!$O51:$Q51))*2</f>
        <v>40048</v>
      </c>
      <c r="T51" s="17">
        <f>Sheet1!$L51/Sheet1!$S51</f>
        <v>4.1829554534558531</v>
      </c>
      <c r="U51" s="17">
        <f>Table1[[#This Row],[Waste Collected (tons)]]/Table1[[#This Row],[Days]]</f>
        <v>978.14285714285711</v>
      </c>
      <c r="V51" s="17"/>
      <c r="W51" s="13"/>
      <c r="X51" s="13">
        <v>4935</v>
      </c>
      <c r="Y51" s="13"/>
      <c r="Z51" s="13"/>
      <c r="AA51" s="13"/>
      <c r="AB51" s="13"/>
      <c r="AC51" s="13"/>
      <c r="AD51" s="13"/>
      <c r="AE51" s="18"/>
      <c r="AF51" s="13"/>
      <c r="AG51" s="44"/>
      <c r="AH51" s="44"/>
      <c r="AI51" s="44"/>
      <c r="AJ51" s="44"/>
      <c r="AK51" s="44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">
      <c r="A52" s="19">
        <v>2013</v>
      </c>
      <c r="B52" s="20">
        <v>2013</v>
      </c>
      <c r="C52" s="20" t="s">
        <v>11</v>
      </c>
      <c r="D52" s="20">
        <v>3</v>
      </c>
      <c r="E52" s="69">
        <f>DATE(Table1[[#This Row],[Calendar Year]],Table1[[#This Row],[MonthNum]],1)</f>
        <v>41334</v>
      </c>
      <c r="F52" s="5">
        <f>DAY(EOMONTH(DATE(Table1[[#This Row],[Calendar Year]],Table1[[#This Row],[MonthNum]],1),0))</f>
        <v>31</v>
      </c>
      <c r="G52" s="21">
        <f>Sheet1!$F52*24</f>
        <v>744</v>
      </c>
      <c r="H52" s="20">
        <v>3</v>
      </c>
      <c r="I52" s="20">
        <v>25552</v>
      </c>
      <c r="J52" s="20">
        <v>26384</v>
      </c>
      <c r="K52" s="20">
        <v>52768</v>
      </c>
      <c r="L52" s="20">
        <v>174354</v>
      </c>
      <c r="M52" s="23">
        <f>Sheet1!$L52/Sheet1!$G52</f>
        <v>234.34677419354838</v>
      </c>
      <c r="N52" s="24">
        <f t="shared" si="1"/>
        <v>3.3041616130988478</v>
      </c>
      <c r="O52" s="20">
        <v>5751</v>
      </c>
      <c r="P52" s="20">
        <v>76</v>
      </c>
      <c r="Q52" s="20">
        <v>672</v>
      </c>
      <c r="R52" s="20">
        <f>Table1[[#This Row],[Waste Collected (tons)]]-Table1[[#This Row],[Ferrous Recovered (tons)]]-Table1[[#This Row],[Special Handling (tons)]]</f>
        <v>24804</v>
      </c>
      <c r="S52" s="20">
        <f>(Sheet1!$J52-SUM(Sheet1!$O52:$Q52))*2</f>
        <v>39770</v>
      </c>
      <c r="T52" s="24">
        <f>Sheet1!$L52/Sheet1!$S52</f>
        <v>4.3840583354287155</v>
      </c>
      <c r="U52" s="24">
        <f>Table1[[#This Row],[Waste Collected (tons)]]/Table1[[#This Row],[Days]]</f>
        <v>824.25806451612902</v>
      </c>
      <c r="V52" s="24"/>
      <c r="W52" s="20"/>
      <c r="X52" s="20">
        <v>4935</v>
      </c>
      <c r="Y52" s="20"/>
      <c r="Z52" s="20"/>
      <c r="AA52" s="20"/>
      <c r="AB52" s="20"/>
      <c r="AC52" s="20"/>
      <c r="AD52" s="20"/>
      <c r="AE52" s="25"/>
      <c r="AF52" s="20"/>
      <c r="AG52" s="45"/>
      <c r="AH52" s="45"/>
      <c r="AI52" s="45"/>
      <c r="AJ52" s="45"/>
      <c r="AK52" s="4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</row>
    <row r="53" spans="1:52" x14ac:dyDescent="0.2">
      <c r="A53" s="12">
        <v>2013</v>
      </c>
      <c r="B53" s="13">
        <v>2013</v>
      </c>
      <c r="C53" s="13" t="s">
        <v>10</v>
      </c>
      <c r="D53" s="13">
        <v>4</v>
      </c>
      <c r="E53" s="70">
        <f>DATE(Table1[[#This Row],[Calendar Year]],Table1[[#This Row],[MonthNum]],1)</f>
        <v>41365</v>
      </c>
      <c r="F53" s="5">
        <f>DAY(EOMONTH(DATE(Table1[[#This Row],[Calendar Year]],Table1[[#This Row],[MonthNum]],1),0))</f>
        <v>30</v>
      </c>
      <c r="G53" s="14">
        <f>Sheet1!$F53*24</f>
        <v>720</v>
      </c>
      <c r="H53" s="13">
        <v>4</v>
      </c>
      <c r="I53" s="13">
        <v>33231</v>
      </c>
      <c r="J53" s="13">
        <v>32147</v>
      </c>
      <c r="K53" s="13">
        <v>64294</v>
      </c>
      <c r="L53" s="13">
        <v>196219</v>
      </c>
      <c r="M53" s="16">
        <f>Sheet1!$L53/Sheet1!$G53</f>
        <v>272.5263888888889</v>
      </c>
      <c r="N53" s="17">
        <f t="shared" si="1"/>
        <v>3.0519021992720936</v>
      </c>
      <c r="O53" s="13">
        <v>6844</v>
      </c>
      <c r="P53" s="13">
        <v>403</v>
      </c>
      <c r="Q53" s="13">
        <v>731</v>
      </c>
      <c r="R53" s="13">
        <f>Table1[[#This Row],[Waste Collected (tons)]]-Table1[[#This Row],[Ferrous Recovered (tons)]]-Table1[[#This Row],[Special Handling (tons)]]</f>
        <v>32097</v>
      </c>
      <c r="S53" s="13">
        <f>(Sheet1!$J53-SUM(Sheet1!$O53:$Q53))*2</f>
        <v>48338</v>
      </c>
      <c r="T53" s="17">
        <f>Sheet1!$L53/Sheet1!$S53</f>
        <v>4.0593115147503003</v>
      </c>
      <c r="U53" s="17">
        <f>Table1[[#This Row],[Waste Collected (tons)]]/Table1[[#This Row],[Days]]</f>
        <v>1107.7</v>
      </c>
      <c r="V53" s="17"/>
      <c r="W53" s="13">
        <v>4733</v>
      </c>
      <c r="X53" s="13">
        <v>4935</v>
      </c>
      <c r="Y53" s="13">
        <v>14536</v>
      </c>
      <c r="Z53" s="13"/>
      <c r="AA53" s="13"/>
      <c r="AB53" s="13"/>
      <c r="AC53" s="13"/>
      <c r="AD53" s="13"/>
      <c r="AE53" s="18"/>
      <c r="AF53" s="13"/>
      <c r="AG53" s="44"/>
      <c r="AH53" s="44"/>
      <c r="AI53" s="44"/>
      <c r="AJ53" s="44"/>
      <c r="AK53" s="44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">
      <c r="A54" s="19">
        <v>2013</v>
      </c>
      <c r="B54" s="20">
        <v>2013</v>
      </c>
      <c r="C54" s="20" t="s">
        <v>9</v>
      </c>
      <c r="D54" s="20">
        <v>5</v>
      </c>
      <c r="E54" s="69">
        <f>DATE(Table1[[#This Row],[Calendar Year]],Table1[[#This Row],[MonthNum]],1)</f>
        <v>41395</v>
      </c>
      <c r="F54" s="5">
        <f>DAY(EOMONTH(DATE(Table1[[#This Row],[Calendar Year]],Table1[[#This Row],[MonthNum]],1),0))</f>
        <v>31</v>
      </c>
      <c r="G54" s="21">
        <f>Sheet1!$F54*24</f>
        <v>744</v>
      </c>
      <c r="H54" s="20">
        <v>4</v>
      </c>
      <c r="I54" s="20">
        <v>32293</v>
      </c>
      <c r="J54" s="20">
        <v>32682</v>
      </c>
      <c r="K54" s="20">
        <v>65364</v>
      </c>
      <c r="L54" s="20">
        <v>193668</v>
      </c>
      <c r="M54" s="23">
        <f>Sheet1!$L54/Sheet1!$G54</f>
        <v>260.30645161290323</v>
      </c>
      <c r="N54" s="24">
        <f t="shared" si="1"/>
        <v>2.962915366256655</v>
      </c>
      <c r="O54" s="20">
        <v>6817</v>
      </c>
      <c r="P54" s="20">
        <v>281</v>
      </c>
      <c r="Q54" s="20">
        <v>775</v>
      </c>
      <c r="R54" s="20">
        <f>Table1[[#This Row],[Waste Collected (tons)]]-Table1[[#This Row],[Ferrous Recovered (tons)]]-Table1[[#This Row],[Special Handling (tons)]]</f>
        <v>31237</v>
      </c>
      <c r="S54" s="20">
        <f>(Sheet1!$J54-SUM(Sheet1!$O54:$Q54))*2</f>
        <v>49618</v>
      </c>
      <c r="T54" s="24">
        <f>Sheet1!$L54/Sheet1!$S54</f>
        <v>3.9031802974726912</v>
      </c>
      <c r="U54" s="24">
        <f>Table1[[#This Row],[Waste Collected (tons)]]/Table1[[#This Row],[Days]]</f>
        <v>1041.7096774193549</v>
      </c>
      <c r="V54" s="24"/>
      <c r="W54" s="20">
        <v>4733</v>
      </c>
      <c r="X54" s="20">
        <v>4935</v>
      </c>
      <c r="Y54" s="20">
        <v>14186</v>
      </c>
      <c r="Z54" s="20"/>
      <c r="AA54" s="20"/>
      <c r="AB54" s="20"/>
      <c r="AC54" s="20"/>
      <c r="AD54" s="20"/>
      <c r="AE54" s="25"/>
      <c r="AF54" s="20"/>
      <c r="AG54" s="45"/>
      <c r="AH54" s="45"/>
      <c r="AI54" s="45"/>
      <c r="AJ54" s="45"/>
      <c r="AK54" s="4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1:52" x14ac:dyDescent="0.2">
      <c r="A55" s="12">
        <v>2013</v>
      </c>
      <c r="B55" s="13">
        <v>2013</v>
      </c>
      <c r="C55" s="13" t="s">
        <v>8</v>
      </c>
      <c r="D55" s="13">
        <v>6</v>
      </c>
      <c r="E55" s="70">
        <f>DATE(Table1[[#This Row],[Calendar Year]],Table1[[#This Row],[MonthNum]],1)</f>
        <v>41426</v>
      </c>
      <c r="F55" s="5">
        <f>DAY(EOMONTH(DATE(Table1[[#This Row],[Calendar Year]],Table1[[#This Row],[MonthNum]],1),0))</f>
        <v>30</v>
      </c>
      <c r="G55" s="14">
        <f>Sheet1!$F55*24</f>
        <v>720</v>
      </c>
      <c r="H55" s="13">
        <v>4</v>
      </c>
      <c r="I55" s="13">
        <v>30429</v>
      </c>
      <c r="J55" s="13">
        <v>30851</v>
      </c>
      <c r="K55" s="13">
        <v>61702</v>
      </c>
      <c r="L55" s="13">
        <v>180325</v>
      </c>
      <c r="M55" s="16">
        <f>Sheet1!$L55/Sheet1!$G55</f>
        <v>250.45138888888889</v>
      </c>
      <c r="N55" s="17">
        <f t="shared" si="1"/>
        <v>2.9225146672717255</v>
      </c>
      <c r="O55" s="13">
        <v>6165</v>
      </c>
      <c r="P55" s="13">
        <v>271</v>
      </c>
      <c r="Q55" s="13">
        <v>732</v>
      </c>
      <c r="R55" s="13">
        <f>Table1[[#This Row],[Waste Collected (tons)]]-Table1[[#This Row],[Ferrous Recovered (tons)]]-Table1[[#This Row],[Special Handling (tons)]]</f>
        <v>29426</v>
      </c>
      <c r="S55" s="13">
        <f>(Sheet1!$J55-SUM(Sheet1!$O55:$Q55))*2</f>
        <v>47366</v>
      </c>
      <c r="T55" s="17">
        <f>Sheet1!$L55/Sheet1!$S55</f>
        <v>3.8070556939576914</v>
      </c>
      <c r="U55" s="17">
        <f>Table1[[#This Row],[Waste Collected (tons)]]/Table1[[#This Row],[Days]]</f>
        <v>1014.3</v>
      </c>
      <c r="V55" s="17"/>
      <c r="W55" s="13">
        <v>4733</v>
      </c>
      <c r="X55" s="13">
        <v>4935</v>
      </c>
      <c r="Y55" s="13">
        <v>12669</v>
      </c>
      <c r="Z55" s="13"/>
      <c r="AA55" s="13"/>
      <c r="AB55" s="13"/>
      <c r="AC55" s="13"/>
      <c r="AD55" s="13"/>
      <c r="AE55" s="18"/>
      <c r="AF55" s="13"/>
      <c r="AG55" s="44"/>
      <c r="AH55" s="44"/>
      <c r="AI55" s="44"/>
      <c r="AJ55" s="44"/>
      <c r="AK55" s="44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">
      <c r="A56" s="19">
        <v>2013</v>
      </c>
      <c r="B56" s="20">
        <v>2014</v>
      </c>
      <c r="C56" s="20" t="s">
        <v>7</v>
      </c>
      <c r="D56" s="20">
        <v>7</v>
      </c>
      <c r="E56" s="69">
        <f>DATE(Table1[[#This Row],[Calendar Year]],Table1[[#This Row],[MonthNum]],1)</f>
        <v>41456</v>
      </c>
      <c r="F56" s="5">
        <f>DAY(EOMONTH(DATE(Table1[[#This Row],[Calendar Year]],Table1[[#This Row],[MonthNum]],1),0))</f>
        <v>31</v>
      </c>
      <c r="G56" s="21">
        <f>Sheet1!$F56*24</f>
        <v>744</v>
      </c>
      <c r="H56" s="22">
        <v>1</v>
      </c>
      <c r="I56" s="22">
        <v>32237</v>
      </c>
      <c r="J56" s="20">
        <v>31409</v>
      </c>
      <c r="K56" s="20">
        <v>62818</v>
      </c>
      <c r="L56" s="20">
        <v>185488</v>
      </c>
      <c r="M56" s="23">
        <f>Sheet1!$L56/Sheet1!$G56</f>
        <v>249.31182795698925</v>
      </c>
      <c r="N56" s="24">
        <f t="shared" si="1"/>
        <v>2.9527842338183321</v>
      </c>
      <c r="O56" s="20">
        <v>6249</v>
      </c>
      <c r="P56" s="20">
        <v>546</v>
      </c>
      <c r="Q56" s="20">
        <v>764</v>
      </c>
      <c r="R56" s="20">
        <f>Table1[[#This Row],[Waste Collected (tons)]]-Table1[[#This Row],[Ferrous Recovered (tons)]]-Table1[[#This Row],[Special Handling (tons)]]</f>
        <v>30927</v>
      </c>
      <c r="S56" s="20">
        <f>(Sheet1!$J56-SUM(Sheet1!$O56:$Q56))*2</f>
        <v>47700</v>
      </c>
      <c r="T56" s="24">
        <f>Sheet1!$L56/Sheet1!$S56</f>
        <v>3.8886373165618449</v>
      </c>
      <c r="U56" s="24">
        <f>Table1[[#This Row],[Waste Collected (tons)]]/Table1[[#This Row],[Days]]</f>
        <v>1039.9032258064517</v>
      </c>
      <c r="V56" s="24"/>
      <c r="W56" s="20"/>
      <c r="X56" s="20">
        <v>4720</v>
      </c>
      <c r="Y56" s="20">
        <v>12755</v>
      </c>
      <c r="Z56" s="13"/>
      <c r="AA56" s="20"/>
      <c r="AB56" s="20"/>
      <c r="AC56" s="20"/>
      <c r="AD56" s="20"/>
      <c r="AE56" s="25"/>
      <c r="AF56" s="20"/>
      <c r="AG56" s="45"/>
      <c r="AH56" s="45"/>
      <c r="AI56" s="45"/>
      <c r="AJ56" s="45"/>
      <c r="AK56" s="4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1:52" x14ac:dyDescent="0.2">
      <c r="A57" s="12">
        <v>2013</v>
      </c>
      <c r="B57" s="13">
        <v>2014</v>
      </c>
      <c r="C57" s="13" t="s">
        <v>6</v>
      </c>
      <c r="D57" s="13">
        <v>8</v>
      </c>
      <c r="E57" s="70">
        <f>DATE(Table1[[#This Row],[Calendar Year]],Table1[[#This Row],[MonthNum]],1)</f>
        <v>41487</v>
      </c>
      <c r="F57" s="5">
        <f>DAY(EOMONTH(DATE(Table1[[#This Row],[Calendar Year]],Table1[[#This Row],[MonthNum]],1),0))</f>
        <v>31</v>
      </c>
      <c r="G57" s="14">
        <f>Sheet1!$F57*24</f>
        <v>744</v>
      </c>
      <c r="H57" s="15">
        <v>1</v>
      </c>
      <c r="I57" s="15">
        <v>29053</v>
      </c>
      <c r="J57" s="13">
        <v>29000</v>
      </c>
      <c r="K57" s="13">
        <v>58000</v>
      </c>
      <c r="L57" s="13">
        <v>176948</v>
      </c>
      <c r="M57" s="16">
        <f>Sheet1!$L57/Sheet1!$G57</f>
        <v>237.83333333333334</v>
      </c>
      <c r="N57" s="17">
        <f t="shared" si="1"/>
        <v>3.0508275862068968</v>
      </c>
      <c r="O57" s="13">
        <v>6206</v>
      </c>
      <c r="P57" s="13">
        <v>676</v>
      </c>
      <c r="Q57" s="13">
        <v>682</v>
      </c>
      <c r="R57" s="13">
        <f>Table1[[#This Row],[Waste Collected (tons)]]-Table1[[#This Row],[Ferrous Recovered (tons)]]-Table1[[#This Row],[Special Handling (tons)]]</f>
        <v>27695</v>
      </c>
      <c r="S57" s="13">
        <f>(Sheet1!$J57-SUM(Sheet1!$O57:$Q57))*2</f>
        <v>42872</v>
      </c>
      <c r="T57" s="17">
        <f>Sheet1!$L57/Sheet1!$S57</f>
        <v>4.1273558499720098</v>
      </c>
      <c r="U57" s="17">
        <f>Table1[[#This Row],[Waste Collected (tons)]]/Table1[[#This Row],[Days]]</f>
        <v>937.19354838709683</v>
      </c>
      <c r="V57" s="17"/>
      <c r="W57" s="13"/>
      <c r="X57" s="13">
        <v>4720</v>
      </c>
      <c r="Y57" s="13">
        <v>12208</v>
      </c>
      <c r="Z57" s="33"/>
      <c r="AA57" s="13"/>
      <c r="AB57" s="13"/>
      <c r="AC57" s="13"/>
      <c r="AD57" s="13"/>
      <c r="AE57" s="18"/>
      <c r="AF57" s="13"/>
      <c r="AG57" s="44"/>
      <c r="AH57" s="44"/>
      <c r="AI57" s="44"/>
      <c r="AJ57" s="44"/>
      <c r="AK57" s="44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">
      <c r="A58" s="19">
        <v>2013</v>
      </c>
      <c r="B58" s="20">
        <v>2014</v>
      </c>
      <c r="C58" s="20" t="s">
        <v>5</v>
      </c>
      <c r="D58" s="20">
        <v>9</v>
      </c>
      <c r="E58" s="69">
        <f>DATE(Table1[[#This Row],[Calendar Year]],Table1[[#This Row],[MonthNum]],1)</f>
        <v>41518</v>
      </c>
      <c r="F58" s="5">
        <f>DAY(EOMONTH(DATE(Table1[[#This Row],[Calendar Year]],Table1[[#This Row],[MonthNum]],1),0))</f>
        <v>30</v>
      </c>
      <c r="G58" s="21">
        <f>Sheet1!$F58*24</f>
        <v>720</v>
      </c>
      <c r="H58" s="22">
        <v>1</v>
      </c>
      <c r="I58" s="22">
        <v>26768</v>
      </c>
      <c r="J58" s="20">
        <v>26475</v>
      </c>
      <c r="K58" s="20">
        <v>52950</v>
      </c>
      <c r="L58" s="20">
        <v>157535</v>
      </c>
      <c r="M58" s="23">
        <f>Sheet1!$L58/Sheet1!$G58</f>
        <v>218.79861111111111</v>
      </c>
      <c r="N58" s="24">
        <f t="shared" si="1"/>
        <v>2.9751652502360719</v>
      </c>
      <c r="O58" s="20">
        <v>5712</v>
      </c>
      <c r="P58" s="20">
        <v>248</v>
      </c>
      <c r="Q58" s="20">
        <v>597</v>
      </c>
      <c r="R58" s="20">
        <f>Table1[[#This Row],[Waste Collected (tons)]]-Table1[[#This Row],[Ferrous Recovered (tons)]]-Table1[[#This Row],[Special Handling (tons)]]</f>
        <v>25923</v>
      </c>
      <c r="S58" s="20">
        <f>(Sheet1!$J58-SUM(Sheet1!$O58:$Q58))*2</f>
        <v>39836</v>
      </c>
      <c r="T58" s="24">
        <f>Sheet1!$L58/Sheet1!$S58</f>
        <v>3.9545888141379657</v>
      </c>
      <c r="U58" s="24">
        <f>Table1[[#This Row],[Waste Collected (tons)]]/Table1[[#This Row],[Days]]</f>
        <v>892.26666666666665</v>
      </c>
      <c r="V58" s="24"/>
      <c r="W58" s="20"/>
      <c r="X58" s="20">
        <v>4720</v>
      </c>
      <c r="Y58" s="20">
        <v>10672</v>
      </c>
      <c r="Z58" s="33"/>
      <c r="AA58" s="20"/>
      <c r="AB58" s="20"/>
      <c r="AC58" s="20"/>
      <c r="AD58" s="20"/>
      <c r="AE58" s="25"/>
      <c r="AF58" s="20"/>
      <c r="AG58" s="45"/>
      <c r="AH58" s="45"/>
      <c r="AI58" s="45"/>
      <c r="AJ58" s="45"/>
      <c r="AK58" s="4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1:52" x14ac:dyDescent="0.2">
      <c r="A59" s="12">
        <v>2013</v>
      </c>
      <c r="B59" s="13">
        <v>2014</v>
      </c>
      <c r="C59" s="13" t="s">
        <v>4</v>
      </c>
      <c r="D59" s="13">
        <v>10</v>
      </c>
      <c r="E59" s="70">
        <f>DATE(Table1[[#This Row],[Calendar Year]],Table1[[#This Row],[MonthNum]],1)</f>
        <v>41548</v>
      </c>
      <c r="F59" s="5">
        <f>DAY(EOMONTH(DATE(Table1[[#This Row],[Calendar Year]],Table1[[#This Row],[MonthNum]],1),0))</f>
        <v>31</v>
      </c>
      <c r="G59" s="14">
        <f>Sheet1!$F59*24</f>
        <v>744</v>
      </c>
      <c r="H59" s="15">
        <v>2</v>
      </c>
      <c r="I59" s="15">
        <v>28779</v>
      </c>
      <c r="J59" s="13">
        <v>27989</v>
      </c>
      <c r="K59" s="13">
        <v>55978</v>
      </c>
      <c r="L59" s="13">
        <v>165840</v>
      </c>
      <c r="M59" s="16">
        <f>Sheet1!$L59/Sheet1!$G59</f>
        <v>222.90322580645162</v>
      </c>
      <c r="N59" s="17">
        <f t="shared" si="1"/>
        <v>2.9625924470327627</v>
      </c>
      <c r="O59" s="13">
        <v>5763</v>
      </c>
      <c r="P59" s="13">
        <v>410</v>
      </c>
      <c r="Q59" s="13">
        <v>658</v>
      </c>
      <c r="R59" s="13">
        <f>Table1[[#This Row],[Waste Collected (tons)]]-Table1[[#This Row],[Ferrous Recovered (tons)]]-Table1[[#This Row],[Special Handling (tons)]]</f>
        <v>27711</v>
      </c>
      <c r="S59" s="13">
        <f>(Sheet1!$J59-SUM(Sheet1!$O59:$Q59))*2</f>
        <v>42316</v>
      </c>
      <c r="T59" s="17">
        <f>Sheet1!$L59/Sheet1!$S59</f>
        <v>3.9190849796767182</v>
      </c>
      <c r="U59" s="17">
        <f>Table1[[#This Row],[Waste Collected (tons)]]/Table1[[#This Row],[Days]]</f>
        <v>928.35483870967744</v>
      </c>
      <c r="V59" s="17"/>
      <c r="W59" s="13">
        <v>4771</v>
      </c>
      <c r="X59" s="13">
        <v>4720</v>
      </c>
      <c r="Y59" s="13">
        <v>11198</v>
      </c>
      <c r="Z59" s="13">
        <v>40089</v>
      </c>
      <c r="AA59" s="13"/>
      <c r="AB59" s="13">
        <v>5618</v>
      </c>
      <c r="AC59" s="13">
        <v>17140</v>
      </c>
      <c r="AD59" s="13">
        <v>2034000</v>
      </c>
      <c r="AE59" s="18"/>
      <c r="AF59" s="13">
        <v>29601856</v>
      </c>
      <c r="AG59" s="44"/>
      <c r="AH59" s="44"/>
      <c r="AI59" s="44"/>
      <c r="AJ59" s="44"/>
      <c r="AK59" s="44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">
      <c r="A60" s="19">
        <v>2013</v>
      </c>
      <c r="B60" s="20">
        <v>2014</v>
      </c>
      <c r="C60" s="20" t="s">
        <v>3</v>
      </c>
      <c r="D60" s="20">
        <v>11</v>
      </c>
      <c r="E60" s="69">
        <f>DATE(Table1[[#This Row],[Calendar Year]],Table1[[#This Row],[MonthNum]],1)</f>
        <v>41579</v>
      </c>
      <c r="F60" s="5">
        <f>DAY(EOMONTH(DATE(Table1[[#This Row],[Calendar Year]],Table1[[#This Row],[MonthNum]],1),0))</f>
        <v>30</v>
      </c>
      <c r="G60" s="21">
        <f>Sheet1!$F60*24</f>
        <v>720</v>
      </c>
      <c r="H60" s="22">
        <v>2</v>
      </c>
      <c r="I60" s="22">
        <v>26340</v>
      </c>
      <c r="J60" s="20">
        <v>28043</v>
      </c>
      <c r="K60" s="20">
        <v>56086</v>
      </c>
      <c r="L60" s="20">
        <v>179483</v>
      </c>
      <c r="M60" s="23">
        <f>Sheet1!$L60/Sheet1!$G60</f>
        <v>249.28194444444443</v>
      </c>
      <c r="N60" s="24">
        <f t="shared" si="1"/>
        <v>3.2001390721392147</v>
      </c>
      <c r="O60" s="20">
        <v>6008</v>
      </c>
      <c r="P60" s="20">
        <v>188</v>
      </c>
      <c r="Q60" s="20">
        <v>689</v>
      </c>
      <c r="R60" s="20">
        <f>Table1[[#This Row],[Waste Collected (tons)]]-Table1[[#This Row],[Ferrous Recovered (tons)]]-Table1[[#This Row],[Special Handling (tons)]]</f>
        <v>25463</v>
      </c>
      <c r="S60" s="20">
        <f>(Sheet1!$J60-SUM(Sheet1!$O60:$Q60))*2</f>
        <v>42316</v>
      </c>
      <c r="T60" s="24">
        <f>Sheet1!$L60/Sheet1!$S60</f>
        <v>4.2414925796389076</v>
      </c>
      <c r="U60" s="24">
        <f>Table1[[#This Row],[Waste Collected (tons)]]/Table1[[#This Row],[Days]]</f>
        <v>878</v>
      </c>
      <c r="V60" s="24"/>
      <c r="W60" s="20">
        <v>4771</v>
      </c>
      <c r="X60" s="20">
        <v>4720</v>
      </c>
      <c r="Y60" s="20">
        <v>9705</v>
      </c>
      <c r="Z60" s="20">
        <v>40089</v>
      </c>
      <c r="AA60" s="20"/>
      <c r="AB60" s="20">
        <v>5618</v>
      </c>
      <c r="AC60" s="20">
        <v>17140</v>
      </c>
      <c r="AD60" s="20">
        <v>2034000</v>
      </c>
      <c r="AE60" s="25"/>
      <c r="AF60" s="20">
        <v>29601856</v>
      </c>
      <c r="AG60" s="45"/>
      <c r="AH60" s="45"/>
      <c r="AI60" s="45"/>
      <c r="AJ60" s="45"/>
      <c r="AK60" s="4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1:52" x14ac:dyDescent="0.2">
      <c r="A61" s="12">
        <v>2013</v>
      </c>
      <c r="B61" s="13">
        <v>2014</v>
      </c>
      <c r="C61" s="13" t="s">
        <v>2</v>
      </c>
      <c r="D61" s="13">
        <v>12</v>
      </c>
      <c r="E61" s="70">
        <f>DATE(Table1[[#This Row],[Calendar Year]],Table1[[#This Row],[MonthNum]],1)</f>
        <v>41609</v>
      </c>
      <c r="F61" s="5">
        <f>DAY(EOMONTH(DATE(Table1[[#This Row],[Calendar Year]],Table1[[#This Row],[MonthNum]],1),0))</f>
        <v>31</v>
      </c>
      <c r="G61" s="14">
        <f>Sheet1!$F61*24</f>
        <v>744</v>
      </c>
      <c r="H61" s="15">
        <v>2</v>
      </c>
      <c r="I61" s="15">
        <v>30380</v>
      </c>
      <c r="J61" s="16">
        <v>29253.7</v>
      </c>
      <c r="K61" s="16">
        <v>58507.4</v>
      </c>
      <c r="L61" s="13">
        <v>172645</v>
      </c>
      <c r="M61" s="16">
        <f>Sheet1!$L61/Sheet1!$G61</f>
        <v>232.04973118279571</v>
      </c>
      <c r="N61" s="17">
        <f t="shared" si="1"/>
        <v>2.950823314657633</v>
      </c>
      <c r="O61" s="13">
        <v>6062</v>
      </c>
      <c r="P61" s="13">
        <v>268</v>
      </c>
      <c r="Q61" s="13">
        <v>680</v>
      </c>
      <c r="R61" s="13">
        <f>Table1[[#This Row],[Waste Collected (tons)]]-Table1[[#This Row],[Ferrous Recovered (tons)]]-Table1[[#This Row],[Special Handling (tons)]]</f>
        <v>29432</v>
      </c>
      <c r="S61" s="16">
        <f>(Sheet1!$J61-SUM(Sheet1!$O61:$Q61))*2</f>
        <v>44487.4</v>
      </c>
      <c r="T61" s="17">
        <f>Sheet1!$L61/Sheet1!$S61</f>
        <v>3.8807617437746416</v>
      </c>
      <c r="U61" s="17">
        <f>Table1[[#This Row],[Waste Collected (tons)]]/Table1[[#This Row],[Days]]</f>
        <v>980</v>
      </c>
      <c r="V61" s="17"/>
      <c r="W61" s="13">
        <v>4771</v>
      </c>
      <c r="X61" s="13">
        <v>4720</v>
      </c>
      <c r="Y61" s="13">
        <v>12165</v>
      </c>
      <c r="Z61" s="13">
        <v>40089</v>
      </c>
      <c r="AA61" s="13"/>
      <c r="AB61" s="13">
        <v>5618</v>
      </c>
      <c r="AC61" s="13">
        <v>17140</v>
      </c>
      <c r="AD61" s="13">
        <v>2034000</v>
      </c>
      <c r="AE61" s="18"/>
      <c r="AF61" s="13">
        <v>29601856</v>
      </c>
      <c r="AG61" s="44"/>
      <c r="AH61" s="44"/>
      <c r="AI61" s="44"/>
      <c r="AJ61" s="44"/>
      <c r="AK61" s="44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">
      <c r="A62" s="19">
        <v>2014</v>
      </c>
      <c r="B62" s="20">
        <v>2014</v>
      </c>
      <c r="C62" s="20" t="s">
        <v>13</v>
      </c>
      <c r="D62" s="20">
        <v>1</v>
      </c>
      <c r="E62" s="69">
        <f>DATE(Table1[[#This Row],[Calendar Year]],Table1[[#This Row],[MonthNum]],1)</f>
        <v>41640</v>
      </c>
      <c r="F62" s="5">
        <f>DAY(EOMONTH(DATE(Table1[[#This Row],[Calendar Year]],Table1[[#This Row],[MonthNum]],1),0))</f>
        <v>31</v>
      </c>
      <c r="G62" s="21">
        <f>Sheet1!$F62*24</f>
        <v>744</v>
      </c>
      <c r="H62" s="20">
        <v>3</v>
      </c>
      <c r="I62" s="20">
        <v>28241</v>
      </c>
      <c r="J62" s="20">
        <v>28329</v>
      </c>
      <c r="K62" s="20">
        <f>Sheet1!$J62*2</f>
        <v>56658</v>
      </c>
      <c r="L62" s="20">
        <v>174634</v>
      </c>
      <c r="M62" s="23">
        <f>Sheet1!$L62/Sheet1!$G62</f>
        <v>234.72311827956989</v>
      </c>
      <c r="N62" s="24">
        <f t="shared" si="1"/>
        <v>3.0822478732041372</v>
      </c>
      <c r="O62" s="20">
        <v>5956</v>
      </c>
      <c r="P62" s="20">
        <v>276</v>
      </c>
      <c r="Q62" s="20">
        <v>834</v>
      </c>
      <c r="R62" s="20">
        <f>Table1[[#This Row],[Waste Collected (tons)]]-Table1[[#This Row],[Ferrous Recovered (tons)]]-Table1[[#This Row],[Special Handling (tons)]]</f>
        <v>27131</v>
      </c>
      <c r="S62" s="20">
        <f>(Sheet1!$J62-SUM(Sheet1!$O62:$Q62))*2</f>
        <v>42526</v>
      </c>
      <c r="T62" s="24">
        <f>Sheet1!$L62/Sheet1!$S62</f>
        <v>4.1065230682406053</v>
      </c>
      <c r="U62" s="24">
        <f>Table1[[#This Row],[Waste Collected (tons)]]/Table1[[#This Row],[Days]]</f>
        <v>911</v>
      </c>
      <c r="V62" s="24"/>
      <c r="W62" s="20">
        <v>4752</v>
      </c>
      <c r="X62" s="20">
        <v>4720</v>
      </c>
      <c r="Y62" s="20">
        <v>12523</v>
      </c>
      <c r="Z62" s="20">
        <v>41990</v>
      </c>
      <c r="AA62" s="20"/>
      <c r="AB62" s="20">
        <v>6033</v>
      </c>
      <c r="AC62" s="20">
        <v>11870</v>
      </c>
      <c r="AD62" s="20">
        <v>2048000</v>
      </c>
      <c r="AE62" s="25"/>
      <c r="AF62" s="20">
        <v>23898220</v>
      </c>
      <c r="AG62" s="45"/>
      <c r="AH62" s="45"/>
      <c r="AI62" s="45"/>
      <c r="AJ62" s="45"/>
      <c r="AK62" s="4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1:52" x14ac:dyDescent="0.2">
      <c r="A63" s="12">
        <v>2014</v>
      </c>
      <c r="B63" s="13">
        <v>2014</v>
      </c>
      <c r="C63" s="13" t="s">
        <v>12</v>
      </c>
      <c r="D63" s="13">
        <v>2</v>
      </c>
      <c r="E63" s="70">
        <f>DATE(Table1[[#This Row],[Calendar Year]],Table1[[#This Row],[MonthNum]],1)</f>
        <v>41671</v>
      </c>
      <c r="F63" s="5">
        <f>DAY(EOMONTH(DATE(Table1[[#This Row],[Calendar Year]],Table1[[#This Row],[MonthNum]],1),0))</f>
        <v>28</v>
      </c>
      <c r="G63" s="14">
        <f>Sheet1!$F63*24</f>
        <v>672</v>
      </c>
      <c r="H63" s="13">
        <v>3</v>
      </c>
      <c r="I63" s="13">
        <v>25903</v>
      </c>
      <c r="J63" s="13">
        <v>26537</v>
      </c>
      <c r="K63" s="13">
        <f>Sheet1!$J63*2</f>
        <v>53074</v>
      </c>
      <c r="L63" s="13">
        <v>165716</v>
      </c>
      <c r="M63" s="16">
        <f>Sheet1!$L63/Sheet1!$G63</f>
        <v>246.60119047619048</v>
      </c>
      <c r="N63" s="17">
        <f t="shared" si="1"/>
        <v>3.1223574631646382</v>
      </c>
      <c r="O63" s="13">
        <v>5314</v>
      </c>
      <c r="P63" s="13">
        <v>192</v>
      </c>
      <c r="Q63" s="13">
        <v>740</v>
      </c>
      <c r="R63" s="13">
        <f>Table1[[#This Row],[Waste Collected (tons)]]-Table1[[#This Row],[Ferrous Recovered (tons)]]-Table1[[#This Row],[Special Handling (tons)]]</f>
        <v>24971</v>
      </c>
      <c r="S63" s="13">
        <f>(Sheet1!$J63-SUM(Sheet1!$O63:$Q63))*2</f>
        <v>40582</v>
      </c>
      <c r="T63" s="17">
        <f>Sheet1!$L63/Sheet1!$S63</f>
        <v>4.083485289044404</v>
      </c>
      <c r="U63" s="17">
        <f>Table1[[#This Row],[Waste Collected (tons)]]/Table1[[#This Row],[Days]]</f>
        <v>925.10714285714289</v>
      </c>
      <c r="V63" s="17"/>
      <c r="W63" s="13">
        <v>4752</v>
      </c>
      <c r="X63" s="13">
        <v>4720</v>
      </c>
      <c r="Y63" s="13">
        <v>11037</v>
      </c>
      <c r="Z63" s="13">
        <v>41990</v>
      </c>
      <c r="AA63" s="13"/>
      <c r="AB63" s="13">
        <v>6033</v>
      </c>
      <c r="AC63" s="13">
        <v>11870</v>
      </c>
      <c r="AD63" s="13">
        <v>2048000</v>
      </c>
      <c r="AE63" s="18"/>
      <c r="AF63" s="13">
        <v>23898220</v>
      </c>
      <c r="AG63" s="44"/>
      <c r="AH63" s="44"/>
      <c r="AI63" s="44"/>
      <c r="AJ63" s="44"/>
      <c r="AK63" s="44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 s="19">
        <v>2014</v>
      </c>
      <c r="B64" s="20">
        <v>2014</v>
      </c>
      <c r="C64" s="20" t="s">
        <v>11</v>
      </c>
      <c r="D64" s="20">
        <v>3</v>
      </c>
      <c r="E64" s="69">
        <f>DATE(Table1[[#This Row],[Calendar Year]],Table1[[#This Row],[MonthNum]],1)</f>
        <v>41699</v>
      </c>
      <c r="F64" s="5">
        <f>DAY(EOMONTH(DATE(Table1[[#This Row],[Calendar Year]],Table1[[#This Row],[MonthNum]],1),0))</f>
        <v>31</v>
      </c>
      <c r="G64" s="21">
        <f>Sheet1!$F64*24</f>
        <v>744</v>
      </c>
      <c r="H64" s="20">
        <v>3</v>
      </c>
      <c r="I64" s="20">
        <v>27256</v>
      </c>
      <c r="J64" s="20">
        <v>27348</v>
      </c>
      <c r="K64" s="20">
        <f>Sheet1!$J64*2</f>
        <v>54696</v>
      </c>
      <c r="L64" s="20">
        <v>165716</v>
      </c>
      <c r="M64" s="23">
        <f>Sheet1!$L64/Sheet1!$G64</f>
        <v>222.73655913978496</v>
      </c>
      <c r="N64" s="24">
        <f t="shared" si="1"/>
        <v>3.0297645166008484</v>
      </c>
      <c r="O64" s="20">
        <v>5766</v>
      </c>
      <c r="P64" s="20">
        <v>231</v>
      </c>
      <c r="Q64" s="20">
        <v>722</v>
      </c>
      <c r="R64" s="20">
        <f>Table1[[#This Row],[Waste Collected (tons)]]-Table1[[#This Row],[Ferrous Recovered (tons)]]-Table1[[#This Row],[Special Handling (tons)]]</f>
        <v>26303</v>
      </c>
      <c r="S64" s="20">
        <f>(Sheet1!$J64-SUM(Sheet1!$O64:$Q64))*2</f>
        <v>41258</v>
      </c>
      <c r="T64" s="24">
        <f>Sheet1!$L64/Sheet1!$S64</f>
        <v>4.0165786029376118</v>
      </c>
      <c r="U64" s="24">
        <f>Table1[[#This Row],[Waste Collected (tons)]]/Table1[[#This Row],[Days]]</f>
        <v>879.22580645161293</v>
      </c>
      <c r="V64" s="24"/>
      <c r="W64" s="20">
        <v>4752</v>
      </c>
      <c r="X64" s="20">
        <v>4720</v>
      </c>
      <c r="Y64" s="20">
        <v>11392</v>
      </c>
      <c r="Z64" s="20">
        <v>41990</v>
      </c>
      <c r="AA64" s="20"/>
      <c r="AB64" s="20">
        <v>6033</v>
      </c>
      <c r="AC64" s="20">
        <v>11870</v>
      </c>
      <c r="AD64" s="20">
        <v>2048000</v>
      </c>
      <c r="AE64" s="25"/>
      <c r="AF64" s="20">
        <v>23898220</v>
      </c>
      <c r="AG64" s="45"/>
      <c r="AH64" s="45"/>
      <c r="AI64" s="45"/>
      <c r="AJ64" s="45"/>
      <c r="AK64" s="4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1:52" x14ac:dyDescent="0.2">
      <c r="A65" s="12">
        <v>2014</v>
      </c>
      <c r="B65" s="13">
        <v>2014</v>
      </c>
      <c r="C65" s="13" t="s">
        <v>10</v>
      </c>
      <c r="D65" s="13">
        <v>4</v>
      </c>
      <c r="E65" s="70">
        <f>DATE(Table1[[#This Row],[Calendar Year]],Table1[[#This Row],[MonthNum]],1)</f>
        <v>41730</v>
      </c>
      <c r="F65" s="5">
        <f>DAY(EOMONTH(DATE(Table1[[#This Row],[Calendar Year]],Table1[[#This Row],[MonthNum]],1),0))</f>
        <v>30</v>
      </c>
      <c r="G65" s="14">
        <f>Sheet1!$F65*24</f>
        <v>720</v>
      </c>
      <c r="H65" s="13">
        <v>4</v>
      </c>
      <c r="I65" s="13">
        <v>31249</v>
      </c>
      <c r="J65" s="13">
        <v>31317</v>
      </c>
      <c r="K65" s="13">
        <f>Sheet1!$J65*2</f>
        <v>62634</v>
      </c>
      <c r="L65" s="13">
        <v>189568</v>
      </c>
      <c r="M65" s="16">
        <f>Sheet1!$L65/Sheet1!$G65</f>
        <v>263.28888888888889</v>
      </c>
      <c r="N65" s="17">
        <f t="shared" si="1"/>
        <v>3.0265989718044515</v>
      </c>
      <c r="O65" s="13">
        <v>6454</v>
      </c>
      <c r="P65" s="13">
        <v>253</v>
      </c>
      <c r="Q65" s="13">
        <v>873</v>
      </c>
      <c r="R65" s="13">
        <f>Table1[[#This Row],[Waste Collected (tons)]]-Table1[[#This Row],[Ferrous Recovered (tons)]]-Table1[[#This Row],[Special Handling (tons)]]</f>
        <v>30123</v>
      </c>
      <c r="S65" s="13">
        <f>(Sheet1!$J65-SUM(Sheet1!$O65:$Q65))*2</f>
        <v>47474</v>
      </c>
      <c r="T65" s="17">
        <f>Sheet1!$L65/Sheet1!$S65</f>
        <v>3.9930909550490794</v>
      </c>
      <c r="U65" s="17">
        <f>Table1[[#This Row],[Waste Collected (tons)]]/Table1[[#This Row],[Days]]</f>
        <v>1041.6333333333334</v>
      </c>
      <c r="V65" s="17"/>
      <c r="W65" s="13">
        <v>4590</v>
      </c>
      <c r="X65" s="13">
        <v>4720</v>
      </c>
      <c r="Y65" s="13">
        <v>13568</v>
      </c>
      <c r="Z65" s="20">
        <v>46444</v>
      </c>
      <c r="AA65" s="13"/>
      <c r="AB65" s="13">
        <v>5409</v>
      </c>
      <c r="AC65" s="13">
        <v>13340</v>
      </c>
      <c r="AD65" s="13">
        <v>2352000</v>
      </c>
      <c r="AE65" s="18"/>
      <c r="AF65" s="13">
        <v>38098539</v>
      </c>
      <c r="AG65" s="44"/>
      <c r="AH65" s="44"/>
      <c r="AI65" s="44"/>
      <c r="AJ65" s="44"/>
      <c r="AK65" s="44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 s="19">
        <v>2014</v>
      </c>
      <c r="B66" s="20">
        <v>2014</v>
      </c>
      <c r="C66" s="20" t="s">
        <v>9</v>
      </c>
      <c r="D66" s="20">
        <v>5</v>
      </c>
      <c r="E66" s="69">
        <f>DATE(Table1[[#This Row],[Calendar Year]],Table1[[#This Row],[MonthNum]],1)</f>
        <v>41760</v>
      </c>
      <c r="F66" s="5">
        <f>DAY(EOMONTH(DATE(Table1[[#This Row],[Calendar Year]],Table1[[#This Row],[MonthNum]],1),0))</f>
        <v>31</v>
      </c>
      <c r="G66" s="21">
        <f>Sheet1!$F66*24</f>
        <v>744</v>
      </c>
      <c r="H66" s="20">
        <v>4</v>
      </c>
      <c r="I66" s="20">
        <v>33546</v>
      </c>
      <c r="J66" s="20">
        <v>32873</v>
      </c>
      <c r="K66" s="20">
        <f>Sheet1!$J66*2</f>
        <v>65746</v>
      </c>
      <c r="L66" s="20">
        <v>190394</v>
      </c>
      <c r="M66" s="23">
        <f>Sheet1!$L66/Sheet1!$G66</f>
        <v>255.90591397849462</v>
      </c>
      <c r="N66" s="24">
        <f t="shared" ref="N66:N97" si="2">L66/K66</f>
        <v>2.8959024123140571</v>
      </c>
      <c r="O66" s="20">
        <v>6585</v>
      </c>
      <c r="P66" s="20">
        <v>151</v>
      </c>
      <c r="Q66" s="20">
        <v>897</v>
      </c>
      <c r="R66" s="20">
        <f>Table1[[#This Row],[Waste Collected (tons)]]-Table1[[#This Row],[Ferrous Recovered (tons)]]-Table1[[#This Row],[Special Handling (tons)]]</f>
        <v>32498</v>
      </c>
      <c r="S66" s="20">
        <f>(Sheet1!$J66-SUM(Sheet1!$O66:$Q66))*2</f>
        <v>50480</v>
      </c>
      <c r="T66" s="24">
        <f>Sheet1!$L66/Sheet1!$S66</f>
        <v>3.7716719492868465</v>
      </c>
      <c r="U66" s="24">
        <f>Table1[[#This Row],[Waste Collected (tons)]]/Table1[[#This Row],[Days]]</f>
        <v>1082.1290322580646</v>
      </c>
      <c r="V66" s="24"/>
      <c r="W66" s="20">
        <v>4590</v>
      </c>
      <c r="X66" s="20">
        <v>4720</v>
      </c>
      <c r="Y66" s="20">
        <v>13515</v>
      </c>
      <c r="Z66" s="13">
        <v>46444</v>
      </c>
      <c r="AA66" s="33"/>
      <c r="AB66" s="20">
        <v>5409</v>
      </c>
      <c r="AC66" s="20">
        <v>13340</v>
      </c>
      <c r="AD66" s="13">
        <v>2352000</v>
      </c>
      <c r="AE66" s="25"/>
      <c r="AF66" s="13">
        <v>38098539</v>
      </c>
      <c r="AG66" s="45"/>
      <c r="AH66" s="45"/>
      <c r="AI66" s="45"/>
      <c r="AJ66" s="45"/>
      <c r="AK66" s="4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1:52" x14ac:dyDescent="0.2">
      <c r="A67" s="12">
        <v>2014</v>
      </c>
      <c r="B67" s="13">
        <v>2014</v>
      </c>
      <c r="C67" s="13" t="s">
        <v>8</v>
      </c>
      <c r="D67" s="13">
        <v>6</v>
      </c>
      <c r="E67" s="70">
        <f>DATE(Table1[[#This Row],[Calendar Year]],Table1[[#This Row],[MonthNum]],1)</f>
        <v>41791</v>
      </c>
      <c r="F67" s="5">
        <f>DAY(EOMONTH(DATE(Table1[[#This Row],[Calendar Year]],Table1[[#This Row],[MonthNum]],1),0))</f>
        <v>30</v>
      </c>
      <c r="G67" s="14">
        <f>Sheet1!$F67*24</f>
        <v>720</v>
      </c>
      <c r="H67" s="13">
        <v>4</v>
      </c>
      <c r="I67" s="13">
        <v>30193</v>
      </c>
      <c r="J67" s="13">
        <v>30544</v>
      </c>
      <c r="K67" s="13">
        <f>Sheet1!$J67*2</f>
        <v>61088</v>
      </c>
      <c r="L67" s="13">
        <v>176007</v>
      </c>
      <c r="M67" s="16">
        <f>Sheet1!$L67/Sheet1!$G67</f>
        <v>244.45416666666668</v>
      </c>
      <c r="N67" s="17">
        <f t="shared" si="2"/>
        <v>2.8812041644840232</v>
      </c>
      <c r="O67" s="13">
        <v>5996</v>
      </c>
      <c r="P67" s="13">
        <v>110</v>
      </c>
      <c r="Q67" s="13">
        <v>786</v>
      </c>
      <c r="R67" s="13">
        <f>Table1[[#This Row],[Waste Collected (tons)]]-Table1[[#This Row],[Ferrous Recovered (tons)]]-Table1[[#This Row],[Special Handling (tons)]]</f>
        <v>29297</v>
      </c>
      <c r="S67" s="13">
        <f>(Sheet1!$J67-SUM(Sheet1!$O67:$Q67))*2</f>
        <v>47304</v>
      </c>
      <c r="T67" s="17">
        <f>Sheet1!$L67/Sheet1!$S67</f>
        <v>3.7207635717909691</v>
      </c>
      <c r="U67" s="17">
        <f>Table1[[#This Row],[Waste Collected (tons)]]/Table1[[#This Row],[Days]]</f>
        <v>1006.4333333333333</v>
      </c>
      <c r="V67" s="17"/>
      <c r="W67" s="13">
        <v>4590</v>
      </c>
      <c r="X67" s="13">
        <v>4720</v>
      </c>
      <c r="Y67" s="13">
        <v>12326</v>
      </c>
      <c r="Z67" s="20">
        <v>46444</v>
      </c>
      <c r="AA67" s="33"/>
      <c r="AB67" s="13">
        <v>5409</v>
      </c>
      <c r="AC67" s="13">
        <v>13340</v>
      </c>
      <c r="AD67" s="13">
        <v>2352000</v>
      </c>
      <c r="AE67" s="18"/>
      <c r="AF67" s="13">
        <v>38098539</v>
      </c>
      <c r="AG67" s="44"/>
      <c r="AH67" s="44"/>
      <c r="AI67" s="44"/>
      <c r="AJ67" s="44"/>
      <c r="AK67" s="44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 s="19">
        <v>2014</v>
      </c>
      <c r="B68" s="20">
        <v>2015</v>
      </c>
      <c r="C68" s="20" t="s">
        <v>7</v>
      </c>
      <c r="D68" s="20">
        <v>7</v>
      </c>
      <c r="E68" s="69">
        <f>DATE(Table1[[#This Row],[Calendar Year]],Table1[[#This Row],[MonthNum]],1)</f>
        <v>41821</v>
      </c>
      <c r="F68" s="5">
        <f>DAY(EOMONTH(DATE(Table1[[#This Row],[Calendar Year]],Table1[[#This Row],[MonthNum]],1),0))</f>
        <v>31</v>
      </c>
      <c r="G68" s="21">
        <f>Sheet1!$F68*24</f>
        <v>744</v>
      </c>
      <c r="H68" s="22">
        <v>1</v>
      </c>
      <c r="I68" s="22">
        <v>31913</v>
      </c>
      <c r="J68" s="20">
        <v>31818</v>
      </c>
      <c r="K68" s="20">
        <f>Sheet1!$J68*2</f>
        <v>63636</v>
      </c>
      <c r="L68" s="20">
        <v>193977</v>
      </c>
      <c r="M68" s="23">
        <f>Sheet1!$L68/Sheet1!$G68</f>
        <v>260.72177419354841</v>
      </c>
      <c r="N68" s="24">
        <f t="shared" si="2"/>
        <v>3.0482274184423912</v>
      </c>
      <c r="O68" s="20">
        <v>6417</v>
      </c>
      <c r="P68" s="20">
        <v>141</v>
      </c>
      <c r="Q68" s="20">
        <v>891</v>
      </c>
      <c r="R68" s="20">
        <f>Table1[[#This Row],[Waste Collected (tons)]]-Table1[[#This Row],[Ferrous Recovered (tons)]]-Table1[[#This Row],[Special Handling (tons)]]</f>
        <v>30881</v>
      </c>
      <c r="S68" s="20">
        <f>(Sheet1!$J68-SUM(Sheet1!$O68:$Q68))*2</f>
        <v>48738</v>
      </c>
      <c r="T68" s="24">
        <f>Sheet1!$L68/Sheet1!$S68</f>
        <v>3.9799950757109444</v>
      </c>
      <c r="U68" s="24">
        <f>Table1[[#This Row],[Waste Collected (tons)]]/Table1[[#This Row],[Days]]</f>
        <v>1029.4516129032259</v>
      </c>
      <c r="V68" s="24"/>
      <c r="W68" s="20">
        <v>4787</v>
      </c>
      <c r="X68" s="13">
        <v>4819</v>
      </c>
      <c r="Y68" s="20">
        <v>13779</v>
      </c>
      <c r="Z68" s="20">
        <v>43891</v>
      </c>
      <c r="AA68" s="20"/>
      <c r="AB68" s="20">
        <v>5549</v>
      </c>
      <c r="AC68" s="20">
        <v>7660</v>
      </c>
      <c r="AD68" s="20">
        <v>2459000</v>
      </c>
      <c r="AE68" s="25"/>
      <c r="AF68" s="20">
        <v>40727344</v>
      </c>
      <c r="AG68" s="45">
        <v>1</v>
      </c>
      <c r="AH68" s="45">
        <v>0.93600000000000005</v>
      </c>
      <c r="AI68" s="45">
        <v>0.93899999999999995</v>
      </c>
      <c r="AJ68" s="45">
        <v>0.95</v>
      </c>
      <c r="AK68" s="45">
        <v>0.996</v>
      </c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1:52" x14ac:dyDescent="0.2">
      <c r="A69" s="12">
        <v>2014</v>
      </c>
      <c r="B69" s="13">
        <v>2015</v>
      </c>
      <c r="C69" s="13" t="s">
        <v>6</v>
      </c>
      <c r="D69" s="13">
        <v>8</v>
      </c>
      <c r="E69" s="70">
        <f>DATE(Table1[[#This Row],[Calendar Year]],Table1[[#This Row],[MonthNum]],1)</f>
        <v>41852</v>
      </c>
      <c r="F69" s="5">
        <f>DAY(EOMONTH(DATE(Table1[[#This Row],[Calendar Year]],Table1[[#This Row],[MonthNum]],1),0))</f>
        <v>31</v>
      </c>
      <c r="G69" s="14">
        <f>Sheet1!$F69*24</f>
        <v>744</v>
      </c>
      <c r="H69" s="15">
        <v>1</v>
      </c>
      <c r="I69" s="15">
        <v>29106</v>
      </c>
      <c r="J69" s="13">
        <v>29247</v>
      </c>
      <c r="K69" s="13">
        <f>Sheet1!$J69*2</f>
        <v>58494</v>
      </c>
      <c r="L69" s="13">
        <v>174887</v>
      </c>
      <c r="M69" s="16">
        <f>Sheet1!$L69/Sheet1!$G69</f>
        <v>235.06317204301075</v>
      </c>
      <c r="N69" s="17">
        <f t="shared" si="2"/>
        <v>2.9898280165487057</v>
      </c>
      <c r="O69" s="13">
        <v>5904</v>
      </c>
      <c r="P69" s="13">
        <v>266</v>
      </c>
      <c r="Q69" s="13">
        <v>812</v>
      </c>
      <c r="R69" s="13">
        <f>Table1[[#This Row],[Waste Collected (tons)]]-Table1[[#This Row],[Ferrous Recovered (tons)]]-Table1[[#This Row],[Special Handling (tons)]]</f>
        <v>28028</v>
      </c>
      <c r="S69" s="13">
        <f>(Sheet1!$J69-SUM(Sheet1!$O69:$Q69))*2</f>
        <v>44530</v>
      </c>
      <c r="T69" s="17">
        <f>Sheet1!$L69/Sheet1!$S69</f>
        <v>3.9273972602739726</v>
      </c>
      <c r="U69" s="17">
        <f>Table1[[#This Row],[Waste Collected (tons)]]/Table1[[#This Row],[Days]]</f>
        <v>938.90322580645159</v>
      </c>
      <c r="V69" s="17"/>
      <c r="W69" s="13">
        <v>4787</v>
      </c>
      <c r="X69" s="13">
        <v>4819</v>
      </c>
      <c r="Y69" s="13">
        <v>12018</v>
      </c>
      <c r="Z69" s="13">
        <v>43891</v>
      </c>
      <c r="AA69" s="13"/>
      <c r="AB69" s="13">
        <v>5549</v>
      </c>
      <c r="AC69" s="13">
        <v>7660</v>
      </c>
      <c r="AD69" s="13">
        <v>2459000</v>
      </c>
      <c r="AE69" s="18"/>
      <c r="AF69" s="20">
        <v>40727344</v>
      </c>
      <c r="AG69" s="44">
        <v>1</v>
      </c>
      <c r="AH69" s="44">
        <v>0.93600000000000005</v>
      </c>
      <c r="AI69" s="44">
        <v>0.93899999999999995</v>
      </c>
      <c r="AJ69" s="44">
        <v>0.95</v>
      </c>
      <c r="AK69" s="44">
        <v>0.996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 s="19">
        <v>2014</v>
      </c>
      <c r="B70" s="20">
        <v>2015</v>
      </c>
      <c r="C70" s="20" t="s">
        <v>5</v>
      </c>
      <c r="D70" s="20">
        <v>9</v>
      </c>
      <c r="E70" s="69">
        <f>DATE(Table1[[#This Row],[Calendar Year]],Table1[[#This Row],[MonthNum]],1)</f>
        <v>41883</v>
      </c>
      <c r="F70" s="5">
        <f>DAY(EOMONTH(DATE(Table1[[#This Row],[Calendar Year]],Table1[[#This Row],[MonthNum]],1),0))</f>
        <v>30</v>
      </c>
      <c r="G70" s="21">
        <f>Sheet1!$F70*24</f>
        <v>720</v>
      </c>
      <c r="H70" s="22">
        <v>1</v>
      </c>
      <c r="I70" s="22">
        <v>26888</v>
      </c>
      <c r="J70" s="20">
        <v>26594</v>
      </c>
      <c r="K70" s="20">
        <f>Sheet1!$J70*2</f>
        <v>53188</v>
      </c>
      <c r="L70" s="20">
        <v>161161</v>
      </c>
      <c r="M70" s="23">
        <f>Sheet1!$L70/Sheet1!$G70</f>
        <v>223.83472222222221</v>
      </c>
      <c r="N70" s="24">
        <f t="shared" si="2"/>
        <v>3.0300255696773708</v>
      </c>
      <c r="O70" s="20">
        <v>5430</v>
      </c>
      <c r="P70" s="20">
        <v>349</v>
      </c>
      <c r="Q70" s="20">
        <v>762</v>
      </c>
      <c r="R70" s="20">
        <f>Table1[[#This Row],[Waste Collected (tons)]]-Table1[[#This Row],[Ferrous Recovered (tons)]]-Table1[[#This Row],[Special Handling (tons)]]</f>
        <v>25777</v>
      </c>
      <c r="S70" s="20">
        <f>(Sheet1!$J70-SUM(Sheet1!$O70:$Q70))*2</f>
        <v>40106</v>
      </c>
      <c r="T70" s="24">
        <f>Sheet1!$L70/Sheet1!$S70</f>
        <v>4.0183763027975861</v>
      </c>
      <c r="U70" s="24">
        <f>Table1[[#This Row],[Waste Collected (tons)]]/Table1[[#This Row],[Days]]</f>
        <v>896.26666666666665</v>
      </c>
      <c r="V70" s="24"/>
      <c r="W70" s="20">
        <v>4787</v>
      </c>
      <c r="X70" s="13">
        <v>4819</v>
      </c>
      <c r="Y70" s="20">
        <v>11009</v>
      </c>
      <c r="Z70" s="20">
        <v>43891</v>
      </c>
      <c r="AA70" s="20"/>
      <c r="AB70" s="20">
        <v>5549</v>
      </c>
      <c r="AC70" s="20">
        <v>7660</v>
      </c>
      <c r="AD70" s="20">
        <v>2459000</v>
      </c>
      <c r="AE70" s="25"/>
      <c r="AF70" s="20">
        <v>40727344</v>
      </c>
      <c r="AG70" s="45">
        <v>1</v>
      </c>
      <c r="AH70" s="45">
        <v>0.93600000000000005</v>
      </c>
      <c r="AI70" s="45">
        <v>0.93899999999999995</v>
      </c>
      <c r="AJ70" s="45">
        <v>0.95</v>
      </c>
      <c r="AK70" s="45">
        <v>0.996</v>
      </c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1:52" x14ac:dyDescent="0.2">
      <c r="A71" s="12">
        <v>2014</v>
      </c>
      <c r="B71" s="13">
        <v>2015</v>
      </c>
      <c r="C71" s="13" t="s">
        <v>4</v>
      </c>
      <c r="D71" s="13">
        <v>10</v>
      </c>
      <c r="E71" s="70">
        <f>DATE(Table1[[#This Row],[Calendar Year]],Table1[[#This Row],[MonthNum]],1)</f>
        <v>41913</v>
      </c>
      <c r="F71" s="5">
        <f>DAY(EOMONTH(DATE(Table1[[#This Row],[Calendar Year]],Table1[[#This Row],[MonthNum]],1),0))</f>
        <v>31</v>
      </c>
      <c r="G71" s="14">
        <f>Sheet1!$F71*24</f>
        <v>744</v>
      </c>
      <c r="H71" s="15">
        <v>2</v>
      </c>
      <c r="I71" s="15">
        <v>26595</v>
      </c>
      <c r="J71" s="13">
        <v>27883</v>
      </c>
      <c r="K71" s="13">
        <f>Sheet1!$J71*2</f>
        <v>55766</v>
      </c>
      <c r="L71" s="13">
        <v>178450</v>
      </c>
      <c r="M71" s="16">
        <f>Sheet1!$L71/Sheet1!$G71</f>
        <v>239.8521505376344</v>
      </c>
      <c r="N71" s="17">
        <f t="shared" si="2"/>
        <v>3.1999784815120322</v>
      </c>
      <c r="O71" s="13">
        <v>5990</v>
      </c>
      <c r="P71" s="13">
        <v>521</v>
      </c>
      <c r="Q71" s="13">
        <v>846</v>
      </c>
      <c r="R71" s="13">
        <f>Table1[[#This Row],[Waste Collected (tons)]]-Table1[[#This Row],[Ferrous Recovered (tons)]]-Table1[[#This Row],[Special Handling (tons)]]</f>
        <v>25228</v>
      </c>
      <c r="S71" s="13">
        <f>(Sheet1!$J71-SUM(Sheet1!$O71:$Q71))*2</f>
        <v>41052</v>
      </c>
      <c r="T71" s="17">
        <f>Sheet1!$L71/Sheet1!$S71</f>
        <v>4.3469258501412842</v>
      </c>
      <c r="U71" s="17">
        <f>Table1[[#This Row],[Waste Collected (tons)]]/Table1[[#This Row],[Days]]</f>
        <v>857.90322580645159</v>
      </c>
      <c r="V71" s="17"/>
      <c r="W71" s="13">
        <v>4970</v>
      </c>
      <c r="X71" s="13">
        <v>4819</v>
      </c>
      <c r="Y71" s="13">
        <v>12745</v>
      </c>
      <c r="Z71" s="13">
        <v>44985</v>
      </c>
      <c r="AA71" s="13">
        <v>677.9</v>
      </c>
      <c r="AB71" s="13">
        <v>5500</v>
      </c>
      <c r="AC71" s="13">
        <v>9630</v>
      </c>
      <c r="AD71" s="13">
        <v>2044000</v>
      </c>
      <c r="AE71" s="18">
        <v>3.2000000000000001E-2</v>
      </c>
      <c r="AF71" s="13">
        <v>33436464</v>
      </c>
      <c r="AG71" s="44">
        <v>0.93799999999999994</v>
      </c>
      <c r="AH71" s="44">
        <v>1</v>
      </c>
      <c r="AI71" s="44">
        <v>0.96199999999999997</v>
      </c>
      <c r="AJ71" s="44">
        <v>1</v>
      </c>
      <c r="AK71" s="44">
        <v>1</v>
      </c>
      <c r="AL71" s="2">
        <v>30.5</v>
      </c>
      <c r="AM71" s="2">
        <v>242.2</v>
      </c>
      <c r="AN71" s="2">
        <v>84.2</v>
      </c>
      <c r="AO71" s="2">
        <v>9</v>
      </c>
      <c r="AP71" s="2">
        <v>107.3</v>
      </c>
      <c r="AQ71" s="2">
        <v>63</v>
      </c>
      <c r="AR71" s="2">
        <v>85</v>
      </c>
      <c r="AS71" s="2">
        <v>87.8</v>
      </c>
      <c r="AT71" s="2">
        <v>78.5</v>
      </c>
      <c r="AU71" s="2">
        <v>90.6</v>
      </c>
      <c r="AV71" s="2">
        <v>93.5</v>
      </c>
      <c r="AW71" s="2">
        <v>86.7</v>
      </c>
      <c r="AX71" s="2">
        <v>88.8</v>
      </c>
      <c r="AY71" s="2">
        <v>92.4</v>
      </c>
      <c r="AZ71" s="2">
        <v>70.3</v>
      </c>
    </row>
    <row r="72" spans="1:52" x14ac:dyDescent="0.2">
      <c r="A72" s="19">
        <v>2014</v>
      </c>
      <c r="B72" s="20">
        <v>2015</v>
      </c>
      <c r="C72" s="20" t="s">
        <v>3</v>
      </c>
      <c r="D72" s="20">
        <v>11</v>
      </c>
      <c r="E72" s="69">
        <f>DATE(Table1[[#This Row],[Calendar Year]],Table1[[#This Row],[MonthNum]],1)</f>
        <v>41944</v>
      </c>
      <c r="F72" s="5">
        <f>DAY(EOMONTH(DATE(Table1[[#This Row],[Calendar Year]],Table1[[#This Row],[MonthNum]],1),0))</f>
        <v>30</v>
      </c>
      <c r="G72" s="21">
        <f>Sheet1!$F72*24</f>
        <v>720</v>
      </c>
      <c r="H72" s="22">
        <v>2</v>
      </c>
      <c r="I72" s="22">
        <v>26468</v>
      </c>
      <c r="J72" s="20">
        <v>27099</v>
      </c>
      <c r="K72" s="20">
        <f>Sheet1!$J72*2</f>
        <v>54198</v>
      </c>
      <c r="L72" s="20">
        <v>172875</v>
      </c>
      <c r="M72" s="23">
        <f>Sheet1!$L72/Sheet1!$G72</f>
        <v>240.10416666666666</v>
      </c>
      <c r="N72" s="24">
        <f t="shared" si="2"/>
        <v>3.1896933466179562</v>
      </c>
      <c r="O72" s="20">
        <v>5799</v>
      </c>
      <c r="P72" s="20">
        <v>764</v>
      </c>
      <c r="Q72" s="20">
        <v>793</v>
      </c>
      <c r="R72" s="20">
        <f>Table1[[#This Row],[Waste Collected (tons)]]-Table1[[#This Row],[Ferrous Recovered (tons)]]-Table1[[#This Row],[Special Handling (tons)]]</f>
        <v>24911</v>
      </c>
      <c r="S72" s="20">
        <f>(Sheet1!$J72-SUM(Sheet1!$O72:$Q72))*2</f>
        <v>39486</v>
      </c>
      <c r="T72" s="24">
        <f>Sheet1!$L72/Sheet1!$S72</f>
        <v>4.378134022185078</v>
      </c>
      <c r="U72" s="24">
        <f>Table1[[#This Row],[Waste Collected (tons)]]/Table1[[#This Row],[Days]]</f>
        <v>882.26666666666665</v>
      </c>
      <c r="V72" s="24"/>
      <c r="W72" s="20">
        <v>4970</v>
      </c>
      <c r="X72" s="13">
        <v>4819</v>
      </c>
      <c r="Y72" s="20">
        <v>12276</v>
      </c>
      <c r="Z72" s="20">
        <v>44985</v>
      </c>
      <c r="AA72" s="20">
        <v>677.9</v>
      </c>
      <c r="AB72" s="20">
        <v>5500</v>
      </c>
      <c r="AC72" s="20">
        <v>9630</v>
      </c>
      <c r="AD72" s="20">
        <v>2044000</v>
      </c>
      <c r="AE72" s="25">
        <v>3.2000000000000001E-2</v>
      </c>
      <c r="AF72" s="20">
        <v>33436464</v>
      </c>
      <c r="AG72" s="45">
        <v>0.93799999999999994</v>
      </c>
      <c r="AH72" s="45">
        <v>1</v>
      </c>
      <c r="AI72" s="45">
        <v>0.96199999999999997</v>
      </c>
      <c r="AJ72" s="45">
        <v>1</v>
      </c>
      <c r="AK72" s="45">
        <v>1</v>
      </c>
      <c r="AL72" s="26">
        <v>30.5</v>
      </c>
      <c r="AM72" s="26">
        <v>242.2</v>
      </c>
      <c r="AN72" s="26">
        <v>84.2</v>
      </c>
      <c r="AO72" s="26">
        <v>9</v>
      </c>
      <c r="AP72" s="26">
        <v>107.3</v>
      </c>
      <c r="AQ72" s="26">
        <v>63</v>
      </c>
      <c r="AR72" s="26">
        <v>81.900000000000006</v>
      </c>
      <c r="AS72" s="26">
        <v>85.2</v>
      </c>
      <c r="AT72" s="26">
        <v>74</v>
      </c>
      <c r="AU72" s="26">
        <v>90.5</v>
      </c>
      <c r="AV72" s="26">
        <v>92.6</v>
      </c>
      <c r="AW72" s="26">
        <v>82</v>
      </c>
      <c r="AX72" s="26">
        <v>89.9</v>
      </c>
      <c r="AY72" s="26">
        <v>92.8</v>
      </c>
      <c r="AZ72" s="26">
        <v>83.3</v>
      </c>
    </row>
    <row r="73" spans="1:52" x14ac:dyDescent="0.2">
      <c r="A73" s="12">
        <v>2014</v>
      </c>
      <c r="B73" s="13">
        <v>2015</v>
      </c>
      <c r="C73" s="13" t="s">
        <v>2</v>
      </c>
      <c r="D73" s="13">
        <v>12</v>
      </c>
      <c r="E73" s="70">
        <f>DATE(Table1[[#This Row],[Calendar Year]],Table1[[#This Row],[MonthNum]],1)</f>
        <v>41974</v>
      </c>
      <c r="F73" s="5">
        <f>DAY(EOMONTH(DATE(Table1[[#This Row],[Calendar Year]],Table1[[#This Row],[MonthNum]],1),0))</f>
        <v>31</v>
      </c>
      <c r="G73" s="14">
        <f>Sheet1!$F73*24</f>
        <v>744</v>
      </c>
      <c r="H73" s="15">
        <v>2</v>
      </c>
      <c r="I73" s="15">
        <v>33057</v>
      </c>
      <c r="J73" s="13">
        <v>30474</v>
      </c>
      <c r="K73" s="13">
        <f>Sheet1!$J73*2</f>
        <v>60948</v>
      </c>
      <c r="L73" s="13">
        <v>179088</v>
      </c>
      <c r="M73" s="16">
        <f>Sheet1!$L73/Sheet1!$G73</f>
        <v>240.70967741935485</v>
      </c>
      <c r="N73" s="17">
        <f t="shared" si="2"/>
        <v>2.9383736956093718</v>
      </c>
      <c r="O73" s="13">
        <v>6123</v>
      </c>
      <c r="P73" s="13">
        <v>529</v>
      </c>
      <c r="Q73" s="13">
        <v>853</v>
      </c>
      <c r="R73" s="13">
        <f>Table1[[#This Row],[Waste Collected (tons)]]-Table1[[#This Row],[Ferrous Recovered (tons)]]-Table1[[#This Row],[Special Handling (tons)]]</f>
        <v>31675</v>
      </c>
      <c r="S73" s="13">
        <f>(Sheet1!$J73-SUM(Sheet1!$O73:$Q73))*2</f>
        <v>45938</v>
      </c>
      <c r="T73" s="17">
        <f>Sheet1!$L73/Sheet1!$S73</f>
        <v>3.8984718533675822</v>
      </c>
      <c r="U73" s="17">
        <f>Table1[[#This Row],[Waste Collected (tons)]]/Table1[[#This Row],[Days]]</f>
        <v>1066.3548387096773</v>
      </c>
      <c r="V73" s="17"/>
      <c r="W73" s="13">
        <v>4970</v>
      </c>
      <c r="X73" s="13">
        <v>4819</v>
      </c>
      <c r="Y73" s="13">
        <v>12890</v>
      </c>
      <c r="Z73" s="13">
        <v>44985</v>
      </c>
      <c r="AA73" s="13">
        <v>677.9</v>
      </c>
      <c r="AB73" s="13">
        <v>5500</v>
      </c>
      <c r="AC73" s="13">
        <v>9630</v>
      </c>
      <c r="AD73" s="13">
        <v>2044000</v>
      </c>
      <c r="AE73" s="18">
        <v>3.2000000000000001E-2</v>
      </c>
      <c r="AF73" s="13">
        <v>33436464</v>
      </c>
      <c r="AG73" s="44">
        <v>0.93799999999999994</v>
      </c>
      <c r="AH73" s="44">
        <v>1</v>
      </c>
      <c r="AI73" s="44">
        <v>0.96199999999999997</v>
      </c>
      <c r="AJ73" s="44">
        <v>1</v>
      </c>
      <c r="AK73" s="44">
        <v>1</v>
      </c>
      <c r="AL73" s="2">
        <v>30.5</v>
      </c>
      <c r="AM73" s="2">
        <v>242.2</v>
      </c>
      <c r="AN73" s="2">
        <v>84.2</v>
      </c>
      <c r="AO73" s="2">
        <v>9</v>
      </c>
      <c r="AP73" s="2">
        <v>107.3</v>
      </c>
      <c r="AQ73" s="2">
        <v>63</v>
      </c>
      <c r="AR73" s="2">
        <v>75.8</v>
      </c>
      <c r="AS73" s="2">
        <v>80.5</v>
      </c>
      <c r="AT73" s="2">
        <v>65.2</v>
      </c>
      <c r="AU73" s="2">
        <v>84.7</v>
      </c>
      <c r="AV73" s="2">
        <v>91.7</v>
      </c>
      <c r="AW73" s="2">
        <v>67.8</v>
      </c>
      <c r="AX73" s="2">
        <v>83.7</v>
      </c>
      <c r="AY73" s="2">
        <v>91</v>
      </c>
      <c r="AZ73" s="2">
        <v>65</v>
      </c>
    </row>
    <row r="74" spans="1:52" x14ac:dyDescent="0.2">
      <c r="A74" s="19">
        <v>2015</v>
      </c>
      <c r="B74" s="20">
        <v>2015</v>
      </c>
      <c r="C74" s="20" t="s">
        <v>13</v>
      </c>
      <c r="D74" s="20">
        <v>1</v>
      </c>
      <c r="E74" s="69">
        <f>DATE(Table1[[#This Row],[Calendar Year]],Table1[[#This Row],[MonthNum]],1)</f>
        <v>42005</v>
      </c>
      <c r="F74" s="5">
        <f>DAY(EOMONTH(DATE(Table1[[#This Row],[Calendar Year]],Table1[[#This Row],[MonthNum]],1),0))</f>
        <v>31</v>
      </c>
      <c r="G74" s="21">
        <f>Sheet1!$F74*24</f>
        <v>744</v>
      </c>
      <c r="H74" s="20">
        <v>3</v>
      </c>
      <c r="I74" s="20">
        <v>28769</v>
      </c>
      <c r="J74" s="20">
        <v>28114</v>
      </c>
      <c r="K74" s="20">
        <f>Sheet1!$J74*2</f>
        <v>56228</v>
      </c>
      <c r="L74" s="20">
        <v>167202</v>
      </c>
      <c r="M74" s="23">
        <f>Sheet1!$L74/Sheet1!$G74</f>
        <v>224.73387096774192</v>
      </c>
      <c r="N74" s="24">
        <f t="shared" si="2"/>
        <v>2.9736430248274881</v>
      </c>
      <c r="O74" s="20">
        <v>5632</v>
      </c>
      <c r="P74" s="20">
        <v>389</v>
      </c>
      <c r="Q74" s="20">
        <v>825</v>
      </c>
      <c r="R74" s="20">
        <f>Table1[[#This Row],[Waste Collected (tons)]]-Table1[[#This Row],[Ferrous Recovered (tons)]]-Table1[[#This Row],[Special Handling (tons)]]</f>
        <v>27555</v>
      </c>
      <c r="S74" s="20">
        <f>(Sheet1!$J74-SUM(Sheet1!$O74:$Q74))*2</f>
        <v>42536</v>
      </c>
      <c r="T74" s="24">
        <f>Sheet1!$L74/Sheet1!$S74</f>
        <v>3.9308350573631747</v>
      </c>
      <c r="U74" s="24">
        <f>Table1[[#This Row],[Waste Collected (tons)]]/Table1[[#This Row],[Days]]</f>
        <v>928.0322580645161</v>
      </c>
      <c r="V74" s="24"/>
      <c r="W74" s="20">
        <v>4808</v>
      </c>
      <c r="X74" s="13">
        <v>4819</v>
      </c>
      <c r="Y74" s="20">
        <v>11777</v>
      </c>
      <c r="Z74" s="20">
        <v>41107</v>
      </c>
      <c r="AA74" s="20">
        <v>676.9</v>
      </c>
      <c r="AB74" s="20">
        <v>5475</v>
      </c>
      <c r="AC74" s="20">
        <v>12990</v>
      </c>
      <c r="AD74" s="20">
        <v>1908000</v>
      </c>
      <c r="AE74" s="20"/>
      <c r="AF74" s="20">
        <v>24834867</v>
      </c>
      <c r="AG74" s="45"/>
      <c r="AH74" s="45"/>
      <c r="AI74" s="45"/>
      <c r="AJ74" s="45"/>
      <c r="AK74" s="45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1:52" x14ac:dyDescent="0.2">
      <c r="A75" s="12">
        <v>2015</v>
      </c>
      <c r="B75" s="13">
        <v>2015</v>
      </c>
      <c r="C75" s="13" t="s">
        <v>12</v>
      </c>
      <c r="D75" s="13">
        <v>2</v>
      </c>
      <c r="E75" s="70">
        <f>DATE(Table1[[#This Row],[Calendar Year]],Table1[[#This Row],[MonthNum]],1)</f>
        <v>42036</v>
      </c>
      <c r="F75" s="5">
        <f>DAY(EOMONTH(DATE(Table1[[#This Row],[Calendar Year]],Table1[[#This Row],[MonthNum]],1),0))</f>
        <v>28</v>
      </c>
      <c r="G75" s="14">
        <f>Sheet1!$F75*24</f>
        <v>672</v>
      </c>
      <c r="H75" s="13">
        <v>3</v>
      </c>
      <c r="I75" s="13">
        <v>24308</v>
      </c>
      <c r="J75" s="13">
        <v>26301</v>
      </c>
      <c r="K75" s="13">
        <f>Sheet1!$J75*2</f>
        <v>52602</v>
      </c>
      <c r="L75" s="13">
        <v>160221</v>
      </c>
      <c r="M75" s="16">
        <f>Sheet1!$L75/Sheet1!$G75</f>
        <v>238.42410714285714</v>
      </c>
      <c r="N75" s="17">
        <f t="shared" si="2"/>
        <v>3.0459108018706513</v>
      </c>
      <c r="O75" s="13">
        <v>5426</v>
      </c>
      <c r="P75" s="13">
        <v>351</v>
      </c>
      <c r="Q75" s="13">
        <v>794</v>
      </c>
      <c r="R75" s="13">
        <f>Table1[[#This Row],[Waste Collected (tons)]]-Table1[[#This Row],[Ferrous Recovered (tons)]]-Table1[[#This Row],[Special Handling (tons)]]</f>
        <v>23163</v>
      </c>
      <c r="S75" s="13">
        <f>(Sheet1!$J75-SUM(Sheet1!$O75:$Q75))*2</f>
        <v>39460</v>
      </c>
      <c r="T75" s="17">
        <f>Sheet1!$L75/Sheet1!$S75</f>
        <v>4.0603395843892551</v>
      </c>
      <c r="U75" s="17">
        <f>Table1[[#This Row],[Waste Collected (tons)]]/Table1[[#This Row],[Days]]</f>
        <v>868.14285714285711</v>
      </c>
      <c r="V75" s="17"/>
      <c r="W75" s="13">
        <v>4808</v>
      </c>
      <c r="X75" s="13">
        <v>4819</v>
      </c>
      <c r="Y75" s="13">
        <v>11322</v>
      </c>
      <c r="Z75" s="13">
        <v>41107</v>
      </c>
      <c r="AA75" s="13">
        <v>676.9</v>
      </c>
      <c r="AB75" s="13">
        <v>5475</v>
      </c>
      <c r="AC75" s="13">
        <v>12990</v>
      </c>
      <c r="AD75" s="13">
        <v>1908000</v>
      </c>
      <c r="AE75" s="13"/>
      <c r="AF75" s="13">
        <v>24834867</v>
      </c>
      <c r="AG75" s="44"/>
      <c r="AH75" s="44"/>
      <c r="AI75" s="44"/>
      <c r="AJ75" s="44"/>
      <c r="AK75" s="4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 s="19">
        <v>2015</v>
      </c>
      <c r="B76" s="20">
        <v>2015</v>
      </c>
      <c r="C76" s="20" t="s">
        <v>11</v>
      </c>
      <c r="D76" s="20">
        <v>3</v>
      </c>
      <c r="E76" s="69">
        <f>DATE(Table1[[#This Row],[Calendar Year]],Table1[[#This Row],[MonthNum]],1)</f>
        <v>42064</v>
      </c>
      <c r="F76" s="5">
        <f>DAY(EOMONTH(DATE(Table1[[#This Row],[Calendar Year]],Table1[[#This Row],[MonthNum]],1),0))</f>
        <v>31</v>
      </c>
      <c r="G76" s="21">
        <f>Sheet1!$F76*24</f>
        <v>744</v>
      </c>
      <c r="H76" s="20">
        <v>3</v>
      </c>
      <c r="I76" s="20">
        <v>28424</v>
      </c>
      <c r="J76" s="20">
        <v>27461</v>
      </c>
      <c r="K76" s="20">
        <f>Sheet1!$J76*2</f>
        <v>54922</v>
      </c>
      <c r="L76" s="20">
        <v>161860</v>
      </c>
      <c r="M76" s="23">
        <f>Sheet1!$L76/Sheet1!$G76</f>
        <v>217.55376344086022</v>
      </c>
      <c r="N76" s="24">
        <f t="shared" si="2"/>
        <v>2.9470885983758786</v>
      </c>
      <c r="O76" s="20">
        <v>5428</v>
      </c>
      <c r="P76" s="20">
        <v>272</v>
      </c>
      <c r="Q76" s="20">
        <v>747</v>
      </c>
      <c r="R76" s="20">
        <f>Table1[[#This Row],[Waste Collected (tons)]]-Table1[[#This Row],[Ferrous Recovered (tons)]]-Table1[[#This Row],[Special Handling (tons)]]</f>
        <v>27405</v>
      </c>
      <c r="S76" s="20">
        <f>(Sheet1!$J76-SUM(Sheet1!$O76:$Q76))*2</f>
        <v>42028</v>
      </c>
      <c r="T76" s="24">
        <f>Sheet1!$L76/Sheet1!$S76</f>
        <v>3.8512420291234415</v>
      </c>
      <c r="U76" s="24">
        <f>Table1[[#This Row],[Waste Collected (tons)]]/Table1[[#This Row],[Days]]</f>
        <v>916.90322580645159</v>
      </c>
      <c r="V76" s="24"/>
      <c r="W76" s="20">
        <v>4808</v>
      </c>
      <c r="X76" s="13">
        <v>4819</v>
      </c>
      <c r="Y76" s="20">
        <v>11094</v>
      </c>
      <c r="Z76" s="20">
        <v>41107</v>
      </c>
      <c r="AA76" s="20">
        <v>676.9</v>
      </c>
      <c r="AB76" s="20">
        <v>5475</v>
      </c>
      <c r="AC76" s="20">
        <v>12990</v>
      </c>
      <c r="AD76" s="20">
        <v>1908000</v>
      </c>
      <c r="AE76" s="20"/>
      <c r="AF76" s="20">
        <v>24834867</v>
      </c>
      <c r="AG76" s="45"/>
      <c r="AH76" s="45"/>
      <c r="AI76" s="45"/>
      <c r="AJ76" s="45"/>
      <c r="AK76" s="45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1:52" x14ac:dyDescent="0.2">
      <c r="A77" s="12">
        <v>2015</v>
      </c>
      <c r="B77" s="13">
        <v>2015</v>
      </c>
      <c r="C77" s="13" t="s">
        <v>10</v>
      </c>
      <c r="D77" s="13">
        <v>4</v>
      </c>
      <c r="E77" s="70">
        <f>DATE(Table1[[#This Row],[Calendar Year]],Table1[[#This Row],[MonthNum]],1)</f>
        <v>42095</v>
      </c>
      <c r="F77" s="5">
        <f>DAY(EOMONTH(DATE(Table1[[#This Row],[Calendar Year]],Table1[[#This Row],[MonthNum]],1),0))</f>
        <v>30</v>
      </c>
      <c r="G77" s="14">
        <f>Sheet1!$F77*24</f>
        <v>720</v>
      </c>
      <c r="H77" s="13">
        <v>4</v>
      </c>
      <c r="I77" s="13">
        <v>31225</v>
      </c>
      <c r="J77" s="13">
        <v>30646</v>
      </c>
      <c r="K77" s="13">
        <f>Sheet1!$J77*2</f>
        <v>61292</v>
      </c>
      <c r="L77" s="13">
        <v>179434</v>
      </c>
      <c r="M77" s="16">
        <f>Sheet1!$L77/Sheet1!$G77</f>
        <v>249.2138888888889</v>
      </c>
      <c r="N77" s="17">
        <f t="shared" si="2"/>
        <v>2.927527246622724</v>
      </c>
      <c r="O77" s="13">
        <v>6182</v>
      </c>
      <c r="P77" s="13">
        <v>613</v>
      </c>
      <c r="Q77" s="13">
        <v>848</v>
      </c>
      <c r="R77" s="13">
        <f>Table1[[#This Row],[Waste Collected (tons)]]-Table1[[#This Row],[Ferrous Recovered (tons)]]-Table1[[#This Row],[Special Handling (tons)]]</f>
        <v>29764</v>
      </c>
      <c r="S77" s="13">
        <f>(Sheet1!$J77-SUM(Sheet1!$O77:$Q77))*2</f>
        <v>46006</v>
      </c>
      <c r="T77" s="17">
        <f>Sheet1!$L77/Sheet1!$S77</f>
        <v>3.9002304047298177</v>
      </c>
      <c r="U77" s="17">
        <f>Table1[[#This Row],[Waste Collected (tons)]]/Table1[[#This Row],[Days]]</f>
        <v>1040.8333333333333</v>
      </c>
      <c r="V77" s="17"/>
      <c r="W77" s="13">
        <v>4710</v>
      </c>
      <c r="X77" s="13">
        <v>4819</v>
      </c>
      <c r="Y77" s="13">
        <v>12784</v>
      </c>
      <c r="Z77" s="13">
        <v>43162</v>
      </c>
      <c r="AA77" s="13">
        <v>681</v>
      </c>
      <c r="AB77" s="13">
        <v>5477</v>
      </c>
      <c r="AC77" s="13">
        <v>5640</v>
      </c>
      <c r="AD77" s="13">
        <v>2090000</v>
      </c>
      <c r="AE77" s="13"/>
      <c r="AF77" s="13">
        <v>44595720</v>
      </c>
      <c r="AG77" s="44"/>
      <c r="AH77" s="44"/>
      <c r="AI77" s="44"/>
      <c r="AJ77" s="44"/>
      <c r="AK77" s="4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A78" s="19">
        <v>2015</v>
      </c>
      <c r="B78" s="20">
        <v>2015</v>
      </c>
      <c r="C78" s="20" t="s">
        <v>9</v>
      </c>
      <c r="D78" s="20">
        <v>5</v>
      </c>
      <c r="E78" s="69">
        <f>DATE(Table1[[#This Row],[Calendar Year]],Table1[[#This Row],[MonthNum]],1)</f>
        <v>42125</v>
      </c>
      <c r="F78" s="5">
        <f>DAY(EOMONTH(DATE(Table1[[#This Row],[Calendar Year]],Table1[[#This Row],[MonthNum]],1),0))</f>
        <v>31</v>
      </c>
      <c r="G78" s="21">
        <f>Sheet1!$F78*24</f>
        <v>744</v>
      </c>
      <c r="H78" s="20">
        <v>4</v>
      </c>
      <c r="I78" s="20">
        <v>29369</v>
      </c>
      <c r="J78" s="20">
        <v>31160</v>
      </c>
      <c r="K78" s="20">
        <f>Sheet1!$J78*2</f>
        <v>62320</v>
      </c>
      <c r="L78" s="20">
        <v>195150</v>
      </c>
      <c r="M78" s="23">
        <f>Sheet1!$L78/Sheet1!$G78</f>
        <v>262.29838709677421</v>
      </c>
      <c r="N78" s="24">
        <f t="shared" si="2"/>
        <v>3.131418485237484</v>
      </c>
      <c r="O78" s="20">
        <v>6701</v>
      </c>
      <c r="P78" s="20">
        <v>531</v>
      </c>
      <c r="Q78" s="20">
        <v>889</v>
      </c>
      <c r="R78" s="20">
        <f>Table1[[#This Row],[Waste Collected (tons)]]-Table1[[#This Row],[Ferrous Recovered (tons)]]-Table1[[#This Row],[Special Handling (tons)]]</f>
        <v>27949</v>
      </c>
      <c r="S78" s="20">
        <f>(Sheet1!$J78-SUM(Sheet1!$O78:$Q78))*2</f>
        <v>46078</v>
      </c>
      <c r="T78" s="24">
        <f>Sheet1!$L78/Sheet1!$S78</f>
        <v>4.2352098615391292</v>
      </c>
      <c r="U78" s="24">
        <f>Table1[[#This Row],[Waste Collected (tons)]]/Table1[[#This Row],[Days]]</f>
        <v>947.38709677419354</v>
      </c>
      <c r="V78" s="24"/>
      <c r="W78" s="13">
        <v>4710</v>
      </c>
      <c r="X78" s="13">
        <v>4819</v>
      </c>
      <c r="Y78" s="20">
        <v>11786</v>
      </c>
      <c r="Z78" s="13">
        <v>43162</v>
      </c>
      <c r="AA78" s="20">
        <v>681</v>
      </c>
      <c r="AB78" s="20">
        <v>5477</v>
      </c>
      <c r="AC78" s="20">
        <v>5640</v>
      </c>
      <c r="AD78" s="13">
        <v>2090000</v>
      </c>
      <c r="AE78" s="20"/>
      <c r="AF78" s="13">
        <v>44595720</v>
      </c>
      <c r="AG78" s="45"/>
      <c r="AH78" s="45"/>
      <c r="AI78" s="45"/>
      <c r="AJ78" s="45"/>
      <c r="AK78" s="45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</row>
    <row r="79" spans="1:52" x14ac:dyDescent="0.2">
      <c r="A79" s="12">
        <v>2015</v>
      </c>
      <c r="B79" s="13">
        <v>2015</v>
      </c>
      <c r="C79" s="13" t="s">
        <v>8</v>
      </c>
      <c r="D79" s="13">
        <v>6</v>
      </c>
      <c r="E79" s="70">
        <f>DATE(Table1[[#This Row],[Calendar Year]],Table1[[#This Row],[MonthNum]],1)</f>
        <v>42156</v>
      </c>
      <c r="F79" s="5">
        <f>DAY(EOMONTH(DATE(Table1[[#This Row],[Calendar Year]],Table1[[#This Row],[MonthNum]],1),0))</f>
        <v>30</v>
      </c>
      <c r="G79" s="14">
        <f>Sheet1!$F79*24</f>
        <v>720</v>
      </c>
      <c r="H79" s="13">
        <v>4</v>
      </c>
      <c r="I79" s="13">
        <v>31982</v>
      </c>
      <c r="J79" s="13">
        <v>31889</v>
      </c>
      <c r="K79" s="13">
        <f>Sheet1!$J79*2</f>
        <v>63778</v>
      </c>
      <c r="L79" s="13">
        <v>185137</v>
      </c>
      <c r="M79" s="16">
        <f>Sheet1!$L79/Sheet1!$G79</f>
        <v>257.13472222222219</v>
      </c>
      <c r="N79" s="17">
        <f t="shared" si="2"/>
        <v>2.9028348333281069</v>
      </c>
      <c r="O79" s="13">
        <v>5987</v>
      </c>
      <c r="P79" s="13">
        <v>698</v>
      </c>
      <c r="Q79" s="13">
        <v>804</v>
      </c>
      <c r="R79" s="13">
        <f>Table1[[#This Row],[Waste Collected (tons)]]-Table1[[#This Row],[Ferrous Recovered (tons)]]-Table1[[#This Row],[Special Handling (tons)]]</f>
        <v>30480</v>
      </c>
      <c r="S79" s="13">
        <f>(Sheet1!$J79-SUM(Sheet1!$O79:$Q79))*2</f>
        <v>48800</v>
      </c>
      <c r="T79" s="17">
        <f>Sheet1!$L79/Sheet1!$S79</f>
        <v>3.7937909836065575</v>
      </c>
      <c r="U79" s="17">
        <f>Table1[[#This Row],[Waste Collected (tons)]]/Table1[[#This Row],[Days]]</f>
        <v>1066.0666666666666</v>
      </c>
      <c r="V79" s="17"/>
      <c r="W79" s="13">
        <v>4710</v>
      </c>
      <c r="X79" s="13">
        <v>4819</v>
      </c>
      <c r="Y79" s="13">
        <v>11605</v>
      </c>
      <c r="Z79" s="13">
        <v>43162</v>
      </c>
      <c r="AA79" s="13">
        <v>681</v>
      </c>
      <c r="AB79" s="13">
        <v>5477</v>
      </c>
      <c r="AC79" s="13">
        <v>5640</v>
      </c>
      <c r="AD79" s="13">
        <v>2090000</v>
      </c>
      <c r="AE79" s="13"/>
      <c r="AF79" s="13">
        <v>44595720</v>
      </c>
      <c r="AG79" s="44"/>
      <c r="AH79" s="44"/>
      <c r="AI79" s="44"/>
      <c r="AJ79" s="44"/>
      <c r="AK79" s="4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A80" s="19">
        <v>2015</v>
      </c>
      <c r="B80" s="20">
        <v>2016</v>
      </c>
      <c r="C80" s="20" t="s">
        <v>7</v>
      </c>
      <c r="D80" s="20">
        <v>7</v>
      </c>
      <c r="E80" s="69">
        <f>DATE(Table1[[#This Row],[Calendar Year]],Table1[[#This Row],[MonthNum]],1)</f>
        <v>42186</v>
      </c>
      <c r="F80" s="5">
        <f>DAY(EOMONTH(DATE(Table1[[#This Row],[Calendar Year]],Table1[[#This Row],[MonthNum]],1),0))</f>
        <v>31</v>
      </c>
      <c r="G80" s="21">
        <f>Sheet1!$F80*24</f>
        <v>744</v>
      </c>
      <c r="H80" s="22">
        <v>1</v>
      </c>
      <c r="I80" s="22">
        <v>34196</v>
      </c>
      <c r="J80" s="20">
        <v>32537</v>
      </c>
      <c r="K80" s="20">
        <f>Sheet1!$J80*2</f>
        <v>65074</v>
      </c>
      <c r="L80" s="20">
        <v>191850</v>
      </c>
      <c r="M80" s="23">
        <f>Sheet1!$L80/Sheet1!$G80</f>
        <v>257.86290322580646</v>
      </c>
      <c r="N80" s="24">
        <f t="shared" si="2"/>
        <v>2.9481820696437899</v>
      </c>
      <c r="O80" s="20">
        <v>6482</v>
      </c>
      <c r="P80" s="20">
        <v>676</v>
      </c>
      <c r="Q80" s="20">
        <v>895</v>
      </c>
      <c r="R80" s="20">
        <f>Table1[[#This Row],[Waste Collected (tons)]]-Table1[[#This Row],[Ferrous Recovered (tons)]]-Table1[[#This Row],[Special Handling (tons)]]</f>
        <v>32625</v>
      </c>
      <c r="S80" s="20">
        <f>(Sheet1!$J80-SUM(Sheet1!$O80:$Q80))*2</f>
        <v>48968</v>
      </c>
      <c r="T80" s="24">
        <f>Sheet1!$L80/Sheet1!$S80</f>
        <v>3.9178647279856231</v>
      </c>
      <c r="U80" s="24">
        <f>Table1[[#This Row],[Waste Collected (tons)]]/Table1[[#This Row],[Days]]</f>
        <v>1103.0967741935483</v>
      </c>
      <c r="V80" s="24"/>
      <c r="W80" s="20">
        <v>4800</v>
      </c>
      <c r="X80" s="20"/>
      <c r="Y80" s="20">
        <v>13358</v>
      </c>
      <c r="Z80" s="20">
        <v>44083</v>
      </c>
      <c r="AA80" s="20">
        <v>678.1</v>
      </c>
      <c r="AB80" s="20">
        <v>5477</v>
      </c>
      <c r="AC80" s="20">
        <v>10510</v>
      </c>
      <c r="AD80" s="20">
        <v>2066000</v>
      </c>
      <c r="AE80" s="20"/>
      <c r="AF80" s="20">
        <v>42240267</v>
      </c>
      <c r="AG80" s="45">
        <v>0.94099999999999995</v>
      </c>
      <c r="AH80" s="45">
        <v>0.97899999999999998</v>
      </c>
      <c r="AI80" s="45">
        <v>0.98499999999999999</v>
      </c>
      <c r="AJ80" s="45">
        <v>0.99</v>
      </c>
      <c r="AK80" s="45">
        <v>0.99099999999999999</v>
      </c>
      <c r="AL80" s="26">
        <v>98</v>
      </c>
      <c r="AM80" s="26">
        <v>123.9</v>
      </c>
      <c r="AN80" s="26">
        <v>106.8</v>
      </c>
      <c r="AO80" s="26">
        <v>42.5</v>
      </c>
      <c r="AP80" s="26">
        <v>0</v>
      </c>
      <c r="AQ80" s="26">
        <v>32.5</v>
      </c>
      <c r="AR80" s="26">
        <v>84.7</v>
      </c>
      <c r="AS80" s="26">
        <v>89.4</v>
      </c>
      <c r="AT80" s="26">
        <v>75.099999999999994</v>
      </c>
      <c r="AU80" s="26">
        <v>89.7</v>
      </c>
      <c r="AV80" s="26">
        <v>92.8</v>
      </c>
      <c r="AW80" s="26">
        <v>85.9</v>
      </c>
      <c r="AX80" s="26">
        <v>87.4</v>
      </c>
      <c r="AY80" s="26">
        <v>91.6</v>
      </c>
      <c r="AZ80" s="26">
        <v>82.7</v>
      </c>
    </row>
    <row r="81" spans="1:52" x14ac:dyDescent="0.2">
      <c r="A81" s="12">
        <v>2015</v>
      </c>
      <c r="B81" s="13">
        <v>2016</v>
      </c>
      <c r="C81" s="13" t="s">
        <v>6</v>
      </c>
      <c r="D81" s="13">
        <v>8</v>
      </c>
      <c r="E81" s="70">
        <f>DATE(Table1[[#This Row],[Calendar Year]],Table1[[#This Row],[MonthNum]],1)</f>
        <v>42217</v>
      </c>
      <c r="F81" s="5">
        <f>DAY(EOMONTH(DATE(Table1[[#This Row],[Calendar Year]],Table1[[#This Row],[MonthNum]],1),0))</f>
        <v>31</v>
      </c>
      <c r="G81" s="14">
        <f>Sheet1!$F81*24</f>
        <v>744</v>
      </c>
      <c r="H81" s="15">
        <v>1</v>
      </c>
      <c r="I81" s="15">
        <v>27869</v>
      </c>
      <c r="J81" s="13">
        <v>29150</v>
      </c>
      <c r="K81" s="13">
        <f>Sheet1!$J81*2</f>
        <v>58300</v>
      </c>
      <c r="L81" s="13">
        <v>177256</v>
      </c>
      <c r="M81" s="16">
        <f>Sheet1!$L81/Sheet1!$G81</f>
        <v>238.24731182795699</v>
      </c>
      <c r="N81" s="17">
        <f t="shared" si="2"/>
        <v>3.0404116638078902</v>
      </c>
      <c r="O81" s="13">
        <v>6047</v>
      </c>
      <c r="P81" s="13">
        <v>427</v>
      </c>
      <c r="Q81" s="13">
        <v>780</v>
      </c>
      <c r="R81" s="13">
        <f>Table1[[#This Row],[Waste Collected (tons)]]-Table1[[#This Row],[Ferrous Recovered (tons)]]-Table1[[#This Row],[Special Handling (tons)]]</f>
        <v>26662</v>
      </c>
      <c r="S81" s="13">
        <f>(Sheet1!$J81-SUM(Sheet1!$O81:$Q81))*2</f>
        <v>43792</v>
      </c>
      <c r="T81" s="17">
        <f>Sheet1!$L81/Sheet1!$S81</f>
        <v>4.0476799415418343</v>
      </c>
      <c r="U81" s="17">
        <f>Table1[[#This Row],[Waste Collected (tons)]]/Table1[[#This Row],[Days]]</f>
        <v>899</v>
      </c>
      <c r="V81" s="17"/>
      <c r="W81" s="13">
        <v>4800</v>
      </c>
      <c r="X81" s="13"/>
      <c r="Y81" s="13">
        <v>12048</v>
      </c>
      <c r="Z81" s="13">
        <v>44083</v>
      </c>
      <c r="AA81" s="20">
        <v>678.1</v>
      </c>
      <c r="AB81" s="13">
        <v>5477</v>
      </c>
      <c r="AC81" s="13">
        <v>10510</v>
      </c>
      <c r="AD81" s="13">
        <v>2066000</v>
      </c>
      <c r="AE81" s="13"/>
      <c r="AF81" s="20">
        <v>42240267</v>
      </c>
      <c r="AG81" s="45">
        <v>0.94099999999999995</v>
      </c>
      <c r="AH81" s="45">
        <v>0.97899999999999998</v>
      </c>
      <c r="AI81" s="45">
        <v>0.98499999999999999</v>
      </c>
      <c r="AJ81" s="45">
        <v>0.99</v>
      </c>
      <c r="AK81" s="45">
        <v>0.99099999999999999</v>
      </c>
      <c r="AL81" s="26">
        <v>98</v>
      </c>
      <c r="AM81" s="26">
        <v>123.9</v>
      </c>
      <c r="AN81" s="26">
        <v>106.8</v>
      </c>
      <c r="AO81" s="26">
        <v>42.5</v>
      </c>
      <c r="AP81" s="26">
        <v>0</v>
      </c>
      <c r="AQ81" s="26">
        <v>32.5</v>
      </c>
      <c r="AR81" s="2">
        <v>83.8</v>
      </c>
      <c r="AS81" s="2">
        <v>89.1</v>
      </c>
      <c r="AT81" s="2">
        <v>79.8</v>
      </c>
      <c r="AU81" s="2">
        <v>87.3</v>
      </c>
      <c r="AV81" s="2">
        <v>91.9</v>
      </c>
      <c r="AW81" s="2">
        <v>81.7</v>
      </c>
      <c r="AX81" s="2">
        <v>84.4</v>
      </c>
      <c r="AY81" s="2">
        <v>89.9</v>
      </c>
      <c r="AZ81" s="2">
        <v>76.099999999999994</v>
      </c>
    </row>
    <row r="82" spans="1:52" x14ac:dyDescent="0.2">
      <c r="A82" s="19">
        <v>2015</v>
      </c>
      <c r="B82" s="20">
        <v>2016</v>
      </c>
      <c r="C82" s="20" t="s">
        <v>5</v>
      </c>
      <c r="D82" s="20">
        <v>9</v>
      </c>
      <c r="E82" s="69">
        <f>DATE(Table1[[#This Row],[Calendar Year]],Table1[[#This Row],[MonthNum]],1)</f>
        <v>42248</v>
      </c>
      <c r="F82" s="5">
        <f>DAY(EOMONTH(DATE(Table1[[#This Row],[Calendar Year]],Table1[[#This Row],[MonthNum]],1),0))</f>
        <v>30</v>
      </c>
      <c r="G82" s="21">
        <f>Sheet1!$F82*24</f>
        <v>720</v>
      </c>
      <c r="H82" s="22">
        <v>1</v>
      </c>
      <c r="I82" s="22">
        <v>27878</v>
      </c>
      <c r="J82" s="20">
        <v>26885</v>
      </c>
      <c r="K82" s="20">
        <f>Sheet1!$J82*2</f>
        <v>53770</v>
      </c>
      <c r="L82" s="20">
        <v>169997</v>
      </c>
      <c r="M82" s="23">
        <f>Sheet1!$L82/Sheet1!$G82</f>
        <v>236.10694444444445</v>
      </c>
      <c r="N82" s="24">
        <f t="shared" si="2"/>
        <v>3.1615584898642366</v>
      </c>
      <c r="O82" s="20">
        <v>5633</v>
      </c>
      <c r="P82" s="20">
        <v>771</v>
      </c>
      <c r="Q82" s="20">
        <v>682</v>
      </c>
      <c r="R82" s="20">
        <f>Table1[[#This Row],[Waste Collected (tons)]]-Table1[[#This Row],[Ferrous Recovered (tons)]]-Table1[[#This Row],[Special Handling (tons)]]</f>
        <v>26425</v>
      </c>
      <c r="S82" s="20">
        <f>(Sheet1!$J82-SUM(Sheet1!$O82:$Q82))*2</f>
        <v>39598</v>
      </c>
      <c r="T82" s="24">
        <f>Sheet1!$L82/Sheet1!$S82</f>
        <v>4.2930703570887419</v>
      </c>
      <c r="U82" s="24">
        <f>Table1[[#This Row],[Waste Collected (tons)]]/Table1[[#This Row],[Days]]</f>
        <v>929.26666666666665</v>
      </c>
      <c r="V82" s="24"/>
      <c r="W82" s="20">
        <v>4800</v>
      </c>
      <c r="X82" s="20"/>
      <c r="Y82" s="20">
        <v>11656</v>
      </c>
      <c r="Z82" s="20">
        <v>44083</v>
      </c>
      <c r="AA82" s="20">
        <v>678.1</v>
      </c>
      <c r="AB82" s="20">
        <v>5477</v>
      </c>
      <c r="AC82" s="20">
        <v>10510</v>
      </c>
      <c r="AD82" s="20">
        <v>2066000</v>
      </c>
      <c r="AE82" s="20"/>
      <c r="AF82" s="20">
        <v>42240267</v>
      </c>
      <c r="AG82" s="45">
        <v>0.94099999999999995</v>
      </c>
      <c r="AH82" s="45">
        <v>0.97899999999999998</v>
      </c>
      <c r="AI82" s="45">
        <v>0.98499999999999999</v>
      </c>
      <c r="AJ82" s="45">
        <v>0.99</v>
      </c>
      <c r="AK82" s="45">
        <v>0.99099999999999999</v>
      </c>
      <c r="AL82" s="26">
        <v>98</v>
      </c>
      <c r="AM82" s="26">
        <v>123.9</v>
      </c>
      <c r="AN82" s="26">
        <v>106.8</v>
      </c>
      <c r="AO82" s="26">
        <v>42.5</v>
      </c>
      <c r="AP82" s="26">
        <v>0</v>
      </c>
      <c r="AQ82" s="26">
        <v>32.5</v>
      </c>
      <c r="AR82" s="26">
        <v>84.4</v>
      </c>
      <c r="AS82" s="26">
        <v>88.8</v>
      </c>
      <c r="AT82" s="26">
        <v>76.900000000000006</v>
      </c>
      <c r="AU82" s="26">
        <v>87</v>
      </c>
      <c r="AV82" s="26">
        <v>91</v>
      </c>
      <c r="AW82" s="26">
        <v>75.5</v>
      </c>
      <c r="AX82" s="26">
        <v>86.5</v>
      </c>
      <c r="AY82" s="26">
        <v>90.7</v>
      </c>
      <c r="AZ82" s="26">
        <v>11.3</v>
      </c>
    </row>
    <row r="83" spans="1:52" x14ac:dyDescent="0.2">
      <c r="A83" s="12">
        <v>2015</v>
      </c>
      <c r="B83" s="13">
        <v>2016</v>
      </c>
      <c r="C83" s="13" t="s">
        <v>4</v>
      </c>
      <c r="D83" s="13">
        <v>10</v>
      </c>
      <c r="E83" s="70">
        <f>DATE(Table1[[#This Row],[Calendar Year]],Table1[[#This Row],[MonthNum]],1)</f>
        <v>42278</v>
      </c>
      <c r="F83" s="5">
        <f>DAY(EOMONTH(DATE(Table1[[#This Row],[Calendar Year]],Table1[[#This Row],[MonthNum]],1),0))</f>
        <v>31</v>
      </c>
      <c r="G83" s="14">
        <f>Sheet1!$F83*24</f>
        <v>744</v>
      </c>
      <c r="H83" s="15">
        <v>2</v>
      </c>
      <c r="I83" s="15">
        <v>28047</v>
      </c>
      <c r="J83" s="13">
        <v>27796</v>
      </c>
      <c r="K83" s="13">
        <f>Sheet1!$J83*2</f>
        <v>55592</v>
      </c>
      <c r="L83" s="13">
        <v>170190</v>
      </c>
      <c r="M83" s="16">
        <f>Sheet1!$L83/Sheet1!$G83</f>
        <v>228.75</v>
      </c>
      <c r="N83" s="17">
        <f t="shared" si="2"/>
        <v>3.0614117139156711</v>
      </c>
      <c r="O83" s="13">
        <v>5807</v>
      </c>
      <c r="P83" s="13">
        <v>684</v>
      </c>
      <c r="Q83" s="13">
        <v>732</v>
      </c>
      <c r="R83" s="13">
        <f>Table1[[#This Row],[Waste Collected (tons)]]-Table1[[#This Row],[Ferrous Recovered (tons)]]-Table1[[#This Row],[Special Handling (tons)]]</f>
        <v>26631</v>
      </c>
      <c r="S83" s="13">
        <f>(Sheet1!$J83-SUM(Sheet1!$O83:$Q83))*2</f>
        <v>41146</v>
      </c>
      <c r="T83" s="17">
        <f>Sheet1!$L83/Sheet1!$S83</f>
        <v>4.1362465367228891</v>
      </c>
      <c r="U83" s="17">
        <f>Table1[[#This Row],[Waste Collected (tons)]]/Table1[[#This Row],[Days]]</f>
        <v>904.74193548387098</v>
      </c>
      <c r="V83" s="17"/>
      <c r="W83" s="13"/>
      <c r="X83" s="13"/>
      <c r="Y83" s="13">
        <v>11899</v>
      </c>
      <c r="Z83" s="13">
        <v>43757</v>
      </c>
      <c r="AA83" s="13"/>
      <c r="AB83" s="13"/>
      <c r="AC83" s="13"/>
      <c r="AD83" s="13"/>
      <c r="AE83" s="13"/>
      <c r="AF83" s="13"/>
      <c r="AG83" s="44"/>
      <c r="AH83" s="44"/>
      <c r="AI83" s="44"/>
      <c r="AJ83" s="44"/>
      <c r="AK83" s="4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">
      <c r="A84" s="19">
        <v>2015</v>
      </c>
      <c r="B84" s="20">
        <v>2016</v>
      </c>
      <c r="C84" s="20" t="s">
        <v>3</v>
      </c>
      <c r="D84" s="20">
        <v>11</v>
      </c>
      <c r="E84" s="69">
        <f>DATE(Table1[[#This Row],[Calendar Year]],Table1[[#This Row],[MonthNum]],1)</f>
        <v>42309</v>
      </c>
      <c r="F84" s="5">
        <f>DAY(EOMONTH(DATE(Table1[[#This Row],[Calendar Year]],Table1[[#This Row],[MonthNum]],1),0))</f>
        <v>30</v>
      </c>
      <c r="G84" s="21">
        <f>Sheet1!$F84*24</f>
        <v>720</v>
      </c>
      <c r="H84" s="22">
        <v>2</v>
      </c>
      <c r="I84" s="22">
        <v>25722</v>
      </c>
      <c r="J84" s="20">
        <v>27510</v>
      </c>
      <c r="K84" s="20">
        <f>Sheet1!$J84*2</f>
        <v>55020</v>
      </c>
      <c r="L84" s="20">
        <v>165681</v>
      </c>
      <c r="M84" s="23">
        <f>Sheet1!$L84/Sheet1!$G84</f>
        <v>230.11250000000001</v>
      </c>
      <c r="N84" s="24">
        <f t="shared" si="2"/>
        <v>3.0112868047982553</v>
      </c>
      <c r="O84" s="20">
        <v>5549</v>
      </c>
      <c r="P84" s="20">
        <v>676</v>
      </c>
      <c r="Q84" s="20">
        <v>726</v>
      </c>
      <c r="R84" s="20">
        <f>Table1[[#This Row],[Waste Collected (tons)]]-Table1[[#This Row],[Ferrous Recovered (tons)]]-Table1[[#This Row],[Special Handling (tons)]]</f>
        <v>24320</v>
      </c>
      <c r="S84" s="20">
        <f>(Sheet1!$J84-SUM(Sheet1!$O84:$Q84))*2</f>
        <v>41118</v>
      </c>
      <c r="T84" s="24">
        <f>Sheet1!$L84/Sheet1!$S84</f>
        <v>4.0294031810885746</v>
      </c>
      <c r="U84" s="24">
        <f>Table1[[#This Row],[Waste Collected (tons)]]/Table1[[#This Row],[Days]]</f>
        <v>857.4</v>
      </c>
      <c r="V84" s="24"/>
      <c r="W84" s="20"/>
      <c r="X84" s="20"/>
      <c r="Y84" s="20">
        <v>11626</v>
      </c>
      <c r="Z84" s="20">
        <v>43757</v>
      </c>
      <c r="AA84" s="20"/>
      <c r="AB84" s="20"/>
      <c r="AC84" s="20"/>
      <c r="AD84" s="20"/>
      <c r="AE84" s="20"/>
      <c r="AF84" s="20"/>
      <c r="AG84" s="45"/>
      <c r="AH84" s="45"/>
      <c r="AI84" s="45"/>
      <c r="AJ84" s="45"/>
      <c r="AK84" s="45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</row>
    <row r="85" spans="1:52" x14ac:dyDescent="0.2">
      <c r="A85" s="12">
        <v>2015</v>
      </c>
      <c r="B85" s="13">
        <v>2016</v>
      </c>
      <c r="C85" s="13" t="s">
        <v>2</v>
      </c>
      <c r="D85" s="13">
        <v>12</v>
      </c>
      <c r="E85" s="70">
        <f>DATE(Table1[[#This Row],[Calendar Year]],Table1[[#This Row],[MonthNum]],1)</f>
        <v>42339</v>
      </c>
      <c r="F85" s="5">
        <f>DAY(EOMONTH(DATE(Table1[[#This Row],[Calendar Year]],Table1[[#This Row],[MonthNum]],1),0))</f>
        <v>31</v>
      </c>
      <c r="G85" s="14">
        <f>Sheet1!$F85*24</f>
        <v>744</v>
      </c>
      <c r="H85" s="15">
        <v>2</v>
      </c>
      <c r="I85" s="15">
        <v>31687</v>
      </c>
      <c r="J85" s="13">
        <v>30266</v>
      </c>
      <c r="K85" s="13">
        <f>Sheet1!$J85*2</f>
        <v>60532</v>
      </c>
      <c r="L85" s="13">
        <v>188973</v>
      </c>
      <c r="M85" s="16">
        <f>Sheet1!$L85/Sheet1!$G85</f>
        <v>253.99596774193549</v>
      </c>
      <c r="N85" s="17">
        <f t="shared" si="2"/>
        <v>3.1218694244366616</v>
      </c>
      <c r="O85" s="13">
        <v>6313</v>
      </c>
      <c r="P85" s="13">
        <v>787</v>
      </c>
      <c r="Q85" s="13">
        <v>816</v>
      </c>
      <c r="R85" s="13">
        <f>Table1[[#This Row],[Waste Collected (tons)]]-Table1[[#This Row],[Ferrous Recovered (tons)]]-Table1[[#This Row],[Special Handling (tons)]]</f>
        <v>30084</v>
      </c>
      <c r="S85" s="13">
        <f>(Sheet1!$J85-SUM(Sheet1!$O85:$Q85))*2</f>
        <v>44700</v>
      </c>
      <c r="T85" s="17">
        <f>Sheet1!$L85/Sheet1!$S85</f>
        <v>4.2275838926174494</v>
      </c>
      <c r="U85" s="17">
        <f>Table1[[#This Row],[Waste Collected (tons)]]/Table1[[#This Row],[Days]]</f>
        <v>1022.1612903225806</v>
      </c>
      <c r="V85" s="17"/>
      <c r="W85" s="13"/>
      <c r="X85" s="13"/>
      <c r="Y85" s="13">
        <v>13140</v>
      </c>
      <c r="Z85" s="13">
        <v>43757</v>
      </c>
      <c r="AA85" s="13"/>
      <c r="AB85" s="13"/>
      <c r="AC85" s="13"/>
      <c r="AD85" s="13"/>
      <c r="AE85" s="13"/>
      <c r="AF85" s="13"/>
      <c r="AG85" s="44"/>
      <c r="AH85" s="44"/>
      <c r="AI85" s="44"/>
      <c r="AJ85" s="44"/>
      <c r="AK85" s="4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">
      <c r="A86" s="19">
        <v>2016</v>
      </c>
      <c r="B86" s="20">
        <v>2016</v>
      </c>
      <c r="C86" s="20" t="s">
        <v>13</v>
      </c>
      <c r="D86" s="20">
        <v>1</v>
      </c>
      <c r="E86" s="69">
        <f>DATE(Table1[[#This Row],[Calendar Year]],Table1[[#This Row],[MonthNum]],1)</f>
        <v>42370</v>
      </c>
      <c r="F86" s="5">
        <f>DAY(EOMONTH(DATE(Table1[[#This Row],[Calendar Year]],Table1[[#This Row],[MonthNum]],1),0))</f>
        <v>31</v>
      </c>
      <c r="G86" s="21">
        <f>Sheet1!$F86*24</f>
        <v>744</v>
      </c>
      <c r="H86" s="20">
        <v>3</v>
      </c>
      <c r="I86" s="20">
        <v>26446</v>
      </c>
      <c r="J86" s="20">
        <v>28091</v>
      </c>
      <c r="K86" s="20">
        <f>Sheet1!$J86*2</f>
        <v>56182</v>
      </c>
      <c r="L86" s="20">
        <v>168391</v>
      </c>
      <c r="M86" s="23">
        <f>Sheet1!$L86/Sheet1!$G86</f>
        <v>226.33198924731184</v>
      </c>
      <c r="N86" s="24">
        <f t="shared" si="2"/>
        <v>2.9972411092520734</v>
      </c>
      <c r="O86" s="20">
        <v>5748</v>
      </c>
      <c r="P86" s="20">
        <v>642</v>
      </c>
      <c r="Q86" s="20">
        <v>740</v>
      </c>
      <c r="R86" s="20">
        <f>Table1[[#This Row],[Waste Collected (tons)]]-Table1[[#This Row],[Ferrous Recovered (tons)]]-Table1[[#This Row],[Special Handling (tons)]]</f>
        <v>25064</v>
      </c>
      <c r="S86" s="27">
        <f>(Sheet1!$J86-SUM(Sheet1!$O86:$Q86))*2</f>
        <v>41922</v>
      </c>
      <c r="T86" s="24">
        <f>Sheet1!$L86/Sheet1!$S86</f>
        <v>4.0167692381088687</v>
      </c>
      <c r="U86" s="24">
        <f>Table1[[#This Row],[Waste Collected (tons)]]/Table1[[#This Row],[Days]]</f>
        <v>853.09677419354841</v>
      </c>
      <c r="V86" s="24"/>
      <c r="W86" s="20">
        <v>4893</v>
      </c>
      <c r="X86" s="20"/>
      <c r="Y86" s="20">
        <v>11902</v>
      </c>
      <c r="Z86" s="20">
        <v>41606</v>
      </c>
      <c r="AA86" s="20"/>
      <c r="AB86" s="20"/>
      <c r="AC86" s="20"/>
      <c r="AD86" s="20"/>
      <c r="AE86" s="20"/>
      <c r="AF86" s="20"/>
      <c r="AG86" s="45"/>
      <c r="AH86" s="45"/>
      <c r="AI86" s="45"/>
      <c r="AJ86" s="45"/>
      <c r="AK86" s="45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</row>
    <row r="87" spans="1:52" x14ac:dyDescent="0.2">
      <c r="A87" s="12">
        <v>2016</v>
      </c>
      <c r="B87" s="13">
        <v>2016</v>
      </c>
      <c r="C87" s="13" t="s">
        <v>12</v>
      </c>
      <c r="D87" s="13">
        <v>2</v>
      </c>
      <c r="E87" s="70">
        <f>DATE(Table1[[#This Row],[Calendar Year]],Table1[[#This Row],[MonthNum]],1)</f>
        <v>42401</v>
      </c>
      <c r="F87" s="5">
        <f>DAY(EOMONTH(DATE(Table1[[#This Row],[Calendar Year]],Table1[[#This Row],[MonthNum]],1),0))</f>
        <v>29</v>
      </c>
      <c r="G87" s="14">
        <f>Sheet1!$F87*24</f>
        <v>696</v>
      </c>
      <c r="H87" s="13">
        <v>3</v>
      </c>
      <c r="I87" s="13">
        <v>27639</v>
      </c>
      <c r="J87" s="13">
        <v>26414</v>
      </c>
      <c r="K87" s="13">
        <f>Sheet1!$J87*2</f>
        <v>52828</v>
      </c>
      <c r="L87" s="13">
        <v>160228</v>
      </c>
      <c r="M87" s="16">
        <f>Sheet1!$L87/Sheet1!$G87</f>
        <v>230.21264367816093</v>
      </c>
      <c r="N87" s="17">
        <f t="shared" si="2"/>
        <v>3.033012796244416</v>
      </c>
      <c r="O87" s="13">
        <v>5487</v>
      </c>
      <c r="P87" s="13">
        <v>850</v>
      </c>
      <c r="Q87" s="13">
        <v>689</v>
      </c>
      <c r="R87" s="13">
        <f>Table1[[#This Row],[Waste Collected (tons)]]-Table1[[#This Row],[Ferrous Recovered (tons)]]-Table1[[#This Row],[Special Handling (tons)]]</f>
        <v>26100</v>
      </c>
      <c r="S87" s="28">
        <f>(Sheet1!$J87-SUM(Sheet1!$O87:$Q87))*2</f>
        <v>38776</v>
      </c>
      <c r="T87" s="17">
        <f>Sheet1!$L87/Sheet1!$S87</f>
        <v>4.1321435939756554</v>
      </c>
      <c r="U87" s="17">
        <f>Table1[[#This Row],[Waste Collected (tons)]]/Table1[[#This Row],[Days]]</f>
        <v>953.06896551724139</v>
      </c>
      <c r="V87" s="17"/>
      <c r="W87" s="20">
        <v>4893</v>
      </c>
      <c r="X87" s="13"/>
      <c r="Y87" s="13">
        <v>11192</v>
      </c>
      <c r="Z87" s="13">
        <v>41606</v>
      </c>
      <c r="AA87" s="13"/>
      <c r="AB87" s="13"/>
      <c r="AC87" s="13"/>
      <c r="AD87" s="13"/>
      <c r="AE87" s="13"/>
      <c r="AF87" s="13"/>
      <c r="AG87" s="44"/>
      <c r="AH87" s="44"/>
      <c r="AI87" s="44"/>
      <c r="AJ87" s="44"/>
      <c r="AK87" s="4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">
      <c r="A88" s="19">
        <v>2016</v>
      </c>
      <c r="B88" s="20">
        <v>2016</v>
      </c>
      <c r="C88" s="20" t="s">
        <v>11</v>
      </c>
      <c r="D88" s="20">
        <v>3</v>
      </c>
      <c r="E88" s="69">
        <f>DATE(Table1[[#This Row],[Calendar Year]],Table1[[#This Row],[MonthNum]],1)</f>
        <v>42430</v>
      </c>
      <c r="F88" s="5">
        <f>DAY(EOMONTH(DATE(Table1[[#This Row],[Calendar Year]],Table1[[#This Row],[MonthNum]],1),0))</f>
        <v>31</v>
      </c>
      <c r="G88" s="21">
        <f>Sheet1!$F88*24</f>
        <v>744</v>
      </c>
      <c r="H88" s="20">
        <v>3</v>
      </c>
      <c r="I88" s="20">
        <v>28232</v>
      </c>
      <c r="J88" s="20">
        <v>27580</v>
      </c>
      <c r="K88" s="20">
        <f>Sheet1!$J88*2</f>
        <v>55160</v>
      </c>
      <c r="L88" s="20">
        <v>165676</v>
      </c>
      <c r="M88" s="23">
        <f>Sheet1!$L88/Sheet1!$G88</f>
        <v>222.68279569892474</v>
      </c>
      <c r="N88" s="24">
        <f t="shared" si="2"/>
        <v>3.0035532994923857</v>
      </c>
      <c r="O88" s="20">
        <v>5632</v>
      </c>
      <c r="P88" s="20">
        <v>792</v>
      </c>
      <c r="Q88" s="20">
        <v>758</v>
      </c>
      <c r="R88" s="20">
        <f>Table1[[#This Row],[Waste Collected (tons)]]-Table1[[#This Row],[Ferrous Recovered (tons)]]-Table1[[#This Row],[Special Handling (tons)]]</f>
        <v>26682</v>
      </c>
      <c r="S88" s="27">
        <f>(Sheet1!$J88-SUM(Sheet1!$O88:$Q88))*2</f>
        <v>40796</v>
      </c>
      <c r="T88" s="24">
        <f>Sheet1!$L88/Sheet1!$S88</f>
        <v>4.0610844200411806</v>
      </c>
      <c r="U88" s="24">
        <f>Table1[[#This Row],[Waste Collected (tons)]]/Table1[[#This Row],[Days]]</f>
        <v>910.70967741935488</v>
      </c>
      <c r="V88" s="24"/>
      <c r="W88" s="20">
        <v>4893</v>
      </c>
      <c r="X88" s="20"/>
      <c r="Y88" s="20">
        <v>11501</v>
      </c>
      <c r="Z88" s="20">
        <v>41606</v>
      </c>
      <c r="AA88" s="20"/>
      <c r="AB88" s="20"/>
      <c r="AC88" s="20"/>
      <c r="AD88" s="20"/>
      <c r="AE88" s="20"/>
      <c r="AF88" s="20"/>
      <c r="AG88" s="45"/>
      <c r="AH88" s="45"/>
      <c r="AI88" s="45"/>
      <c r="AJ88" s="45"/>
      <c r="AK88" s="45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</row>
    <row r="89" spans="1:52" x14ac:dyDescent="0.2">
      <c r="A89" s="12">
        <v>2016</v>
      </c>
      <c r="B89" s="13">
        <v>2016</v>
      </c>
      <c r="C89" s="13" t="s">
        <v>10</v>
      </c>
      <c r="D89" s="13">
        <v>4</v>
      </c>
      <c r="E89" s="70">
        <f>DATE(Table1[[#This Row],[Calendar Year]],Table1[[#This Row],[MonthNum]],1)</f>
        <v>42461</v>
      </c>
      <c r="F89" s="5">
        <f>DAY(EOMONTH(DATE(Table1[[#This Row],[Calendar Year]],Table1[[#This Row],[MonthNum]],1),0))</f>
        <v>30</v>
      </c>
      <c r="G89" s="14">
        <f>Sheet1!$F89*24</f>
        <v>720</v>
      </c>
      <c r="H89" s="13">
        <v>4</v>
      </c>
      <c r="I89" s="13">
        <v>29814</v>
      </c>
      <c r="J89" s="13">
        <v>30356</v>
      </c>
      <c r="K89" s="13">
        <f>Sheet1!$J89*2</f>
        <v>60712</v>
      </c>
      <c r="L89" s="13">
        <v>188882</v>
      </c>
      <c r="M89" s="16">
        <f>Sheet1!$L89/Sheet1!$G89</f>
        <v>262.33611111111111</v>
      </c>
      <c r="N89" s="17">
        <f t="shared" si="2"/>
        <v>3.1111147713796283</v>
      </c>
      <c r="O89" s="13">
        <v>6289</v>
      </c>
      <c r="P89" s="13">
        <v>996</v>
      </c>
      <c r="Q89" s="13">
        <v>932</v>
      </c>
      <c r="R89" s="13">
        <f>Table1[[#This Row],[Waste Collected (tons)]]-Table1[[#This Row],[Ferrous Recovered (tons)]]-Table1[[#This Row],[Special Handling (tons)]]</f>
        <v>27886</v>
      </c>
      <c r="S89" s="28">
        <f>(Sheet1!$J89-SUM(Sheet1!$O89:$Q89))*2</f>
        <v>44278</v>
      </c>
      <c r="T89" s="17">
        <f>Sheet1!$L89/Sheet1!$S89</f>
        <v>4.2658204977641265</v>
      </c>
      <c r="U89" s="17">
        <f>Table1[[#This Row],[Waste Collected (tons)]]/Table1[[#This Row],[Days]]</f>
        <v>993.8</v>
      </c>
      <c r="V89" s="17"/>
      <c r="W89" s="13"/>
      <c r="X89" s="13"/>
      <c r="Y89" s="13">
        <v>13853</v>
      </c>
      <c r="Z89" s="13">
        <v>47521</v>
      </c>
      <c r="AA89" s="13"/>
      <c r="AB89" s="13">
        <v>5651</v>
      </c>
      <c r="AC89" s="13">
        <v>11590</v>
      </c>
      <c r="AD89" s="13">
        <v>1794000</v>
      </c>
      <c r="AE89" s="13"/>
      <c r="AF89" s="13">
        <v>42074659</v>
      </c>
      <c r="AG89" s="44">
        <v>0.995</v>
      </c>
      <c r="AH89" s="44">
        <v>0.98799999999999999</v>
      </c>
      <c r="AI89" s="44">
        <v>0.99099999999999999</v>
      </c>
      <c r="AJ89" s="44">
        <v>1</v>
      </c>
      <c r="AK89" s="44">
        <v>0.997</v>
      </c>
      <c r="AL89" s="2">
        <v>30.2</v>
      </c>
      <c r="AM89" s="2">
        <v>25.3</v>
      </c>
      <c r="AN89" s="2">
        <v>0</v>
      </c>
      <c r="AO89" s="2">
        <v>6.7</v>
      </c>
      <c r="AP89" s="2">
        <v>0</v>
      </c>
      <c r="AQ89" s="2">
        <v>0</v>
      </c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">
      <c r="A90" s="19">
        <v>2016</v>
      </c>
      <c r="B90" s="20">
        <v>2016</v>
      </c>
      <c r="C90" s="20" t="s">
        <v>9</v>
      </c>
      <c r="D90" s="20">
        <v>5</v>
      </c>
      <c r="E90" s="69">
        <f>DATE(Table1[[#This Row],[Calendar Year]],Table1[[#This Row],[MonthNum]],1)</f>
        <v>42491</v>
      </c>
      <c r="F90" s="5">
        <f>DAY(EOMONTH(DATE(Table1[[#This Row],[Calendar Year]],Table1[[#This Row],[MonthNum]],1),0))</f>
        <v>31</v>
      </c>
      <c r="G90" s="21">
        <f>Sheet1!$F90*24</f>
        <v>744</v>
      </c>
      <c r="H90" s="20">
        <v>4</v>
      </c>
      <c r="I90" s="20">
        <v>31623</v>
      </c>
      <c r="J90" s="20">
        <v>31530</v>
      </c>
      <c r="K90" s="20">
        <f>Sheet1!$J90*2</f>
        <v>63060</v>
      </c>
      <c r="L90" s="20">
        <v>189239</v>
      </c>
      <c r="M90" s="23">
        <f>Sheet1!$L90/Sheet1!$G90</f>
        <v>254.35349462365591</v>
      </c>
      <c r="N90" s="24">
        <f t="shared" si="2"/>
        <v>3.0009356168728196</v>
      </c>
      <c r="O90" s="20">
        <v>6380</v>
      </c>
      <c r="P90" s="20">
        <v>605</v>
      </c>
      <c r="Q90" s="20">
        <v>936</v>
      </c>
      <c r="R90" s="20">
        <f>Table1[[#This Row],[Waste Collected (tons)]]-Table1[[#This Row],[Ferrous Recovered (tons)]]-Table1[[#This Row],[Special Handling (tons)]]</f>
        <v>30082</v>
      </c>
      <c r="S90" s="27">
        <f>(Sheet1!$J90-SUM(Sheet1!$O90:$Q90))*2</f>
        <v>47218</v>
      </c>
      <c r="T90" s="24">
        <f>Sheet1!$L90/Sheet1!$S90</f>
        <v>4.0077724596552162</v>
      </c>
      <c r="U90" s="24">
        <f>Table1[[#This Row],[Waste Collected (tons)]]/Table1[[#This Row],[Days]]</f>
        <v>1020.0967741935484</v>
      </c>
      <c r="V90" s="24"/>
      <c r="W90" s="20"/>
      <c r="X90" s="20"/>
      <c r="Y90" s="20">
        <v>13541</v>
      </c>
      <c r="Z90" s="20">
        <v>47521</v>
      </c>
      <c r="AA90" s="20"/>
      <c r="AB90" s="20">
        <v>5651</v>
      </c>
      <c r="AC90" s="20">
        <v>11590</v>
      </c>
      <c r="AD90" s="13">
        <v>1794000</v>
      </c>
      <c r="AE90" s="20"/>
      <c r="AF90" s="13">
        <v>42074659</v>
      </c>
      <c r="AG90" s="44">
        <v>0.995</v>
      </c>
      <c r="AH90" s="44">
        <v>0.98799999999999999</v>
      </c>
      <c r="AI90" s="44">
        <v>0.99099999999999999</v>
      </c>
      <c r="AJ90" s="44">
        <v>1</v>
      </c>
      <c r="AK90" s="44">
        <v>0.997</v>
      </c>
      <c r="AL90" s="2">
        <v>30.2</v>
      </c>
      <c r="AM90" s="2">
        <v>25.3</v>
      </c>
      <c r="AN90" s="2">
        <v>0</v>
      </c>
      <c r="AO90" s="2">
        <v>6.7</v>
      </c>
      <c r="AP90" s="2">
        <v>0</v>
      </c>
      <c r="AQ90" s="2">
        <v>0</v>
      </c>
      <c r="AR90" s="26"/>
      <c r="AS90" s="26"/>
      <c r="AT90" s="26"/>
      <c r="AU90" s="26"/>
      <c r="AV90" s="26"/>
      <c r="AW90" s="26"/>
      <c r="AX90" s="26"/>
      <c r="AY90" s="26"/>
      <c r="AZ90" s="26"/>
    </row>
    <row r="91" spans="1:52" x14ac:dyDescent="0.2">
      <c r="A91" s="12">
        <v>2016</v>
      </c>
      <c r="B91" s="13">
        <v>2016</v>
      </c>
      <c r="C91" s="13" t="s">
        <v>8</v>
      </c>
      <c r="D91" s="13">
        <v>6</v>
      </c>
      <c r="E91" s="70">
        <f>DATE(Table1[[#This Row],[Calendar Year]],Table1[[#This Row],[MonthNum]],1)</f>
        <v>42522</v>
      </c>
      <c r="F91" s="5">
        <f>DAY(EOMONTH(DATE(Table1[[#This Row],[Calendar Year]],Table1[[#This Row],[MonthNum]],1),0))</f>
        <v>30</v>
      </c>
      <c r="G91" s="14">
        <f>Sheet1!$F91*24</f>
        <v>720</v>
      </c>
      <c r="H91" s="13">
        <v>4</v>
      </c>
      <c r="I91" s="13">
        <v>32896</v>
      </c>
      <c r="J91" s="13">
        <v>31766</v>
      </c>
      <c r="K91" s="13">
        <f>Sheet1!$J91*2</f>
        <v>63532</v>
      </c>
      <c r="L91" s="13">
        <v>181762</v>
      </c>
      <c r="M91" s="16">
        <f>Sheet1!$L91/Sheet1!$G91</f>
        <v>252.44722222222222</v>
      </c>
      <c r="N91" s="17">
        <f t="shared" si="2"/>
        <v>2.8609519612163949</v>
      </c>
      <c r="O91" s="13">
        <v>6034</v>
      </c>
      <c r="P91" s="13">
        <v>661</v>
      </c>
      <c r="Q91" s="13">
        <v>885</v>
      </c>
      <c r="R91" s="13">
        <f>Table1[[#This Row],[Waste Collected (tons)]]-Table1[[#This Row],[Ferrous Recovered (tons)]]-Table1[[#This Row],[Special Handling (tons)]]</f>
        <v>31350</v>
      </c>
      <c r="S91" s="28">
        <f>(Sheet1!$J91-SUM(Sheet1!$O91:$Q91))*2</f>
        <v>48372</v>
      </c>
      <c r="T91" s="17">
        <f>Sheet1!$L91/Sheet1!$S91</f>
        <v>3.7575870338212187</v>
      </c>
      <c r="U91" s="17">
        <f>Table1[[#This Row],[Waste Collected (tons)]]/Table1[[#This Row],[Days]]</f>
        <v>1096.5333333333333</v>
      </c>
      <c r="V91" s="17"/>
      <c r="W91" s="13"/>
      <c r="X91" s="13"/>
      <c r="Y91" s="13">
        <v>12813</v>
      </c>
      <c r="Z91" s="13">
        <v>47521</v>
      </c>
      <c r="AA91" s="13"/>
      <c r="AB91" s="13">
        <v>5651</v>
      </c>
      <c r="AC91" s="13">
        <v>11590</v>
      </c>
      <c r="AD91" s="13">
        <v>1794000</v>
      </c>
      <c r="AE91" s="13"/>
      <c r="AF91" s="13">
        <v>42074659</v>
      </c>
      <c r="AG91" s="44">
        <v>0.995</v>
      </c>
      <c r="AH91" s="44">
        <v>0.98799999999999999</v>
      </c>
      <c r="AI91" s="44">
        <v>0.99099999999999999</v>
      </c>
      <c r="AJ91" s="44">
        <v>1</v>
      </c>
      <c r="AK91" s="44">
        <v>0.997</v>
      </c>
      <c r="AL91" s="2">
        <v>30.2</v>
      </c>
      <c r="AM91" s="2">
        <v>25.3</v>
      </c>
      <c r="AN91" s="2">
        <v>0</v>
      </c>
      <c r="AO91" s="2">
        <v>6.7</v>
      </c>
      <c r="AP91" s="2">
        <v>0</v>
      </c>
      <c r="AQ91" s="2">
        <v>0</v>
      </c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">
      <c r="A92" s="19">
        <v>2016</v>
      </c>
      <c r="B92" s="20">
        <v>2017</v>
      </c>
      <c r="C92" s="20" t="s">
        <v>7</v>
      </c>
      <c r="D92" s="20">
        <v>7</v>
      </c>
      <c r="E92" s="69">
        <f>DATE(Table1[[#This Row],[Calendar Year]],Table1[[#This Row],[MonthNum]],1)</f>
        <v>42552</v>
      </c>
      <c r="F92" s="5">
        <f>DAY(EOMONTH(DATE(Table1[[#This Row],[Calendar Year]],Table1[[#This Row],[MonthNum]],1),0))</f>
        <v>31</v>
      </c>
      <c r="G92" s="21">
        <f>Sheet1!$F92*24</f>
        <v>744</v>
      </c>
      <c r="H92" s="22">
        <v>1</v>
      </c>
      <c r="I92" s="22">
        <v>29430</v>
      </c>
      <c r="J92" s="20">
        <v>32121</v>
      </c>
      <c r="K92" s="20">
        <f>Sheet1!$J92*2</f>
        <v>64242</v>
      </c>
      <c r="L92" s="20">
        <v>191425</v>
      </c>
      <c r="M92" s="23">
        <f>Sheet1!$L92/Sheet1!$G92</f>
        <v>257.29166666666669</v>
      </c>
      <c r="N92" s="24">
        <f t="shared" si="2"/>
        <v>2.9797484511690171</v>
      </c>
      <c r="O92" s="20">
        <v>6459</v>
      </c>
      <c r="P92" s="20">
        <v>504</v>
      </c>
      <c r="Q92" s="20">
        <v>752</v>
      </c>
      <c r="R92" s="20">
        <f>Table1[[#This Row],[Waste Collected (tons)]]-Table1[[#This Row],[Ferrous Recovered (tons)]]-Table1[[#This Row],[Special Handling (tons)]]</f>
        <v>28174</v>
      </c>
      <c r="S92" s="27">
        <f>(Sheet1!$J92-SUM(Sheet1!$O92:$Q92))*2</f>
        <v>48812</v>
      </c>
      <c r="T92" s="24">
        <f>Sheet1!$L92/Sheet1!$S92</f>
        <v>3.9216790953044334</v>
      </c>
      <c r="U92" s="24">
        <f>Table1[[#This Row],[Waste Collected (tons)]]/Table1[[#This Row],[Days]]</f>
        <v>949.35483870967744</v>
      </c>
      <c r="V92" s="24"/>
      <c r="W92" s="20"/>
      <c r="X92" s="20"/>
      <c r="Y92" s="20">
        <v>13363</v>
      </c>
      <c r="Z92" s="20">
        <v>44524</v>
      </c>
      <c r="AA92" s="20">
        <v>685.1</v>
      </c>
      <c r="AB92" s="20">
        <v>5598</v>
      </c>
      <c r="AC92" s="20">
        <v>21430</v>
      </c>
      <c r="AD92" s="20">
        <v>1641000</v>
      </c>
      <c r="AE92" s="41"/>
      <c r="AF92" s="20">
        <v>45019026</v>
      </c>
      <c r="AG92" s="45">
        <v>0.97699999999999998</v>
      </c>
      <c r="AH92" s="45">
        <v>0.94599999999999995</v>
      </c>
      <c r="AI92" s="45">
        <v>0.98699999999999999</v>
      </c>
      <c r="AJ92" s="45">
        <v>1</v>
      </c>
      <c r="AK92" s="45">
        <v>1</v>
      </c>
      <c r="AL92" s="26">
        <v>32.6</v>
      </c>
      <c r="AM92" s="26">
        <v>165.3</v>
      </c>
      <c r="AN92" s="26">
        <v>88.4</v>
      </c>
      <c r="AO92" s="26">
        <v>0</v>
      </c>
      <c r="AP92" s="26">
        <v>0</v>
      </c>
      <c r="AQ92" s="26">
        <v>177.3</v>
      </c>
      <c r="AR92" s="26"/>
      <c r="AS92" s="26"/>
      <c r="AT92" s="26"/>
      <c r="AU92" s="26"/>
      <c r="AV92" s="26"/>
      <c r="AW92" s="26"/>
      <c r="AX92" s="26"/>
      <c r="AY92" s="26"/>
      <c r="AZ92" s="26"/>
    </row>
    <row r="93" spans="1:52" x14ac:dyDescent="0.2">
      <c r="A93" s="12">
        <v>2016</v>
      </c>
      <c r="B93" s="13">
        <v>2017</v>
      </c>
      <c r="C93" s="13" t="s">
        <v>6</v>
      </c>
      <c r="D93" s="13">
        <v>8</v>
      </c>
      <c r="E93" s="70">
        <f>DATE(Table1[[#This Row],[Calendar Year]],Table1[[#This Row],[MonthNum]],1)</f>
        <v>42583</v>
      </c>
      <c r="F93" s="5">
        <f>DAY(EOMONTH(DATE(Table1[[#This Row],[Calendar Year]],Table1[[#This Row],[MonthNum]],1),0))</f>
        <v>31</v>
      </c>
      <c r="G93" s="14">
        <f>Sheet1!$F93*24</f>
        <v>744</v>
      </c>
      <c r="H93" s="15">
        <v>1</v>
      </c>
      <c r="I93" s="15">
        <v>31922</v>
      </c>
      <c r="J93" s="13">
        <v>29593</v>
      </c>
      <c r="K93" s="13">
        <f>Sheet1!$J93*2</f>
        <v>59186</v>
      </c>
      <c r="L93" s="13">
        <v>188295</v>
      </c>
      <c r="M93" s="16">
        <f>Sheet1!$L93/Sheet1!$G93</f>
        <v>253.08467741935485</v>
      </c>
      <c r="N93" s="17">
        <f t="shared" si="2"/>
        <v>3.1814111445274222</v>
      </c>
      <c r="O93" s="13">
        <v>6482</v>
      </c>
      <c r="P93" s="13">
        <v>642</v>
      </c>
      <c r="Q93" s="13">
        <v>734</v>
      </c>
      <c r="R93" s="13">
        <f>Table1[[#This Row],[Waste Collected (tons)]]-Table1[[#This Row],[Ferrous Recovered (tons)]]-Table1[[#This Row],[Special Handling (tons)]]</f>
        <v>30546</v>
      </c>
      <c r="S93" s="28">
        <f>(Sheet1!$J93-SUM(Sheet1!$O93:$Q93))*2</f>
        <v>43470</v>
      </c>
      <c r="T93" s="17">
        <f>Sheet1!$L93/Sheet1!$S93</f>
        <v>4.3316080055210486</v>
      </c>
      <c r="U93" s="17">
        <f>Table1[[#This Row],[Waste Collected (tons)]]/Table1[[#This Row],[Days]]</f>
        <v>1029.741935483871</v>
      </c>
      <c r="V93" s="17"/>
      <c r="W93" s="13"/>
      <c r="X93" s="13"/>
      <c r="Y93" s="13">
        <v>13092</v>
      </c>
      <c r="Z93" s="20">
        <v>44524</v>
      </c>
      <c r="AA93" s="20">
        <v>685.1</v>
      </c>
      <c r="AB93" s="20">
        <v>5598</v>
      </c>
      <c r="AC93" s="20">
        <v>21430</v>
      </c>
      <c r="AD93" s="20">
        <v>1641000</v>
      </c>
      <c r="AE93" s="41"/>
      <c r="AF93" s="20">
        <v>45019026</v>
      </c>
      <c r="AG93" s="45">
        <v>0.97699999999999998</v>
      </c>
      <c r="AH93" s="45">
        <v>0.94599999999999995</v>
      </c>
      <c r="AI93" s="45">
        <v>0.98699999999999999</v>
      </c>
      <c r="AJ93" s="45">
        <v>1</v>
      </c>
      <c r="AK93" s="45">
        <v>1</v>
      </c>
      <c r="AL93" s="26">
        <v>32.6</v>
      </c>
      <c r="AM93" s="26">
        <v>165.3</v>
      </c>
      <c r="AN93" s="26">
        <v>88.4</v>
      </c>
      <c r="AO93" s="26">
        <v>0</v>
      </c>
      <c r="AP93" s="26">
        <v>0</v>
      </c>
      <c r="AQ93" s="26">
        <v>177.3</v>
      </c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">
      <c r="A94" s="19">
        <v>2016</v>
      </c>
      <c r="B94" s="20">
        <v>2017</v>
      </c>
      <c r="C94" s="20" t="s">
        <v>5</v>
      </c>
      <c r="D94" s="20">
        <v>9</v>
      </c>
      <c r="E94" s="69">
        <f>DATE(Table1[[#This Row],[Calendar Year]],Table1[[#This Row],[MonthNum]],1)</f>
        <v>42614</v>
      </c>
      <c r="F94" s="5">
        <f>DAY(EOMONTH(DATE(Table1[[#This Row],[Calendar Year]],Table1[[#This Row],[MonthNum]],1),0))</f>
        <v>30</v>
      </c>
      <c r="G94" s="21">
        <f>Sheet1!$F94*24</f>
        <v>720</v>
      </c>
      <c r="H94" s="22">
        <v>1</v>
      </c>
      <c r="I94" s="22">
        <v>27532</v>
      </c>
      <c r="J94" s="20">
        <v>26908</v>
      </c>
      <c r="K94" s="20">
        <f>Sheet1!$J94*2</f>
        <v>53816</v>
      </c>
      <c r="L94" s="20">
        <v>157403</v>
      </c>
      <c r="M94" s="23">
        <f>Sheet1!$L94/Sheet1!$G94</f>
        <v>218.61527777777778</v>
      </c>
      <c r="N94" s="24">
        <f t="shared" si="2"/>
        <v>2.9248364798572917</v>
      </c>
      <c r="O94" s="20">
        <v>5366</v>
      </c>
      <c r="P94" s="20">
        <v>734</v>
      </c>
      <c r="Q94" s="20">
        <v>580</v>
      </c>
      <c r="R94" s="20">
        <f>Table1[[#This Row],[Waste Collected (tons)]]-Table1[[#This Row],[Ferrous Recovered (tons)]]-Table1[[#This Row],[Special Handling (tons)]]</f>
        <v>26218</v>
      </c>
      <c r="S94" s="27">
        <f>(Sheet1!$J94-SUM(Sheet1!$O94:$Q94))*2</f>
        <v>40456</v>
      </c>
      <c r="T94" s="24">
        <f>Sheet1!$L94/Sheet1!$S94</f>
        <v>3.8907207830729682</v>
      </c>
      <c r="U94" s="24">
        <f>Table1[[#This Row],[Waste Collected (tons)]]/Table1[[#This Row],[Days]]</f>
        <v>917.73333333333335</v>
      </c>
      <c r="V94" s="24"/>
      <c r="W94" s="20"/>
      <c r="X94" s="20"/>
      <c r="Y94" s="20">
        <v>10912</v>
      </c>
      <c r="Z94" s="20">
        <v>44524</v>
      </c>
      <c r="AA94" s="20">
        <v>685.1</v>
      </c>
      <c r="AB94" s="20">
        <v>5598</v>
      </c>
      <c r="AC94" s="20">
        <v>21430</v>
      </c>
      <c r="AD94" s="20">
        <v>1641000</v>
      </c>
      <c r="AE94" s="41"/>
      <c r="AF94" s="20">
        <v>45019026</v>
      </c>
      <c r="AG94" s="45">
        <v>0.97699999999999998</v>
      </c>
      <c r="AH94" s="45">
        <v>0.94599999999999995</v>
      </c>
      <c r="AI94" s="45">
        <v>0.98699999999999999</v>
      </c>
      <c r="AJ94" s="45">
        <v>1</v>
      </c>
      <c r="AK94" s="45">
        <v>1</v>
      </c>
      <c r="AL94" s="26">
        <v>32.6</v>
      </c>
      <c r="AM94" s="26">
        <v>165.3</v>
      </c>
      <c r="AN94" s="26">
        <v>88.4</v>
      </c>
      <c r="AO94" s="26">
        <v>0</v>
      </c>
      <c r="AP94" s="26">
        <v>0</v>
      </c>
      <c r="AQ94" s="26">
        <v>177.3</v>
      </c>
      <c r="AR94" s="26"/>
      <c r="AS94" s="26"/>
      <c r="AT94" s="26"/>
      <c r="AU94" s="26"/>
      <c r="AV94" s="26"/>
      <c r="AW94" s="26"/>
      <c r="AX94" s="26"/>
      <c r="AY94" s="26"/>
      <c r="AZ94" s="26"/>
    </row>
    <row r="95" spans="1:52" x14ac:dyDescent="0.2">
      <c r="A95" s="12">
        <v>2016</v>
      </c>
      <c r="B95" s="13">
        <v>2017</v>
      </c>
      <c r="C95" s="13" t="s">
        <v>4</v>
      </c>
      <c r="D95" s="13">
        <v>10</v>
      </c>
      <c r="E95" s="70">
        <f>DATE(Table1[[#This Row],[Calendar Year]],Table1[[#This Row],[MonthNum]],1)</f>
        <v>42644</v>
      </c>
      <c r="F95" s="5">
        <f>DAY(EOMONTH(DATE(Table1[[#This Row],[Calendar Year]],Table1[[#This Row],[MonthNum]],1),0))</f>
        <v>31</v>
      </c>
      <c r="G95" s="14">
        <f>Sheet1!$F95*24</f>
        <v>744</v>
      </c>
      <c r="H95" s="15">
        <v>2</v>
      </c>
      <c r="I95" s="15">
        <v>26941</v>
      </c>
      <c r="J95" s="13">
        <v>27778</v>
      </c>
      <c r="K95" s="13">
        <f>Sheet1!$J95*2</f>
        <v>55556</v>
      </c>
      <c r="L95" s="13">
        <v>171525</v>
      </c>
      <c r="M95" s="16">
        <f>Sheet1!$L95/Sheet1!$G95</f>
        <v>230.54435483870967</v>
      </c>
      <c r="N95" s="17">
        <f t="shared" si="2"/>
        <v>3.0874253005975953</v>
      </c>
      <c r="O95" s="13">
        <v>5734</v>
      </c>
      <c r="P95" s="13">
        <v>926</v>
      </c>
      <c r="Q95" s="13">
        <v>671</v>
      </c>
      <c r="R95" s="13">
        <f>Table1[[#This Row],[Waste Collected (tons)]]-Table1[[#This Row],[Ferrous Recovered (tons)]]-Table1[[#This Row],[Special Handling (tons)]]</f>
        <v>25344</v>
      </c>
      <c r="S95" s="28">
        <f>(Sheet1!$J95-SUM(Sheet1!$O95:$Q95))*2</f>
        <v>40894</v>
      </c>
      <c r="T95" s="17">
        <f>Sheet1!$L95/Sheet1!$S95</f>
        <v>4.1943805937301315</v>
      </c>
      <c r="U95" s="17">
        <f>Table1[[#This Row],[Waste Collected (tons)]]/Table1[[#This Row],[Days]]</f>
        <v>869.06451612903231</v>
      </c>
      <c r="V95" s="17"/>
      <c r="W95" s="50">
        <v>4878</v>
      </c>
      <c r="X95" s="13"/>
      <c r="Y95" s="13">
        <v>12140</v>
      </c>
      <c r="Z95" s="13">
        <v>45907</v>
      </c>
      <c r="AA95" s="13">
        <v>688.3</v>
      </c>
      <c r="AB95" s="13">
        <v>5712</v>
      </c>
      <c r="AC95" s="13">
        <v>10630</v>
      </c>
      <c r="AD95" s="13">
        <v>1740000</v>
      </c>
      <c r="AE95" s="41"/>
      <c r="AF95" s="13">
        <v>36611403</v>
      </c>
      <c r="AG95" s="44">
        <v>0.97899999999999998</v>
      </c>
      <c r="AH95" s="44">
        <v>0.996</v>
      </c>
      <c r="AI95" s="44">
        <v>0.94299999999999995</v>
      </c>
      <c r="AJ95" s="44">
        <v>1</v>
      </c>
      <c r="AK95" s="44">
        <v>1</v>
      </c>
      <c r="AL95" s="2">
        <v>9</v>
      </c>
      <c r="AM95" s="2">
        <v>252.5</v>
      </c>
      <c r="AN95" s="2">
        <v>84</v>
      </c>
      <c r="AO95" s="2">
        <v>0</v>
      </c>
      <c r="AP95" s="2">
        <v>0</v>
      </c>
      <c r="AQ95" s="2">
        <v>103.7</v>
      </c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">
      <c r="A96" s="19">
        <v>2016</v>
      </c>
      <c r="B96" s="20">
        <v>2017</v>
      </c>
      <c r="C96" s="20" t="s">
        <v>3</v>
      </c>
      <c r="D96" s="20">
        <v>11</v>
      </c>
      <c r="E96" s="69">
        <f>DATE(Table1[[#This Row],[Calendar Year]],Table1[[#This Row],[MonthNum]],1)</f>
        <v>42675</v>
      </c>
      <c r="F96" s="5">
        <f>DAY(EOMONTH(DATE(Table1[[#This Row],[Calendar Year]],Table1[[#This Row],[MonthNum]],1),0))</f>
        <v>30</v>
      </c>
      <c r="G96" s="21">
        <f>Sheet1!$F96*24</f>
        <v>720</v>
      </c>
      <c r="H96" s="22">
        <v>2</v>
      </c>
      <c r="I96" s="22">
        <v>26677</v>
      </c>
      <c r="J96" s="20">
        <v>27525</v>
      </c>
      <c r="K96" s="20">
        <f>Sheet1!$J96*2</f>
        <v>55050</v>
      </c>
      <c r="L96" s="20">
        <v>170976</v>
      </c>
      <c r="M96" s="23">
        <f>Sheet1!$L96/Sheet1!$G96</f>
        <v>237.46666666666667</v>
      </c>
      <c r="N96" s="24">
        <f t="shared" si="2"/>
        <v>3.1058310626702998</v>
      </c>
      <c r="O96" s="20">
        <v>5762</v>
      </c>
      <c r="P96" s="20">
        <v>941</v>
      </c>
      <c r="Q96" s="20">
        <v>711</v>
      </c>
      <c r="R96" s="20">
        <f>Table1[[#This Row],[Waste Collected (tons)]]-Table1[[#This Row],[Ferrous Recovered (tons)]]-Table1[[#This Row],[Special Handling (tons)]]</f>
        <v>25025</v>
      </c>
      <c r="S96" s="27">
        <f>(Sheet1!$J96-SUM(Sheet1!$O96:$Q96))*2</f>
        <v>40222</v>
      </c>
      <c r="T96" s="24">
        <f>Sheet1!$L96/Sheet1!$S96</f>
        <v>4.2508080155138979</v>
      </c>
      <c r="U96" s="24">
        <f>Table1[[#This Row],[Waste Collected (tons)]]/Table1[[#This Row],[Days]]</f>
        <v>889.23333333333335</v>
      </c>
      <c r="V96" s="24"/>
      <c r="W96" s="51">
        <v>4878</v>
      </c>
      <c r="X96" s="20"/>
      <c r="Y96" s="20">
        <v>12229</v>
      </c>
      <c r="Z96" s="13">
        <v>45907</v>
      </c>
      <c r="AA96" s="13">
        <v>688.3</v>
      </c>
      <c r="AB96" s="13">
        <v>5712</v>
      </c>
      <c r="AC96" s="13">
        <v>10630</v>
      </c>
      <c r="AD96" s="13">
        <v>1740000</v>
      </c>
      <c r="AE96" s="41"/>
      <c r="AF96" s="13">
        <v>36611403</v>
      </c>
      <c r="AG96" s="44">
        <v>0.97899999999999998</v>
      </c>
      <c r="AH96" s="44">
        <v>0.996</v>
      </c>
      <c r="AI96" s="44">
        <v>0.94299999999999995</v>
      </c>
      <c r="AJ96" s="44">
        <v>1</v>
      </c>
      <c r="AK96" s="44">
        <v>1</v>
      </c>
      <c r="AL96" s="2">
        <v>9</v>
      </c>
      <c r="AM96" s="2">
        <v>252.5</v>
      </c>
      <c r="AN96" s="2">
        <v>84</v>
      </c>
      <c r="AO96" s="2">
        <v>0</v>
      </c>
      <c r="AP96" s="2">
        <v>0</v>
      </c>
      <c r="AQ96" s="2">
        <v>103.7</v>
      </c>
      <c r="AR96" s="26"/>
      <c r="AS96" s="26"/>
      <c r="AT96" s="26"/>
      <c r="AU96" s="26"/>
      <c r="AV96" s="26"/>
      <c r="AW96" s="26"/>
      <c r="AX96" s="26"/>
      <c r="AY96" s="26"/>
      <c r="AZ96" s="26"/>
    </row>
    <row r="97" spans="1:52" x14ac:dyDescent="0.2">
      <c r="A97" s="12">
        <v>2016</v>
      </c>
      <c r="B97" s="13">
        <v>2017</v>
      </c>
      <c r="C97" s="13" t="s">
        <v>2</v>
      </c>
      <c r="D97" s="13">
        <v>12</v>
      </c>
      <c r="E97" s="70">
        <f>DATE(Table1[[#This Row],[Calendar Year]],Table1[[#This Row],[MonthNum]],1)</f>
        <v>42705</v>
      </c>
      <c r="F97" s="5">
        <f>DAY(EOMONTH(DATE(Table1[[#This Row],[Calendar Year]],Table1[[#This Row],[MonthNum]],1),0))</f>
        <v>31</v>
      </c>
      <c r="G97" s="14">
        <f>Sheet1!$F97*24</f>
        <v>744</v>
      </c>
      <c r="H97" s="15">
        <v>2</v>
      </c>
      <c r="I97" s="15">
        <v>31030</v>
      </c>
      <c r="J97" s="13">
        <v>30300</v>
      </c>
      <c r="K97" s="13">
        <f>Sheet1!$J97*2</f>
        <v>60600</v>
      </c>
      <c r="L97" s="13">
        <v>191612</v>
      </c>
      <c r="M97" s="16">
        <f>Sheet1!$L97/Sheet1!$G97</f>
        <v>257.54301075268819</v>
      </c>
      <c r="N97" s="17">
        <f t="shared" si="2"/>
        <v>3.1619141914191418</v>
      </c>
      <c r="O97" s="13">
        <v>6457</v>
      </c>
      <c r="P97" s="13">
        <v>1035</v>
      </c>
      <c r="Q97" s="13">
        <v>781</v>
      </c>
      <c r="R97" s="13">
        <f>Table1[[#This Row],[Waste Collected (tons)]]-Table1[[#This Row],[Ferrous Recovered (tons)]]-Table1[[#This Row],[Special Handling (tons)]]</f>
        <v>29214</v>
      </c>
      <c r="S97" s="28">
        <f>(Sheet1!$J97-SUM(Sheet1!$O97:$Q97))*2</f>
        <v>44054</v>
      </c>
      <c r="T97" s="17">
        <f>Sheet1!$L97/Sheet1!$S97</f>
        <v>4.3494801834112682</v>
      </c>
      <c r="U97" s="17">
        <f>Table1[[#This Row],[Waste Collected (tons)]]/Table1[[#This Row],[Days]]</f>
        <v>1000.9677419354839</v>
      </c>
      <c r="V97" s="17"/>
      <c r="W97" s="50">
        <v>4878</v>
      </c>
      <c r="X97" s="13"/>
      <c r="Y97" s="13">
        <v>14219</v>
      </c>
      <c r="Z97" s="13">
        <v>45907</v>
      </c>
      <c r="AA97" s="13">
        <v>688.3</v>
      </c>
      <c r="AB97" s="13">
        <v>5712</v>
      </c>
      <c r="AC97" s="13">
        <v>10630</v>
      </c>
      <c r="AD97" s="13">
        <v>1740000</v>
      </c>
      <c r="AE97" s="41"/>
      <c r="AF97" s="13">
        <v>36611403</v>
      </c>
      <c r="AG97" s="44">
        <v>0.97899999999999998</v>
      </c>
      <c r="AH97" s="44">
        <v>0.996</v>
      </c>
      <c r="AI97" s="44">
        <v>0.94299999999999995</v>
      </c>
      <c r="AJ97" s="44">
        <v>1</v>
      </c>
      <c r="AK97" s="44">
        <v>1</v>
      </c>
      <c r="AL97" s="2">
        <v>9</v>
      </c>
      <c r="AM97" s="2">
        <v>252.5</v>
      </c>
      <c r="AN97" s="2">
        <v>84</v>
      </c>
      <c r="AO97" s="2">
        <v>0</v>
      </c>
      <c r="AP97" s="2">
        <v>0</v>
      </c>
      <c r="AQ97" s="2">
        <v>103.7</v>
      </c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">
      <c r="A98" s="19">
        <v>2017</v>
      </c>
      <c r="B98" s="20">
        <v>2017</v>
      </c>
      <c r="C98" s="20" t="s">
        <v>13</v>
      </c>
      <c r="D98" s="20">
        <v>1</v>
      </c>
      <c r="E98" s="69">
        <f>DATE(Table1[[#This Row],[Calendar Year]],Table1[[#This Row],[MonthNum]],1)</f>
        <v>42736</v>
      </c>
      <c r="F98" s="5">
        <f>DAY(EOMONTH(DATE(Table1[[#This Row],[Calendar Year]],Table1[[#This Row],[MonthNum]],1),0))</f>
        <v>31</v>
      </c>
      <c r="G98" s="29">
        <f>Sheet1!$F98*24</f>
        <v>744</v>
      </c>
      <c r="H98" s="15">
        <v>3</v>
      </c>
      <c r="I98" s="15">
        <v>29185</v>
      </c>
      <c r="J98" s="20">
        <v>28353</v>
      </c>
      <c r="K98" s="20">
        <f>Sheet1!$J98*2</f>
        <v>56706</v>
      </c>
      <c r="L98" s="20">
        <v>165770</v>
      </c>
      <c r="M98" s="23">
        <f>Sheet1!$L98/Sheet1!$G98</f>
        <v>222.80913978494624</v>
      </c>
      <c r="N98" s="24">
        <f t="shared" ref="N98:N103" si="3">L98/K98</f>
        <v>2.9233238105315134</v>
      </c>
      <c r="O98" s="20">
        <v>5931</v>
      </c>
      <c r="P98" s="20">
        <v>1083</v>
      </c>
      <c r="Q98" s="20">
        <v>689</v>
      </c>
      <c r="R98" s="20">
        <f>Table1[[#This Row],[Waste Collected (tons)]]-Table1[[#This Row],[Ferrous Recovered (tons)]]-Table1[[#This Row],[Special Handling (tons)]]</f>
        <v>27413</v>
      </c>
      <c r="S98" s="27">
        <f>(Sheet1!$J98-SUM(Sheet1!$O98:$Q98))*2</f>
        <v>41300</v>
      </c>
      <c r="T98" s="24">
        <f>Sheet1!$L98/Sheet1!$S98</f>
        <v>4.0138014527845041</v>
      </c>
      <c r="U98" s="24">
        <f>Table1[[#This Row],[Waste Collected (tons)]]/Table1[[#This Row],[Days]]</f>
        <v>941.45161290322585</v>
      </c>
      <c r="V98" s="24"/>
      <c r="W98" s="20">
        <v>4870</v>
      </c>
      <c r="X98" s="20"/>
      <c r="Y98" s="20">
        <v>11933</v>
      </c>
      <c r="Z98" s="20"/>
      <c r="AA98" s="20">
        <v>678.8</v>
      </c>
      <c r="AB98" s="20">
        <v>5405</v>
      </c>
      <c r="AC98" s="20">
        <v>13390</v>
      </c>
      <c r="AD98" s="20">
        <v>1642000</v>
      </c>
      <c r="AE98" s="20"/>
      <c r="AF98" s="20">
        <v>29064732</v>
      </c>
      <c r="AG98" s="45"/>
      <c r="AH98" s="45"/>
      <c r="AI98" s="45"/>
      <c r="AJ98" s="45"/>
      <c r="AK98" s="45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</row>
    <row r="99" spans="1:52" x14ac:dyDescent="0.2">
      <c r="A99" s="12">
        <v>2017</v>
      </c>
      <c r="B99" s="13">
        <v>2017</v>
      </c>
      <c r="C99" s="13" t="s">
        <v>12</v>
      </c>
      <c r="D99" s="13">
        <v>2</v>
      </c>
      <c r="E99" s="70">
        <f>DATE(Table1[[#This Row],[Calendar Year]],Table1[[#This Row],[MonthNum]],1)</f>
        <v>42767</v>
      </c>
      <c r="F99" s="5">
        <f>DAY(EOMONTH(DATE(Table1[[#This Row],[Calendar Year]],Table1[[#This Row],[MonthNum]],1),0))</f>
        <v>28</v>
      </c>
      <c r="G99" s="29">
        <f>Sheet1!$F99*24</f>
        <v>672</v>
      </c>
      <c r="H99" s="15">
        <v>3</v>
      </c>
      <c r="I99" s="15">
        <v>25769</v>
      </c>
      <c r="J99" s="13">
        <v>26217</v>
      </c>
      <c r="K99" s="13">
        <f>Sheet1!$J99*2</f>
        <v>52434</v>
      </c>
      <c r="L99" s="13">
        <v>153757</v>
      </c>
      <c r="M99" s="16">
        <f>Sheet1!$L99/Sheet1!$G99</f>
        <v>228.80505952380952</v>
      </c>
      <c r="N99" s="17">
        <f t="shared" si="3"/>
        <v>2.9323911965518556</v>
      </c>
      <c r="O99" s="13">
        <v>5302</v>
      </c>
      <c r="P99" s="13">
        <v>1413</v>
      </c>
      <c r="Q99" s="13">
        <v>644</v>
      </c>
      <c r="R99" s="13">
        <f>Table1[[#This Row],[Waste Collected (tons)]]-Table1[[#This Row],[Ferrous Recovered (tons)]]-Table1[[#This Row],[Special Handling (tons)]]</f>
        <v>23712</v>
      </c>
      <c r="S99" s="28">
        <f>(Sheet1!$J99-SUM(Sheet1!$O99:$Q99))*2</f>
        <v>37716</v>
      </c>
      <c r="T99" s="17">
        <f>Sheet1!$L99/Sheet1!$S99</f>
        <v>4.07670484674939</v>
      </c>
      <c r="U99" s="17">
        <f>Table1[[#This Row],[Waste Collected (tons)]]/Table1[[#This Row],[Days]]</f>
        <v>920.32142857142856</v>
      </c>
      <c r="V99" s="17"/>
      <c r="W99" s="20">
        <v>4870</v>
      </c>
      <c r="X99" s="13"/>
      <c r="Y99" s="13">
        <v>11067</v>
      </c>
      <c r="Z99" s="13"/>
      <c r="AA99" s="20">
        <v>678.8</v>
      </c>
      <c r="AB99" s="20">
        <v>5405</v>
      </c>
      <c r="AC99" s="20">
        <v>13390</v>
      </c>
      <c r="AD99" s="20">
        <v>1642000</v>
      </c>
      <c r="AE99" s="20"/>
      <c r="AF99" s="20">
        <v>29064732</v>
      </c>
      <c r="AG99" s="44"/>
      <c r="AH99" s="44"/>
      <c r="AI99" s="44"/>
      <c r="AJ99" s="44"/>
      <c r="AK99" s="4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2">
      <c r="A100" s="19">
        <v>2017</v>
      </c>
      <c r="B100" s="20">
        <v>2017</v>
      </c>
      <c r="C100" s="20" t="s">
        <v>11</v>
      </c>
      <c r="D100" s="20">
        <v>3</v>
      </c>
      <c r="E100" s="69">
        <f>DATE(Table1[[#This Row],[Calendar Year]],Table1[[#This Row],[MonthNum]],1)</f>
        <v>42795</v>
      </c>
      <c r="F100" s="5">
        <f>DAY(EOMONTH(DATE(Table1[[#This Row],[Calendar Year]],Table1[[#This Row],[MonthNum]],1),0))</f>
        <v>31</v>
      </c>
      <c r="G100" s="29">
        <f>Sheet1!$F100*24</f>
        <v>744</v>
      </c>
      <c r="H100" s="15">
        <v>3</v>
      </c>
      <c r="I100" s="15">
        <v>25814</v>
      </c>
      <c r="J100" s="20">
        <v>27697</v>
      </c>
      <c r="K100" s="20">
        <f>Sheet1!$J100*2</f>
        <v>55394</v>
      </c>
      <c r="L100" s="20">
        <v>163200</v>
      </c>
      <c r="M100" s="23">
        <f>Sheet1!$L100/Sheet1!$G100</f>
        <v>219.35483870967741</v>
      </c>
      <c r="N100" s="24">
        <f t="shared" si="3"/>
        <v>2.9461674549590207</v>
      </c>
      <c r="O100" s="20">
        <v>5264</v>
      </c>
      <c r="P100" s="20">
        <v>1291</v>
      </c>
      <c r="Q100" s="20">
        <v>669</v>
      </c>
      <c r="R100" s="20">
        <f>Table1[[#This Row],[Waste Collected (tons)]]-Table1[[#This Row],[Ferrous Recovered (tons)]]-Table1[[#This Row],[Special Handling (tons)]]</f>
        <v>23854</v>
      </c>
      <c r="S100" s="27">
        <f>(Sheet1!$J100-SUM(Sheet1!$O100:$Q100))*2</f>
        <v>40946</v>
      </c>
      <c r="T100" s="24">
        <f>Sheet1!$L100/Sheet1!$S100</f>
        <v>3.9857373125580033</v>
      </c>
      <c r="U100" s="24">
        <f>Table1[[#This Row],[Waste Collected (tons)]]/Table1[[#This Row],[Days]]</f>
        <v>832.70967741935488</v>
      </c>
      <c r="V100" s="24"/>
      <c r="W100" s="20">
        <v>4870</v>
      </c>
      <c r="X100" s="20"/>
      <c r="Y100" s="20">
        <v>11355</v>
      </c>
      <c r="Z100" s="20"/>
      <c r="AA100" s="20">
        <v>678.8</v>
      </c>
      <c r="AB100" s="20">
        <v>5405</v>
      </c>
      <c r="AC100" s="20">
        <v>13390</v>
      </c>
      <c r="AD100" s="20">
        <v>1642000</v>
      </c>
      <c r="AE100" s="20"/>
      <c r="AF100" s="20">
        <v>29064732</v>
      </c>
      <c r="AG100" s="45"/>
      <c r="AH100" s="45"/>
      <c r="AI100" s="45"/>
      <c r="AJ100" s="45"/>
      <c r="AK100" s="45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</row>
    <row r="101" spans="1:52" x14ac:dyDescent="0.2">
      <c r="A101" s="12">
        <v>2017</v>
      </c>
      <c r="B101" s="13">
        <v>2017</v>
      </c>
      <c r="C101" s="13" t="s">
        <v>10</v>
      </c>
      <c r="D101" s="13">
        <v>4</v>
      </c>
      <c r="E101" s="70">
        <f>DATE(Table1[[#This Row],[Calendar Year]],Table1[[#This Row],[MonthNum]],1)</f>
        <v>42826</v>
      </c>
      <c r="F101" s="5">
        <f>DAY(EOMONTH(DATE(Table1[[#This Row],[Calendar Year]],Table1[[#This Row],[MonthNum]],1),0))</f>
        <v>30</v>
      </c>
      <c r="G101" s="29">
        <f>Sheet1!$F101*24</f>
        <v>720</v>
      </c>
      <c r="H101" s="15">
        <v>4</v>
      </c>
      <c r="I101" s="15">
        <v>30677</v>
      </c>
      <c r="J101" s="13">
        <v>30423</v>
      </c>
      <c r="K101" s="13">
        <f>Sheet1!$J101*2</f>
        <v>60846</v>
      </c>
      <c r="L101" s="13">
        <v>189608</v>
      </c>
      <c r="M101" s="16">
        <f>Sheet1!$L101/Sheet1!$G101</f>
        <v>263.34444444444443</v>
      </c>
      <c r="N101" s="17">
        <f t="shared" si="3"/>
        <v>3.1161949840581138</v>
      </c>
      <c r="O101" s="13">
        <v>6255</v>
      </c>
      <c r="P101" s="13">
        <v>1420</v>
      </c>
      <c r="Q101" s="13">
        <v>966</v>
      </c>
      <c r="R101" s="13">
        <f>Table1[[#This Row],[Waste Collected (tons)]]-Table1[[#This Row],[Ferrous Recovered (tons)]]-Table1[[#This Row],[Special Handling (tons)]]</f>
        <v>28291</v>
      </c>
      <c r="S101" s="28">
        <f>(Sheet1!$J101-SUM(Sheet1!$O101:$Q101))*2</f>
        <v>43564</v>
      </c>
      <c r="T101" s="17">
        <f>Sheet1!$L101/Sheet1!$S101</f>
        <v>4.3524010650996239</v>
      </c>
      <c r="U101" s="17">
        <f>Table1[[#This Row],[Waste Collected (tons)]]/Table1[[#This Row],[Days]]</f>
        <v>1022.5666666666667</v>
      </c>
      <c r="V101" s="17"/>
      <c r="W101" s="13">
        <v>4946</v>
      </c>
      <c r="X101" s="13"/>
      <c r="Y101" s="13">
        <v>13778</v>
      </c>
      <c r="Z101" s="13">
        <v>47923</v>
      </c>
      <c r="AA101" s="13">
        <v>686.4</v>
      </c>
      <c r="AB101" s="13">
        <v>6191</v>
      </c>
      <c r="AC101" s="13">
        <v>13440</v>
      </c>
      <c r="AD101" s="13">
        <v>1234000</v>
      </c>
      <c r="AE101" s="13"/>
      <c r="AF101" s="13">
        <v>42298090</v>
      </c>
      <c r="AG101" s="44"/>
      <c r="AH101" s="44"/>
      <c r="AI101" s="44"/>
      <c r="AJ101" s="44"/>
      <c r="AK101" s="4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2">
      <c r="A102" s="19">
        <v>2017</v>
      </c>
      <c r="B102" s="20">
        <v>2017</v>
      </c>
      <c r="C102" s="20" t="s">
        <v>9</v>
      </c>
      <c r="D102" s="20">
        <v>5</v>
      </c>
      <c r="E102" s="69">
        <f>DATE(Table1[[#This Row],[Calendar Year]],Table1[[#This Row],[MonthNum]],1)</f>
        <v>42856</v>
      </c>
      <c r="F102" s="5">
        <f>DAY(EOMONTH(DATE(Table1[[#This Row],[Calendar Year]],Table1[[#This Row],[MonthNum]],1),0))</f>
        <v>31</v>
      </c>
      <c r="G102" s="29">
        <f>Sheet1!$F102*24</f>
        <v>744</v>
      </c>
      <c r="H102" s="15">
        <v>4</v>
      </c>
      <c r="I102" s="15">
        <v>32895</v>
      </c>
      <c r="J102" s="20">
        <v>31350</v>
      </c>
      <c r="K102" s="20">
        <f>Sheet1!$J102*2</f>
        <v>62700</v>
      </c>
      <c r="L102" s="20">
        <v>191859</v>
      </c>
      <c r="M102" s="23">
        <f>Sheet1!$L102/Sheet1!$G102</f>
        <v>257.875</v>
      </c>
      <c r="N102" s="24">
        <f t="shared" si="3"/>
        <v>3.0599521531100478</v>
      </c>
      <c r="O102" s="20">
        <v>6285</v>
      </c>
      <c r="P102" s="20">
        <v>1705</v>
      </c>
      <c r="Q102" s="20">
        <v>945</v>
      </c>
      <c r="R102" s="20">
        <f>Table1[[#This Row],[Waste Collected (tons)]]-Table1[[#This Row],[Ferrous Recovered (tons)]]-Table1[[#This Row],[Special Handling (tons)]]</f>
        <v>30245</v>
      </c>
      <c r="S102" s="27">
        <f>(Sheet1!$J102-SUM(Sheet1!$O102:$Q102))*2</f>
        <v>44830</v>
      </c>
      <c r="T102" s="24">
        <f>Sheet1!$L102/Sheet1!$S102</f>
        <v>4.2797010930180681</v>
      </c>
      <c r="U102" s="24">
        <f>Table1[[#This Row],[Waste Collected (tons)]]/Table1[[#This Row],[Days]]</f>
        <v>1061.1290322580646</v>
      </c>
      <c r="V102" s="24"/>
      <c r="W102" s="20">
        <v>4946</v>
      </c>
      <c r="X102" s="20"/>
      <c r="Y102" s="20">
        <v>13849</v>
      </c>
      <c r="Z102" s="20">
        <v>47923</v>
      </c>
      <c r="AA102" s="20">
        <v>686.4</v>
      </c>
      <c r="AB102" s="13">
        <v>6191</v>
      </c>
      <c r="AC102" s="20">
        <v>13440</v>
      </c>
      <c r="AD102" s="13">
        <v>1234000</v>
      </c>
      <c r="AE102" s="20"/>
      <c r="AF102" s="13">
        <v>42298090</v>
      </c>
      <c r="AG102" s="45"/>
      <c r="AH102" s="45"/>
      <c r="AI102" s="45"/>
      <c r="AJ102" s="45"/>
      <c r="AK102" s="45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</row>
    <row r="103" spans="1:52" x14ac:dyDescent="0.2">
      <c r="A103" s="12">
        <v>2017</v>
      </c>
      <c r="B103" s="13">
        <v>2017</v>
      </c>
      <c r="C103" s="13" t="s">
        <v>8</v>
      </c>
      <c r="D103" s="13">
        <v>6</v>
      </c>
      <c r="E103" s="70">
        <f>DATE(Table1[[#This Row],[Calendar Year]],Table1[[#This Row],[MonthNum]],1)</f>
        <v>42887</v>
      </c>
      <c r="F103" s="5">
        <f>DAY(EOMONTH(DATE(Table1[[#This Row],[Calendar Year]],Table1[[#This Row],[MonthNum]],1),0))</f>
        <v>30</v>
      </c>
      <c r="G103" s="29">
        <f>Sheet1!$F103*24</f>
        <v>720</v>
      </c>
      <c r="H103" s="15">
        <v>4</v>
      </c>
      <c r="I103" s="15">
        <v>30743</v>
      </c>
      <c r="J103" s="13">
        <v>31251</v>
      </c>
      <c r="K103" s="13">
        <f>Sheet1!$J103*2</f>
        <v>62502</v>
      </c>
      <c r="L103" s="13">
        <v>184685</v>
      </c>
      <c r="M103" s="16">
        <f>Sheet1!$L103/Sheet1!$G103</f>
        <v>256.50694444444446</v>
      </c>
      <c r="N103" s="17">
        <f t="shared" si="3"/>
        <v>2.9548654443057822</v>
      </c>
      <c r="O103" s="13">
        <v>5911</v>
      </c>
      <c r="P103" s="13">
        <v>1717</v>
      </c>
      <c r="Q103" s="13">
        <v>894</v>
      </c>
      <c r="R103" s="13">
        <f>Table1[[#This Row],[Waste Collected (tons)]]-Table1[[#This Row],[Ferrous Recovered (tons)]]-Table1[[#This Row],[Special Handling (tons)]]</f>
        <v>28132</v>
      </c>
      <c r="S103" s="28">
        <f>(Sheet1!$J103-SUM(Sheet1!$O103:$Q103))*2</f>
        <v>45458</v>
      </c>
      <c r="T103" s="17">
        <f>Sheet1!$L103/Sheet1!$S103</f>
        <v>4.062761230146509</v>
      </c>
      <c r="U103" s="17">
        <f>Table1[[#This Row],[Waste Collected (tons)]]/Table1[[#This Row],[Days]]</f>
        <v>1024.7666666666667</v>
      </c>
      <c r="V103" s="17"/>
      <c r="W103" s="13">
        <v>4946</v>
      </c>
      <c r="X103" s="13"/>
      <c r="Y103" s="13">
        <v>12998</v>
      </c>
      <c r="Z103" s="13">
        <v>47923</v>
      </c>
      <c r="AA103" s="13">
        <v>686.4</v>
      </c>
      <c r="AB103" s="13">
        <v>6191</v>
      </c>
      <c r="AC103" s="13">
        <v>13440</v>
      </c>
      <c r="AD103" s="13">
        <v>1234000</v>
      </c>
      <c r="AE103" s="13"/>
      <c r="AF103" s="13">
        <v>42298090</v>
      </c>
      <c r="AG103" s="44"/>
      <c r="AH103" s="44"/>
      <c r="AI103" s="44"/>
      <c r="AJ103" s="44"/>
      <c r="AK103" s="4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2">
      <c r="A104" s="12">
        <v>2017</v>
      </c>
      <c r="B104" s="13">
        <v>2018</v>
      </c>
      <c r="C104" s="20" t="s">
        <v>7</v>
      </c>
      <c r="D104" s="20">
        <v>7</v>
      </c>
      <c r="E104" s="69">
        <f>DATE(Table1[[#This Row],[Calendar Year]],Table1[[#This Row],[MonthNum]],1)</f>
        <v>42917</v>
      </c>
      <c r="F104" s="5">
        <f>DAY(EOMONTH(DATE(Table1[[#This Row],[Calendar Year]],Table1[[#This Row],[MonthNum]],1),0))</f>
        <v>31</v>
      </c>
      <c r="G104" s="29">
        <f>Sheet1!$F104*24</f>
        <v>744</v>
      </c>
      <c r="H104" s="22">
        <v>1</v>
      </c>
      <c r="I104" s="15">
        <v>30914</v>
      </c>
      <c r="J104" s="13">
        <v>31763</v>
      </c>
      <c r="K104" s="13">
        <f>Sheet1!$J104*2</f>
        <v>63526</v>
      </c>
      <c r="L104" s="13">
        <v>190170</v>
      </c>
      <c r="M104" s="16">
        <f>Sheet1!$L104/Sheet1!$G104</f>
        <v>255.60483870967741</v>
      </c>
      <c r="N104" s="17">
        <f>L104/K104</f>
        <v>2.9935774328621352</v>
      </c>
      <c r="O104" s="13">
        <v>6476</v>
      </c>
      <c r="P104" s="13">
        <v>1807</v>
      </c>
      <c r="Q104" s="13">
        <v>869</v>
      </c>
      <c r="R104" s="13">
        <f>Table1[[#This Row],[Waste Collected (tons)]]-Table1[[#This Row],[Ferrous Recovered (tons)]]-Table1[[#This Row],[Special Handling (tons)]]</f>
        <v>28238</v>
      </c>
      <c r="S104" s="28">
        <f>(Sheet1!$J104-SUM(Sheet1!$O104:$Q104))*2</f>
        <v>45222</v>
      </c>
      <c r="T104" s="17">
        <f>Sheet1!$L104/Sheet1!$S104</f>
        <v>4.2052540798726286</v>
      </c>
      <c r="U104" s="17">
        <f>Table1[[#This Row],[Waste Collected (tons)]]/Table1[[#This Row],[Days]]</f>
        <v>997.22580645161293</v>
      </c>
      <c r="V104" s="17"/>
      <c r="W104" s="13">
        <v>4918</v>
      </c>
      <c r="X104" s="13"/>
      <c r="Y104" s="13">
        <v>13182</v>
      </c>
      <c r="Z104" s="13">
        <v>45293</v>
      </c>
      <c r="AA104" s="13">
        <v>683.4</v>
      </c>
      <c r="AB104" s="13">
        <v>5670</v>
      </c>
      <c r="AC104" s="13">
        <v>14240</v>
      </c>
      <c r="AD104" s="13">
        <v>1362000</v>
      </c>
      <c r="AE104" s="13"/>
      <c r="AF104" s="13">
        <v>40368876</v>
      </c>
      <c r="AG104" s="44"/>
      <c r="AH104" s="44"/>
      <c r="AI104" s="44"/>
      <c r="AJ104" s="44"/>
      <c r="AK104" s="4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2">
      <c r="A105" s="12">
        <v>2017</v>
      </c>
      <c r="B105" s="13">
        <v>2018</v>
      </c>
      <c r="C105" s="13" t="s">
        <v>6</v>
      </c>
      <c r="D105" s="13">
        <v>8</v>
      </c>
      <c r="E105" s="70">
        <f>DATE(Table1[[#This Row],[Calendar Year]],Table1[[#This Row],[MonthNum]],1)</f>
        <v>42948</v>
      </c>
      <c r="F105" s="5">
        <f>DAY(EOMONTH(DATE(Table1[[#This Row],[Calendar Year]],Table1[[#This Row],[MonthNum]],1),0))</f>
        <v>31</v>
      </c>
      <c r="G105" s="29">
        <f>Sheet1!$F105*24</f>
        <v>744</v>
      </c>
      <c r="H105" s="15">
        <v>1</v>
      </c>
      <c r="I105" s="15">
        <v>31668</v>
      </c>
      <c r="J105" s="13">
        <v>30200</v>
      </c>
      <c r="K105" s="13">
        <f>Sheet1!$J105*2</f>
        <v>60400</v>
      </c>
      <c r="L105" s="13">
        <v>186971</v>
      </c>
      <c r="M105" s="16">
        <f>Sheet1!$L105/Sheet1!$G105</f>
        <v>251.30510752688173</v>
      </c>
      <c r="N105" s="17">
        <f t="shared" ref="N105:N109" si="4">L105/K105</f>
        <v>3.0955463576158939</v>
      </c>
      <c r="O105" s="13">
        <v>6237</v>
      </c>
      <c r="P105" s="13">
        <v>1836</v>
      </c>
      <c r="Q105" s="13">
        <v>871</v>
      </c>
      <c r="R105" s="13">
        <f>Table1[[#This Row],[Waste Collected (tons)]]-Table1[[#This Row],[Ferrous Recovered (tons)]]-Table1[[#This Row],[Special Handling (tons)]]</f>
        <v>28961</v>
      </c>
      <c r="S105" s="28">
        <f>(Sheet1!$J105-SUM(Sheet1!$O105:$Q105))*2</f>
        <v>42512</v>
      </c>
      <c r="T105" s="17">
        <f>Sheet1!$L105/Sheet1!$S105</f>
        <v>4.3980758374106133</v>
      </c>
      <c r="U105" s="17">
        <f>Table1[[#This Row],[Waste Collected (tons)]]/Table1[[#This Row],[Days]]</f>
        <v>1021.5483870967741</v>
      </c>
      <c r="V105" s="17"/>
      <c r="W105" s="13">
        <v>4918</v>
      </c>
      <c r="X105" s="13"/>
      <c r="Y105" s="13">
        <v>12970</v>
      </c>
      <c r="Z105" s="13">
        <v>45293</v>
      </c>
      <c r="AA105" s="13">
        <v>683.4</v>
      </c>
      <c r="AB105" s="13">
        <v>5670</v>
      </c>
      <c r="AC105" s="13">
        <v>14240</v>
      </c>
      <c r="AD105" s="13">
        <v>1362000</v>
      </c>
      <c r="AE105" s="13"/>
      <c r="AF105" s="13">
        <v>40368876</v>
      </c>
      <c r="AG105" s="44"/>
      <c r="AH105" s="44"/>
      <c r="AI105" s="44"/>
      <c r="AJ105" s="44"/>
      <c r="AK105" s="4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2">
      <c r="A106" s="12">
        <v>2017</v>
      </c>
      <c r="B106" s="13">
        <v>2018</v>
      </c>
      <c r="C106" s="20" t="s">
        <v>5</v>
      </c>
      <c r="D106" s="20">
        <v>9</v>
      </c>
      <c r="E106" s="69">
        <f>DATE(Table1[[#This Row],[Calendar Year]],Table1[[#This Row],[MonthNum]],1)</f>
        <v>42979</v>
      </c>
      <c r="F106" s="5">
        <f>DAY(EOMONTH(DATE(Table1[[#This Row],[Calendar Year]],Table1[[#This Row],[MonthNum]],1),0))</f>
        <v>30</v>
      </c>
      <c r="G106" s="35">
        <f>Sheet1!$F106*24</f>
        <v>720</v>
      </c>
      <c r="H106" s="22">
        <v>1</v>
      </c>
      <c r="I106" s="36">
        <v>27478</v>
      </c>
      <c r="J106" s="33">
        <v>27060</v>
      </c>
      <c r="K106" s="33">
        <f>Sheet1!$J106*2</f>
        <v>54120</v>
      </c>
      <c r="L106" s="33">
        <v>167941</v>
      </c>
      <c r="M106" s="37">
        <f>Sheet1!$L106/Sheet1!$G106</f>
        <v>233.2513888888889</v>
      </c>
      <c r="N106" s="38">
        <f t="shared" si="4"/>
        <v>3.1031226903178122</v>
      </c>
      <c r="O106" s="33">
        <v>5484</v>
      </c>
      <c r="P106" s="33">
        <v>1805</v>
      </c>
      <c r="Q106" s="33">
        <v>728</v>
      </c>
      <c r="R106" s="33">
        <f>Table1[[#This Row],[Waste Collected (tons)]]-Table1[[#This Row],[Ferrous Recovered (tons)]]-Table1[[#This Row],[Special Handling (tons)]]</f>
        <v>24945</v>
      </c>
      <c r="S106" s="39">
        <f>(Sheet1!$J106-SUM(Sheet1!$O106:$Q106))*2</f>
        <v>38086</v>
      </c>
      <c r="T106" s="38">
        <f>Sheet1!$L106/Sheet1!$S106</f>
        <v>4.4095205587354931</v>
      </c>
      <c r="U106" s="38">
        <f>Table1[[#This Row],[Waste Collected (tons)]]/Table1[[#This Row],[Days]]</f>
        <v>915.93333333333328</v>
      </c>
      <c r="V106" s="38"/>
      <c r="W106" s="33">
        <v>4918</v>
      </c>
      <c r="X106" s="33"/>
      <c r="Y106" s="33">
        <v>11886</v>
      </c>
      <c r="Z106" s="33">
        <v>45293</v>
      </c>
      <c r="AA106" s="13">
        <v>683.4</v>
      </c>
      <c r="AB106" s="13">
        <v>5670</v>
      </c>
      <c r="AC106" s="13">
        <v>14240</v>
      </c>
      <c r="AD106" s="13">
        <v>1362000</v>
      </c>
      <c r="AE106" s="13"/>
      <c r="AF106" s="13">
        <v>40368876</v>
      </c>
      <c r="AG106" s="46"/>
      <c r="AH106" s="46"/>
      <c r="AI106" s="46"/>
      <c r="AJ106" s="46"/>
      <c r="AK106" s="46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</row>
    <row r="107" spans="1:52" x14ac:dyDescent="0.2">
      <c r="A107" s="12">
        <v>2017</v>
      </c>
      <c r="B107" s="13">
        <v>2018</v>
      </c>
      <c r="C107" s="13" t="s">
        <v>4</v>
      </c>
      <c r="D107" s="13">
        <v>10</v>
      </c>
      <c r="E107" s="70">
        <f>DATE(Table1[[#This Row],[Calendar Year]],Table1[[#This Row],[MonthNum]],1)</f>
        <v>43009</v>
      </c>
      <c r="F107" s="5">
        <f>DAY(EOMONTH(DATE(Table1[[#This Row],[Calendar Year]],Table1[[#This Row],[MonthNum]],1),0))</f>
        <v>31</v>
      </c>
      <c r="G107" s="35">
        <f>Sheet1!$F107*24</f>
        <v>744</v>
      </c>
      <c r="H107" s="15">
        <v>2</v>
      </c>
      <c r="I107" s="36">
        <v>26772</v>
      </c>
      <c r="J107" s="33">
        <v>27869</v>
      </c>
      <c r="K107" s="33">
        <f>Sheet1!$J107*2</f>
        <v>55738</v>
      </c>
      <c r="L107" s="33">
        <v>175965</v>
      </c>
      <c r="M107" s="37">
        <f>Sheet1!$L107/Sheet1!$G107</f>
        <v>236.51209677419354</v>
      </c>
      <c r="N107" s="38">
        <f t="shared" si="4"/>
        <v>3.1570024041049196</v>
      </c>
      <c r="O107" s="33">
        <v>5739</v>
      </c>
      <c r="P107" s="33">
        <v>1638</v>
      </c>
      <c r="Q107" s="33">
        <v>817</v>
      </c>
      <c r="R107" s="33">
        <f>Table1[[#This Row],[Waste Collected (tons)]]-Table1[[#This Row],[Ferrous Recovered (tons)]]-Table1[[#This Row],[Special Handling (tons)]]</f>
        <v>24317</v>
      </c>
      <c r="S107" s="39">
        <f>(Sheet1!$J107-SUM(Sheet1!$O107:$Q107))*2</f>
        <v>39350</v>
      </c>
      <c r="T107" s="38">
        <f>Sheet1!$L107/Sheet1!$S107</f>
        <v>4.4717916137229992</v>
      </c>
      <c r="U107" s="38">
        <f>Table1[[#This Row],[Waste Collected (tons)]]/Table1[[#This Row],[Days]]</f>
        <v>863.61290322580646</v>
      </c>
      <c r="V107" s="38"/>
      <c r="W107" s="33">
        <v>5048</v>
      </c>
      <c r="X107" s="33"/>
      <c r="Y107" s="33">
        <v>12417</v>
      </c>
      <c r="Z107" s="33">
        <v>44928</v>
      </c>
      <c r="AA107" s="33">
        <v>688</v>
      </c>
      <c r="AB107" s="33">
        <v>5555</v>
      </c>
      <c r="AC107" s="33">
        <v>16640</v>
      </c>
      <c r="AD107" s="33">
        <v>1340000</v>
      </c>
      <c r="AE107" s="52"/>
      <c r="AF107" s="33">
        <v>31624142</v>
      </c>
      <c r="AG107" s="46"/>
      <c r="AH107" s="46"/>
      <c r="AI107" s="46"/>
      <c r="AJ107" s="46"/>
      <c r="AK107" s="46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</row>
    <row r="108" spans="1:52" x14ac:dyDescent="0.2">
      <c r="A108" s="12">
        <v>2017</v>
      </c>
      <c r="B108" s="13">
        <v>2018</v>
      </c>
      <c r="C108" s="20" t="s">
        <v>3</v>
      </c>
      <c r="D108" s="20">
        <v>11</v>
      </c>
      <c r="E108" s="69">
        <f>DATE(Table1[[#This Row],[Calendar Year]],Table1[[#This Row],[MonthNum]],1)</f>
        <v>43040</v>
      </c>
      <c r="F108" s="5">
        <f>DAY(EOMONTH(DATE(Table1[[#This Row],[Calendar Year]],Table1[[#This Row],[MonthNum]],1),0))</f>
        <v>30</v>
      </c>
      <c r="G108" s="35">
        <f>Sheet1!$F108*24</f>
        <v>720</v>
      </c>
      <c r="H108" s="22">
        <v>2</v>
      </c>
      <c r="I108" s="36">
        <v>25146</v>
      </c>
      <c r="J108" s="33">
        <v>26359</v>
      </c>
      <c r="K108" s="33">
        <f>Sheet1!$J108*2</f>
        <v>52718</v>
      </c>
      <c r="L108" s="33">
        <v>155341</v>
      </c>
      <c r="M108" s="37">
        <f>Sheet1!$L108/Sheet1!$G108</f>
        <v>215.7513888888889</v>
      </c>
      <c r="N108" s="38">
        <f t="shared" si="4"/>
        <v>2.94664061610835</v>
      </c>
      <c r="O108" s="33">
        <v>5107</v>
      </c>
      <c r="P108" s="33">
        <v>1554</v>
      </c>
      <c r="Q108" s="33">
        <v>701</v>
      </c>
      <c r="R108" s="33">
        <f>Table1[[#This Row],[Waste Collected (tons)]]-Table1[[#This Row],[Ferrous Recovered (tons)]]-Table1[[#This Row],[Special Handling (tons)]]</f>
        <v>22891</v>
      </c>
      <c r="S108" s="39">
        <f>(Sheet1!$J108-SUM(Sheet1!$O108:$Q108))*2</f>
        <v>37994</v>
      </c>
      <c r="T108" s="38">
        <f>Sheet1!$L108/Sheet1!$S108</f>
        <v>4.0885666157814393</v>
      </c>
      <c r="U108" s="38">
        <f>Table1[[#This Row],[Waste Collected (tons)]]/Table1[[#This Row],[Days]]</f>
        <v>838.2</v>
      </c>
      <c r="V108" s="38"/>
      <c r="W108" s="33">
        <v>5048</v>
      </c>
      <c r="X108" s="33"/>
      <c r="Y108" s="33">
        <v>10777</v>
      </c>
      <c r="Z108" s="33">
        <v>44928</v>
      </c>
      <c r="AA108" s="33">
        <v>688</v>
      </c>
      <c r="AB108" s="33">
        <v>5555</v>
      </c>
      <c r="AC108" s="33">
        <v>16640</v>
      </c>
      <c r="AD108" s="33">
        <v>1340000</v>
      </c>
      <c r="AE108" s="52"/>
      <c r="AF108" s="33">
        <v>31624142</v>
      </c>
      <c r="AG108" s="46"/>
      <c r="AH108" s="46"/>
      <c r="AI108" s="46"/>
      <c r="AJ108" s="46"/>
      <c r="AK108" s="46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</row>
    <row r="109" spans="1:52" x14ac:dyDescent="0.2">
      <c r="A109" s="12">
        <v>2017</v>
      </c>
      <c r="B109" s="13">
        <v>2018</v>
      </c>
      <c r="C109" s="13" t="s">
        <v>2</v>
      </c>
      <c r="D109" s="13">
        <v>12</v>
      </c>
      <c r="E109" s="70">
        <f>DATE(Table1[[#This Row],[Calendar Year]],Table1[[#This Row],[MonthNum]],1)</f>
        <v>43070</v>
      </c>
      <c r="F109" s="5">
        <f>DAY(EOMONTH(DATE(Table1[[#This Row],[Calendar Year]],Table1[[#This Row],[MonthNum]],1),0))</f>
        <v>31</v>
      </c>
      <c r="G109" s="35">
        <f>Sheet1!$F109*24</f>
        <v>744</v>
      </c>
      <c r="H109" s="15">
        <v>2</v>
      </c>
      <c r="I109" s="36">
        <v>29869</v>
      </c>
      <c r="J109" s="33">
        <v>31594</v>
      </c>
      <c r="K109" s="33">
        <f>Sheet1!$J109*2</f>
        <v>63188</v>
      </c>
      <c r="L109" s="33">
        <v>196448</v>
      </c>
      <c r="M109" s="37">
        <f>Sheet1!$L109/Sheet1!$G109</f>
        <v>264.04301075268819</v>
      </c>
      <c r="N109" s="38">
        <f t="shared" si="4"/>
        <v>3.1089447363423437</v>
      </c>
      <c r="O109" s="33">
        <v>6504</v>
      </c>
      <c r="P109" s="33">
        <v>1339</v>
      </c>
      <c r="Q109" s="33">
        <v>876</v>
      </c>
      <c r="R109" s="33">
        <f>Table1[[#This Row],[Waste Collected (tons)]]-Table1[[#This Row],[Ferrous Recovered (tons)]]-Table1[[#This Row],[Special Handling (tons)]]</f>
        <v>27654</v>
      </c>
      <c r="S109" s="39">
        <f>(Sheet1!$J109-SUM(Sheet1!$O109:$Q109))*2</f>
        <v>45750</v>
      </c>
      <c r="T109" s="38">
        <f>Sheet1!$L109/Sheet1!$S109</f>
        <v>4.2939453551912568</v>
      </c>
      <c r="U109" s="38">
        <f>Table1[[#This Row],[Waste Collected (tons)]]/Table1[[#This Row],[Days]]</f>
        <v>963.51612903225805</v>
      </c>
      <c r="V109" s="38"/>
      <c r="W109" s="33">
        <v>5048</v>
      </c>
      <c r="X109" s="33"/>
      <c r="Y109" s="33">
        <v>14606</v>
      </c>
      <c r="Z109" s="33">
        <v>44928</v>
      </c>
      <c r="AA109" s="33">
        <v>688</v>
      </c>
      <c r="AB109" s="33">
        <v>5555</v>
      </c>
      <c r="AC109" s="33">
        <v>16640</v>
      </c>
      <c r="AD109" s="33">
        <v>1340000</v>
      </c>
      <c r="AE109" s="52"/>
      <c r="AF109" s="33">
        <v>31624142</v>
      </c>
      <c r="AG109" s="46"/>
      <c r="AH109" s="46"/>
      <c r="AI109" s="46"/>
      <c r="AJ109" s="46"/>
      <c r="AK109" s="46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</row>
    <row r="110" spans="1:52" x14ac:dyDescent="0.2">
      <c r="A110" s="12">
        <v>2018</v>
      </c>
      <c r="B110" s="13">
        <v>2018</v>
      </c>
      <c r="C110" s="20" t="s">
        <v>13</v>
      </c>
      <c r="D110" s="20">
        <v>1</v>
      </c>
      <c r="E110" s="69">
        <f>DATE(Table1[[#This Row],[Calendar Year]],Table1[[#This Row],[MonthNum]],1)</f>
        <v>43101</v>
      </c>
      <c r="F110" s="5">
        <f>DAY(EOMONTH(DATE(Table1[[#This Row],[Calendar Year]],Table1[[#This Row],[MonthNum]],1),0))</f>
        <v>31</v>
      </c>
      <c r="G110" s="29">
        <f>Sheet1!$F110*24</f>
        <v>744</v>
      </c>
      <c r="H110" s="15">
        <v>3</v>
      </c>
      <c r="I110" s="15">
        <v>30726</v>
      </c>
      <c r="J110" s="13">
        <v>28181</v>
      </c>
      <c r="K110" s="13">
        <f>Sheet1!$J110*2</f>
        <v>56362</v>
      </c>
      <c r="L110" s="13">
        <v>181955</v>
      </c>
      <c r="M110" s="16">
        <f>Sheet1!$L110/Sheet1!$G110</f>
        <v>244.56317204301075</v>
      </c>
      <c r="N110" s="17">
        <f t="shared" ref="N110:N115" si="5">L110/K110</f>
        <v>3.2283275966076435</v>
      </c>
      <c r="O110" s="13">
        <v>6084</v>
      </c>
      <c r="P110" s="13">
        <v>1301</v>
      </c>
      <c r="Q110" s="13">
        <v>755</v>
      </c>
      <c r="R110" s="13">
        <f>Table1[[#This Row],[Waste Collected (tons)]]-Table1[[#This Row],[Ferrous Recovered (tons)]]-Table1[[#This Row],[Special Handling (tons)]]</f>
        <v>28670</v>
      </c>
      <c r="S110" s="28">
        <f>(Sheet1!$J110-SUM(Sheet1!$O110:$Q110))*2</f>
        <v>40082</v>
      </c>
      <c r="T110" s="17">
        <f>Sheet1!$L110/Sheet1!$S110</f>
        <v>4.5395688837882338</v>
      </c>
      <c r="U110" s="17">
        <f>Table1[[#This Row],[Waste Collected (tons)]]/Table1[[#This Row],[Days]]</f>
        <v>991.16129032258061</v>
      </c>
      <c r="V110" s="17"/>
      <c r="W110" s="13">
        <v>5088</v>
      </c>
      <c r="X110" s="13"/>
      <c r="Y110" s="13">
        <v>12951</v>
      </c>
      <c r="Z110" s="13">
        <v>43065</v>
      </c>
      <c r="AA110" s="13">
        <v>671.3</v>
      </c>
      <c r="AB110" s="13">
        <v>5458</v>
      </c>
      <c r="AC110" s="13">
        <v>9120</v>
      </c>
      <c r="AD110" s="13">
        <v>1358000</v>
      </c>
      <c r="AE110" s="13"/>
      <c r="AF110" s="13">
        <v>29546941</v>
      </c>
      <c r="AG110" s="44"/>
      <c r="AH110" s="44"/>
      <c r="AI110" s="44"/>
      <c r="AJ110" s="44"/>
      <c r="AK110" s="4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x14ac:dyDescent="0.2">
      <c r="A111" s="34">
        <v>2018</v>
      </c>
      <c r="B111" s="13">
        <v>2018</v>
      </c>
      <c r="C111" s="13" t="s">
        <v>12</v>
      </c>
      <c r="D111" s="13">
        <v>2</v>
      </c>
      <c r="E111" s="70">
        <f>DATE(Table1[[#This Row],[Calendar Year]],Table1[[#This Row],[MonthNum]],1)</f>
        <v>43132</v>
      </c>
      <c r="F111" s="5">
        <f>DAY(EOMONTH(DATE(Table1[[#This Row],[Calendar Year]],Table1[[#This Row],[MonthNum]],1),0))</f>
        <v>28</v>
      </c>
      <c r="G111" s="35">
        <f>Sheet1!$F111*24</f>
        <v>672</v>
      </c>
      <c r="H111" s="15">
        <v>3</v>
      </c>
      <c r="I111" s="36">
        <v>25185</v>
      </c>
      <c r="J111" s="33">
        <v>26407</v>
      </c>
      <c r="K111" s="33">
        <f>Sheet1!$J111*2</f>
        <v>52814</v>
      </c>
      <c r="L111" s="33">
        <v>162127</v>
      </c>
      <c r="M111" s="37">
        <f>Sheet1!$L111/Sheet1!$G111</f>
        <v>241.26041666666666</v>
      </c>
      <c r="N111" s="38">
        <f t="shared" si="5"/>
        <v>3.0697731662059304</v>
      </c>
      <c r="O111" s="33">
        <v>5322</v>
      </c>
      <c r="P111" s="33">
        <v>884</v>
      </c>
      <c r="Q111" s="33">
        <v>693</v>
      </c>
      <c r="R111" s="33">
        <f>Table1[[#This Row],[Waste Collected (tons)]]-Table1[[#This Row],[Ferrous Recovered (tons)]]-Table1[[#This Row],[Special Handling (tons)]]</f>
        <v>23608</v>
      </c>
      <c r="S111" s="39">
        <f>(Sheet1!$J111-SUM(Sheet1!$O111:$Q111))*2</f>
        <v>39016</v>
      </c>
      <c r="T111" s="38">
        <f>Sheet1!$L111/Sheet1!$S111</f>
        <v>4.1553977855238875</v>
      </c>
      <c r="U111" s="38">
        <f>Table1[[#This Row],[Waste Collected (tons)]]/Table1[[#This Row],[Days]]</f>
        <v>899.46428571428567</v>
      </c>
      <c r="V111" s="38"/>
      <c r="W111" s="33">
        <v>5088</v>
      </c>
      <c r="X111" s="33"/>
      <c r="Y111" s="33">
        <v>11120</v>
      </c>
      <c r="Z111" s="13">
        <v>43065</v>
      </c>
      <c r="AA111" s="13">
        <v>671.3</v>
      </c>
      <c r="AB111" s="13">
        <v>5458</v>
      </c>
      <c r="AC111" s="13">
        <v>9120</v>
      </c>
      <c r="AD111" s="13">
        <v>1358000</v>
      </c>
      <c r="AE111" s="13"/>
      <c r="AF111" s="13">
        <v>29546941</v>
      </c>
      <c r="AG111" s="46"/>
      <c r="AH111" s="46"/>
      <c r="AI111" s="46"/>
      <c r="AJ111" s="46"/>
      <c r="AK111" s="46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</row>
    <row r="112" spans="1:52" x14ac:dyDescent="0.2">
      <c r="A112" s="34">
        <v>2018</v>
      </c>
      <c r="B112" s="13">
        <v>2018</v>
      </c>
      <c r="C112" s="20" t="s">
        <v>11</v>
      </c>
      <c r="D112" s="20">
        <v>3</v>
      </c>
      <c r="E112" s="69">
        <f>DATE(Table1[[#This Row],[Calendar Year]],Table1[[#This Row],[MonthNum]],1)</f>
        <v>43160</v>
      </c>
      <c r="F112" s="5">
        <f>DAY(EOMONTH(DATE(Table1[[#This Row],[Calendar Year]],Table1[[#This Row],[MonthNum]],1),0))</f>
        <v>31</v>
      </c>
      <c r="G112" s="35">
        <f>Sheet1!$F112*24</f>
        <v>744</v>
      </c>
      <c r="H112" s="15">
        <v>3</v>
      </c>
      <c r="I112" s="36">
        <v>27770</v>
      </c>
      <c r="J112" s="33">
        <v>27740</v>
      </c>
      <c r="K112" s="33">
        <f>Sheet1!$J112*2</f>
        <v>55480</v>
      </c>
      <c r="L112" s="33">
        <v>173819</v>
      </c>
      <c r="M112" s="37">
        <f>Sheet1!$L112/Sheet1!$G112</f>
        <v>233.62768817204301</v>
      </c>
      <c r="N112" s="38">
        <f t="shared" si="5"/>
        <v>3.133002883922134</v>
      </c>
      <c r="O112" s="33">
        <v>5823</v>
      </c>
      <c r="P112" s="33">
        <v>829</v>
      </c>
      <c r="Q112" s="33">
        <v>754</v>
      </c>
      <c r="R112" s="33">
        <f>Table1[[#This Row],[Waste Collected (tons)]]-Table1[[#This Row],[Ferrous Recovered (tons)]]-Table1[[#This Row],[Special Handling (tons)]]</f>
        <v>26187</v>
      </c>
      <c r="S112" s="39">
        <f>(Sheet1!$J112-SUM(Sheet1!$O112:$Q112))*2</f>
        <v>40668</v>
      </c>
      <c r="T112" s="38">
        <f>Sheet1!$L112/Sheet1!$S112</f>
        <v>4.274097570571457</v>
      </c>
      <c r="U112" s="38">
        <f>Table1[[#This Row],[Waste Collected (tons)]]/Table1[[#This Row],[Days]]</f>
        <v>895.80645161290317</v>
      </c>
      <c r="V112" s="38"/>
      <c r="W112" s="33">
        <v>5088</v>
      </c>
      <c r="X112" s="33"/>
      <c r="Y112" s="33">
        <v>12029</v>
      </c>
      <c r="Z112" s="13">
        <v>43065</v>
      </c>
      <c r="AA112" s="13">
        <v>671.3</v>
      </c>
      <c r="AB112" s="13">
        <v>5458</v>
      </c>
      <c r="AC112" s="13">
        <v>9120</v>
      </c>
      <c r="AD112" s="13">
        <v>1358000</v>
      </c>
      <c r="AE112" s="13"/>
      <c r="AF112" s="13">
        <v>29546941</v>
      </c>
      <c r="AG112" s="46"/>
      <c r="AH112" s="46"/>
      <c r="AI112" s="46"/>
      <c r="AJ112" s="46"/>
      <c r="AK112" s="46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</row>
    <row r="113" spans="1:52" x14ac:dyDescent="0.2">
      <c r="A113" s="34">
        <v>2018</v>
      </c>
      <c r="B113" s="13">
        <v>2018</v>
      </c>
      <c r="C113" s="13" t="s">
        <v>10</v>
      </c>
      <c r="D113" s="13">
        <v>4</v>
      </c>
      <c r="E113" s="70">
        <f>DATE(Table1[[#This Row],[Calendar Year]],Table1[[#This Row],[MonthNum]],1)</f>
        <v>43191</v>
      </c>
      <c r="F113" s="5">
        <f>DAY(EOMONTH(DATE(Table1[[#This Row],[Calendar Year]],Table1[[#This Row],[MonthNum]],1),0))</f>
        <v>30</v>
      </c>
      <c r="G113" s="35">
        <f>Sheet1!$F113*24</f>
        <v>720</v>
      </c>
      <c r="H113" s="15">
        <v>4</v>
      </c>
      <c r="I113" s="36">
        <v>32040</v>
      </c>
      <c r="J113" s="33">
        <v>30420</v>
      </c>
      <c r="K113" s="33">
        <f>Sheet1!$J113*2</f>
        <v>60840</v>
      </c>
      <c r="L113" s="33">
        <v>190177</v>
      </c>
      <c r="M113" s="37">
        <f>Sheet1!$L113/Sheet1!$G113</f>
        <v>264.13472222222219</v>
      </c>
      <c r="N113" s="38">
        <f t="shared" si="5"/>
        <v>3.1258547008547009</v>
      </c>
      <c r="O113" s="33">
        <v>6157</v>
      </c>
      <c r="P113" s="33">
        <v>886</v>
      </c>
      <c r="Q113" s="33">
        <v>1177</v>
      </c>
      <c r="R113" s="33">
        <f>Table1[[#This Row],[Waste Collected (tons)]]-Table1[[#This Row],[Ferrous Recovered (tons)]]-Table1[[#This Row],[Special Handling (tons)]]</f>
        <v>29977</v>
      </c>
      <c r="S113" s="39">
        <f>(Sheet1!$J113-SUM(Sheet1!$O113:$Q113))*2</f>
        <v>44400</v>
      </c>
      <c r="T113" s="38">
        <f>Sheet1!$L113/Sheet1!$S113</f>
        <v>4.2832657657657656</v>
      </c>
      <c r="U113" s="38">
        <f>Table1[[#This Row],[Waste Collected (tons)]]/Table1[[#This Row],[Days]]</f>
        <v>1068</v>
      </c>
      <c r="V113" s="38"/>
      <c r="W113" s="53">
        <v>4722</v>
      </c>
      <c r="X113" s="33"/>
      <c r="Y113" s="33">
        <v>13812</v>
      </c>
      <c r="Z113" s="33">
        <v>45677</v>
      </c>
      <c r="AA113" s="33">
        <v>681.3</v>
      </c>
      <c r="AB113" s="33">
        <v>5510</v>
      </c>
      <c r="AC113" s="33">
        <v>11130</v>
      </c>
      <c r="AD113" s="33">
        <v>1433000</v>
      </c>
      <c r="AE113" s="33"/>
      <c r="AF113" s="33">
        <v>39987886</v>
      </c>
      <c r="AG113" s="46"/>
      <c r="AH113" s="46"/>
      <c r="AI113" s="46"/>
      <c r="AJ113" s="46"/>
      <c r="AK113" s="46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</row>
    <row r="114" spans="1:52" x14ac:dyDescent="0.2">
      <c r="A114" s="34">
        <v>2018</v>
      </c>
      <c r="B114" s="13">
        <v>2018</v>
      </c>
      <c r="C114" s="20" t="s">
        <v>9</v>
      </c>
      <c r="D114" s="20">
        <v>5</v>
      </c>
      <c r="E114" s="69">
        <f>DATE(Table1[[#This Row],[Calendar Year]],Table1[[#This Row],[MonthNum]],1)</f>
        <v>43221</v>
      </c>
      <c r="F114" s="5">
        <f>DAY(EOMONTH(DATE(Table1[[#This Row],[Calendar Year]],Table1[[#This Row],[MonthNum]],1),0))</f>
        <v>31</v>
      </c>
      <c r="G114" s="35">
        <f>Sheet1!$F114*24</f>
        <v>744</v>
      </c>
      <c r="H114" s="15">
        <v>4</v>
      </c>
      <c r="I114" s="36">
        <v>34086</v>
      </c>
      <c r="J114" s="33">
        <v>31531</v>
      </c>
      <c r="K114" s="33">
        <f>Sheet1!$J114*2</f>
        <v>63062</v>
      </c>
      <c r="L114" s="33">
        <v>184159</v>
      </c>
      <c r="M114" s="37">
        <f>Sheet1!$L114/Sheet1!$G114</f>
        <v>247.52553763440861</v>
      </c>
      <c r="N114" s="38">
        <f t="shared" si="5"/>
        <v>2.920284799086613</v>
      </c>
      <c r="O114" s="33">
        <v>5979</v>
      </c>
      <c r="P114" s="33">
        <v>1391</v>
      </c>
      <c r="Q114" s="33">
        <v>1124</v>
      </c>
      <c r="R114" s="33">
        <f>Table1[[#This Row],[Waste Collected (tons)]]-Table1[[#This Row],[Ferrous Recovered (tons)]]-Table1[[#This Row],[Special Handling (tons)]]</f>
        <v>31571</v>
      </c>
      <c r="S114" s="39">
        <f>(Sheet1!$J114-SUM(Sheet1!$O114:$Q114))*2</f>
        <v>46074</v>
      </c>
      <c r="T114" s="38">
        <f>Sheet1!$L114/Sheet1!$S114</f>
        <v>3.9970265225506791</v>
      </c>
      <c r="U114" s="38">
        <f>Table1[[#This Row],[Waste Collected (tons)]]/Table1[[#This Row],[Days]]</f>
        <v>1099.5483870967741</v>
      </c>
      <c r="V114" s="38"/>
      <c r="W114" s="53">
        <v>4722</v>
      </c>
      <c r="X114" s="33"/>
      <c r="Y114" s="33">
        <v>12833</v>
      </c>
      <c r="Z114" s="33">
        <v>45677</v>
      </c>
      <c r="AA114" s="33">
        <v>681.3</v>
      </c>
      <c r="AB114" s="33">
        <v>5510</v>
      </c>
      <c r="AC114" s="33">
        <v>11130</v>
      </c>
      <c r="AD114" s="33">
        <v>1433000</v>
      </c>
      <c r="AE114" s="33"/>
      <c r="AF114" s="33">
        <v>39987886</v>
      </c>
      <c r="AG114" s="46"/>
      <c r="AH114" s="46"/>
      <c r="AI114" s="46"/>
      <c r="AJ114" s="46"/>
      <c r="AK114" s="46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</row>
    <row r="115" spans="1:52" x14ac:dyDescent="0.2">
      <c r="A115" s="34">
        <v>2018</v>
      </c>
      <c r="B115" s="13">
        <v>2018</v>
      </c>
      <c r="C115" s="13" t="s">
        <v>8</v>
      </c>
      <c r="D115" s="13">
        <v>6</v>
      </c>
      <c r="E115" s="70">
        <f>DATE(Table1[[#This Row],[Calendar Year]],Table1[[#This Row],[MonthNum]],1)</f>
        <v>43252</v>
      </c>
      <c r="F115" s="5">
        <f>DAY(EOMONTH(DATE(Table1[[#This Row],[Calendar Year]],Table1[[#This Row],[MonthNum]],1),0))</f>
        <v>30</v>
      </c>
      <c r="G115" s="35">
        <f>Sheet1!$F115*24</f>
        <v>720</v>
      </c>
      <c r="H115" s="15">
        <v>4</v>
      </c>
      <c r="I115" s="36">
        <v>30038</v>
      </c>
      <c r="J115" s="33">
        <v>31143</v>
      </c>
      <c r="K115" s="33">
        <f>Sheet1!$J115*2</f>
        <v>62286</v>
      </c>
      <c r="L115" s="33">
        <v>173950</v>
      </c>
      <c r="M115" s="37">
        <f>Sheet1!$L115/Sheet1!$G115</f>
        <v>241.59722222222223</v>
      </c>
      <c r="N115" s="38">
        <f t="shared" si="5"/>
        <v>2.7927624185210158</v>
      </c>
      <c r="O115" s="33">
        <v>5456</v>
      </c>
      <c r="P115" s="33">
        <v>1161</v>
      </c>
      <c r="Q115" s="33">
        <v>1053</v>
      </c>
      <c r="R115" s="33">
        <f>Table1[[#This Row],[Waste Collected (tons)]]-Table1[[#This Row],[Ferrous Recovered (tons)]]-Table1[[#This Row],[Special Handling (tons)]]</f>
        <v>27824</v>
      </c>
      <c r="S115" s="39">
        <f>(Sheet1!$J115-SUM(Sheet1!$O115:$Q115))*2</f>
        <v>46946</v>
      </c>
      <c r="T115" s="38">
        <f>Sheet1!$L115/Sheet1!$S115</f>
        <v>3.705321007114557</v>
      </c>
      <c r="U115" s="38">
        <f>Table1[[#This Row],[Waste Collected (tons)]]/Table1[[#This Row],[Days]]</f>
        <v>1001.2666666666667</v>
      </c>
      <c r="V115" s="38"/>
      <c r="W115" s="53">
        <v>4722</v>
      </c>
      <c r="X115" s="33"/>
      <c r="Y115" s="33">
        <v>11923</v>
      </c>
      <c r="Z115" s="33">
        <v>45677</v>
      </c>
      <c r="AA115" s="33">
        <v>681.3</v>
      </c>
      <c r="AB115" s="33">
        <v>5510</v>
      </c>
      <c r="AC115" s="33">
        <v>11130</v>
      </c>
      <c r="AD115" s="33">
        <v>1433000</v>
      </c>
      <c r="AE115" s="33"/>
      <c r="AF115" s="33">
        <v>39987886</v>
      </c>
      <c r="AG115" s="46"/>
      <c r="AH115" s="46"/>
      <c r="AI115" s="46"/>
      <c r="AJ115" s="46"/>
      <c r="AK115" s="46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</row>
    <row r="116" spans="1:52" x14ac:dyDescent="0.2">
      <c r="A116" s="12">
        <v>2018</v>
      </c>
      <c r="B116" s="34">
        <v>2019</v>
      </c>
      <c r="C116" s="20" t="s">
        <v>7</v>
      </c>
      <c r="D116" s="20">
        <v>7</v>
      </c>
      <c r="E116" s="69">
        <f>DATE(Table1[[#This Row],[Calendar Year]],Table1[[#This Row],[MonthNum]],1)</f>
        <v>43282</v>
      </c>
      <c r="F116" s="5">
        <f>DAY(EOMONTH(DATE(Table1[[#This Row],[Calendar Year]],Table1[[#This Row],[MonthNum]],1),0))</f>
        <v>31</v>
      </c>
      <c r="G116" s="29">
        <f>Sheet1!$F116*24</f>
        <v>744</v>
      </c>
      <c r="H116" s="22">
        <v>1</v>
      </c>
      <c r="I116" s="15">
        <v>30862</v>
      </c>
      <c r="J116" s="13">
        <v>31273</v>
      </c>
      <c r="K116" s="13">
        <f>Sheet1!$J116*2</f>
        <v>62546</v>
      </c>
      <c r="L116" s="13">
        <v>188966</v>
      </c>
      <c r="M116" s="37">
        <f>Sheet1!$L116/Sheet1!$G116</f>
        <v>253.98655913978496</v>
      </c>
      <c r="N116" s="17">
        <f t="shared" ref="N116:N151" si="6">L116/K116</f>
        <v>3.0212323729734916</v>
      </c>
      <c r="O116" s="13">
        <v>5989</v>
      </c>
      <c r="P116" s="13">
        <v>1013</v>
      </c>
      <c r="Q116" s="13">
        <v>1102</v>
      </c>
      <c r="R116" s="13">
        <f>Table1[[#This Row],[Waste Collected (tons)]]-Table1[[#This Row],[Ferrous Recovered (tons)]]-Table1[[#This Row],[Special Handling (tons)]]</f>
        <v>28747</v>
      </c>
      <c r="S116" s="28">
        <f>(Sheet1!$J116-SUM(Sheet1!$O116:$Q116))*2</f>
        <v>46338</v>
      </c>
      <c r="T116" s="17">
        <f>Sheet1!$L116/Sheet1!$S116</f>
        <v>4.0779921446760756</v>
      </c>
      <c r="U116" s="17">
        <f>Table1[[#This Row],[Waste Collected (tons)]]/Table1[[#This Row],[Days]]</f>
        <v>995.54838709677415</v>
      </c>
      <c r="V116" s="17"/>
      <c r="W116" s="50">
        <v>4722</v>
      </c>
      <c r="X116" s="13"/>
      <c r="Y116" s="13">
        <v>13042</v>
      </c>
      <c r="Z116" s="13">
        <v>41894</v>
      </c>
      <c r="AA116" s="13">
        <v>680.8</v>
      </c>
      <c r="AB116" s="13">
        <v>5503</v>
      </c>
      <c r="AC116" s="13">
        <v>14650</v>
      </c>
      <c r="AD116" s="13">
        <v>1469000</v>
      </c>
      <c r="AE116" s="52"/>
      <c r="AF116" s="13">
        <v>40348706</v>
      </c>
      <c r="AG116" s="44"/>
      <c r="AH116" s="44"/>
      <c r="AI116" s="44"/>
      <c r="AJ116" s="44"/>
      <c r="AK116" s="4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x14ac:dyDescent="0.2">
      <c r="A117" s="34">
        <v>2018</v>
      </c>
      <c r="B117" s="34">
        <v>2019</v>
      </c>
      <c r="C117" s="13" t="s">
        <v>6</v>
      </c>
      <c r="D117" s="13">
        <v>8</v>
      </c>
      <c r="E117" s="70">
        <f>DATE(Table1[[#This Row],[Calendar Year]],Table1[[#This Row],[MonthNum]],1)</f>
        <v>43313</v>
      </c>
      <c r="F117" s="5">
        <f>DAY(EOMONTH(DATE(Table1[[#This Row],[Calendar Year]],Table1[[#This Row],[MonthNum]],1),0))</f>
        <v>31</v>
      </c>
      <c r="G117" s="35">
        <f>Sheet1!$F117*24</f>
        <v>744</v>
      </c>
      <c r="H117" s="15">
        <v>1</v>
      </c>
      <c r="I117" s="36">
        <v>31595</v>
      </c>
      <c r="J117" s="33">
        <v>30590</v>
      </c>
      <c r="K117" s="33">
        <f>Sheet1!$J117*2</f>
        <v>61180</v>
      </c>
      <c r="L117" s="33">
        <v>181530</v>
      </c>
      <c r="M117" s="37">
        <f>Sheet1!$L117/Sheet1!$G117</f>
        <v>243.99193548387098</v>
      </c>
      <c r="N117" s="38">
        <f t="shared" si="6"/>
        <v>2.9671461261850278</v>
      </c>
      <c r="O117" s="33">
        <v>5808</v>
      </c>
      <c r="P117" s="33">
        <v>1040</v>
      </c>
      <c r="Q117" s="33">
        <v>1071</v>
      </c>
      <c r="R117" s="33">
        <f>Table1[[#This Row],[Waste Collected (tons)]]-Table1[[#This Row],[Ferrous Recovered (tons)]]-Table1[[#This Row],[Special Handling (tons)]]</f>
        <v>29484</v>
      </c>
      <c r="S117" s="39">
        <f>(Sheet1!$J117-SUM(Sheet1!$O117:$Q117))*2</f>
        <v>45342</v>
      </c>
      <c r="T117" s="38">
        <f>Sheet1!$L117/Sheet1!$S117</f>
        <v>4.0035728463676064</v>
      </c>
      <c r="U117" s="38">
        <f>Table1[[#This Row],[Waste Collected (tons)]]/Table1[[#This Row],[Days]]</f>
        <v>1019.1935483870968</v>
      </c>
      <c r="V117" s="38"/>
      <c r="W117" s="53">
        <v>4722</v>
      </c>
      <c r="X117" s="33"/>
      <c r="Y117" s="33">
        <v>12393</v>
      </c>
      <c r="Z117" s="13">
        <v>41894</v>
      </c>
      <c r="AA117" s="13">
        <v>680.8</v>
      </c>
      <c r="AB117" s="13">
        <v>5503</v>
      </c>
      <c r="AC117" s="13">
        <v>14650</v>
      </c>
      <c r="AD117" s="13">
        <v>1469000</v>
      </c>
      <c r="AE117" s="52"/>
      <c r="AF117" s="13">
        <v>40348706</v>
      </c>
      <c r="AG117" s="46"/>
      <c r="AH117" s="46"/>
      <c r="AI117" s="46"/>
      <c r="AJ117" s="46"/>
      <c r="AK117" s="46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</row>
    <row r="118" spans="1:52" x14ac:dyDescent="0.2">
      <c r="A118" s="34">
        <v>2018</v>
      </c>
      <c r="B118" s="34">
        <v>2019</v>
      </c>
      <c r="C118" s="20" t="s">
        <v>5</v>
      </c>
      <c r="D118" s="20">
        <v>9</v>
      </c>
      <c r="E118" s="69">
        <f>DATE(Table1[[#This Row],[Calendar Year]],Table1[[#This Row],[MonthNum]],1)</f>
        <v>43344</v>
      </c>
      <c r="F118" s="5">
        <f>DAY(EOMONTH(DATE(Table1[[#This Row],[Calendar Year]],Table1[[#This Row],[MonthNum]],1),0))</f>
        <v>30</v>
      </c>
      <c r="G118" s="35">
        <f>Sheet1!$F118*24</f>
        <v>720</v>
      </c>
      <c r="H118" s="22">
        <v>1</v>
      </c>
      <c r="I118" s="36">
        <v>27388</v>
      </c>
      <c r="J118" s="33">
        <v>27141</v>
      </c>
      <c r="K118" s="33">
        <f>Sheet1!$J118*2</f>
        <v>54282</v>
      </c>
      <c r="L118" s="33">
        <v>145384</v>
      </c>
      <c r="M118" s="37">
        <f>Sheet1!$L118/Sheet1!$G118</f>
        <v>201.92222222222222</v>
      </c>
      <c r="N118" s="38">
        <f t="shared" si="6"/>
        <v>2.6783095685494271</v>
      </c>
      <c r="O118" s="33">
        <v>4323</v>
      </c>
      <c r="P118" s="33">
        <v>1138</v>
      </c>
      <c r="Q118" s="33">
        <v>851</v>
      </c>
      <c r="R118" s="33">
        <f>Table1[[#This Row],[Waste Collected (tons)]]-Table1[[#This Row],[Ferrous Recovered (tons)]]-Table1[[#This Row],[Special Handling (tons)]]</f>
        <v>25399</v>
      </c>
      <c r="S118" s="39">
        <f>(Sheet1!$J118-SUM(Sheet1!$O118:$Q118))*2</f>
        <v>41658</v>
      </c>
      <c r="T118" s="38">
        <f>Sheet1!$L118/Sheet1!$S118</f>
        <v>3.4899419079168466</v>
      </c>
      <c r="U118" s="38">
        <f>Table1[[#This Row],[Waste Collected (tons)]]/Table1[[#This Row],[Days]]</f>
        <v>912.93333333333328</v>
      </c>
      <c r="V118" s="38"/>
      <c r="W118" s="53">
        <v>4722</v>
      </c>
      <c r="X118" s="33"/>
      <c r="Y118" s="33">
        <v>9490</v>
      </c>
      <c r="Z118" s="13">
        <v>41894</v>
      </c>
      <c r="AA118" s="13">
        <v>680.8</v>
      </c>
      <c r="AB118" s="13">
        <v>5503</v>
      </c>
      <c r="AC118" s="13">
        <v>14650</v>
      </c>
      <c r="AD118" s="13">
        <v>1469000</v>
      </c>
      <c r="AE118" s="52"/>
      <c r="AF118" s="13">
        <v>40348706</v>
      </c>
      <c r="AG118" s="46"/>
      <c r="AH118" s="46"/>
      <c r="AI118" s="46"/>
      <c r="AJ118" s="46"/>
      <c r="AK118" s="46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</row>
    <row r="119" spans="1:52" x14ac:dyDescent="0.2">
      <c r="A119" s="34">
        <v>2018</v>
      </c>
      <c r="B119" s="34">
        <v>2019</v>
      </c>
      <c r="C119" s="13" t="s">
        <v>4</v>
      </c>
      <c r="D119" s="13">
        <v>10</v>
      </c>
      <c r="E119" s="70">
        <f>DATE(Table1[[#This Row],[Calendar Year]],Table1[[#This Row],[MonthNum]],1)</f>
        <v>43374</v>
      </c>
      <c r="F119" s="5">
        <f>DAY(EOMONTH(DATE(Table1[[#This Row],[Calendar Year]],Table1[[#This Row],[MonthNum]],1),0))</f>
        <v>31</v>
      </c>
      <c r="G119" s="35">
        <f>Sheet1!$F119*24</f>
        <v>744</v>
      </c>
      <c r="H119" s="15">
        <v>2</v>
      </c>
      <c r="I119" s="36">
        <v>27438</v>
      </c>
      <c r="J119" s="33">
        <v>27584</v>
      </c>
      <c r="K119" s="33">
        <f>Sheet1!$J119*2</f>
        <v>55168</v>
      </c>
      <c r="L119" s="33">
        <v>168116</v>
      </c>
      <c r="M119" s="37">
        <f>Sheet1!$L119/Sheet1!$G119</f>
        <v>225.96236559139786</v>
      </c>
      <c r="N119" s="38">
        <f t="shared" si="6"/>
        <v>3.0473462877030162</v>
      </c>
      <c r="O119" s="33">
        <v>5173</v>
      </c>
      <c r="P119" s="33">
        <v>1108</v>
      </c>
      <c r="Q119" s="33">
        <v>1001</v>
      </c>
      <c r="R119" s="33">
        <f>Table1[[#This Row],[Waste Collected (tons)]]-Table1[[#This Row],[Ferrous Recovered (tons)]]-Table1[[#This Row],[Special Handling (tons)]]</f>
        <v>25329</v>
      </c>
      <c r="S119" s="39">
        <f>(Sheet1!$J119-SUM(Sheet1!$O119:$Q119))*2</f>
        <v>40604</v>
      </c>
      <c r="T119" s="38">
        <f>Sheet1!$L119/Sheet1!$S119</f>
        <v>4.1403802581026499</v>
      </c>
      <c r="U119" s="38">
        <f>Table1[[#This Row],[Waste Collected (tons)]]/Table1[[#This Row],[Days]]</f>
        <v>885.09677419354841</v>
      </c>
      <c r="V119" s="38"/>
      <c r="W119" s="33">
        <v>4788</v>
      </c>
      <c r="X119" s="33"/>
      <c r="Y119" s="33">
        <v>11381</v>
      </c>
      <c r="Z119" s="33">
        <v>42509</v>
      </c>
      <c r="AA119" s="33">
        <v>664</v>
      </c>
      <c r="AB119" s="33">
        <v>5602</v>
      </c>
      <c r="AC119" s="33">
        <v>14340</v>
      </c>
      <c r="AD119" s="33">
        <v>1515000</v>
      </c>
      <c r="AE119" s="33"/>
      <c r="AF119" s="33">
        <v>29037973</v>
      </c>
      <c r="AG119" s="46"/>
      <c r="AH119" s="46"/>
      <c r="AI119" s="46"/>
      <c r="AJ119" s="46"/>
      <c r="AK119" s="46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</row>
    <row r="120" spans="1:52" x14ac:dyDescent="0.2">
      <c r="A120" s="34">
        <v>2018</v>
      </c>
      <c r="B120" s="34">
        <v>2019</v>
      </c>
      <c r="C120" s="20" t="s">
        <v>3</v>
      </c>
      <c r="D120" s="20">
        <v>11</v>
      </c>
      <c r="E120" s="69">
        <f>DATE(Table1[[#This Row],[Calendar Year]],Table1[[#This Row],[MonthNum]],1)</f>
        <v>43405</v>
      </c>
      <c r="F120" s="5">
        <f>DAY(EOMONTH(DATE(Table1[[#This Row],[Calendar Year]],Table1[[#This Row],[MonthNum]],1),0))</f>
        <v>30</v>
      </c>
      <c r="G120" s="35">
        <f>Sheet1!$F120*24</f>
        <v>720</v>
      </c>
      <c r="H120" s="22">
        <v>2</v>
      </c>
      <c r="I120" s="36">
        <v>27102</v>
      </c>
      <c r="J120" s="33">
        <v>26367</v>
      </c>
      <c r="K120" s="33">
        <f>Sheet1!$J120*2</f>
        <v>52734</v>
      </c>
      <c r="L120" s="33">
        <v>152101</v>
      </c>
      <c r="M120" s="37">
        <f>Sheet1!$L120/Sheet1!$G120</f>
        <v>211.2513888888889</v>
      </c>
      <c r="N120" s="38">
        <f t="shared" si="6"/>
        <v>2.8843061402510712</v>
      </c>
      <c r="O120" s="33">
        <v>4909</v>
      </c>
      <c r="P120" s="33">
        <v>992</v>
      </c>
      <c r="Q120" s="33">
        <v>928</v>
      </c>
      <c r="R120" s="33">
        <f>Table1[[#This Row],[Waste Collected (tons)]]-Table1[[#This Row],[Ferrous Recovered (tons)]]-Table1[[#This Row],[Special Handling (tons)]]</f>
        <v>25182</v>
      </c>
      <c r="S120" s="39">
        <f>(Sheet1!$J120-SUM(Sheet1!$O120:$Q120))*2</f>
        <v>39076</v>
      </c>
      <c r="T120" s="38">
        <f>Sheet1!$L120/Sheet1!$S120</f>
        <v>3.892440372607227</v>
      </c>
      <c r="U120" s="38">
        <f>Table1[[#This Row],[Waste Collected (tons)]]/Table1[[#This Row],[Days]]</f>
        <v>903.4</v>
      </c>
      <c r="V120" s="38"/>
      <c r="W120" s="33">
        <v>4788</v>
      </c>
      <c r="X120" s="33"/>
      <c r="Y120" s="33">
        <v>10268</v>
      </c>
      <c r="Z120" s="33">
        <v>42509</v>
      </c>
      <c r="AA120" s="33">
        <v>664</v>
      </c>
      <c r="AB120" s="33">
        <v>5602</v>
      </c>
      <c r="AC120" s="33">
        <v>14340</v>
      </c>
      <c r="AD120" s="33">
        <v>1515000</v>
      </c>
      <c r="AE120" s="33"/>
      <c r="AF120" s="33">
        <v>29037973</v>
      </c>
      <c r="AG120" s="46"/>
      <c r="AH120" s="46"/>
      <c r="AI120" s="46"/>
      <c r="AJ120" s="46"/>
      <c r="AK120" s="46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</row>
    <row r="121" spans="1:52" x14ac:dyDescent="0.2">
      <c r="A121" s="34">
        <v>2018</v>
      </c>
      <c r="B121" s="34">
        <v>2019</v>
      </c>
      <c r="C121" s="13" t="s">
        <v>2</v>
      </c>
      <c r="D121" s="13">
        <v>12</v>
      </c>
      <c r="E121" s="70">
        <f>DATE(Table1[[#This Row],[Calendar Year]],Table1[[#This Row],[MonthNum]],1)</f>
        <v>43435</v>
      </c>
      <c r="F121" s="5">
        <f>DAY(EOMONTH(DATE(Table1[[#This Row],[Calendar Year]],Table1[[#This Row],[MonthNum]],1),0))</f>
        <v>31</v>
      </c>
      <c r="G121" s="35">
        <f>Sheet1!$F121*24</f>
        <v>744</v>
      </c>
      <c r="H121" s="15">
        <v>2</v>
      </c>
      <c r="I121" s="36">
        <v>28150</v>
      </c>
      <c r="J121" s="33">
        <v>31633</v>
      </c>
      <c r="K121" s="33">
        <f>Sheet1!$J121*2</f>
        <v>63266</v>
      </c>
      <c r="L121" s="33">
        <v>189225</v>
      </c>
      <c r="M121" s="37">
        <f>Sheet1!$L121/Sheet1!$G121</f>
        <v>254.33467741935485</v>
      </c>
      <c r="N121" s="38">
        <f t="shared" si="6"/>
        <v>2.9909430025606172</v>
      </c>
      <c r="O121" s="33">
        <v>6273</v>
      </c>
      <c r="P121" s="33">
        <v>933</v>
      </c>
      <c r="Q121" s="33">
        <v>1097</v>
      </c>
      <c r="R121" s="33">
        <f>Table1[[#This Row],[Waste Collected (tons)]]-Table1[[#This Row],[Ferrous Recovered (tons)]]-Table1[[#This Row],[Special Handling (tons)]]</f>
        <v>26120</v>
      </c>
      <c r="S121" s="39">
        <f>(Sheet1!$J121-SUM(Sheet1!$O121:$Q121))*2</f>
        <v>46660</v>
      </c>
      <c r="T121" s="38">
        <f>Sheet1!$L121/Sheet1!$S121</f>
        <v>4.0554007715387916</v>
      </c>
      <c r="U121" s="38">
        <f>Table1[[#This Row],[Waste Collected (tons)]]/Table1[[#This Row],[Days]]</f>
        <v>908.06451612903231</v>
      </c>
      <c r="V121" s="38"/>
      <c r="W121" s="33">
        <v>4788</v>
      </c>
      <c r="X121" s="33"/>
      <c r="Y121" s="33">
        <v>13770</v>
      </c>
      <c r="Z121" s="33">
        <v>42509</v>
      </c>
      <c r="AA121" s="33">
        <v>664</v>
      </c>
      <c r="AB121" s="33">
        <v>5602</v>
      </c>
      <c r="AC121" s="33">
        <v>14340</v>
      </c>
      <c r="AD121" s="33">
        <v>1515000</v>
      </c>
      <c r="AE121" s="33"/>
      <c r="AF121" s="33">
        <v>29037973</v>
      </c>
      <c r="AG121" s="46"/>
      <c r="AH121" s="46"/>
      <c r="AI121" s="46"/>
      <c r="AJ121" s="46"/>
      <c r="AK121" s="46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</row>
    <row r="122" spans="1:52" x14ac:dyDescent="0.2">
      <c r="A122" s="34">
        <v>2019</v>
      </c>
      <c r="B122" s="34">
        <v>2019</v>
      </c>
      <c r="C122" s="20" t="s">
        <v>13</v>
      </c>
      <c r="D122" s="20">
        <v>1</v>
      </c>
      <c r="E122" s="69">
        <f>DATE(Table1[[#This Row],[Calendar Year]],Table1[[#This Row],[MonthNum]],1)</f>
        <v>43466</v>
      </c>
      <c r="F122" s="5">
        <f>DAY(EOMONTH(DATE(Table1[[#This Row],[Calendar Year]],Table1[[#This Row],[MonthNum]],1),0))</f>
        <v>31</v>
      </c>
      <c r="G122" s="35">
        <f>Sheet1!$F122*24</f>
        <v>744</v>
      </c>
      <c r="H122" s="15">
        <v>3</v>
      </c>
      <c r="I122" s="36">
        <v>26808</v>
      </c>
      <c r="J122" s="33">
        <v>28251</v>
      </c>
      <c r="K122" s="33">
        <f>Sheet1!$J122*2</f>
        <v>56502</v>
      </c>
      <c r="L122" s="33">
        <v>172350</v>
      </c>
      <c r="M122" s="37">
        <f>Sheet1!$L122/Sheet1!$G122</f>
        <v>231.65322580645162</v>
      </c>
      <c r="N122" s="38">
        <f t="shared" si="6"/>
        <v>3.0503345014335776</v>
      </c>
      <c r="O122" s="33">
        <v>5696</v>
      </c>
      <c r="P122" s="33">
        <v>964</v>
      </c>
      <c r="Q122" s="33">
        <v>1029</v>
      </c>
      <c r="R122" s="33">
        <f>Table1[[#This Row],[Waste Collected (tons)]]-Table1[[#This Row],[Ferrous Recovered (tons)]]-Table1[[#This Row],[Special Handling (tons)]]</f>
        <v>24815</v>
      </c>
      <c r="S122" s="39">
        <f>(Sheet1!$J122-SUM(Sheet1!$O122:$Q122))*2</f>
        <v>41124</v>
      </c>
      <c r="T122" s="38">
        <f>Sheet1!$L122/Sheet1!$S122</f>
        <v>4.1909833673767141</v>
      </c>
      <c r="U122" s="38">
        <f>Table1[[#This Row],[Waste Collected (tons)]]/Table1[[#This Row],[Days]]</f>
        <v>864.77419354838707</v>
      </c>
      <c r="V122" s="38"/>
      <c r="W122" s="33">
        <v>4873</v>
      </c>
      <c r="X122" s="33"/>
      <c r="Y122" s="33">
        <v>12314</v>
      </c>
      <c r="Z122" s="33">
        <v>41894</v>
      </c>
      <c r="AA122" s="33">
        <v>681</v>
      </c>
      <c r="AB122" s="33">
        <v>5496</v>
      </c>
      <c r="AC122" s="33">
        <v>8420</v>
      </c>
      <c r="AD122" s="33">
        <v>1588000</v>
      </c>
      <c r="AE122" s="33"/>
      <c r="AF122" s="33">
        <v>27065631</v>
      </c>
      <c r="AG122" s="46"/>
      <c r="AH122" s="46"/>
      <c r="AI122" s="46"/>
      <c r="AJ122" s="46"/>
      <c r="AK122" s="46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</row>
    <row r="123" spans="1:52" x14ac:dyDescent="0.2">
      <c r="A123" s="34">
        <v>2019</v>
      </c>
      <c r="B123" s="34">
        <v>2019</v>
      </c>
      <c r="C123" s="13" t="s">
        <v>12</v>
      </c>
      <c r="D123" s="13">
        <v>2</v>
      </c>
      <c r="E123" s="70">
        <f>DATE(Table1[[#This Row],[Calendar Year]],Table1[[#This Row],[MonthNum]],1)</f>
        <v>43497</v>
      </c>
      <c r="F123" s="5">
        <f>DAY(EOMONTH(DATE(Table1[[#This Row],[Calendar Year]],Table1[[#This Row],[MonthNum]],1),0))</f>
        <v>28</v>
      </c>
      <c r="G123" s="35">
        <f>Sheet1!$F123*24</f>
        <v>672</v>
      </c>
      <c r="H123" s="15">
        <v>3</v>
      </c>
      <c r="I123" s="36">
        <v>26342</v>
      </c>
      <c r="J123" s="33">
        <v>25895</v>
      </c>
      <c r="K123" s="33">
        <f>Sheet1!$J123*2</f>
        <v>51790</v>
      </c>
      <c r="L123" s="33">
        <v>149123</v>
      </c>
      <c r="M123" s="37">
        <f>Sheet1!$L123/Sheet1!$G123</f>
        <v>221.9092261904762</v>
      </c>
      <c r="N123" s="38">
        <f t="shared" si="6"/>
        <v>2.879378258351033</v>
      </c>
      <c r="O123" s="33">
        <v>5218</v>
      </c>
      <c r="P123" s="33">
        <v>743</v>
      </c>
      <c r="Q123" s="33">
        <v>891</v>
      </c>
      <c r="R123" s="33">
        <f>Table1[[#This Row],[Waste Collected (tons)]]-Table1[[#This Row],[Ferrous Recovered (tons)]]-Table1[[#This Row],[Special Handling (tons)]]</f>
        <v>24708</v>
      </c>
      <c r="S123" s="39">
        <f>(Sheet1!$J123-SUM(Sheet1!$O123:$Q123))*2</f>
        <v>38086</v>
      </c>
      <c r="T123" s="38">
        <f>Sheet1!$L123/Sheet1!$S123</f>
        <v>3.9154282413485268</v>
      </c>
      <c r="U123" s="38">
        <f>Table1[[#This Row],[Waste Collected (tons)]]/Table1[[#This Row],[Days]]</f>
        <v>940.78571428571433</v>
      </c>
      <c r="V123" s="38"/>
      <c r="W123" s="33">
        <v>4873</v>
      </c>
      <c r="X123" s="33"/>
      <c r="Y123" s="33">
        <v>10284</v>
      </c>
      <c r="Z123" s="33">
        <v>41894</v>
      </c>
      <c r="AA123" s="33">
        <v>681</v>
      </c>
      <c r="AB123" s="33">
        <v>5496</v>
      </c>
      <c r="AC123" s="33">
        <v>8420</v>
      </c>
      <c r="AD123" s="33">
        <v>1588000</v>
      </c>
      <c r="AE123" s="33"/>
      <c r="AF123" s="33">
        <v>27065631</v>
      </c>
      <c r="AG123" s="46"/>
      <c r="AH123" s="46"/>
      <c r="AI123" s="46"/>
      <c r="AJ123" s="46"/>
      <c r="AK123" s="46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</row>
    <row r="124" spans="1:52" x14ac:dyDescent="0.2">
      <c r="A124" s="34">
        <v>2019</v>
      </c>
      <c r="B124" s="34">
        <v>2019</v>
      </c>
      <c r="C124" s="20" t="s">
        <v>11</v>
      </c>
      <c r="D124" s="20">
        <v>3</v>
      </c>
      <c r="E124" s="69">
        <f>DATE(Table1[[#This Row],[Calendar Year]],Table1[[#This Row],[MonthNum]],1)</f>
        <v>43525</v>
      </c>
      <c r="F124" s="5">
        <f>DAY(EOMONTH(DATE(Table1[[#This Row],[Calendar Year]],Table1[[#This Row],[MonthNum]],1),0))</f>
        <v>31</v>
      </c>
      <c r="G124" s="35">
        <f>Sheet1!$F124*24</f>
        <v>744</v>
      </c>
      <c r="H124" s="15">
        <v>3</v>
      </c>
      <c r="I124" s="36">
        <v>29157</v>
      </c>
      <c r="J124" s="33">
        <v>28179</v>
      </c>
      <c r="K124" s="33">
        <f>Sheet1!$J124*2</f>
        <v>56358</v>
      </c>
      <c r="L124" s="33">
        <v>173288</v>
      </c>
      <c r="M124" s="37">
        <f>Sheet1!$L124/Sheet1!$G124</f>
        <v>232.91397849462365</v>
      </c>
      <c r="N124" s="38">
        <f t="shared" si="6"/>
        <v>3.074771993328365</v>
      </c>
      <c r="O124" s="33">
        <v>5873</v>
      </c>
      <c r="P124" s="33">
        <v>885</v>
      </c>
      <c r="Q124" s="33">
        <v>936</v>
      </c>
      <c r="R124" s="33">
        <f>Table1[[#This Row],[Waste Collected (tons)]]-Table1[[#This Row],[Ferrous Recovered (tons)]]-Table1[[#This Row],[Special Handling (tons)]]</f>
        <v>27336</v>
      </c>
      <c r="S124" s="39">
        <f>(Sheet1!$J124-SUM(Sheet1!$O124:$Q124))*2</f>
        <v>40970</v>
      </c>
      <c r="T124" s="38">
        <f>Sheet1!$L124/Sheet1!$S124</f>
        <v>4.2296314376372957</v>
      </c>
      <c r="U124" s="38">
        <f>Table1[[#This Row],[Waste Collected (tons)]]/Table1[[#This Row],[Days]]</f>
        <v>940.54838709677415</v>
      </c>
      <c r="V124" s="38"/>
      <c r="W124" s="33">
        <v>4873</v>
      </c>
      <c r="X124" s="33"/>
      <c r="Y124" s="33">
        <v>12333</v>
      </c>
      <c r="Z124" s="33">
        <v>41894</v>
      </c>
      <c r="AA124" s="33">
        <v>681</v>
      </c>
      <c r="AB124" s="33">
        <v>5496</v>
      </c>
      <c r="AC124" s="33">
        <v>8420</v>
      </c>
      <c r="AD124" s="33">
        <v>1588000</v>
      </c>
      <c r="AE124" s="33"/>
      <c r="AF124" s="33">
        <v>27065631</v>
      </c>
      <c r="AG124" s="46"/>
      <c r="AH124" s="46"/>
      <c r="AI124" s="46"/>
      <c r="AJ124" s="46"/>
      <c r="AK124" s="46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</row>
    <row r="125" spans="1:52" x14ac:dyDescent="0.2">
      <c r="A125" s="34">
        <v>2019</v>
      </c>
      <c r="B125" s="34">
        <v>2019</v>
      </c>
      <c r="C125" s="13" t="s">
        <v>10</v>
      </c>
      <c r="D125" s="13">
        <v>4</v>
      </c>
      <c r="E125" s="70">
        <f>DATE(Table1[[#This Row],[Calendar Year]],Table1[[#This Row],[MonthNum]],1)</f>
        <v>43556</v>
      </c>
      <c r="F125" s="5">
        <f>DAY(EOMONTH(DATE(Table1[[#This Row],[Calendar Year]],Table1[[#This Row],[MonthNum]],1),0))</f>
        <v>30</v>
      </c>
      <c r="G125" s="35">
        <f>Sheet1!$F125*24</f>
        <v>720</v>
      </c>
      <c r="H125" s="15">
        <v>4</v>
      </c>
      <c r="I125" s="36">
        <v>33904</v>
      </c>
      <c r="J125" s="33">
        <v>30387</v>
      </c>
      <c r="K125" s="33">
        <f>Sheet1!$J125*2</f>
        <v>60774</v>
      </c>
      <c r="L125" s="33">
        <v>179676</v>
      </c>
      <c r="M125" s="37">
        <f>Sheet1!$L125/Sheet1!$G125</f>
        <v>249.55</v>
      </c>
      <c r="N125" s="38">
        <f t="shared" si="6"/>
        <v>2.9564616447823084</v>
      </c>
      <c r="O125" s="33">
        <v>6503</v>
      </c>
      <c r="P125" s="33">
        <v>895</v>
      </c>
      <c r="Q125" s="33">
        <v>967</v>
      </c>
      <c r="R125" s="33">
        <f>Table1[[#This Row],[Waste Collected (tons)]]-Table1[[#This Row],[Ferrous Recovered (tons)]]-Table1[[#This Row],[Special Handling (tons)]]</f>
        <v>32042</v>
      </c>
      <c r="S125" s="39">
        <f>(Sheet1!$J125-SUM(Sheet1!$O125:$Q125))*2</f>
        <v>44044</v>
      </c>
      <c r="T125" s="38">
        <f>Sheet1!$L125/Sheet1!$S125</f>
        <v>4.0794659885568976</v>
      </c>
      <c r="U125" s="38">
        <f>Table1[[#This Row],[Waste Collected (tons)]]/Table1[[#This Row],[Days]]</f>
        <v>1130.1333333333334</v>
      </c>
      <c r="V125" s="38"/>
      <c r="W125" s="33">
        <v>4608</v>
      </c>
      <c r="X125" s="33"/>
      <c r="Y125" s="33">
        <v>12894</v>
      </c>
      <c r="Z125" s="33">
        <v>44256</v>
      </c>
      <c r="AA125" s="33">
        <v>687.4</v>
      </c>
      <c r="AB125" s="33">
        <v>5553</v>
      </c>
      <c r="AC125" s="33">
        <v>9650</v>
      </c>
      <c r="AD125" s="33">
        <v>1421000</v>
      </c>
      <c r="AE125" s="33"/>
      <c r="AF125" s="33">
        <v>40434486</v>
      </c>
      <c r="AG125" s="46"/>
      <c r="AH125" s="46"/>
      <c r="AI125" s="46"/>
      <c r="AJ125" s="46"/>
      <c r="AK125" s="46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</row>
    <row r="126" spans="1:52" x14ac:dyDescent="0.2">
      <c r="A126" s="34">
        <v>2019</v>
      </c>
      <c r="B126" s="34">
        <v>2019</v>
      </c>
      <c r="C126" s="20" t="s">
        <v>9</v>
      </c>
      <c r="D126" s="20">
        <v>5</v>
      </c>
      <c r="E126" s="69">
        <f>DATE(Table1[[#This Row],[Calendar Year]],Table1[[#This Row],[MonthNum]],1)</f>
        <v>43586</v>
      </c>
      <c r="F126" s="5">
        <f>DAY(EOMONTH(DATE(Table1[[#This Row],[Calendar Year]],Table1[[#This Row],[MonthNum]],1),0))</f>
        <v>31</v>
      </c>
      <c r="G126" s="35">
        <f>Sheet1!$F126*24</f>
        <v>744</v>
      </c>
      <c r="H126" s="15">
        <v>4</v>
      </c>
      <c r="I126" s="36">
        <v>31913</v>
      </c>
      <c r="J126" s="33">
        <v>31567</v>
      </c>
      <c r="K126" s="33">
        <f>Sheet1!$J126*2</f>
        <v>63134</v>
      </c>
      <c r="L126" s="33">
        <v>171814</v>
      </c>
      <c r="M126" s="37">
        <f>Sheet1!$L126/Sheet1!$G126</f>
        <v>230.93279569892474</v>
      </c>
      <c r="N126" s="38">
        <f t="shared" si="6"/>
        <v>2.7214179364526245</v>
      </c>
      <c r="O126" s="33">
        <v>5670</v>
      </c>
      <c r="P126" s="33">
        <v>1038</v>
      </c>
      <c r="Q126" s="33">
        <v>922</v>
      </c>
      <c r="R126" s="33">
        <f>Table1[[#This Row],[Waste Collected (tons)]]-Table1[[#This Row],[Ferrous Recovered (tons)]]-Table1[[#This Row],[Special Handling (tons)]]</f>
        <v>29953</v>
      </c>
      <c r="S126" s="39">
        <f>(Sheet1!$J126-SUM(Sheet1!$O126:$Q126))*2</f>
        <v>47874</v>
      </c>
      <c r="T126" s="38">
        <f>Sheet1!$L126/Sheet1!$S126</f>
        <v>3.5888791410786647</v>
      </c>
      <c r="U126" s="38">
        <f>Table1[[#This Row],[Waste Collected (tons)]]/Table1[[#This Row],[Days]]</f>
        <v>1029.4516129032259</v>
      </c>
      <c r="V126" s="38"/>
      <c r="W126" s="33">
        <v>4608</v>
      </c>
      <c r="X126" s="33"/>
      <c r="Y126" s="33">
        <v>11674</v>
      </c>
      <c r="Z126" s="33">
        <v>44256</v>
      </c>
      <c r="AA126" s="33">
        <v>687.4</v>
      </c>
      <c r="AB126" s="33">
        <v>5553</v>
      </c>
      <c r="AC126" s="33">
        <v>9650</v>
      </c>
      <c r="AD126" s="33">
        <v>1421000</v>
      </c>
      <c r="AE126" s="33"/>
      <c r="AF126" s="33">
        <v>40434486</v>
      </c>
      <c r="AG126" s="46"/>
      <c r="AH126" s="46"/>
      <c r="AI126" s="46"/>
      <c r="AJ126" s="46"/>
      <c r="AK126" s="46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</row>
    <row r="127" spans="1:52" x14ac:dyDescent="0.2">
      <c r="A127" s="34">
        <v>2019</v>
      </c>
      <c r="B127" s="34">
        <v>2019</v>
      </c>
      <c r="C127" s="13" t="s">
        <v>8</v>
      </c>
      <c r="D127" s="13">
        <v>6</v>
      </c>
      <c r="E127" s="70">
        <f>DATE(Table1[[#This Row],[Calendar Year]],Table1[[#This Row],[MonthNum]],1)</f>
        <v>43617</v>
      </c>
      <c r="F127" s="5">
        <f>DAY(EOMONTH(DATE(Table1[[#This Row],[Calendar Year]],Table1[[#This Row],[MonthNum]],1),0))</f>
        <v>30</v>
      </c>
      <c r="G127" s="35">
        <f>Sheet1!$F127*24</f>
        <v>720</v>
      </c>
      <c r="H127" s="15">
        <v>4</v>
      </c>
      <c r="I127" s="36">
        <v>27793</v>
      </c>
      <c r="J127" s="33">
        <v>31190</v>
      </c>
      <c r="K127" s="33">
        <f>Sheet1!$J127*2</f>
        <v>62380</v>
      </c>
      <c r="L127" s="33">
        <v>180750</v>
      </c>
      <c r="M127" s="37">
        <f>Sheet1!$L127/Sheet1!$G127</f>
        <v>251.04166666666666</v>
      </c>
      <c r="N127" s="38">
        <f t="shared" si="6"/>
        <v>2.8975633215774286</v>
      </c>
      <c r="O127" s="33">
        <v>5633</v>
      </c>
      <c r="P127" s="33">
        <v>1029</v>
      </c>
      <c r="Q127" s="33">
        <v>961</v>
      </c>
      <c r="R127" s="33">
        <f>Table1[[#This Row],[Waste Collected (tons)]]-Table1[[#This Row],[Ferrous Recovered (tons)]]-Table1[[#This Row],[Special Handling (tons)]]</f>
        <v>25803</v>
      </c>
      <c r="S127" s="39">
        <f>(Sheet1!$J127-SUM(Sheet1!$O127:$Q127))*2</f>
        <v>47134</v>
      </c>
      <c r="T127" s="38">
        <f>Sheet1!$L127/Sheet1!$S127</f>
        <v>3.8348113888063819</v>
      </c>
      <c r="U127" s="38">
        <f>Table1[[#This Row],[Waste Collected (tons)]]/Table1[[#This Row],[Days]]</f>
        <v>926.43333333333328</v>
      </c>
      <c r="V127" s="38"/>
      <c r="W127" s="33">
        <v>4608</v>
      </c>
      <c r="X127" s="33"/>
      <c r="Y127" s="33">
        <v>12587</v>
      </c>
      <c r="Z127" s="33">
        <v>44256</v>
      </c>
      <c r="AA127" s="33">
        <v>687.4</v>
      </c>
      <c r="AB127" s="33">
        <v>5553</v>
      </c>
      <c r="AC127" s="33">
        <v>9650</v>
      </c>
      <c r="AD127" s="33">
        <v>1421000</v>
      </c>
      <c r="AE127" s="33"/>
      <c r="AF127" s="33">
        <v>40434486</v>
      </c>
      <c r="AG127" s="46"/>
      <c r="AH127" s="46"/>
      <c r="AI127" s="46"/>
      <c r="AJ127" s="46"/>
      <c r="AK127" s="46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</row>
    <row r="128" spans="1:52" x14ac:dyDescent="0.2">
      <c r="A128" s="34">
        <v>2019</v>
      </c>
      <c r="B128" s="34">
        <v>2020</v>
      </c>
      <c r="C128" s="20" t="s">
        <v>7</v>
      </c>
      <c r="D128" s="20">
        <v>7</v>
      </c>
      <c r="E128" s="69">
        <f>DATE(Table1[[#This Row],[Calendar Year]],Table1[[#This Row],[MonthNum]],1)</f>
        <v>43647</v>
      </c>
      <c r="F128" s="5">
        <f>DAY(EOMONTH(DATE(Table1[[#This Row],[Calendar Year]],Table1[[#This Row],[MonthNum]],1),0))</f>
        <v>31</v>
      </c>
      <c r="G128" s="35">
        <f>Sheet1!$F128*24</f>
        <v>744</v>
      </c>
      <c r="H128" s="22">
        <v>1</v>
      </c>
      <c r="I128" s="36">
        <v>32440</v>
      </c>
      <c r="J128" s="33"/>
      <c r="K128" s="33">
        <f>Sheet1!$J128*2</f>
        <v>0</v>
      </c>
      <c r="L128" s="33"/>
      <c r="M128" s="37">
        <f>Sheet1!$L128/Sheet1!$G128</f>
        <v>0</v>
      </c>
      <c r="N128" s="38" t="e">
        <f t="shared" si="6"/>
        <v>#DIV/0!</v>
      </c>
      <c r="O128" s="33"/>
      <c r="P128" s="33"/>
      <c r="Q128" s="33"/>
      <c r="R128" s="33">
        <f>Table1[[#This Row],[Waste Collected (tons)]]-Table1[[#This Row],[Ferrous Recovered (tons)]]-Table1[[#This Row],[Special Handling (tons)]]</f>
        <v>32440</v>
      </c>
      <c r="S128" s="39">
        <f>(Sheet1!$J128-SUM(Sheet1!$O128:$Q128))*2</f>
        <v>0</v>
      </c>
      <c r="T128" s="38" t="e">
        <f>Sheet1!$L128/Sheet1!$S128</f>
        <v>#DIV/0!</v>
      </c>
      <c r="U128" s="38">
        <f>Table1[[#This Row],[Waste Collected (tons)]]/Table1[[#This Row],[Days]]</f>
        <v>1046.4516129032259</v>
      </c>
      <c r="V128" s="38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46"/>
      <c r="AH128" s="46"/>
      <c r="AI128" s="46"/>
      <c r="AJ128" s="46"/>
      <c r="AK128" s="46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</row>
    <row r="129" spans="1:52" x14ac:dyDescent="0.2">
      <c r="A129" s="34">
        <v>2019</v>
      </c>
      <c r="B129" s="34">
        <v>2020</v>
      </c>
      <c r="C129" s="13" t="s">
        <v>6</v>
      </c>
      <c r="D129" s="13">
        <v>8</v>
      </c>
      <c r="E129" s="70">
        <f>DATE(Table1[[#This Row],[Calendar Year]],Table1[[#This Row],[MonthNum]],1)</f>
        <v>43678</v>
      </c>
      <c r="F129" s="5">
        <f>DAY(EOMONTH(DATE(Table1[[#This Row],[Calendar Year]],Table1[[#This Row],[MonthNum]],1),0))</f>
        <v>31</v>
      </c>
      <c r="G129" s="35">
        <f>Sheet1!$F129*24</f>
        <v>744</v>
      </c>
      <c r="H129" s="15">
        <v>1</v>
      </c>
      <c r="I129" s="36">
        <v>28979</v>
      </c>
      <c r="J129" s="33"/>
      <c r="K129" s="33">
        <f>Sheet1!$J129*2</f>
        <v>0</v>
      </c>
      <c r="L129" s="33"/>
      <c r="M129" s="37">
        <f>Sheet1!$L129/Sheet1!$G129</f>
        <v>0</v>
      </c>
      <c r="N129" s="38" t="e">
        <f t="shared" si="6"/>
        <v>#DIV/0!</v>
      </c>
      <c r="O129" s="33"/>
      <c r="P129" s="33"/>
      <c r="Q129" s="33"/>
      <c r="R129" s="33">
        <f>Table1[[#This Row],[Waste Collected (tons)]]-Table1[[#This Row],[Ferrous Recovered (tons)]]-Table1[[#This Row],[Special Handling (tons)]]</f>
        <v>28979</v>
      </c>
      <c r="S129" s="39">
        <f>(Sheet1!$J129-SUM(Sheet1!$O129:$Q129))*2</f>
        <v>0</v>
      </c>
      <c r="T129" s="38" t="e">
        <f>Sheet1!$L129/Sheet1!$S129</f>
        <v>#DIV/0!</v>
      </c>
      <c r="U129" s="38">
        <f>Table1[[#This Row],[Waste Collected (tons)]]/Table1[[#This Row],[Days]]</f>
        <v>934.80645161290317</v>
      </c>
      <c r="V129" s="38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46"/>
      <c r="AH129" s="46"/>
      <c r="AI129" s="46"/>
      <c r="AJ129" s="46"/>
      <c r="AK129" s="46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</row>
    <row r="130" spans="1:52" x14ac:dyDescent="0.2">
      <c r="A130" s="34">
        <v>2019</v>
      </c>
      <c r="B130" s="34">
        <v>2020</v>
      </c>
      <c r="C130" s="20" t="s">
        <v>5</v>
      </c>
      <c r="D130" s="20">
        <v>9</v>
      </c>
      <c r="E130" s="69">
        <f>DATE(Table1[[#This Row],[Calendar Year]],Table1[[#This Row],[MonthNum]],1)</f>
        <v>43709</v>
      </c>
      <c r="F130" s="5">
        <f>DAY(EOMONTH(DATE(Table1[[#This Row],[Calendar Year]],Table1[[#This Row],[MonthNum]],1),0))</f>
        <v>30</v>
      </c>
      <c r="G130" s="35">
        <f>Sheet1!$F130*24</f>
        <v>720</v>
      </c>
      <c r="H130" s="22">
        <v>1</v>
      </c>
      <c r="I130" s="36">
        <v>27634</v>
      </c>
      <c r="J130" s="33"/>
      <c r="K130" s="33">
        <f>Sheet1!$J130*2</f>
        <v>0</v>
      </c>
      <c r="L130" s="33"/>
      <c r="M130" s="37">
        <f>Sheet1!$L130/Sheet1!$G130</f>
        <v>0</v>
      </c>
      <c r="N130" s="38" t="e">
        <f t="shared" si="6"/>
        <v>#DIV/0!</v>
      </c>
      <c r="O130" s="33"/>
      <c r="P130" s="33"/>
      <c r="Q130" s="33"/>
      <c r="R130" s="33">
        <f>Table1[[#This Row],[Waste Collected (tons)]]-Table1[[#This Row],[Ferrous Recovered (tons)]]-Table1[[#This Row],[Special Handling (tons)]]</f>
        <v>27634</v>
      </c>
      <c r="S130" s="39">
        <f>(Sheet1!$J130-SUM(Sheet1!$O130:$Q130))*2</f>
        <v>0</v>
      </c>
      <c r="T130" s="38" t="e">
        <f>Sheet1!$L130/Sheet1!$S130</f>
        <v>#DIV/0!</v>
      </c>
      <c r="U130" s="38">
        <f>Table1[[#This Row],[Waste Collected (tons)]]/Table1[[#This Row],[Days]]</f>
        <v>921.13333333333333</v>
      </c>
      <c r="V130" s="38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46"/>
      <c r="AH130" s="46"/>
      <c r="AI130" s="46"/>
      <c r="AJ130" s="46"/>
      <c r="AK130" s="46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</row>
    <row r="131" spans="1:52" x14ac:dyDescent="0.2">
      <c r="A131" s="34">
        <v>2019</v>
      </c>
      <c r="B131" s="34">
        <v>2020</v>
      </c>
      <c r="C131" s="13" t="s">
        <v>4</v>
      </c>
      <c r="D131" s="13">
        <v>10</v>
      </c>
      <c r="E131" s="70">
        <f>DATE(Table1[[#This Row],[Calendar Year]],Table1[[#This Row],[MonthNum]],1)</f>
        <v>43739</v>
      </c>
      <c r="F131" s="5">
        <f>DAY(EOMONTH(DATE(Table1[[#This Row],[Calendar Year]],Table1[[#This Row],[MonthNum]],1),0))</f>
        <v>31</v>
      </c>
      <c r="G131" s="35">
        <f>Sheet1!$F131*24</f>
        <v>744</v>
      </c>
      <c r="H131" s="15">
        <v>2</v>
      </c>
      <c r="I131" s="36">
        <v>29541</v>
      </c>
      <c r="J131" s="33"/>
      <c r="K131" s="33">
        <f>Sheet1!$J131*2</f>
        <v>0</v>
      </c>
      <c r="L131" s="33"/>
      <c r="M131" s="37">
        <f>Sheet1!$L131/Sheet1!$G131</f>
        <v>0</v>
      </c>
      <c r="N131" s="38" t="e">
        <f t="shared" si="6"/>
        <v>#DIV/0!</v>
      </c>
      <c r="O131" s="33"/>
      <c r="P131" s="33"/>
      <c r="Q131" s="33"/>
      <c r="R131" s="33">
        <f>Table1[[#This Row],[Waste Collected (tons)]]-Table1[[#This Row],[Ferrous Recovered (tons)]]-Table1[[#This Row],[Special Handling (tons)]]</f>
        <v>29541</v>
      </c>
      <c r="S131" s="39">
        <f>(Sheet1!$J131-SUM(Sheet1!$O131:$Q131))*2</f>
        <v>0</v>
      </c>
      <c r="T131" s="38" t="e">
        <f>Sheet1!$L131/Sheet1!$S131</f>
        <v>#DIV/0!</v>
      </c>
      <c r="U131" s="38">
        <f>Table1[[#This Row],[Waste Collected (tons)]]/Table1[[#This Row],[Days]]</f>
        <v>952.93548387096769</v>
      </c>
      <c r="V131" s="38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46"/>
      <c r="AH131" s="46"/>
      <c r="AI131" s="46"/>
      <c r="AJ131" s="46"/>
      <c r="AK131" s="46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</row>
    <row r="132" spans="1:52" x14ac:dyDescent="0.2">
      <c r="A132" s="34">
        <v>2019</v>
      </c>
      <c r="B132" s="34">
        <v>2020</v>
      </c>
      <c r="C132" s="20" t="s">
        <v>3</v>
      </c>
      <c r="D132" s="20">
        <v>11</v>
      </c>
      <c r="E132" s="69">
        <f>DATE(Table1[[#This Row],[Calendar Year]],Table1[[#This Row],[MonthNum]],1)</f>
        <v>43770</v>
      </c>
      <c r="F132" s="5">
        <f>DAY(EOMONTH(DATE(Table1[[#This Row],[Calendar Year]],Table1[[#This Row],[MonthNum]],1),0))</f>
        <v>30</v>
      </c>
      <c r="G132" s="35">
        <f>Sheet1!$F132*24</f>
        <v>720</v>
      </c>
      <c r="H132" s="22">
        <v>2</v>
      </c>
      <c r="I132" s="36">
        <v>26324</v>
      </c>
      <c r="J132" s="33"/>
      <c r="K132" s="33">
        <f>Sheet1!$J132*2</f>
        <v>0</v>
      </c>
      <c r="L132" s="33"/>
      <c r="M132" s="37">
        <f>Sheet1!$L132/Sheet1!$G132</f>
        <v>0</v>
      </c>
      <c r="N132" s="38" t="e">
        <f t="shared" si="6"/>
        <v>#DIV/0!</v>
      </c>
      <c r="O132" s="33"/>
      <c r="P132" s="33"/>
      <c r="Q132" s="33"/>
      <c r="R132" s="33">
        <f>Table1[[#This Row],[Waste Collected (tons)]]-Table1[[#This Row],[Ferrous Recovered (tons)]]-Table1[[#This Row],[Special Handling (tons)]]</f>
        <v>26324</v>
      </c>
      <c r="S132" s="39">
        <f>(Sheet1!$J132-SUM(Sheet1!$O132:$Q132))*2</f>
        <v>0</v>
      </c>
      <c r="T132" s="38" t="e">
        <f>Sheet1!$L132/Sheet1!$S132</f>
        <v>#DIV/0!</v>
      </c>
      <c r="U132" s="38">
        <f>Table1[[#This Row],[Waste Collected (tons)]]/Table1[[#This Row],[Days]]</f>
        <v>877.4666666666667</v>
      </c>
      <c r="V132" s="38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46"/>
      <c r="AH132" s="46"/>
      <c r="AI132" s="46"/>
      <c r="AJ132" s="46"/>
      <c r="AK132" s="46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</row>
    <row r="133" spans="1:52" x14ac:dyDescent="0.2">
      <c r="A133" s="34">
        <v>2019</v>
      </c>
      <c r="B133" s="34">
        <v>2020</v>
      </c>
      <c r="C133" s="13" t="s">
        <v>2</v>
      </c>
      <c r="D133" s="13">
        <v>12</v>
      </c>
      <c r="E133" s="70">
        <f>DATE(Table1[[#This Row],[Calendar Year]],Table1[[#This Row],[MonthNum]],1)</f>
        <v>43800</v>
      </c>
      <c r="F133" s="5">
        <f>DAY(EOMONTH(DATE(Table1[[#This Row],[Calendar Year]],Table1[[#This Row],[MonthNum]],1),0))</f>
        <v>31</v>
      </c>
      <c r="G133" s="35">
        <f>Sheet1!$F133*24</f>
        <v>744</v>
      </c>
      <c r="H133" s="15">
        <v>2</v>
      </c>
      <c r="I133" s="36">
        <v>29487</v>
      </c>
      <c r="J133" s="33"/>
      <c r="K133" s="33">
        <f>Sheet1!$J133*2</f>
        <v>0</v>
      </c>
      <c r="L133" s="33"/>
      <c r="M133" s="37">
        <f>Sheet1!$L133/Sheet1!$G133</f>
        <v>0</v>
      </c>
      <c r="N133" s="38" t="e">
        <f t="shared" si="6"/>
        <v>#DIV/0!</v>
      </c>
      <c r="O133" s="33"/>
      <c r="P133" s="33"/>
      <c r="Q133" s="33"/>
      <c r="R133" s="33">
        <f>Table1[[#This Row],[Waste Collected (tons)]]-Table1[[#This Row],[Ferrous Recovered (tons)]]-Table1[[#This Row],[Special Handling (tons)]]</f>
        <v>29487</v>
      </c>
      <c r="S133" s="39">
        <f>(Sheet1!$J133-SUM(Sheet1!$O133:$Q133))*2</f>
        <v>0</v>
      </c>
      <c r="T133" s="38" t="e">
        <f>Sheet1!$L133/Sheet1!$S133</f>
        <v>#DIV/0!</v>
      </c>
      <c r="U133" s="38">
        <f>Table1[[#This Row],[Waste Collected (tons)]]/Table1[[#This Row],[Days]]</f>
        <v>951.19354838709683</v>
      </c>
      <c r="V133" s="38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46"/>
      <c r="AH133" s="46"/>
      <c r="AI133" s="46"/>
      <c r="AJ133" s="46"/>
      <c r="AK133" s="46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</row>
    <row r="134" spans="1:52" x14ac:dyDescent="0.2">
      <c r="A134" s="34">
        <v>2020</v>
      </c>
      <c r="B134" s="34">
        <v>2020</v>
      </c>
      <c r="C134" s="20" t="s">
        <v>13</v>
      </c>
      <c r="D134" s="20">
        <v>1</v>
      </c>
      <c r="E134" s="69">
        <f>DATE(Table1[[#This Row],[Calendar Year]],Table1[[#This Row],[MonthNum]],1)</f>
        <v>43831</v>
      </c>
      <c r="F134" s="5">
        <f>DAY(EOMONTH(DATE(Table1[[#This Row],[Calendar Year]],Table1[[#This Row],[MonthNum]],1),0))</f>
        <v>31</v>
      </c>
      <c r="G134" s="35">
        <f>Sheet1!$F134*24</f>
        <v>744</v>
      </c>
      <c r="H134" s="15">
        <v>3</v>
      </c>
      <c r="I134" s="36">
        <v>30781</v>
      </c>
      <c r="J134" s="33"/>
      <c r="K134" s="33">
        <f>Sheet1!$J134*2</f>
        <v>0</v>
      </c>
      <c r="L134" s="33"/>
      <c r="M134" s="37">
        <f>Sheet1!$L134/Sheet1!$G134</f>
        <v>0</v>
      </c>
      <c r="N134" s="38" t="e">
        <f t="shared" si="6"/>
        <v>#DIV/0!</v>
      </c>
      <c r="O134" s="33"/>
      <c r="P134" s="33"/>
      <c r="Q134" s="33"/>
      <c r="R134" s="33">
        <f>Table1[[#This Row],[Waste Collected (tons)]]-Table1[[#This Row],[Ferrous Recovered (tons)]]-Table1[[#This Row],[Special Handling (tons)]]</f>
        <v>30781</v>
      </c>
      <c r="S134" s="39">
        <f>(Sheet1!$J134-SUM(Sheet1!$O134:$Q134))*2</f>
        <v>0</v>
      </c>
      <c r="T134" s="38" t="e">
        <f>Sheet1!$L134/Sheet1!$S134</f>
        <v>#DIV/0!</v>
      </c>
      <c r="U134" s="38">
        <f>Table1[[#This Row],[Waste Collected (tons)]]/Table1[[#This Row],[Days]]</f>
        <v>992.93548387096769</v>
      </c>
      <c r="V134" s="38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46"/>
      <c r="AH134" s="46"/>
      <c r="AI134" s="46"/>
      <c r="AJ134" s="46"/>
      <c r="AK134" s="46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</row>
    <row r="135" spans="1:52" x14ac:dyDescent="0.2">
      <c r="A135" s="34">
        <v>2020</v>
      </c>
      <c r="B135" s="34">
        <v>2020</v>
      </c>
      <c r="C135" s="13" t="s">
        <v>12</v>
      </c>
      <c r="D135" s="13">
        <v>2</v>
      </c>
      <c r="E135" s="70">
        <f>DATE(Table1[[#This Row],[Calendar Year]],Table1[[#This Row],[MonthNum]],1)</f>
        <v>43862</v>
      </c>
      <c r="F135" s="5">
        <f>DAY(EOMONTH(DATE(Table1[[#This Row],[Calendar Year]],Table1[[#This Row],[MonthNum]],1),0))</f>
        <v>29</v>
      </c>
      <c r="G135" s="35">
        <f>Sheet1!$F135*24</f>
        <v>696</v>
      </c>
      <c r="H135" s="15">
        <v>3</v>
      </c>
      <c r="I135" s="36">
        <v>25371</v>
      </c>
      <c r="J135" s="33"/>
      <c r="K135" s="33">
        <f>Sheet1!$J135*2</f>
        <v>0</v>
      </c>
      <c r="L135" s="33"/>
      <c r="M135" s="37">
        <f>Sheet1!$L135/Sheet1!$G135</f>
        <v>0</v>
      </c>
      <c r="N135" s="38" t="e">
        <f t="shared" si="6"/>
        <v>#DIV/0!</v>
      </c>
      <c r="O135" s="33"/>
      <c r="P135" s="33"/>
      <c r="Q135" s="33"/>
      <c r="R135" s="33">
        <f>Table1[[#This Row],[Waste Collected (tons)]]-Table1[[#This Row],[Ferrous Recovered (tons)]]-Table1[[#This Row],[Special Handling (tons)]]</f>
        <v>25371</v>
      </c>
      <c r="S135" s="39">
        <f>(Sheet1!$J135-SUM(Sheet1!$O135:$Q135))*2</f>
        <v>0</v>
      </c>
      <c r="T135" s="38" t="e">
        <f>Sheet1!$L135/Sheet1!$S135</f>
        <v>#DIV/0!</v>
      </c>
      <c r="U135" s="38">
        <f>Table1[[#This Row],[Waste Collected (tons)]]/Table1[[#This Row],[Days]]</f>
        <v>874.86206896551721</v>
      </c>
      <c r="V135" s="38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46"/>
      <c r="AH135" s="46"/>
      <c r="AI135" s="46"/>
      <c r="AJ135" s="46"/>
      <c r="AK135" s="46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</row>
    <row r="136" spans="1:52" x14ac:dyDescent="0.2">
      <c r="A136" s="34">
        <v>2020</v>
      </c>
      <c r="B136" s="34">
        <v>2020</v>
      </c>
      <c r="C136" s="20" t="s">
        <v>11</v>
      </c>
      <c r="D136" s="20">
        <v>3</v>
      </c>
      <c r="E136" s="69">
        <f>DATE(Table1[[#This Row],[Calendar Year]],Table1[[#This Row],[MonthNum]],1)</f>
        <v>43891</v>
      </c>
      <c r="F136" s="5">
        <f>DAY(EOMONTH(DATE(Table1[[#This Row],[Calendar Year]],Table1[[#This Row],[MonthNum]],1),0))</f>
        <v>31</v>
      </c>
      <c r="G136" s="35">
        <f>Sheet1!$F136*24</f>
        <v>744</v>
      </c>
      <c r="H136" s="15">
        <v>3</v>
      </c>
      <c r="I136" s="36">
        <v>25939</v>
      </c>
      <c r="J136" s="33"/>
      <c r="K136" s="33">
        <f>Sheet1!$J136*2</f>
        <v>0</v>
      </c>
      <c r="L136" s="33"/>
      <c r="M136" s="37">
        <f>Sheet1!$L136/Sheet1!$G136</f>
        <v>0</v>
      </c>
      <c r="N136" s="38" t="e">
        <f t="shared" si="6"/>
        <v>#DIV/0!</v>
      </c>
      <c r="O136" s="33"/>
      <c r="P136" s="33"/>
      <c r="Q136" s="33"/>
      <c r="R136" s="33">
        <f>Table1[[#This Row],[Waste Collected (tons)]]-Table1[[#This Row],[Ferrous Recovered (tons)]]-Table1[[#This Row],[Special Handling (tons)]]</f>
        <v>25939</v>
      </c>
      <c r="S136" s="39">
        <f>(Sheet1!$J136-SUM(Sheet1!$O136:$Q136))*2</f>
        <v>0</v>
      </c>
      <c r="T136" s="38" t="e">
        <f>Sheet1!$L136/Sheet1!$S136</f>
        <v>#DIV/0!</v>
      </c>
      <c r="U136" s="38">
        <f>Table1[[#This Row],[Waste Collected (tons)]]/Table1[[#This Row],[Days]]</f>
        <v>836.74193548387098</v>
      </c>
      <c r="V136" s="38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46"/>
      <c r="AH136" s="46"/>
      <c r="AI136" s="46"/>
      <c r="AJ136" s="46"/>
      <c r="AK136" s="46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</row>
    <row r="137" spans="1:52" x14ac:dyDescent="0.2">
      <c r="A137" s="34">
        <v>2020</v>
      </c>
      <c r="B137" s="34">
        <v>2020</v>
      </c>
      <c r="C137" s="13" t="s">
        <v>10</v>
      </c>
      <c r="D137" s="13">
        <v>4</v>
      </c>
      <c r="E137" s="70">
        <f>DATE(Table1[[#This Row],[Calendar Year]],Table1[[#This Row],[MonthNum]],1)</f>
        <v>43922</v>
      </c>
      <c r="F137" s="5">
        <f>DAY(EOMONTH(DATE(Table1[[#This Row],[Calendar Year]],Table1[[#This Row],[MonthNum]],1),0))</f>
        <v>30</v>
      </c>
      <c r="G137" s="35">
        <f>Sheet1!$F137*24</f>
        <v>720</v>
      </c>
      <c r="H137" s="15">
        <v>4</v>
      </c>
      <c r="I137" s="36">
        <v>29309</v>
      </c>
      <c r="J137" s="33"/>
      <c r="K137" s="33">
        <f>Sheet1!$J137*2</f>
        <v>0</v>
      </c>
      <c r="L137" s="33"/>
      <c r="M137" s="37">
        <f>Sheet1!$L137/Sheet1!$G137</f>
        <v>0</v>
      </c>
      <c r="N137" s="38" t="e">
        <f t="shared" si="6"/>
        <v>#DIV/0!</v>
      </c>
      <c r="O137" s="33"/>
      <c r="P137" s="33"/>
      <c r="Q137" s="33"/>
      <c r="R137" s="33">
        <f>Table1[[#This Row],[Waste Collected (tons)]]-Table1[[#This Row],[Ferrous Recovered (tons)]]-Table1[[#This Row],[Special Handling (tons)]]</f>
        <v>29309</v>
      </c>
      <c r="S137" s="39">
        <f>(Sheet1!$J137-SUM(Sheet1!$O137:$Q137))*2</f>
        <v>0</v>
      </c>
      <c r="T137" s="38" t="e">
        <f>Sheet1!$L137/Sheet1!$S137</f>
        <v>#DIV/0!</v>
      </c>
      <c r="U137" s="38">
        <f>Table1[[#This Row],[Waste Collected (tons)]]/Table1[[#This Row],[Days]]</f>
        <v>976.9666666666667</v>
      </c>
      <c r="V137" s="38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46"/>
      <c r="AH137" s="46"/>
      <c r="AI137" s="46"/>
      <c r="AJ137" s="46"/>
      <c r="AK137" s="46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</row>
    <row r="138" spans="1:52" x14ac:dyDescent="0.2">
      <c r="A138" s="34">
        <v>2020</v>
      </c>
      <c r="B138" s="34">
        <v>2020</v>
      </c>
      <c r="C138" s="20" t="s">
        <v>9</v>
      </c>
      <c r="D138" s="20">
        <v>5</v>
      </c>
      <c r="E138" s="69">
        <f>DATE(Table1[[#This Row],[Calendar Year]],Table1[[#This Row],[MonthNum]],1)</f>
        <v>43952</v>
      </c>
      <c r="F138" s="5">
        <f>DAY(EOMONTH(DATE(Table1[[#This Row],[Calendar Year]],Table1[[#This Row],[MonthNum]],1),0))</f>
        <v>31</v>
      </c>
      <c r="G138" s="35">
        <f>Sheet1!$F138*24</f>
        <v>744</v>
      </c>
      <c r="H138" s="15">
        <v>4</v>
      </c>
      <c r="I138" s="36">
        <v>32745</v>
      </c>
      <c r="J138" s="33"/>
      <c r="K138" s="33">
        <f>Sheet1!$J138*2</f>
        <v>0</v>
      </c>
      <c r="L138" s="33"/>
      <c r="M138" s="37">
        <f>Sheet1!$L138/Sheet1!$G138</f>
        <v>0</v>
      </c>
      <c r="N138" s="38" t="e">
        <f t="shared" si="6"/>
        <v>#DIV/0!</v>
      </c>
      <c r="O138" s="33"/>
      <c r="P138" s="33"/>
      <c r="Q138" s="33"/>
      <c r="R138" s="33">
        <f>Table1[[#This Row],[Waste Collected (tons)]]-Table1[[#This Row],[Ferrous Recovered (tons)]]-Table1[[#This Row],[Special Handling (tons)]]</f>
        <v>32745</v>
      </c>
      <c r="S138" s="39">
        <f>(Sheet1!$J138-SUM(Sheet1!$O138:$Q138))*2</f>
        <v>0</v>
      </c>
      <c r="T138" s="38" t="e">
        <f>Sheet1!$L138/Sheet1!$S138</f>
        <v>#DIV/0!</v>
      </c>
      <c r="U138" s="38">
        <f>Table1[[#This Row],[Waste Collected (tons)]]/Table1[[#This Row],[Days]]</f>
        <v>1056.2903225806451</v>
      </c>
      <c r="V138" s="38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46"/>
      <c r="AH138" s="46"/>
      <c r="AI138" s="46"/>
      <c r="AJ138" s="46"/>
      <c r="AK138" s="46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</row>
    <row r="139" spans="1:52" x14ac:dyDescent="0.2">
      <c r="A139" s="34">
        <v>2020</v>
      </c>
      <c r="B139" s="34">
        <v>2020</v>
      </c>
      <c r="C139" s="13" t="s">
        <v>8</v>
      </c>
      <c r="D139" s="13">
        <v>6</v>
      </c>
      <c r="E139" s="70">
        <f>DATE(Table1[[#This Row],[Calendar Year]],Table1[[#This Row],[MonthNum]],1)</f>
        <v>43983</v>
      </c>
      <c r="F139" s="5">
        <f>DAY(EOMONTH(DATE(Table1[[#This Row],[Calendar Year]],Table1[[#This Row],[MonthNum]],1),0))</f>
        <v>30</v>
      </c>
      <c r="G139" s="35">
        <f>Sheet1!$F139*24</f>
        <v>720</v>
      </c>
      <c r="H139" s="15">
        <v>4</v>
      </c>
      <c r="I139" s="36">
        <v>33207</v>
      </c>
      <c r="J139" s="33"/>
      <c r="K139" s="33">
        <f>Sheet1!$J139*2</f>
        <v>0</v>
      </c>
      <c r="L139" s="33"/>
      <c r="M139" s="37">
        <f>Sheet1!$L139/Sheet1!$G139</f>
        <v>0</v>
      </c>
      <c r="N139" s="38" t="e">
        <f t="shared" si="6"/>
        <v>#DIV/0!</v>
      </c>
      <c r="O139" s="33"/>
      <c r="P139" s="33"/>
      <c r="Q139" s="33"/>
      <c r="R139" s="33">
        <f>Table1[[#This Row],[Waste Collected (tons)]]-Table1[[#This Row],[Ferrous Recovered (tons)]]-Table1[[#This Row],[Special Handling (tons)]]</f>
        <v>33207</v>
      </c>
      <c r="S139" s="39">
        <f>(Sheet1!$J139-SUM(Sheet1!$O139:$Q139))*2</f>
        <v>0</v>
      </c>
      <c r="T139" s="38" t="e">
        <f>Sheet1!$L139/Sheet1!$S139</f>
        <v>#DIV/0!</v>
      </c>
      <c r="U139" s="38">
        <f>Table1[[#This Row],[Waste Collected (tons)]]/Table1[[#This Row],[Days]]</f>
        <v>1106.9000000000001</v>
      </c>
      <c r="V139" s="38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46"/>
      <c r="AH139" s="46"/>
      <c r="AI139" s="46"/>
      <c r="AJ139" s="46"/>
      <c r="AK139" s="46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</row>
    <row r="140" spans="1:52" x14ac:dyDescent="0.2">
      <c r="A140" s="34">
        <v>2020</v>
      </c>
      <c r="B140" s="34">
        <v>2021</v>
      </c>
      <c r="C140" s="20" t="s">
        <v>7</v>
      </c>
      <c r="D140" s="20">
        <v>7</v>
      </c>
      <c r="E140" s="69">
        <f>DATE(Table1[[#This Row],[Calendar Year]],Table1[[#This Row],[MonthNum]],1)</f>
        <v>44013</v>
      </c>
      <c r="F140" s="5">
        <f>DAY(EOMONTH(DATE(Table1[[#This Row],[Calendar Year]],Table1[[#This Row],[MonthNum]],1),0))</f>
        <v>31</v>
      </c>
      <c r="G140" s="35">
        <f>Sheet1!$F140*24</f>
        <v>744</v>
      </c>
      <c r="H140" s="22">
        <v>1</v>
      </c>
      <c r="I140" s="36">
        <v>27169</v>
      </c>
      <c r="J140" s="33"/>
      <c r="K140" s="33">
        <f>Sheet1!$J140*2</f>
        <v>0</v>
      </c>
      <c r="L140" s="33"/>
      <c r="M140" s="37">
        <f>Sheet1!$L140/Sheet1!$G140</f>
        <v>0</v>
      </c>
      <c r="N140" s="38" t="e">
        <f t="shared" si="6"/>
        <v>#DIV/0!</v>
      </c>
      <c r="O140" s="33"/>
      <c r="P140" s="33"/>
      <c r="Q140" s="33"/>
      <c r="R140" s="33">
        <f>Table1[[#This Row],[Waste Collected (tons)]]-Table1[[#This Row],[Ferrous Recovered (tons)]]-Table1[[#This Row],[Special Handling (tons)]]</f>
        <v>27169</v>
      </c>
      <c r="S140" s="39">
        <f>(Sheet1!$J140-SUM(Sheet1!$O140:$Q140))*2</f>
        <v>0</v>
      </c>
      <c r="T140" s="38" t="e">
        <f>Sheet1!$L140/Sheet1!$S140</f>
        <v>#DIV/0!</v>
      </c>
      <c r="U140" s="38">
        <f>Table1[[#This Row],[Waste Collected (tons)]]/Table1[[#This Row],[Days]]</f>
        <v>876.41935483870964</v>
      </c>
      <c r="V140" s="38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46"/>
      <c r="AH140" s="46"/>
      <c r="AI140" s="46"/>
      <c r="AJ140" s="46"/>
      <c r="AK140" s="46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</row>
    <row r="141" spans="1:52" x14ac:dyDescent="0.2">
      <c r="A141" s="34">
        <v>2020</v>
      </c>
      <c r="B141" s="34">
        <v>2021</v>
      </c>
      <c r="C141" s="13" t="s">
        <v>6</v>
      </c>
      <c r="D141" s="13">
        <v>8</v>
      </c>
      <c r="E141" s="70">
        <f>DATE(Table1[[#This Row],[Calendar Year]],Table1[[#This Row],[MonthNum]],1)</f>
        <v>44044</v>
      </c>
      <c r="F141" s="5">
        <f>DAY(EOMONTH(DATE(Table1[[#This Row],[Calendar Year]],Table1[[#This Row],[MonthNum]],1),0))</f>
        <v>31</v>
      </c>
      <c r="G141" s="35">
        <f>Sheet1!$F141*24</f>
        <v>744</v>
      </c>
      <c r="H141" s="15">
        <v>1</v>
      </c>
      <c r="I141" s="36">
        <v>32698</v>
      </c>
      <c r="J141" s="33"/>
      <c r="K141" s="33">
        <f>Sheet1!$J141*2</f>
        <v>0</v>
      </c>
      <c r="L141" s="33"/>
      <c r="M141" s="37">
        <f>Sheet1!$L141/Sheet1!$G141</f>
        <v>0</v>
      </c>
      <c r="N141" s="38" t="e">
        <f t="shared" si="6"/>
        <v>#DIV/0!</v>
      </c>
      <c r="O141" s="33"/>
      <c r="P141" s="33"/>
      <c r="Q141" s="33"/>
      <c r="R141" s="33">
        <f>Table1[[#This Row],[Waste Collected (tons)]]-Table1[[#This Row],[Ferrous Recovered (tons)]]-Table1[[#This Row],[Special Handling (tons)]]</f>
        <v>32698</v>
      </c>
      <c r="S141" s="39">
        <f>(Sheet1!$J141-SUM(Sheet1!$O141:$Q141))*2</f>
        <v>0</v>
      </c>
      <c r="T141" s="38" t="e">
        <f>Sheet1!$L141/Sheet1!$S141</f>
        <v>#DIV/0!</v>
      </c>
      <c r="U141" s="38">
        <f>Table1[[#This Row],[Waste Collected (tons)]]/Table1[[#This Row],[Days]]</f>
        <v>1054.7741935483871</v>
      </c>
      <c r="V141" s="38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46"/>
      <c r="AH141" s="46"/>
      <c r="AI141" s="46"/>
      <c r="AJ141" s="46"/>
      <c r="AK141" s="46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</row>
    <row r="142" spans="1:52" x14ac:dyDescent="0.2">
      <c r="A142" s="34">
        <v>2020</v>
      </c>
      <c r="B142" s="34">
        <v>2021</v>
      </c>
      <c r="C142" s="20" t="s">
        <v>5</v>
      </c>
      <c r="D142" s="20">
        <v>9</v>
      </c>
      <c r="E142" s="69">
        <f>DATE(Table1[[#This Row],[Calendar Year]],Table1[[#This Row],[MonthNum]],1)</f>
        <v>44075</v>
      </c>
      <c r="F142" s="5">
        <f>DAY(EOMONTH(DATE(Table1[[#This Row],[Calendar Year]],Table1[[#This Row],[MonthNum]],1),0))</f>
        <v>30</v>
      </c>
      <c r="G142" s="35">
        <f>Sheet1!$F142*24</f>
        <v>720</v>
      </c>
      <c r="H142" s="22">
        <v>1</v>
      </c>
      <c r="I142" s="36">
        <v>30282</v>
      </c>
      <c r="J142" s="33"/>
      <c r="K142" s="33">
        <f>Sheet1!$J142*2</f>
        <v>0</v>
      </c>
      <c r="L142" s="33"/>
      <c r="M142" s="37">
        <f>Sheet1!$L142/Sheet1!$G142</f>
        <v>0</v>
      </c>
      <c r="N142" s="38" t="e">
        <f t="shared" si="6"/>
        <v>#DIV/0!</v>
      </c>
      <c r="O142" s="33"/>
      <c r="P142" s="33"/>
      <c r="Q142" s="33"/>
      <c r="R142" s="33">
        <f>Table1[[#This Row],[Waste Collected (tons)]]-Table1[[#This Row],[Ferrous Recovered (tons)]]-Table1[[#This Row],[Special Handling (tons)]]</f>
        <v>30282</v>
      </c>
      <c r="S142" s="39">
        <f>(Sheet1!$J142-SUM(Sheet1!$O142:$Q142))*2</f>
        <v>0</v>
      </c>
      <c r="T142" s="38" t="e">
        <f>Sheet1!$L142/Sheet1!$S142</f>
        <v>#DIV/0!</v>
      </c>
      <c r="U142" s="38">
        <f>Table1[[#This Row],[Waste Collected (tons)]]/Table1[[#This Row],[Days]]</f>
        <v>1009.4</v>
      </c>
      <c r="V142" s="38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46"/>
      <c r="AH142" s="46"/>
      <c r="AI142" s="46"/>
      <c r="AJ142" s="46"/>
      <c r="AK142" s="46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</row>
    <row r="143" spans="1:52" x14ac:dyDescent="0.2">
      <c r="A143" s="34">
        <v>2020</v>
      </c>
      <c r="B143" s="34">
        <v>2021</v>
      </c>
      <c r="C143" s="13" t="s">
        <v>4</v>
      </c>
      <c r="D143" s="13">
        <v>10</v>
      </c>
      <c r="E143" s="70">
        <f>DATE(Table1[[#This Row],[Calendar Year]],Table1[[#This Row],[MonthNum]],1)</f>
        <v>44105</v>
      </c>
      <c r="F143" s="5">
        <f>DAY(EOMONTH(DATE(Table1[[#This Row],[Calendar Year]],Table1[[#This Row],[MonthNum]],1),0))</f>
        <v>31</v>
      </c>
      <c r="G143" s="35">
        <f>Sheet1!$F143*24</f>
        <v>744</v>
      </c>
      <c r="H143" s="15">
        <v>2</v>
      </c>
      <c r="I143" s="36">
        <v>27642</v>
      </c>
      <c r="J143" s="33"/>
      <c r="K143" s="33">
        <f>Sheet1!$J143*2</f>
        <v>0</v>
      </c>
      <c r="L143" s="33"/>
      <c r="M143" s="37">
        <f>Sheet1!$L143/Sheet1!$G143</f>
        <v>0</v>
      </c>
      <c r="N143" s="38" t="e">
        <f t="shared" si="6"/>
        <v>#DIV/0!</v>
      </c>
      <c r="O143" s="33"/>
      <c r="P143" s="33"/>
      <c r="Q143" s="33"/>
      <c r="R143" s="33">
        <f>Table1[[#This Row],[Waste Collected (tons)]]-Table1[[#This Row],[Ferrous Recovered (tons)]]-Table1[[#This Row],[Special Handling (tons)]]</f>
        <v>27642</v>
      </c>
      <c r="S143" s="39">
        <f>(Sheet1!$J143-SUM(Sheet1!$O143:$Q143))*2</f>
        <v>0</v>
      </c>
      <c r="T143" s="38" t="e">
        <f>Sheet1!$L143/Sheet1!$S143</f>
        <v>#DIV/0!</v>
      </c>
      <c r="U143" s="38">
        <f>Table1[[#This Row],[Waste Collected (tons)]]/Table1[[#This Row],[Days]]</f>
        <v>891.67741935483866</v>
      </c>
      <c r="V143" s="38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46"/>
      <c r="AH143" s="46"/>
      <c r="AI143" s="46"/>
      <c r="AJ143" s="46"/>
      <c r="AK143" s="46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</row>
    <row r="144" spans="1:52" x14ac:dyDescent="0.2">
      <c r="A144" s="34">
        <v>2020</v>
      </c>
      <c r="B144" s="34">
        <v>2021</v>
      </c>
      <c r="C144" s="20" t="s">
        <v>3</v>
      </c>
      <c r="D144" s="20">
        <v>11</v>
      </c>
      <c r="E144" s="69">
        <f>DATE(Table1[[#This Row],[Calendar Year]],Table1[[#This Row],[MonthNum]],1)</f>
        <v>44136</v>
      </c>
      <c r="F144" s="5">
        <f>DAY(EOMONTH(DATE(Table1[[#This Row],[Calendar Year]],Table1[[#This Row],[MonthNum]],1),0))</f>
        <v>30</v>
      </c>
      <c r="G144" s="35">
        <f>Sheet1!$F144*24</f>
        <v>720</v>
      </c>
      <c r="H144" s="22">
        <v>2</v>
      </c>
      <c r="I144" s="36">
        <v>24659</v>
      </c>
      <c r="J144" s="33"/>
      <c r="K144" s="33">
        <f>Sheet1!$J144*2</f>
        <v>0</v>
      </c>
      <c r="L144" s="33"/>
      <c r="M144" s="37">
        <f>Sheet1!$L144/Sheet1!$G144</f>
        <v>0</v>
      </c>
      <c r="N144" s="38" t="e">
        <f t="shared" si="6"/>
        <v>#DIV/0!</v>
      </c>
      <c r="O144" s="33"/>
      <c r="P144" s="33"/>
      <c r="Q144" s="33"/>
      <c r="R144" s="33">
        <f>Table1[[#This Row],[Waste Collected (tons)]]-Table1[[#This Row],[Ferrous Recovered (tons)]]-Table1[[#This Row],[Special Handling (tons)]]</f>
        <v>24659</v>
      </c>
      <c r="S144" s="39">
        <f>(Sheet1!$J144-SUM(Sheet1!$O144:$Q144))*2</f>
        <v>0</v>
      </c>
      <c r="T144" s="38" t="e">
        <f>Sheet1!$L144/Sheet1!$S144</f>
        <v>#DIV/0!</v>
      </c>
      <c r="U144" s="38">
        <f>Table1[[#This Row],[Waste Collected (tons)]]/Table1[[#This Row],[Days]]</f>
        <v>821.9666666666667</v>
      </c>
      <c r="V144" s="38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46"/>
      <c r="AH144" s="46"/>
      <c r="AI144" s="46"/>
      <c r="AJ144" s="46"/>
      <c r="AK144" s="46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</row>
    <row r="145" spans="1:52" x14ac:dyDescent="0.2">
      <c r="A145" s="34">
        <v>2020</v>
      </c>
      <c r="B145" s="34">
        <v>2021</v>
      </c>
      <c r="C145" s="13" t="s">
        <v>2</v>
      </c>
      <c r="D145" s="13">
        <v>12</v>
      </c>
      <c r="E145" s="70">
        <f>DATE(Table1[[#This Row],[Calendar Year]],Table1[[#This Row],[MonthNum]],1)</f>
        <v>44166</v>
      </c>
      <c r="F145" s="5">
        <f>DAY(EOMONTH(DATE(Table1[[#This Row],[Calendar Year]],Table1[[#This Row],[MonthNum]],1),0))</f>
        <v>31</v>
      </c>
      <c r="G145" s="35">
        <f>Sheet1!$F145*24</f>
        <v>744</v>
      </c>
      <c r="H145" s="15">
        <v>2</v>
      </c>
      <c r="I145" s="36">
        <v>31336</v>
      </c>
      <c r="J145" s="33"/>
      <c r="K145" s="33">
        <f>Sheet1!$J145*2</f>
        <v>0</v>
      </c>
      <c r="L145" s="33"/>
      <c r="M145" s="37">
        <f>Sheet1!$L145/Sheet1!$G145</f>
        <v>0</v>
      </c>
      <c r="N145" s="38" t="e">
        <f t="shared" si="6"/>
        <v>#DIV/0!</v>
      </c>
      <c r="O145" s="33"/>
      <c r="P145" s="33"/>
      <c r="Q145" s="33"/>
      <c r="R145" s="33">
        <f>Table1[[#This Row],[Waste Collected (tons)]]-Table1[[#This Row],[Ferrous Recovered (tons)]]-Table1[[#This Row],[Special Handling (tons)]]</f>
        <v>31336</v>
      </c>
      <c r="S145" s="39">
        <f>(Sheet1!$J145-SUM(Sheet1!$O145:$Q145))*2</f>
        <v>0</v>
      </c>
      <c r="T145" s="38" t="e">
        <f>Sheet1!$L145/Sheet1!$S145</f>
        <v>#DIV/0!</v>
      </c>
      <c r="U145" s="38">
        <f>Table1[[#This Row],[Waste Collected (tons)]]/Table1[[#This Row],[Days]]</f>
        <v>1010.8387096774194</v>
      </c>
      <c r="V145" s="38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46"/>
      <c r="AH145" s="46"/>
      <c r="AI145" s="46"/>
      <c r="AJ145" s="46"/>
      <c r="AK145" s="46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</row>
    <row r="146" spans="1:52" x14ac:dyDescent="0.2">
      <c r="A146" s="34">
        <v>2021</v>
      </c>
      <c r="B146" s="34">
        <v>2021</v>
      </c>
      <c r="C146" s="20" t="s">
        <v>13</v>
      </c>
      <c r="D146" s="20">
        <v>1</v>
      </c>
      <c r="E146" s="69">
        <f>DATE(Table1[[#This Row],[Calendar Year]],Table1[[#This Row],[MonthNum]],1)</f>
        <v>44197</v>
      </c>
      <c r="F146" s="5">
        <f>DAY(EOMONTH(DATE(Table1[[#This Row],[Calendar Year]],Table1[[#This Row],[MonthNum]],1),0))</f>
        <v>31</v>
      </c>
      <c r="G146" s="35">
        <f>Sheet1!$F146*24</f>
        <v>744</v>
      </c>
      <c r="H146" s="15">
        <v>3</v>
      </c>
      <c r="I146" s="36">
        <v>27234</v>
      </c>
      <c r="J146" s="33"/>
      <c r="K146" s="33">
        <f>Sheet1!$J146*2</f>
        <v>0</v>
      </c>
      <c r="L146" s="33"/>
      <c r="M146" s="37">
        <f>Sheet1!$L146/Sheet1!$G146</f>
        <v>0</v>
      </c>
      <c r="N146" s="38" t="e">
        <f t="shared" si="6"/>
        <v>#DIV/0!</v>
      </c>
      <c r="O146" s="33"/>
      <c r="P146" s="33"/>
      <c r="Q146" s="33"/>
      <c r="R146" s="33">
        <f>Table1[[#This Row],[Waste Collected (tons)]]-Table1[[#This Row],[Ferrous Recovered (tons)]]-Table1[[#This Row],[Special Handling (tons)]]</f>
        <v>27234</v>
      </c>
      <c r="S146" s="39">
        <f>(Sheet1!$J146-SUM(Sheet1!$O146:$Q146))*2</f>
        <v>0</v>
      </c>
      <c r="T146" s="38" t="e">
        <f>Sheet1!$L146/Sheet1!$S146</f>
        <v>#DIV/0!</v>
      </c>
      <c r="U146" s="38">
        <f>Table1[[#This Row],[Waste Collected (tons)]]/Table1[[#This Row],[Days]]</f>
        <v>878.51612903225805</v>
      </c>
      <c r="V146" s="38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46"/>
      <c r="AH146" s="46"/>
      <c r="AI146" s="46"/>
      <c r="AJ146" s="46"/>
      <c r="AK146" s="46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</row>
    <row r="147" spans="1:52" x14ac:dyDescent="0.2">
      <c r="A147" s="34">
        <v>2021</v>
      </c>
      <c r="B147" s="34">
        <v>2021</v>
      </c>
      <c r="C147" s="13" t="s">
        <v>12</v>
      </c>
      <c r="D147" s="13">
        <v>2</v>
      </c>
      <c r="E147" s="70">
        <f>DATE(Table1[[#This Row],[Calendar Year]],Table1[[#This Row],[MonthNum]],1)</f>
        <v>44228</v>
      </c>
      <c r="F147" s="5">
        <f>DAY(EOMONTH(DATE(Table1[[#This Row],[Calendar Year]],Table1[[#This Row],[MonthNum]],1),0))</f>
        <v>28</v>
      </c>
      <c r="G147" s="35">
        <f>Sheet1!$F147*24</f>
        <v>672</v>
      </c>
      <c r="H147" s="15">
        <v>3</v>
      </c>
      <c r="I147" s="36">
        <v>24563</v>
      </c>
      <c r="J147" s="33"/>
      <c r="K147" s="33">
        <f>Sheet1!$J147*2</f>
        <v>0</v>
      </c>
      <c r="L147" s="33"/>
      <c r="M147" s="37">
        <f>Sheet1!$L147/Sheet1!$G147</f>
        <v>0</v>
      </c>
      <c r="N147" s="38" t="e">
        <f t="shared" si="6"/>
        <v>#DIV/0!</v>
      </c>
      <c r="O147" s="33"/>
      <c r="P147" s="33"/>
      <c r="Q147" s="33"/>
      <c r="R147" s="33">
        <f>Table1[[#This Row],[Waste Collected (tons)]]-Table1[[#This Row],[Ferrous Recovered (tons)]]-Table1[[#This Row],[Special Handling (tons)]]</f>
        <v>24563</v>
      </c>
      <c r="S147" s="39">
        <f>(Sheet1!$J147-SUM(Sheet1!$O147:$Q147))*2</f>
        <v>0</v>
      </c>
      <c r="T147" s="38" t="e">
        <f>Sheet1!$L147/Sheet1!$S147</f>
        <v>#DIV/0!</v>
      </c>
      <c r="U147" s="38">
        <f>Table1[[#This Row],[Waste Collected (tons)]]/Table1[[#This Row],[Days]]</f>
        <v>877.25</v>
      </c>
      <c r="V147" s="38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46"/>
      <c r="AH147" s="46"/>
      <c r="AI147" s="46"/>
      <c r="AJ147" s="46"/>
      <c r="AK147" s="46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</row>
    <row r="148" spans="1:52" x14ac:dyDescent="0.2">
      <c r="A148" s="34">
        <v>2021</v>
      </c>
      <c r="B148" s="34">
        <v>2021</v>
      </c>
      <c r="C148" s="20" t="s">
        <v>11</v>
      </c>
      <c r="D148" s="20">
        <v>3</v>
      </c>
      <c r="E148" s="69">
        <f>DATE(Table1[[#This Row],[Calendar Year]],Table1[[#This Row],[MonthNum]],1)</f>
        <v>44256</v>
      </c>
      <c r="F148" s="5">
        <f>DAY(EOMONTH(DATE(Table1[[#This Row],[Calendar Year]],Table1[[#This Row],[MonthNum]],1),0))</f>
        <v>31</v>
      </c>
      <c r="G148" s="35">
        <f>Sheet1!$F148*24</f>
        <v>744</v>
      </c>
      <c r="H148" s="15">
        <v>3</v>
      </c>
      <c r="I148" s="36">
        <v>31207</v>
      </c>
      <c r="J148" s="33"/>
      <c r="K148" s="33">
        <f>Sheet1!$J148*2</f>
        <v>0</v>
      </c>
      <c r="L148" s="33"/>
      <c r="M148" s="37">
        <f>Sheet1!$L148/Sheet1!$G148</f>
        <v>0</v>
      </c>
      <c r="N148" s="38" t="e">
        <f t="shared" si="6"/>
        <v>#DIV/0!</v>
      </c>
      <c r="O148" s="33"/>
      <c r="P148" s="33"/>
      <c r="Q148" s="33"/>
      <c r="R148" s="33">
        <f>Table1[[#This Row],[Waste Collected (tons)]]-Table1[[#This Row],[Ferrous Recovered (tons)]]-Table1[[#This Row],[Special Handling (tons)]]</f>
        <v>31207</v>
      </c>
      <c r="S148" s="39">
        <f>(Sheet1!$J148-SUM(Sheet1!$O148:$Q148))*2</f>
        <v>0</v>
      </c>
      <c r="T148" s="38" t="e">
        <f>Sheet1!$L148/Sheet1!$S148</f>
        <v>#DIV/0!</v>
      </c>
      <c r="U148" s="38">
        <f>Table1[[#This Row],[Waste Collected (tons)]]/Table1[[#This Row],[Days]]</f>
        <v>1006.6774193548387</v>
      </c>
      <c r="V148" s="38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46"/>
      <c r="AH148" s="46"/>
      <c r="AI148" s="46"/>
      <c r="AJ148" s="46"/>
      <c r="AK148" s="46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</row>
    <row r="149" spans="1:52" x14ac:dyDescent="0.2">
      <c r="A149" s="34">
        <v>2021</v>
      </c>
      <c r="B149" s="34">
        <v>2021</v>
      </c>
      <c r="C149" s="13" t="s">
        <v>10</v>
      </c>
      <c r="D149" s="13">
        <v>4</v>
      </c>
      <c r="E149" s="70">
        <f>DATE(Table1[[#This Row],[Calendar Year]],Table1[[#This Row],[MonthNum]],1)</f>
        <v>44287</v>
      </c>
      <c r="F149" s="5">
        <f>DAY(EOMONTH(DATE(Table1[[#This Row],[Calendar Year]],Table1[[#This Row],[MonthNum]],1),0))</f>
        <v>30</v>
      </c>
      <c r="G149" s="35">
        <f>Sheet1!$F149*24</f>
        <v>720</v>
      </c>
      <c r="H149" s="15">
        <v>4</v>
      </c>
      <c r="I149" s="36"/>
      <c r="J149" s="33"/>
      <c r="K149" s="33">
        <f>Sheet1!$J149*2</f>
        <v>0</v>
      </c>
      <c r="L149" s="33"/>
      <c r="M149" s="37">
        <f>Sheet1!$L149/Sheet1!$G149</f>
        <v>0</v>
      </c>
      <c r="N149" s="38" t="e">
        <f t="shared" si="6"/>
        <v>#DIV/0!</v>
      </c>
      <c r="O149" s="33"/>
      <c r="P149" s="33"/>
      <c r="Q149" s="33"/>
      <c r="R149" s="33">
        <f>Table1[[#This Row],[Waste Collected (tons)]]-Table1[[#This Row],[Ferrous Recovered (tons)]]-Table1[[#This Row],[Special Handling (tons)]]</f>
        <v>0</v>
      </c>
      <c r="S149" s="39">
        <f>(Sheet1!$J149-SUM(Sheet1!$O149:$Q149))*2</f>
        <v>0</v>
      </c>
      <c r="T149" s="38" t="e">
        <f>Sheet1!$L149/Sheet1!$S149</f>
        <v>#DIV/0!</v>
      </c>
      <c r="U149" s="38">
        <f>Table1[[#This Row],[Waste Collected (tons)]]/Table1[[#This Row],[Days]]</f>
        <v>0</v>
      </c>
      <c r="V149" s="38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46"/>
      <c r="AH149" s="46"/>
      <c r="AI149" s="46"/>
      <c r="AJ149" s="46"/>
      <c r="AK149" s="46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</row>
    <row r="150" spans="1:52" x14ac:dyDescent="0.2">
      <c r="A150" s="34">
        <v>2021</v>
      </c>
      <c r="B150" s="34">
        <v>2021</v>
      </c>
      <c r="C150" s="20" t="s">
        <v>9</v>
      </c>
      <c r="D150" s="20">
        <v>5</v>
      </c>
      <c r="E150" s="69">
        <f>DATE(Table1[[#This Row],[Calendar Year]],Table1[[#This Row],[MonthNum]],1)</f>
        <v>44317</v>
      </c>
      <c r="F150" s="5">
        <f>DAY(EOMONTH(DATE(Table1[[#This Row],[Calendar Year]],Table1[[#This Row],[MonthNum]],1),0))</f>
        <v>31</v>
      </c>
      <c r="G150" s="35">
        <f>Sheet1!$F150*24</f>
        <v>744</v>
      </c>
      <c r="H150" s="15">
        <v>4</v>
      </c>
      <c r="I150" s="36"/>
      <c r="J150" s="33"/>
      <c r="K150" s="33">
        <f>Sheet1!$J150*2</f>
        <v>0</v>
      </c>
      <c r="L150" s="33"/>
      <c r="M150" s="37">
        <f>Sheet1!$L150/Sheet1!$G150</f>
        <v>0</v>
      </c>
      <c r="N150" s="38" t="e">
        <f t="shared" si="6"/>
        <v>#DIV/0!</v>
      </c>
      <c r="O150" s="33"/>
      <c r="P150" s="33"/>
      <c r="Q150" s="33"/>
      <c r="R150" s="33">
        <f>Table1[[#This Row],[Waste Collected (tons)]]-Table1[[#This Row],[Ferrous Recovered (tons)]]-Table1[[#This Row],[Special Handling (tons)]]</f>
        <v>0</v>
      </c>
      <c r="S150" s="39">
        <f>(Sheet1!$J150-SUM(Sheet1!$O150:$Q150))*2</f>
        <v>0</v>
      </c>
      <c r="T150" s="38" t="e">
        <f>Sheet1!$L150/Sheet1!$S150</f>
        <v>#DIV/0!</v>
      </c>
      <c r="U150" s="38">
        <f>Table1[[#This Row],[Waste Collected (tons)]]/Table1[[#This Row],[Days]]</f>
        <v>0</v>
      </c>
      <c r="V150" s="38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46"/>
      <c r="AH150" s="46"/>
      <c r="AI150" s="46"/>
      <c r="AJ150" s="46"/>
      <c r="AK150" s="46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</row>
    <row r="151" spans="1:52" x14ac:dyDescent="0.2">
      <c r="A151" s="34">
        <v>2021</v>
      </c>
      <c r="B151" s="34">
        <v>2021</v>
      </c>
      <c r="C151" s="13" t="s">
        <v>8</v>
      </c>
      <c r="D151" s="13">
        <v>6</v>
      </c>
      <c r="E151" s="70">
        <f>DATE(Table1[[#This Row],[Calendar Year]],Table1[[#This Row],[MonthNum]],1)</f>
        <v>44348</v>
      </c>
      <c r="F151" s="5">
        <f>DAY(EOMONTH(DATE(Table1[[#This Row],[Calendar Year]],Table1[[#This Row],[MonthNum]],1),0))</f>
        <v>30</v>
      </c>
      <c r="G151" s="35">
        <f>Sheet1!$F151*24</f>
        <v>720</v>
      </c>
      <c r="H151" s="15">
        <v>4</v>
      </c>
      <c r="I151" s="36"/>
      <c r="J151" s="33"/>
      <c r="K151" s="33">
        <f>Sheet1!$J151*2</f>
        <v>0</v>
      </c>
      <c r="L151" s="33"/>
      <c r="M151" s="37">
        <f>Sheet1!$L151/Sheet1!$G151</f>
        <v>0</v>
      </c>
      <c r="N151" s="38" t="e">
        <f t="shared" si="6"/>
        <v>#DIV/0!</v>
      </c>
      <c r="O151" s="33"/>
      <c r="P151" s="33"/>
      <c r="Q151" s="33"/>
      <c r="R151" s="33">
        <f>Table1[[#This Row],[Waste Collected (tons)]]-Table1[[#This Row],[Ferrous Recovered (tons)]]-Table1[[#This Row],[Special Handling (tons)]]</f>
        <v>0</v>
      </c>
      <c r="S151" s="39">
        <f>(Sheet1!$J151-SUM(Sheet1!$O151:$Q151))*2</f>
        <v>0</v>
      </c>
      <c r="T151" s="38" t="e">
        <f>Sheet1!$L151/Sheet1!$S151</f>
        <v>#DIV/0!</v>
      </c>
      <c r="U151" s="38">
        <f>Table1[[#This Row],[Waste Collected (tons)]]/Table1[[#This Row],[Days]]</f>
        <v>0</v>
      </c>
      <c r="V151" s="38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46"/>
      <c r="AH151" s="46"/>
      <c r="AI151" s="46"/>
      <c r="AJ151" s="46"/>
      <c r="AK151" s="46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</row>
    <row r="152" spans="1:52" x14ac:dyDescent="0.2">
      <c r="A152" s="54">
        <v>2021</v>
      </c>
      <c r="B152" s="52">
        <v>2022</v>
      </c>
      <c r="C152" s="20" t="s">
        <v>7</v>
      </c>
      <c r="D152" s="20">
        <v>7</v>
      </c>
      <c r="E152" s="69">
        <f>DATE(Table1[[#This Row],[Calendar Year]],Table1[[#This Row],[MonthNum]],1)</f>
        <v>44378</v>
      </c>
      <c r="F152" s="5">
        <f>DAY(EOMONTH(DATE(Table1[[#This Row],[Calendar Year]],Table1[[#This Row],[MonthNum]],1),0))</f>
        <v>31</v>
      </c>
      <c r="G152" s="35">
        <f>Sheet1!$F152*24</f>
        <v>744</v>
      </c>
      <c r="H152" s="22">
        <v>1</v>
      </c>
      <c r="I152" s="57"/>
      <c r="J152" s="52"/>
      <c r="K152" s="52">
        <f>Sheet1!$J152*2</f>
        <v>0</v>
      </c>
      <c r="L152" s="52"/>
      <c r="M152" s="59">
        <f>Sheet1!$L152/Sheet1!$G152</f>
        <v>0</v>
      </c>
      <c r="N152" s="61" t="e">
        <f t="shared" ref="N152:N157" si="7">L152/K152</f>
        <v>#DIV/0!</v>
      </c>
      <c r="O152" s="52"/>
      <c r="P152" s="52"/>
      <c r="Q152" s="52"/>
      <c r="R152" s="52">
        <f>Table1[[#This Row],[Waste Collected (tons)]]-Table1[[#This Row],[Ferrous Recovered (tons)]]-Table1[[#This Row],[Special Handling (tons)]]</f>
        <v>0</v>
      </c>
      <c r="S152" s="63">
        <f>(Sheet1!$J152-SUM(Sheet1!$O152:$Q152))*2</f>
        <v>0</v>
      </c>
      <c r="T152" s="61" t="e">
        <f>Sheet1!$L152/Sheet1!$S152</f>
        <v>#DIV/0!</v>
      </c>
      <c r="U152" s="61">
        <f>Table1[[#This Row],[Waste Collected (tons)]]/Table1[[#This Row],[Days]]</f>
        <v>0</v>
      </c>
      <c r="V152" s="61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65"/>
      <c r="AH152" s="65"/>
      <c r="AI152" s="65"/>
      <c r="AJ152" s="65"/>
      <c r="AK152" s="65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</row>
    <row r="153" spans="1:52" x14ac:dyDescent="0.2">
      <c r="A153" s="55">
        <v>2021</v>
      </c>
      <c r="B153" s="52">
        <v>2022</v>
      </c>
      <c r="C153" s="13" t="s">
        <v>6</v>
      </c>
      <c r="D153" s="13">
        <v>8</v>
      </c>
      <c r="E153" s="70">
        <f>DATE(Table1[[#This Row],[Calendar Year]],Table1[[#This Row],[MonthNum]],1)</f>
        <v>44409</v>
      </c>
      <c r="F153" s="5">
        <f>DAY(EOMONTH(DATE(Table1[[#This Row],[Calendar Year]],Table1[[#This Row],[MonthNum]],1),0))</f>
        <v>31</v>
      </c>
      <c r="G153" s="35">
        <f>Sheet1!$F153*24</f>
        <v>744</v>
      </c>
      <c r="H153" s="15">
        <v>1</v>
      </c>
      <c r="I153" s="58"/>
      <c r="J153" s="56"/>
      <c r="K153" s="56">
        <f>Sheet1!$J153*2</f>
        <v>0</v>
      </c>
      <c r="L153" s="56"/>
      <c r="M153" s="60">
        <f>Sheet1!$L153/Sheet1!$G153</f>
        <v>0</v>
      </c>
      <c r="N153" s="62" t="e">
        <f t="shared" si="7"/>
        <v>#DIV/0!</v>
      </c>
      <c r="O153" s="56"/>
      <c r="P153" s="56"/>
      <c r="Q153" s="56"/>
      <c r="R153" s="56">
        <f>Table1[[#This Row],[Waste Collected (tons)]]-Table1[[#This Row],[Ferrous Recovered (tons)]]-Table1[[#This Row],[Special Handling (tons)]]</f>
        <v>0</v>
      </c>
      <c r="S153" s="64">
        <f>(Sheet1!$J153-SUM(Sheet1!$O153:$Q153))*2</f>
        <v>0</v>
      </c>
      <c r="T153" s="62" t="e">
        <f>Sheet1!$L153/Sheet1!$S153</f>
        <v>#DIV/0!</v>
      </c>
      <c r="U153" s="62">
        <f>Table1[[#This Row],[Waste Collected (tons)]]/Table1[[#This Row],[Days]]</f>
        <v>0</v>
      </c>
      <c r="V153" s="62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66"/>
      <c r="AH153" s="66"/>
      <c r="AI153" s="66"/>
      <c r="AJ153" s="66"/>
      <c r="AK153" s="66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</row>
    <row r="154" spans="1:52" x14ac:dyDescent="0.2">
      <c r="A154" s="55">
        <v>2021</v>
      </c>
      <c r="B154" s="52">
        <v>2022</v>
      </c>
      <c r="C154" s="20" t="s">
        <v>5</v>
      </c>
      <c r="D154" s="20">
        <v>9</v>
      </c>
      <c r="E154" s="69">
        <f>DATE(Table1[[#This Row],[Calendar Year]],Table1[[#This Row],[MonthNum]],1)</f>
        <v>44440</v>
      </c>
      <c r="F154" s="5">
        <f>DAY(EOMONTH(DATE(Table1[[#This Row],[Calendar Year]],Table1[[#This Row],[MonthNum]],1),0))</f>
        <v>30</v>
      </c>
      <c r="G154" s="35">
        <f>Sheet1!$F154*24</f>
        <v>720</v>
      </c>
      <c r="H154" s="22">
        <v>1</v>
      </c>
      <c r="I154" s="58"/>
      <c r="J154" s="56"/>
      <c r="K154" s="56">
        <f>Sheet1!$J154*2</f>
        <v>0</v>
      </c>
      <c r="L154" s="56"/>
      <c r="M154" s="60">
        <f>Sheet1!$L154/Sheet1!$G154</f>
        <v>0</v>
      </c>
      <c r="N154" s="62" t="e">
        <f t="shared" si="7"/>
        <v>#DIV/0!</v>
      </c>
      <c r="O154" s="56"/>
      <c r="P154" s="56"/>
      <c r="Q154" s="56"/>
      <c r="R154" s="56">
        <f>Table1[[#This Row],[Waste Collected (tons)]]-Table1[[#This Row],[Ferrous Recovered (tons)]]-Table1[[#This Row],[Special Handling (tons)]]</f>
        <v>0</v>
      </c>
      <c r="S154" s="64">
        <f>(Sheet1!$J154-SUM(Sheet1!$O154:$Q154))*2</f>
        <v>0</v>
      </c>
      <c r="T154" s="62" t="e">
        <f>Sheet1!$L154/Sheet1!$S154</f>
        <v>#DIV/0!</v>
      </c>
      <c r="U154" s="62">
        <f>Table1[[#This Row],[Waste Collected (tons)]]/Table1[[#This Row],[Days]]</f>
        <v>0</v>
      </c>
      <c r="V154" s="62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66"/>
      <c r="AH154" s="66"/>
      <c r="AI154" s="66"/>
      <c r="AJ154" s="66"/>
      <c r="AK154" s="66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</row>
    <row r="155" spans="1:52" x14ac:dyDescent="0.2">
      <c r="A155" s="55">
        <v>2021</v>
      </c>
      <c r="B155" s="52">
        <v>2022</v>
      </c>
      <c r="C155" s="13" t="s">
        <v>4</v>
      </c>
      <c r="D155" s="13">
        <v>10</v>
      </c>
      <c r="E155" s="70">
        <f>DATE(Table1[[#This Row],[Calendar Year]],Table1[[#This Row],[MonthNum]],1)</f>
        <v>44470</v>
      </c>
      <c r="F155" s="5">
        <f>DAY(EOMONTH(DATE(Table1[[#This Row],[Calendar Year]],Table1[[#This Row],[MonthNum]],1),0))</f>
        <v>31</v>
      </c>
      <c r="G155" s="35">
        <f>Sheet1!$F155*24</f>
        <v>744</v>
      </c>
      <c r="H155" s="15">
        <v>2</v>
      </c>
      <c r="I155" s="58"/>
      <c r="J155" s="56"/>
      <c r="K155" s="56">
        <f>Sheet1!$J155*2</f>
        <v>0</v>
      </c>
      <c r="L155" s="56"/>
      <c r="M155" s="60">
        <f>Sheet1!$L155/Sheet1!$G155</f>
        <v>0</v>
      </c>
      <c r="N155" s="62" t="e">
        <f t="shared" si="7"/>
        <v>#DIV/0!</v>
      </c>
      <c r="O155" s="56"/>
      <c r="P155" s="56"/>
      <c r="Q155" s="56"/>
      <c r="R155" s="56">
        <f>Table1[[#This Row],[Waste Collected (tons)]]-Table1[[#This Row],[Ferrous Recovered (tons)]]-Table1[[#This Row],[Special Handling (tons)]]</f>
        <v>0</v>
      </c>
      <c r="S155" s="64">
        <f>(Sheet1!$J155-SUM(Sheet1!$O155:$Q155))*2</f>
        <v>0</v>
      </c>
      <c r="T155" s="62" t="e">
        <f>Sheet1!$L155/Sheet1!$S155</f>
        <v>#DIV/0!</v>
      </c>
      <c r="U155" s="62">
        <f>Table1[[#This Row],[Waste Collected (tons)]]/Table1[[#This Row],[Days]]</f>
        <v>0</v>
      </c>
      <c r="V155" s="62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66"/>
      <c r="AH155" s="66"/>
      <c r="AI155" s="66"/>
      <c r="AJ155" s="66"/>
      <c r="AK155" s="66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</row>
    <row r="156" spans="1:52" x14ac:dyDescent="0.2">
      <c r="A156" s="55">
        <v>2021</v>
      </c>
      <c r="B156" s="52">
        <v>2022</v>
      </c>
      <c r="C156" s="20" t="s">
        <v>3</v>
      </c>
      <c r="D156" s="20">
        <v>11</v>
      </c>
      <c r="E156" s="69">
        <f>DATE(Table1[[#This Row],[Calendar Year]],Table1[[#This Row],[MonthNum]],1)</f>
        <v>44501</v>
      </c>
      <c r="F156" s="5">
        <f>DAY(EOMONTH(DATE(Table1[[#This Row],[Calendar Year]],Table1[[#This Row],[MonthNum]],1),0))</f>
        <v>30</v>
      </c>
      <c r="G156" s="35">
        <f>Sheet1!$F156*24</f>
        <v>720</v>
      </c>
      <c r="H156" s="22">
        <v>2</v>
      </c>
      <c r="I156" s="58"/>
      <c r="J156" s="56"/>
      <c r="K156" s="56">
        <f>Sheet1!$J156*2</f>
        <v>0</v>
      </c>
      <c r="L156" s="56"/>
      <c r="M156" s="60">
        <f>Sheet1!$L156/Sheet1!$G156</f>
        <v>0</v>
      </c>
      <c r="N156" s="62" t="e">
        <f t="shared" si="7"/>
        <v>#DIV/0!</v>
      </c>
      <c r="O156" s="56"/>
      <c r="P156" s="56"/>
      <c r="Q156" s="56"/>
      <c r="R156" s="56">
        <f>Table1[[#This Row],[Waste Collected (tons)]]-Table1[[#This Row],[Ferrous Recovered (tons)]]-Table1[[#This Row],[Special Handling (tons)]]</f>
        <v>0</v>
      </c>
      <c r="S156" s="64">
        <f>(Sheet1!$J156-SUM(Sheet1!$O156:$Q156))*2</f>
        <v>0</v>
      </c>
      <c r="T156" s="62" t="e">
        <f>Sheet1!$L156/Sheet1!$S156</f>
        <v>#DIV/0!</v>
      </c>
      <c r="U156" s="62">
        <f>Table1[[#This Row],[Waste Collected (tons)]]/Table1[[#This Row],[Days]]</f>
        <v>0</v>
      </c>
      <c r="V156" s="62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66"/>
      <c r="AH156" s="66"/>
      <c r="AI156" s="66"/>
      <c r="AJ156" s="66"/>
      <c r="AK156" s="66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</row>
    <row r="157" spans="1:52" x14ac:dyDescent="0.2">
      <c r="A157" s="55">
        <v>2021</v>
      </c>
      <c r="B157" s="52">
        <v>2022</v>
      </c>
      <c r="C157" s="13" t="s">
        <v>2</v>
      </c>
      <c r="D157" s="13">
        <v>12</v>
      </c>
      <c r="E157" s="70">
        <f>DATE(Table1[[#This Row],[Calendar Year]],Table1[[#This Row],[MonthNum]],1)</f>
        <v>44531</v>
      </c>
      <c r="F157" s="5">
        <f>DAY(EOMONTH(DATE(Table1[[#This Row],[Calendar Year]],Table1[[#This Row],[MonthNum]],1),0))</f>
        <v>31</v>
      </c>
      <c r="G157" s="35">
        <f>Sheet1!$F157*24</f>
        <v>744</v>
      </c>
      <c r="H157" s="15">
        <v>2</v>
      </c>
      <c r="I157" s="58"/>
      <c r="J157" s="56"/>
      <c r="K157" s="56">
        <f>Sheet1!$J157*2</f>
        <v>0</v>
      </c>
      <c r="L157" s="56"/>
      <c r="M157" s="60">
        <f>Sheet1!$L157/Sheet1!$G157</f>
        <v>0</v>
      </c>
      <c r="N157" s="62" t="e">
        <f t="shared" si="7"/>
        <v>#DIV/0!</v>
      </c>
      <c r="O157" s="56"/>
      <c r="P157" s="56"/>
      <c r="Q157" s="56"/>
      <c r="R157" s="56">
        <f>Table1[[#This Row],[Waste Collected (tons)]]-Table1[[#This Row],[Ferrous Recovered (tons)]]-Table1[[#This Row],[Special Handling (tons)]]</f>
        <v>0</v>
      </c>
      <c r="S157" s="64">
        <f>(Sheet1!$J157-SUM(Sheet1!$O157:$Q157))*2</f>
        <v>0</v>
      </c>
      <c r="T157" s="62" t="e">
        <f>Sheet1!$L157/Sheet1!$S157</f>
        <v>#DIV/0!</v>
      </c>
      <c r="U157" s="62">
        <f>Table1[[#This Row],[Waste Collected (tons)]]/Table1[[#This Row],[Days]]</f>
        <v>0</v>
      </c>
      <c r="V157" s="62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66"/>
      <c r="AH157" s="66"/>
      <c r="AI157" s="66"/>
      <c r="AJ157" s="66"/>
      <c r="AK157" s="66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</row>
    <row r="158" spans="1:52" x14ac:dyDescent="0.2">
      <c r="A158" s="54">
        <v>2022</v>
      </c>
      <c r="B158" s="52">
        <v>2022</v>
      </c>
      <c r="C158" s="20" t="s">
        <v>13</v>
      </c>
      <c r="D158" s="20">
        <v>1</v>
      </c>
      <c r="E158" s="69">
        <f>DATE(Table1[[#This Row],[Calendar Year]],Table1[[#This Row],[MonthNum]],1)</f>
        <v>44562</v>
      </c>
      <c r="F158" s="5">
        <f>DAY(EOMONTH(DATE(Table1[[#This Row],[Calendar Year]],Table1[[#This Row],[MonthNum]],1),0))</f>
        <v>31</v>
      </c>
      <c r="G158" s="35">
        <f>Sheet1!$F158*24</f>
        <v>744</v>
      </c>
      <c r="H158" s="15">
        <v>3</v>
      </c>
      <c r="I158" s="57"/>
      <c r="J158" s="52"/>
      <c r="K158" s="52">
        <f>Sheet1!$J158*2</f>
        <v>0</v>
      </c>
      <c r="L158" s="52"/>
      <c r="M158" s="59">
        <f>Sheet1!$L158/Sheet1!$G158</f>
        <v>0</v>
      </c>
      <c r="N158" s="61" t="e">
        <f t="shared" ref="N158:N169" si="8">L158/K158</f>
        <v>#DIV/0!</v>
      </c>
      <c r="O158" s="52"/>
      <c r="P158" s="52"/>
      <c r="Q158" s="52"/>
      <c r="R158" s="52">
        <f>Table1[[#This Row],[Waste Collected (tons)]]-Table1[[#This Row],[Ferrous Recovered (tons)]]-Table1[[#This Row],[Special Handling (tons)]]</f>
        <v>0</v>
      </c>
      <c r="S158" s="63">
        <f>(Sheet1!$J158-SUM(Sheet1!$O158:$Q158))*2</f>
        <v>0</v>
      </c>
      <c r="T158" s="61" t="e">
        <f>Sheet1!$L158/Sheet1!$S158</f>
        <v>#DIV/0!</v>
      </c>
      <c r="U158" s="61">
        <f>Table1[[#This Row],[Waste Collected (tons)]]/Table1[[#This Row],[Days]]</f>
        <v>0</v>
      </c>
      <c r="V158" s="61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65"/>
      <c r="AH158" s="65"/>
      <c r="AI158" s="65"/>
      <c r="AJ158" s="65"/>
      <c r="AK158" s="65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</row>
    <row r="159" spans="1:52" x14ac:dyDescent="0.2">
      <c r="A159" s="54">
        <v>2022</v>
      </c>
      <c r="B159" s="52">
        <v>2022</v>
      </c>
      <c r="C159" s="13" t="s">
        <v>12</v>
      </c>
      <c r="D159" s="13">
        <v>2</v>
      </c>
      <c r="E159" s="70">
        <f>DATE(Table1[[#This Row],[Calendar Year]],Table1[[#This Row],[MonthNum]],1)</f>
        <v>44593</v>
      </c>
      <c r="F159" s="5">
        <f>DAY(EOMONTH(DATE(Table1[[#This Row],[Calendar Year]],Table1[[#This Row],[MonthNum]],1),0))</f>
        <v>28</v>
      </c>
      <c r="G159" s="35">
        <f>Sheet1!$F159*24</f>
        <v>672</v>
      </c>
      <c r="H159" s="15">
        <v>3</v>
      </c>
      <c r="I159" s="58"/>
      <c r="J159" s="56"/>
      <c r="K159" s="56">
        <f>Sheet1!$J159*2</f>
        <v>0</v>
      </c>
      <c r="L159" s="56"/>
      <c r="M159" s="60">
        <f>Sheet1!$L159/Sheet1!$G159</f>
        <v>0</v>
      </c>
      <c r="N159" s="62" t="e">
        <f t="shared" si="8"/>
        <v>#DIV/0!</v>
      </c>
      <c r="O159" s="56"/>
      <c r="P159" s="56"/>
      <c r="Q159" s="56"/>
      <c r="R159" s="56">
        <f>Table1[[#This Row],[Waste Collected (tons)]]-Table1[[#This Row],[Ferrous Recovered (tons)]]-Table1[[#This Row],[Special Handling (tons)]]</f>
        <v>0</v>
      </c>
      <c r="S159" s="64">
        <f>(Sheet1!$J159-SUM(Sheet1!$O159:$Q159))*2</f>
        <v>0</v>
      </c>
      <c r="T159" s="62" t="e">
        <f>Sheet1!$L159/Sheet1!$S159</f>
        <v>#DIV/0!</v>
      </c>
      <c r="U159" s="62">
        <f>Table1[[#This Row],[Waste Collected (tons)]]/Table1[[#This Row],[Days]]</f>
        <v>0</v>
      </c>
      <c r="V159" s="62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66"/>
      <c r="AH159" s="66"/>
      <c r="AI159" s="66"/>
      <c r="AJ159" s="66"/>
      <c r="AK159" s="66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</row>
    <row r="160" spans="1:52" x14ac:dyDescent="0.2">
      <c r="A160" s="54">
        <v>2022</v>
      </c>
      <c r="B160" s="52">
        <v>2022</v>
      </c>
      <c r="C160" s="20" t="s">
        <v>11</v>
      </c>
      <c r="D160" s="20">
        <v>3</v>
      </c>
      <c r="E160" s="69">
        <f>DATE(Table1[[#This Row],[Calendar Year]],Table1[[#This Row],[MonthNum]],1)</f>
        <v>44621</v>
      </c>
      <c r="F160" s="5">
        <f>DAY(EOMONTH(DATE(Table1[[#This Row],[Calendar Year]],Table1[[#This Row],[MonthNum]],1),0))</f>
        <v>31</v>
      </c>
      <c r="G160" s="35">
        <f>Sheet1!$F160*24</f>
        <v>744</v>
      </c>
      <c r="H160" s="15">
        <v>3</v>
      </c>
      <c r="I160" s="58"/>
      <c r="J160" s="56"/>
      <c r="K160" s="56">
        <f>Sheet1!$J160*2</f>
        <v>0</v>
      </c>
      <c r="L160" s="56"/>
      <c r="M160" s="60">
        <f>Sheet1!$L160/Sheet1!$G160</f>
        <v>0</v>
      </c>
      <c r="N160" s="62" t="e">
        <f t="shared" si="8"/>
        <v>#DIV/0!</v>
      </c>
      <c r="O160" s="56"/>
      <c r="P160" s="56"/>
      <c r="Q160" s="56"/>
      <c r="R160" s="56">
        <f>Table1[[#This Row],[Waste Collected (tons)]]-Table1[[#This Row],[Ferrous Recovered (tons)]]-Table1[[#This Row],[Special Handling (tons)]]</f>
        <v>0</v>
      </c>
      <c r="S160" s="64">
        <f>(Sheet1!$J160-SUM(Sheet1!$O160:$Q160))*2</f>
        <v>0</v>
      </c>
      <c r="T160" s="62" t="e">
        <f>Sheet1!$L160/Sheet1!$S160</f>
        <v>#DIV/0!</v>
      </c>
      <c r="U160" s="62">
        <f>Table1[[#This Row],[Waste Collected (tons)]]/Table1[[#This Row],[Days]]</f>
        <v>0</v>
      </c>
      <c r="V160" s="62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66"/>
      <c r="AH160" s="66"/>
      <c r="AI160" s="66"/>
      <c r="AJ160" s="66"/>
      <c r="AK160" s="66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</row>
    <row r="161" spans="1:52" x14ac:dyDescent="0.2">
      <c r="A161" s="54">
        <v>2022</v>
      </c>
      <c r="B161" s="52">
        <v>2022</v>
      </c>
      <c r="C161" s="13" t="s">
        <v>10</v>
      </c>
      <c r="D161" s="13">
        <v>4</v>
      </c>
      <c r="E161" s="70">
        <f>DATE(Table1[[#This Row],[Calendar Year]],Table1[[#This Row],[MonthNum]],1)</f>
        <v>44652</v>
      </c>
      <c r="F161" s="5">
        <f>DAY(EOMONTH(DATE(Table1[[#This Row],[Calendar Year]],Table1[[#This Row],[MonthNum]],1),0))</f>
        <v>30</v>
      </c>
      <c r="G161" s="35">
        <f>Sheet1!$F161*24</f>
        <v>720</v>
      </c>
      <c r="H161" s="15">
        <v>4</v>
      </c>
      <c r="I161" s="58"/>
      <c r="J161" s="56"/>
      <c r="K161" s="56">
        <f>Sheet1!$J161*2</f>
        <v>0</v>
      </c>
      <c r="L161" s="56"/>
      <c r="M161" s="60">
        <f>Sheet1!$L161/Sheet1!$G161</f>
        <v>0</v>
      </c>
      <c r="N161" s="62" t="e">
        <f t="shared" si="8"/>
        <v>#DIV/0!</v>
      </c>
      <c r="O161" s="56"/>
      <c r="P161" s="56"/>
      <c r="Q161" s="56"/>
      <c r="R161" s="56">
        <f>Table1[[#This Row],[Waste Collected (tons)]]-Table1[[#This Row],[Ferrous Recovered (tons)]]-Table1[[#This Row],[Special Handling (tons)]]</f>
        <v>0</v>
      </c>
      <c r="S161" s="64">
        <f>(Sheet1!$J161-SUM(Sheet1!$O161:$Q161))*2</f>
        <v>0</v>
      </c>
      <c r="T161" s="62" t="e">
        <f>Sheet1!$L161/Sheet1!$S161</f>
        <v>#DIV/0!</v>
      </c>
      <c r="U161" s="62">
        <f>Table1[[#This Row],[Waste Collected (tons)]]/Table1[[#This Row],[Days]]</f>
        <v>0</v>
      </c>
      <c r="V161" s="62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66"/>
      <c r="AH161" s="66"/>
      <c r="AI161" s="66"/>
      <c r="AJ161" s="66"/>
      <c r="AK161" s="66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</row>
    <row r="162" spans="1:52" x14ac:dyDescent="0.2">
      <c r="A162" s="54">
        <v>2022</v>
      </c>
      <c r="B162" s="52">
        <v>2022</v>
      </c>
      <c r="C162" s="20" t="s">
        <v>9</v>
      </c>
      <c r="D162" s="20">
        <v>5</v>
      </c>
      <c r="E162" s="69">
        <f>DATE(Table1[[#This Row],[Calendar Year]],Table1[[#This Row],[MonthNum]],1)</f>
        <v>44682</v>
      </c>
      <c r="F162" s="5">
        <f>DAY(EOMONTH(DATE(Table1[[#This Row],[Calendar Year]],Table1[[#This Row],[MonthNum]],1),0))</f>
        <v>31</v>
      </c>
      <c r="G162" s="35">
        <f>Sheet1!$F162*24</f>
        <v>744</v>
      </c>
      <c r="H162" s="15">
        <v>4</v>
      </c>
      <c r="I162" s="58"/>
      <c r="J162" s="56"/>
      <c r="K162" s="56">
        <f>Sheet1!$J162*2</f>
        <v>0</v>
      </c>
      <c r="L162" s="56"/>
      <c r="M162" s="60">
        <f>Sheet1!$L162/Sheet1!$G162</f>
        <v>0</v>
      </c>
      <c r="N162" s="62" t="e">
        <f t="shared" si="8"/>
        <v>#DIV/0!</v>
      </c>
      <c r="O162" s="56"/>
      <c r="P162" s="56"/>
      <c r="Q162" s="56"/>
      <c r="R162" s="56">
        <f>Table1[[#This Row],[Waste Collected (tons)]]-Table1[[#This Row],[Ferrous Recovered (tons)]]-Table1[[#This Row],[Special Handling (tons)]]</f>
        <v>0</v>
      </c>
      <c r="S162" s="64">
        <f>(Sheet1!$J162-SUM(Sheet1!$O162:$Q162))*2</f>
        <v>0</v>
      </c>
      <c r="T162" s="62" t="e">
        <f>Sheet1!$L162/Sheet1!$S162</f>
        <v>#DIV/0!</v>
      </c>
      <c r="U162" s="62">
        <f>Table1[[#This Row],[Waste Collected (tons)]]/Table1[[#This Row],[Days]]</f>
        <v>0</v>
      </c>
      <c r="V162" s="62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66"/>
      <c r="AH162" s="66"/>
      <c r="AI162" s="66"/>
      <c r="AJ162" s="66"/>
      <c r="AK162" s="66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</row>
    <row r="163" spans="1:52" x14ac:dyDescent="0.2">
      <c r="A163" s="54">
        <v>2022</v>
      </c>
      <c r="B163" s="52">
        <v>2022</v>
      </c>
      <c r="C163" s="13" t="s">
        <v>8</v>
      </c>
      <c r="D163" s="13">
        <v>6</v>
      </c>
      <c r="E163" s="70">
        <f>DATE(Table1[[#This Row],[Calendar Year]],Table1[[#This Row],[MonthNum]],1)</f>
        <v>44713</v>
      </c>
      <c r="F163" s="5">
        <f>DAY(EOMONTH(DATE(Table1[[#This Row],[Calendar Year]],Table1[[#This Row],[MonthNum]],1),0))</f>
        <v>30</v>
      </c>
      <c r="G163" s="35">
        <f>Sheet1!$F163*24</f>
        <v>720</v>
      </c>
      <c r="H163" s="15">
        <v>4</v>
      </c>
      <c r="I163" s="58"/>
      <c r="J163" s="56"/>
      <c r="K163" s="56">
        <f>Sheet1!$J163*2</f>
        <v>0</v>
      </c>
      <c r="L163" s="56"/>
      <c r="M163" s="60">
        <f>Sheet1!$L163/Sheet1!$G163</f>
        <v>0</v>
      </c>
      <c r="N163" s="62" t="e">
        <f t="shared" si="8"/>
        <v>#DIV/0!</v>
      </c>
      <c r="O163" s="56"/>
      <c r="P163" s="56"/>
      <c r="Q163" s="56"/>
      <c r="R163" s="56">
        <f>Table1[[#This Row],[Waste Collected (tons)]]-Table1[[#This Row],[Ferrous Recovered (tons)]]-Table1[[#This Row],[Special Handling (tons)]]</f>
        <v>0</v>
      </c>
      <c r="S163" s="64">
        <f>(Sheet1!$J163-SUM(Sheet1!$O163:$Q163))*2</f>
        <v>0</v>
      </c>
      <c r="T163" s="62" t="e">
        <f>Sheet1!$L163/Sheet1!$S163</f>
        <v>#DIV/0!</v>
      </c>
      <c r="U163" s="62">
        <f>Table1[[#This Row],[Waste Collected (tons)]]/Table1[[#This Row],[Days]]</f>
        <v>0</v>
      </c>
      <c r="V163" s="62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66"/>
      <c r="AH163" s="66"/>
      <c r="AI163" s="66"/>
      <c r="AJ163" s="66"/>
      <c r="AK163" s="66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</row>
    <row r="164" spans="1:52" x14ac:dyDescent="0.2">
      <c r="A164" s="54">
        <v>2022</v>
      </c>
      <c r="B164" s="52">
        <v>2023</v>
      </c>
      <c r="C164" s="20" t="s">
        <v>7</v>
      </c>
      <c r="D164" s="20">
        <v>7</v>
      </c>
      <c r="E164" s="69">
        <f>DATE(Table1[[#This Row],[Calendar Year]],Table1[[#This Row],[MonthNum]],1)</f>
        <v>44743</v>
      </c>
      <c r="F164" s="5">
        <f>DAY(EOMONTH(DATE(Table1[[#This Row],[Calendar Year]],Table1[[#This Row],[MonthNum]],1),0))</f>
        <v>31</v>
      </c>
      <c r="G164" s="35">
        <f>Sheet1!$F164*24</f>
        <v>744</v>
      </c>
      <c r="H164" s="22">
        <v>1</v>
      </c>
      <c r="I164" s="58"/>
      <c r="J164" s="56"/>
      <c r="K164" s="56">
        <f>Sheet1!$J164*2</f>
        <v>0</v>
      </c>
      <c r="L164" s="56"/>
      <c r="M164" s="60">
        <f>Sheet1!$L164/Sheet1!$G164</f>
        <v>0</v>
      </c>
      <c r="N164" s="62" t="e">
        <f t="shared" si="8"/>
        <v>#DIV/0!</v>
      </c>
      <c r="O164" s="56"/>
      <c r="P164" s="56"/>
      <c r="Q164" s="56"/>
      <c r="R164" s="56">
        <f>Table1[[#This Row],[Waste Collected (tons)]]-Table1[[#This Row],[Ferrous Recovered (tons)]]-Table1[[#This Row],[Special Handling (tons)]]</f>
        <v>0</v>
      </c>
      <c r="S164" s="64">
        <f>(Sheet1!$J164-SUM(Sheet1!$O164:$Q164))*2</f>
        <v>0</v>
      </c>
      <c r="T164" s="62" t="e">
        <f>Sheet1!$L164/Sheet1!$S164</f>
        <v>#DIV/0!</v>
      </c>
      <c r="U164" s="62">
        <f>Table1[[#This Row],[Waste Collected (tons)]]/Table1[[#This Row],[Days]]</f>
        <v>0</v>
      </c>
      <c r="V164" s="62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66"/>
      <c r="AH164" s="66"/>
      <c r="AI164" s="66"/>
      <c r="AJ164" s="66"/>
      <c r="AK164" s="66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</row>
    <row r="165" spans="1:52" x14ac:dyDescent="0.2">
      <c r="A165" s="54">
        <v>2022</v>
      </c>
      <c r="B165" s="56">
        <v>2023</v>
      </c>
      <c r="C165" s="13" t="s">
        <v>6</v>
      </c>
      <c r="D165" s="13">
        <v>8</v>
      </c>
      <c r="E165" s="70">
        <f>DATE(Table1[[#This Row],[Calendar Year]],Table1[[#This Row],[MonthNum]],1)</f>
        <v>44774</v>
      </c>
      <c r="F165" s="5">
        <f>DAY(EOMONTH(DATE(Table1[[#This Row],[Calendar Year]],Table1[[#This Row],[MonthNum]],1),0))</f>
        <v>31</v>
      </c>
      <c r="G165" s="35">
        <f>Sheet1!$F165*24</f>
        <v>744</v>
      </c>
      <c r="H165" s="15">
        <v>1</v>
      </c>
      <c r="I165" s="58"/>
      <c r="J165" s="56"/>
      <c r="K165" s="56">
        <f>Sheet1!$J165*2</f>
        <v>0</v>
      </c>
      <c r="L165" s="56"/>
      <c r="M165" s="60">
        <f>Sheet1!$L165/Sheet1!$G165</f>
        <v>0</v>
      </c>
      <c r="N165" s="62" t="e">
        <f t="shared" si="8"/>
        <v>#DIV/0!</v>
      </c>
      <c r="O165" s="56"/>
      <c r="P165" s="56"/>
      <c r="Q165" s="56"/>
      <c r="R165" s="56">
        <f>Table1[[#This Row],[Waste Collected (tons)]]-Table1[[#This Row],[Ferrous Recovered (tons)]]-Table1[[#This Row],[Special Handling (tons)]]</f>
        <v>0</v>
      </c>
      <c r="S165" s="64">
        <f>(Sheet1!$J165-SUM(Sheet1!$O165:$Q165))*2</f>
        <v>0</v>
      </c>
      <c r="T165" s="62" t="e">
        <f>Sheet1!$L165/Sheet1!$S165</f>
        <v>#DIV/0!</v>
      </c>
      <c r="U165" s="62">
        <f>Table1[[#This Row],[Waste Collected (tons)]]/Table1[[#This Row],[Days]]</f>
        <v>0</v>
      </c>
      <c r="V165" s="62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66"/>
      <c r="AH165" s="66"/>
      <c r="AI165" s="66"/>
      <c r="AJ165" s="66"/>
      <c r="AK165" s="66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</row>
    <row r="166" spans="1:52" x14ac:dyDescent="0.2">
      <c r="A166" s="54">
        <v>2022</v>
      </c>
      <c r="B166" s="56">
        <v>2023</v>
      </c>
      <c r="C166" s="20" t="s">
        <v>5</v>
      </c>
      <c r="D166" s="20">
        <v>9</v>
      </c>
      <c r="E166" s="69">
        <f>DATE(Table1[[#This Row],[Calendar Year]],Table1[[#This Row],[MonthNum]],1)</f>
        <v>44805</v>
      </c>
      <c r="F166" s="5">
        <f>DAY(EOMONTH(DATE(Table1[[#This Row],[Calendar Year]],Table1[[#This Row],[MonthNum]],1),0))</f>
        <v>30</v>
      </c>
      <c r="G166" s="35">
        <f>Sheet1!$F166*24</f>
        <v>720</v>
      </c>
      <c r="H166" s="22">
        <v>1</v>
      </c>
      <c r="I166" s="58"/>
      <c r="J166" s="56"/>
      <c r="K166" s="56">
        <f>Sheet1!$J166*2</f>
        <v>0</v>
      </c>
      <c r="L166" s="56"/>
      <c r="M166" s="60">
        <f>Sheet1!$L166/Sheet1!$G166</f>
        <v>0</v>
      </c>
      <c r="N166" s="62" t="e">
        <f t="shared" si="8"/>
        <v>#DIV/0!</v>
      </c>
      <c r="O166" s="56"/>
      <c r="P166" s="56"/>
      <c r="Q166" s="56"/>
      <c r="R166" s="56">
        <f>Table1[[#This Row],[Waste Collected (tons)]]-Table1[[#This Row],[Ferrous Recovered (tons)]]-Table1[[#This Row],[Special Handling (tons)]]</f>
        <v>0</v>
      </c>
      <c r="S166" s="64">
        <f>(Sheet1!$J166-SUM(Sheet1!$O166:$Q166))*2</f>
        <v>0</v>
      </c>
      <c r="T166" s="62" t="e">
        <f>Sheet1!$L166/Sheet1!$S166</f>
        <v>#DIV/0!</v>
      </c>
      <c r="U166" s="62">
        <f>Table1[[#This Row],[Waste Collected (tons)]]/Table1[[#This Row],[Days]]</f>
        <v>0</v>
      </c>
      <c r="V166" s="62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66"/>
      <c r="AH166" s="66"/>
      <c r="AI166" s="66"/>
      <c r="AJ166" s="66"/>
      <c r="AK166" s="66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</row>
    <row r="167" spans="1:52" x14ac:dyDescent="0.2">
      <c r="A167" s="54">
        <v>2022</v>
      </c>
      <c r="B167" s="56">
        <v>2023</v>
      </c>
      <c r="C167" s="13" t="s">
        <v>4</v>
      </c>
      <c r="D167" s="13">
        <v>10</v>
      </c>
      <c r="E167" s="70">
        <f>DATE(Table1[[#This Row],[Calendar Year]],Table1[[#This Row],[MonthNum]],1)</f>
        <v>44835</v>
      </c>
      <c r="F167" s="5">
        <f>DAY(EOMONTH(DATE(Table1[[#This Row],[Calendar Year]],Table1[[#This Row],[MonthNum]],1),0))</f>
        <v>31</v>
      </c>
      <c r="G167" s="35">
        <f>Sheet1!$F167*24</f>
        <v>744</v>
      </c>
      <c r="H167" s="15">
        <v>2</v>
      </c>
      <c r="I167" s="58"/>
      <c r="J167" s="56"/>
      <c r="K167" s="56">
        <f>Sheet1!$J167*2</f>
        <v>0</v>
      </c>
      <c r="L167" s="56"/>
      <c r="M167" s="60">
        <f>Sheet1!$L167/Sheet1!$G167</f>
        <v>0</v>
      </c>
      <c r="N167" s="62" t="e">
        <f t="shared" si="8"/>
        <v>#DIV/0!</v>
      </c>
      <c r="O167" s="56"/>
      <c r="P167" s="56"/>
      <c r="Q167" s="56"/>
      <c r="R167" s="56">
        <f>Table1[[#This Row],[Waste Collected (tons)]]-Table1[[#This Row],[Ferrous Recovered (tons)]]-Table1[[#This Row],[Special Handling (tons)]]</f>
        <v>0</v>
      </c>
      <c r="S167" s="64">
        <f>(Sheet1!$J167-SUM(Sheet1!$O167:$Q167))*2</f>
        <v>0</v>
      </c>
      <c r="T167" s="62" t="e">
        <f>Sheet1!$L167/Sheet1!$S167</f>
        <v>#DIV/0!</v>
      </c>
      <c r="U167" s="62">
        <f>Table1[[#This Row],[Waste Collected (tons)]]/Table1[[#This Row],[Days]]</f>
        <v>0</v>
      </c>
      <c r="V167" s="62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66"/>
      <c r="AH167" s="66"/>
      <c r="AI167" s="66"/>
      <c r="AJ167" s="66"/>
      <c r="AK167" s="66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x14ac:dyDescent="0.2">
      <c r="A168" s="54">
        <v>2022</v>
      </c>
      <c r="B168" s="56">
        <v>2023</v>
      </c>
      <c r="C168" s="20" t="s">
        <v>3</v>
      </c>
      <c r="D168" s="20">
        <v>11</v>
      </c>
      <c r="E168" s="69">
        <f>DATE(Table1[[#This Row],[Calendar Year]],Table1[[#This Row],[MonthNum]],1)</f>
        <v>44866</v>
      </c>
      <c r="F168" s="5">
        <f>DAY(EOMONTH(DATE(Table1[[#This Row],[Calendar Year]],Table1[[#This Row],[MonthNum]],1),0))</f>
        <v>30</v>
      </c>
      <c r="G168" s="35">
        <f>Sheet1!$F168*24</f>
        <v>720</v>
      </c>
      <c r="H168" s="22">
        <v>2</v>
      </c>
      <c r="I168" s="58"/>
      <c r="J168" s="56"/>
      <c r="K168" s="56">
        <f>Sheet1!$J168*2</f>
        <v>0</v>
      </c>
      <c r="L168" s="56"/>
      <c r="M168" s="60">
        <f>Sheet1!$L168/Sheet1!$G168</f>
        <v>0</v>
      </c>
      <c r="N168" s="62" t="e">
        <f t="shared" si="8"/>
        <v>#DIV/0!</v>
      </c>
      <c r="O168" s="56"/>
      <c r="P168" s="56"/>
      <c r="Q168" s="56"/>
      <c r="R168" s="56">
        <f>Table1[[#This Row],[Waste Collected (tons)]]-Table1[[#This Row],[Ferrous Recovered (tons)]]-Table1[[#This Row],[Special Handling (tons)]]</f>
        <v>0</v>
      </c>
      <c r="S168" s="64">
        <f>(Sheet1!$J168-SUM(Sheet1!$O168:$Q168))*2</f>
        <v>0</v>
      </c>
      <c r="T168" s="62" t="e">
        <f>Sheet1!$L168/Sheet1!$S168</f>
        <v>#DIV/0!</v>
      </c>
      <c r="U168" s="62">
        <f>Table1[[#This Row],[Waste Collected (tons)]]/Table1[[#This Row],[Days]]</f>
        <v>0</v>
      </c>
      <c r="V168" s="62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66"/>
      <c r="AH168" s="66"/>
      <c r="AI168" s="66"/>
      <c r="AJ168" s="66"/>
      <c r="AK168" s="66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</row>
    <row r="169" spans="1:52" x14ac:dyDescent="0.2">
      <c r="A169" s="54">
        <v>2022</v>
      </c>
      <c r="B169" s="56">
        <v>2023</v>
      </c>
      <c r="C169" s="13" t="s">
        <v>2</v>
      </c>
      <c r="D169" s="13">
        <v>12</v>
      </c>
      <c r="E169" s="70">
        <f>DATE(Table1[[#This Row],[Calendar Year]],Table1[[#This Row],[MonthNum]],1)</f>
        <v>44896</v>
      </c>
      <c r="F169" s="5">
        <f>DAY(EOMONTH(DATE(Table1[[#This Row],[Calendar Year]],Table1[[#This Row],[MonthNum]],1),0))</f>
        <v>31</v>
      </c>
      <c r="G169" s="35">
        <f>Sheet1!$F169*24</f>
        <v>744</v>
      </c>
      <c r="H169" s="15">
        <v>2</v>
      </c>
      <c r="I169" s="58"/>
      <c r="J169" s="56"/>
      <c r="K169" s="56">
        <f>Sheet1!$J169*2</f>
        <v>0</v>
      </c>
      <c r="L169" s="56"/>
      <c r="M169" s="60">
        <f>Sheet1!$L169/Sheet1!$G169</f>
        <v>0</v>
      </c>
      <c r="N169" s="62" t="e">
        <f t="shared" si="8"/>
        <v>#DIV/0!</v>
      </c>
      <c r="O169" s="56"/>
      <c r="P169" s="56"/>
      <c r="Q169" s="56"/>
      <c r="R169" s="56">
        <f>Table1[[#This Row],[Waste Collected (tons)]]-Table1[[#This Row],[Ferrous Recovered (tons)]]-Table1[[#This Row],[Special Handling (tons)]]</f>
        <v>0</v>
      </c>
      <c r="S169" s="64">
        <f>(Sheet1!$J169-SUM(Sheet1!$O169:$Q169))*2</f>
        <v>0</v>
      </c>
      <c r="T169" s="62" t="e">
        <f>Sheet1!$L169/Sheet1!$S169</f>
        <v>#DIV/0!</v>
      </c>
      <c r="U169" s="62">
        <f>Table1[[#This Row],[Waste Collected (tons)]]/Table1[[#This Row],[Days]]</f>
        <v>0</v>
      </c>
      <c r="V169" s="62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66"/>
      <c r="AH169" s="66"/>
      <c r="AI169" s="66"/>
      <c r="AJ169" s="66"/>
      <c r="AK169" s="66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</row>
    <row r="170" spans="1:52" x14ac:dyDescent="0.2">
      <c r="A170" s="54">
        <v>2023</v>
      </c>
      <c r="B170" s="52">
        <v>2023</v>
      </c>
      <c r="C170" s="20" t="s">
        <v>13</v>
      </c>
      <c r="D170" s="20">
        <v>1</v>
      </c>
      <c r="E170" s="69">
        <f>DATE(Table1[[#This Row],[Calendar Year]],Table1[[#This Row],[MonthNum]],1)</f>
        <v>44927</v>
      </c>
      <c r="F170" s="5">
        <f>DAY(EOMONTH(DATE(Table1[[#This Row],[Calendar Year]],Table1[[#This Row],[MonthNum]],1),0))</f>
        <v>31</v>
      </c>
      <c r="G170" s="35">
        <f>Sheet1!$F170*24</f>
        <v>744</v>
      </c>
      <c r="H170" s="15">
        <v>3</v>
      </c>
      <c r="I170" s="57"/>
      <c r="J170" s="52"/>
      <c r="K170" s="52">
        <f>Sheet1!$J170*2</f>
        <v>0</v>
      </c>
      <c r="L170" s="52"/>
      <c r="M170" s="59">
        <f>Sheet1!$L170/Sheet1!$G170</f>
        <v>0</v>
      </c>
      <c r="N170" s="61" t="e">
        <f t="shared" ref="N170:N175" si="9">L170/K170</f>
        <v>#DIV/0!</v>
      </c>
      <c r="O170" s="52"/>
      <c r="P170" s="52"/>
      <c r="Q170" s="52"/>
      <c r="R170" s="52">
        <f>Table1[[#This Row],[Waste Collected (tons)]]-Table1[[#This Row],[Ferrous Recovered (tons)]]-Table1[[#This Row],[Special Handling (tons)]]</f>
        <v>0</v>
      </c>
      <c r="S170" s="63">
        <f>(Sheet1!$J170-SUM(Sheet1!$O170:$Q170))*2</f>
        <v>0</v>
      </c>
      <c r="T170" s="61" t="e">
        <f>Sheet1!$L170/Sheet1!$S170</f>
        <v>#DIV/0!</v>
      </c>
      <c r="U170" s="61">
        <f>Table1[[#This Row],[Waste Collected (tons)]]/Table1[[#This Row],[Days]]</f>
        <v>0</v>
      </c>
      <c r="V170" s="61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65"/>
      <c r="AH170" s="65"/>
      <c r="AI170" s="65"/>
      <c r="AJ170" s="65"/>
      <c r="AK170" s="65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</row>
    <row r="171" spans="1:52" x14ac:dyDescent="0.2">
      <c r="A171" s="54">
        <v>2023</v>
      </c>
      <c r="B171" s="56">
        <v>2023</v>
      </c>
      <c r="C171" s="13" t="s">
        <v>12</v>
      </c>
      <c r="D171" s="13">
        <v>2</v>
      </c>
      <c r="E171" s="70">
        <f>DATE(Table1[[#This Row],[Calendar Year]],Table1[[#This Row],[MonthNum]],1)</f>
        <v>44958</v>
      </c>
      <c r="F171" s="5">
        <f>DAY(EOMONTH(DATE(Table1[[#This Row],[Calendar Year]],Table1[[#This Row],[MonthNum]],1),0))</f>
        <v>28</v>
      </c>
      <c r="G171" s="35">
        <f>Sheet1!$F171*24</f>
        <v>672</v>
      </c>
      <c r="H171" s="15">
        <v>3</v>
      </c>
      <c r="I171" s="58"/>
      <c r="J171" s="56"/>
      <c r="K171" s="56">
        <f>Sheet1!$J171*2</f>
        <v>0</v>
      </c>
      <c r="L171" s="56"/>
      <c r="M171" s="60">
        <f>Sheet1!$L171/Sheet1!$G171</f>
        <v>0</v>
      </c>
      <c r="N171" s="62" t="e">
        <f t="shared" si="9"/>
        <v>#DIV/0!</v>
      </c>
      <c r="O171" s="56"/>
      <c r="P171" s="56"/>
      <c r="Q171" s="56"/>
      <c r="R171" s="56">
        <f>Table1[[#This Row],[Waste Collected (tons)]]-Table1[[#This Row],[Ferrous Recovered (tons)]]-Table1[[#This Row],[Special Handling (tons)]]</f>
        <v>0</v>
      </c>
      <c r="S171" s="64">
        <f>(Sheet1!$J171-SUM(Sheet1!$O171:$Q171))*2</f>
        <v>0</v>
      </c>
      <c r="T171" s="62" t="e">
        <f>Sheet1!$L171/Sheet1!$S171</f>
        <v>#DIV/0!</v>
      </c>
      <c r="U171" s="62">
        <f>Table1[[#This Row],[Waste Collected (tons)]]/Table1[[#This Row],[Days]]</f>
        <v>0</v>
      </c>
      <c r="V171" s="62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66"/>
      <c r="AH171" s="66"/>
      <c r="AI171" s="66"/>
      <c r="AJ171" s="66"/>
      <c r="AK171" s="66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</row>
    <row r="172" spans="1:52" x14ac:dyDescent="0.2">
      <c r="A172" s="54">
        <v>2023</v>
      </c>
      <c r="B172" s="56">
        <v>2023</v>
      </c>
      <c r="C172" s="20" t="s">
        <v>11</v>
      </c>
      <c r="D172" s="20">
        <v>3</v>
      </c>
      <c r="E172" s="69">
        <f>DATE(Table1[[#This Row],[Calendar Year]],Table1[[#This Row],[MonthNum]],1)</f>
        <v>44986</v>
      </c>
      <c r="F172" s="5">
        <f>DAY(EOMONTH(DATE(Table1[[#This Row],[Calendar Year]],Table1[[#This Row],[MonthNum]],1),0))</f>
        <v>31</v>
      </c>
      <c r="G172" s="35">
        <f>Sheet1!$F172*24</f>
        <v>744</v>
      </c>
      <c r="H172" s="15">
        <v>3</v>
      </c>
      <c r="I172" s="58"/>
      <c r="J172" s="56"/>
      <c r="K172" s="56">
        <f>Sheet1!$J172*2</f>
        <v>0</v>
      </c>
      <c r="L172" s="56"/>
      <c r="M172" s="60">
        <f>Sheet1!$L172/Sheet1!$G172</f>
        <v>0</v>
      </c>
      <c r="N172" s="62" t="e">
        <f t="shared" si="9"/>
        <v>#DIV/0!</v>
      </c>
      <c r="O172" s="56"/>
      <c r="P172" s="56"/>
      <c r="Q172" s="56"/>
      <c r="R172" s="56">
        <f>Table1[[#This Row],[Waste Collected (tons)]]-Table1[[#This Row],[Ferrous Recovered (tons)]]-Table1[[#This Row],[Special Handling (tons)]]</f>
        <v>0</v>
      </c>
      <c r="S172" s="64">
        <f>(Sheet1!$J172-SUM(Sheet1!$O172:$Q172))*2</f>
        <v>0</v>
      </c>
      <c r="T172" s="62" t="e">
        <f>Sheet1!$L172/Sheet1!$S172</f>
        <v>#DIV/0!</v>
      </c>
      <c r="U172" s="62">
        <f>Table1[[#This Row],[Waste Collected (tons)]]/Table1[[#This Row],[Days]]</f>
        <v>0</v>
      </c>
      <c r="V172" s="62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66"/>
      <c r="AH172" s="66"/>
      <c r="AI172" s="66"/>
      <c r="AJ172" s="66"/>
      <c r="AK172" s="66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</row>
    <row r="173" spans="1:52" x14ac:dyDescent="0.2">
      <c r="A173" s="54">
        <v>2023</v>
      </c>
      <c r="B173" s="56">
        <v>2023</v>
      </c>
      <c r="C173" s="13" t="s">
        <v>10</v>
      </c>
      <c r="D173" s="13">
        <v>4</v>
      </c>
      <c r="E173" s="70">
        <f>DATE(Table1[[#This Row],[Calendar Year]],Table1[[#This Row],[MonthNum]],1)</f>
        <v>45017</v>
      </c>
      <c r="F173" s="5">
        <f>DAY(EOMONTH(DATE(Table1[[#This Row],[Calendar Year]],Table1[[#This Row],[MonthNum]],1),0))</f>
        <v>30</v>
      </c>
      <c r="G173" s="35">
        <f>Sheet1!$F173*24</f>
        <v>720</v>
      </c>
      <c r="H173" s="15">
        <v>4</v>
      </c>
      <c r="I173" s="58"/>
      <c r="J173" s="56"/>
      <c r="K173" s="56">
        <f>Sheet1!$J173*2</f>
        <v>0</v>
      </c>
      <c r="L173" s="56"/>
      <c r="M173" s="60">
        <f>Sheet1!$L173/Sheet1!$G173</f>
        <v>0</v>
      </c>
      <c r="N173" s="62" t="e">
        <f t="shared" si="9"/>
        <v>#DIV/0!</v>
      </c>
      <c r="O173" s="56"/>
      <c r="P173" s="56"/>
      <c r="Q173" s="56"/>
      <c r="R173" s="56">
        <f>Table1[[#This Row],[Waste Collected (tons)]]-Table1[[#This Row],[Ferrous Recovered (tons)]]-Table1[[#This Row],[Special Handling (tons)]]</f>
        <v>0</v>
      </c>
      <c r="S173" s="64">
        <f>(Sheet1!$J173-SUM(Sheet1!$O173:$Q173))*2</f>
        <v>0</v>
      </c>
      <c r="T173" s="62" t="e">
        <f>Sheet1!$L173/Sheet1!$S173</f>
        <v>#DIV/0!</v>
      </c>
      <c r="U173" s="62">
        <f>Table1[[#This Row],[Waste Collected (tons)]]/Table1[[#This Row],[Days]]</f>
        <v>0</v>
      </c>
      <c r="V173" s="62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66"/>
      <c r="AH173" s="66"/>
      <c r="AI173" s="66"/>
      <c r="AJ173" s="66"/>
      <c r="AK173" s="66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</row>
    <row r="174" spans="1:52" x14ac:dyDescent="0.2">
      <c r="A174" s="54">
        <v>2023</v>
      </c>
      <c r="B174" s="56">
        <v>2023</v>
      </c>
      <c r="C174" s="20" t="s">
        <v>9</v>
      </c>
      <c r="D174" s="20">
        <v>5</v>
      </c>
      <c r="E174" s="69">
        <f>DATE(Table1[[#This Row],[Calendar Year]],Table1[[#This Row],[MonthNum]],1)</f>
        <v>45047</v>
      </c>
      <c r="F174" s="5">
        <f>DAY(EOMONTH(DATE(Table1[[#This Row],[Calendar Year]],Table1[[#This Row],[MonthNum]],1),0))</f>
        <v>31</v>
      </c>
      <c r="G174" s="35">
        <f>Sheet1!$F174*24</f>
        <v>744</v>
      </c>
      <c r="H174" s="15">
        <v>4</v>
      </c>
      <c r="I174" s="58"/>
      <c r="J174" s="56"/>
      <c r="K174" s="56">
        <f>Sheet1!$J174*2</f>
        <v>0</v>
      </c>
      <c r="L174" s="56"/>
      <c r="M174" s="60">
        <f>Sheet1!$L174/Sheet1!$G174</f>
        <v>0</v>
      </c>
      <c r="N174" s="62" t="e">
        <f t="shared" si="9"/>
        <v>#DIV/0!</v>
      </c>
      <c r="O174" s="56"/>
      <c r="P174" s="56"/>
      <c r="Q174" s="56"/>
      <c r="R174" s="56">
        <f>Table1[[#This Row],[Waste Collected (tons)]]-Table1[[#This Row],[Ferrous Recovered (tons)]]-Table1[[#This Row],[Special Handling (tons)]]</f>
        <v>0</v>
      </c>
      <c r="S174" s="64">
        <f>(Sheet1!$J174-SUM(Sheet1!$O174:$Q174))*2</f>
        <v>0</v>
      </c>
      <c r="T174" s="62" t="e">
        <f>Sheet1!$L174/Sheet1!$S174</f>
        <v>#DIV/0!</v>
      </c>
      <c r="U174" s="62">
        <f>Table1[[#This Row],[Waste Collected (tons)]]/Table1[[#This Row],[Days]]</f>
        <v>0</v>
      </c>
      <c r="V174" s="62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66"/>
      <c r="AH174" s="66"/>
      <c r="AI174" s="66"/>
      <c r="AJ174" s="66"/>
      <c r="AK174" s="66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</row>
    <row r="175" spans="1:52" x14ac:dyDescent="0.2">
      <c r="A175" s="54">
        <v>2023</v>
      </c>
      <c r="B175" s="56">
        <v>2023</v>
      </c>
      <c r="C175" s="13" t="s">
        <v>8</v>
      </c>
      <c r="D175" s="13">
        <v>6</v>
      </c>
      <c r="E175" s="70">
        <f>DATE(Table1[[#This Row],[Calendar Year]],Table1[[#This Row],[MonthNum]],1)</f>
        <v>45078</v>
      </c>
      <c r="F175" s="5">
        <f>DAY(EOMONTH(DATE(Table1[[#This Row],[Calendar Year]],Table1[[#This Row],[MonthNum]],1),0))</f>
        <v>30</v>
      </c>
      <c r="G175" s="35">
        <f>Sheet1!$F175*24</f>
        <v>720</v>
      </c>
      <c r="H175" s="15">
        <v>4</v>
      </c>
      <c r="I175" s="58"/>
      <c r="J175" s="56"/>
      <c r="K175" s="56">
        <f>Sheet1!$J175*2</f>
        <v>0</v>
      </c>
      <c r="L175" s="56"/>
      <c r="M175" s="60">
        <f>Sheet1!$L175/Sheet1!$G175</f>
        <v>0</v>
      </c>
      <c r="N175" s="62" t="e">
        <f t="shared" si="9"/>
        <v>#DIV/0!</v>
      </c>
      <c r="O175" s="56"/>
      <c r="P175" s="56"/>
      <c r="Q175" s="56"/>
      <c r="R175" s="56">
        <f>Table1[[#This Row],[Waste Collected (tons)]]-Table1[[#This Row],[Ferrous Recovered (tons)]]-Table1[[#This Row],[Special Handling (tons)]]</f>
        <v>0</v>
      </c>
      <c r="S175" s="64">
        <f>(Sheet1!$J175-SUM(Sheet1!$O175:$Q175))*2</f>
        <v>0</v>
      </c>
      <c r="T175" s="62" t="e">
        <f>Sheet1!$L175/Sheet1!$S175</f>
        <v>#DIV/0!</v>
      </c>
      <c r="U175" s="62">
        <f>Table1[[#This Row],[Waste Collected (tons)]]/Table1[[#This Row],[Days]]</f>
        <v>0</v>
      </c>
      <c r="V175" s="62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66"/>
      <c r="AH175" s="66"/>
      <c r="AI175" s="66"/>
      <c r="AJ175" s="66"/>
      <c r="AK175" s="66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</row>
  </sheetData>
  <phoneticPr fontId="8" type="noConversion"/>
  <pageMargins left="0.75" right="0.75" top="1" bottom="1" header="0.5" footer="0.5"/>
  <pageSetup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5" ma:contentTypeDescription="Create a new document." ma:contentTypeScope="" ma:versionID="54f7f314d8447ab5a81c0075ceaed909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68c463cb3c633ab59a190de980792145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EEE032F8-7DF6-4B35-A82E-87858DCE11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972fe6-f1ac-46c6-8756-057ed8cbebfe"/>
    <ds:schemaRef ds:uri="http://schemas.microsoft.com/sharepoint/v3/fields"/>
    <ds:schemaRef ds:uri="1b8a4403-f126-4af7-b640-1c43d103b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E16B1B-1E70-4F00-9BE9-FAFA55E59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A12682-6EE1-41AC-A1F3-25C822D75372}">
  <ds:schemaRefs>
    <ds:schemaRef ds:uri="http://schemas.microsoft.com/office/2006/metadata/properties"/>
    <ds:schemaRef ds:uri="http://schemas.microsoft.com/office/infopath/2007/PartnerControls"/>
    <ds:schemaRef ds:uri="75972fe6-f1ac-46c6-8756-057ed8cbebfe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2014-08-19T03:48:57Z</dcterms:created>
  <dcterms:modified xsi:type="dcterms:W3CDTF">2021-09-01T19:33:47Z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