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ject Economics" sheetId="1" r:id="rId1"/>
  </sheets>
  <externalReferences>
    <externalReference r:id="rId2"/>
  </externalReference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41303.241087963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alcMode="autoNoTable" iterate="1"/>
</workbook>
</file>

<file path=xl/calcChain.xml><?xml version="1.0" encoding="utf-8"?>
<calcChain xmlns="http://schemas.openxmlformats.org/spreadsheetml/2006/main">
  <c r="E41" i="1" l="1"/>
  <c r="B31" i="1"/>
  <c r="B29" i="1"/>
  <c r="E27" i="1"/>
  <c r="E65" i="1" s="1"/>
  <c r="D27" i="1"/>
  <c r="D65" i="1" s="1"/>
  <c r="F17" i="1"/>
  <c r="F27" i="1" s="1"/>
  <c r="F65" i="1" s="1"/>
  <c r="E17" i="1"/>
  <c r="D17" i="1"/>
  <c r="C17" i="1"/>
  <c r="C27" i="1" s="1"/>
  <c r="C65" i="1" s="1"/>
  <c r="H9" i="1"/>
  <c r="G9" i="1"/>
  <c r="G17" i="1" s="1"/>
  <c r="G27" i="1" s="1"/>
  <c r="G65" i="1" s="1"/>
  <c r="F9" i="1"/>
  <c r="E4" i="1"/>
  <c r="S11" i="1" l="1"/>
  <c r="O11" i="1"/>
  <c r="K11" i="1"/>
  <c r="G11" i="1"/>
  <c r="D21" i="1"/>
  <c r="R11" i="1"/>
  <c r="M11" i="1"/>
  <c r="H11" i="1"/>
  <c r="Q11" i="1"/>
  <c r="L11" i="1"/>
  <c r="F11" i="1"/>
  <c r="E5" i="1"/>
  <c r="D30" i="1"/>
  <c r="P11" i="1"/>
  <c r="D11" i="1"/>
  <c r="D13" i="1" s="1"/>
  <c r="N11" i="1"/>
  <c r="E11" i="1"/>
  <c r="I11" i="1"/>
  <c r="H17" i="1"/>
  <c r="H27" i="1" s="1"/>
  <c r="H65" i="1" s="1"/>
  <c r="I9" i="1"/>
  <c r="J11" i="1"/>
  <c r="E40" i="1"/>
  <c r="F41" i="1"/>
  <c r="G41" i="1" s="1"/>
  <c r="H41" i="1" s="1"/>
  <c r="I41" i="1" s="1"/>
  <c r="J41" i="1" s="1"/>
  <c r="K41" i="1" s="1"/>
  <c r="L41" i="1" s="1"/>
  <c r="M41" i="1" s="1"/>
  <c r="N41" i="1" s="1"/>
  <c r="F31" i="1" l="1"/>
  <c r="F30" i="1"/>
  <c r="F29" i="1"/>
  <c r="F72" i="1" s="1"/>
  <c r="F19" i="1"/>
  <c r="F68" i="1" s="1"/>
  <c r="K19" i="1"/>
  <c r="K68" i="1" s="1"/>
  <c r="K29" i="1"/>
  <c r="K72" i="1" s="1"/>
  <c r="K73" i="1" s="1"/>
  <c r="K30" i="1"/>
  <c r="K31" i="1" s="1"/>
  <c r="E44" i="1"/>
  <c r="F40" i="1"/>
  <c r="I21" i="1"/>
  <c r="I19" i="1"/>
  <c r="I68" i="1" s="1"/>
  <c r="I30" i="1"/>
  <c r="I29" i="1"/>
  <c r="I72" i="1" s="1"/>
  <c r="P19" i="1"/>
  <c r="P68" i="1" s="1"/>
  <c r="P31" i="1"/>
  <c r="P30" i="1"/>
  <c r="P29" i="1"/>
  <c r="P72" i="1" s="1"/>
  <c r="L19" i="1"/>
  <c r="L68" i="1" s="1"/>
  <c r="L31" i="1"/>
  <c r="L30" i="1"/>
  <c r="L29" i="1"/>
  <c r="L72" i="1" s="1"/>
  <c r="R31" i="1"/>
  <c r="R30" i="1"/>
  <c r="R29" i="1"/>
  <c r="R72" i="1" s="1"/>
  <c r="R19" i="1"/>
  <c r="R68" i="1" s="1"/>
  <c r="R69" i="1" s="1"/>
  <c r="O31" i="1"/>
  <c r="O30" i="1"/>
  <c r="O29" i="1"/>
  <c r="O72" i="1" s="1"/>
  <c r="O21" i="1"/>
  <c r="O19" i="1"/>
  <c r="O68" i="1" s="1"/>
  <c r="J30" i="1"/>
  <c r="J29" i="1"/>
  <c r="J72" i="1" s="1"/>
  <c r="J73" i="1" s="1"/>
  <c r="J21" i="1"/>
  <c r="J19" i="1"/>
  <c r="J68" i="1" s="1"/>
  <c r="D53" i="1"/>
  <c r="Q19" i="1"/>
  <c r="Q68" i="1" s="1"/>
  <c r="Q69" i="1" s="1"/>
  <c r="Q31" i="1"/>
  <c r="Q30" i="1"/>
  <c r="Q29" i="1"/>
  <c r="Q72" i="1" s="1"/>
  <c r="Q73" i="1" s="1"/>
  <c r="S21" i="1"/>
  <c r="S19" i="1"/>
  <c r="S68" i="1" s="1"/>
  <c r="S69" i="1" s="1"/>
  <c r="S30" i="1"/>
  <c r="S31" i="1"/>
  <c r="S29" i="1"/>
  <c r="S72" i="1" s="1"/>
  <c r="S73" i="1" s="1"/>
  <c r="I17" i="1"/>
  <c r="I27" i="1" s="1"/>
  <c r="I65" i="1" s="1"/>
  <c r="J9" i="1"/>
  <c r="N31" i="1"/>
  <c r="N30" i="1"/>
  <c r="N29" i="1"/>
  <c r="N72" i="1" s="1"/>
  <c r="N19" i="1"/>
  <c r="N68" i="1" s="1"/>
  <c r="N69" i="1" s="1"/>
  <c r="D19" i="1"/>
  <c r="D29" i="1"/>
  <c r="H19" i="1"/>
  <c r="H68" i="1" s="1"/>
  <c r="H69" i="1" s="1"/>
  <c r="H31" i="1"/>
  <c r="H30" i="1"/>
  <c r="H29" i="1"/>
  <c r="H72" i="1" s="1"/>
  <c r="G31" i="1"/>
  <c r="G30" i="1"/>
  <c r="G29" i="1"/>
  <c r="G72" i="1" s="1"/>
  <c r="G19" i="1"/>
  <c r="G68" i="1" s="1"/>
  <c r="G69" i="1" s="1"/>
  <c r="M21" i="1"/>
  <c r="M19" i="1"/>
  <c r="M68" i="1" s="1"/>
  <c r="M30" i="1"/>
  <c r="M29" i="1"/>
  <c r="M72" i="1" s="1"/>
  <c r="E19" i="1"/>
  <c r="E68" i="1" s="1"/>
  <c r="E31" i="1"/>
  <c r="E30" i="1"/>
  <c r="D34" i="1" s="1"/>
  <c r="E29" i="1"/>
  <c r="E72" i="1" s="1"/>
  <c r="L69" i="1" l="1"/>
  <c r="I49" i="1"/>
  <c r="I48" i="1"/>
  <c r="I50" i="1"/>
  <c r="I46" i="1"/>
  <c r="I37" i="1"/>
  <c r="F44" i="1"/>
  <c r="G40" i="1"/>
  <c r="F69" i="1"/>
  <c r="H73" i="1"/>
  <c r="N21" i="1"/>
  <c r="Q21" i="1"/>
  <c r="J50" i="1"/>
  <c r="J48" i="1"/>
  <c r="J46" i="1"/>
  <c r="J37" i="1"/>
  <c r="J49" i="1"/>
  <c r="O73" i="1"/>
  <c r="R21" i="1"/>
  <c r="L21" i="1"/>
  <c r="P69" i="1"/>
  <c r="I31" i="1"/>
  <c r="K69" i="1"/>
  <c r="F73" i="1"/>
  <c r="E73" i="1"/>
  <c r="E21" i="1"/>
  <c r="M69" i="1"/>
  <c r="G73" i="1"/>
  <c r="H49" i="1"/>
  <c r="H48" i="1"/>
  <c r="H37" i="1"/>
  <c r="H50" i="1"/>
  <c r="H46" i="1"/>
  <c r="N73" i="1"/>
  <c r="J69" i="1"/>
  <c r="J31" i="1"/>
  <c r="R73" i="1"/>
  <c r="L49" i="1"/>
  <c r="L50" i="1"/>
  <c r="L46" i="1"/>
  <c r="L37" i="1"/>
  <c r="L48" i="1"/>
  <c r="P73" i="1"/>
  <c r="P21" i="1"/>
  <c r="I69" i="1"/>
  <c r="K21" i="1"/>
  <c r="F50" i="1"/>
  <c r="F48" i="1"/>
  <c r="F46" i="1"/>
  <c r="F37" i="1"/>
  <c r="F49" i="1"/>
  <c r="F47" i="1"/>
  <c r="M49" i="1"/>
  <c r="M50" i="1"/>
  <c r="M46" i="1"/>
  <c r="M37" i="1"/>
  <c r="M48" i="1"/>
  <c r="D36" i="1"/>
  <c r="E69" i="1"/>
  <c r="M31" i="1"/>
  <c r="G21" i="1"/>
  <c r="H21" i="1"/>
  <c r="J17" i="1"/>
  <c r="J27" i="1" s="1"/>
  <c r="J65" i="1" s="1"/>
  <c r="K9" i="1"/>
  <c r="D35" i="1"/>
  <c r="E35" i="1" s="1"/>
  <c r="L73" i="1"/>
  <c r="E49" i="1"/>
  <c r="E47" i="1"/>
  <c r="E50" i="1"/>
  <c r="E46" i="1"/>
  <c r="E37" i="1"/>
  <c r="E48" i="1"/>
  <c r="M73" i="1"/>
  <c r="G50" i="1"/>
  <c r="G48" i="1"/>
  <c r="G46" i="1"/>
  <c r="G37" i="1"/>
  <c r="G49" i="1"/>
  <c r="G47" i="1"/>
  <c r="N50" i="1"/>
  <c r="N48" i="1"/>
  <c r="N46" i="1"/>
  <c r="N37" i="1"/>
  <c r="N49" i="1"/>
  <c r="O69" i="1"/>
  <c r="I73" i="1"/>
  <c r="K50" i="1"/>
  <c r="K48" i="1"/>
  <c r="K46" i="1"/>
  <c r="K37" i="1"/>
  <c r="K49" i="1"/>
  <c r="F21" i="1"/>
  <c r="G51" i="1" l="1"/>
  <c r="G53" i="1" s="1"/>
  <c r="G61" i="1" s="1"/>
  <c r="E51" i="1"/>
  <c r="E53" i="1" s="1"/>
  <c r="F51" i="1"/>
  <c r="F53" i="1" s="1"/>
  <c r="F61" i="1" s="1"/>
  <c r="D23" i="1"/>
  <c r="H40" i="1"/>
  <c r="G44" i="1"/>
  <c r="K17" i="1"/>
  <c r="K27" i="1" s="1"/>
  <c r="K65" i="1" s="1"/>
  <c r="L9" i="1"/>
  <c r="L17" i="1" l="1"/>
  <c r="L27" i="1" s="1"/>
  <c r="L65" i="1" s="1"/>
  <c r="M9" i="1"/>
  <c r="I40" i="1"/>
  <c r="H44" i="1"/>
  <c r="H47" i="1"/>
  <c r="H51" i="1" s="1"/>
  <c r="H53" i="1" s="1"/>
  <c r="H61" i="1" s="1"/>
  <c r="E61" i="1"/>
  <c r="D60" i="1"/>
  <c r="I44" i="1" l="1"/>
  <c r="J40" i="1"/>
  <c r="I47" i="1"/>
  <c r="I51" i="1" s="1"/>
  <c r="I53" i="1" s="1"/>
  <c r="M17" i="1"/>
  <c r="M27" i="1" s="1"/>
  <c r="M65" i="1" s="1"/>
  <c r="N9" i="1"/>
  <c r="K40" i="1" l="1"/>
  <c r="J44" i="1"/>
  <c r="J47" i="1"/>
  <c r="J51" i="1" s="1"/>
  <c r="J53" i="1" s="1"/>
  <c r="I61" i="1"/>
  <c r="N17" i="1"/>
  <c r="N27" i="1" s="1"/>
  <c r="N65" i="1" s="1"/>
  <c r="O9" i="1"/>
  <c r="J61" i="1" l="1"/>
  <c r="O17" i="1"/>
  <c r="O27" i="1" s="1"/>
  <c r="O65" i="1" s="1"/>
  <c r="P9" i="1"/>
  <c r="L40" i="1"/>
  <c r="K44" i="1"/>
  <c r="K47" i="1"/>
  <c r="K51" i="1" s="1"/>
  <c r="K53" i="1" s="1"/>
  <c r="K61" i="1" s="1"/>
  <c r="M40" i="1" l="1"/>
  <c r="L44" i="1"/>
  <c r="L47" i="1"/>
  <c r="L51" i="1" s="1"/>
  <c r="L53" i="1" s="1"/>
  <c r="P17" i="1"/>
  <c r="P27" i="1" s="1"/>
  <c r="P65" i="1" s="1"/>
  <c r="Q9" i="1"/>
  <c r="Q17" i="1" l="1"/>
  <c r="Q27" i="1" s="1"/>
  <c r="Q65" i="1" s="1"/>
  <c r="R9" i="1"/>
  <c r="L61" i="1"/>
  <c r="M44" i="1"/>
  <c r="N40" i="1"/>
  <c r="M47" i="1"/>
  <c r="M51" i="1" s="1"/>
  <c r="M53" i="1" s="1"/>
  <c r="M61" i="1" s="1"/>
  <c r="N44" i="1" l="1"/>
  <c r="N47" i="1"/>
  <c r="N51" i="1" s="1"/>
  <c r="N53" i="1" s="1"/>
  <c r="S9" i="1"/>
  <c r="S17" i="1" s="1"/>
  <c r="S27" i="1" s="1"/>
  <c r="S65" i="1" s="1"/>
  <c r="R17" i="1"/>
  <c r="R27" i="1" s="1"/>
  <c r="R65" i="1" s="1"/>
  <c r="N61" i="1" l="1"/>
  <c r="D58" i="1"/>
  <c r="E58" i="1" s="1"/>
  <c r="D59" i="1"/>
  <c r="D57" i="1"/>
</calcChain>
</file>

<file path=xl/sharedStrings.xml><?xml version="1.0" encoding="utf-8"?>
<sst xmlns="http://schemas.openxmlformats.org/spreadsheetml/2006/main" count="56" uniqueCount="34">
  <si>
    <t>x</t>
  </si>
  <si>
    <t>Average project analysis</t>
  </si>
  <si>
    <t>Retrofit - time &amp; materials</t>
  </si>
  <si>
    <t>EE up-front gross margin</t>
  </si>
  <si>
    <t>Project cash flows</t>
  </si>
  <si>
    <t>Year</t>
  </si>
  <si>
    <t>Project cash in/(out)</t>
  </si>
  <si>
    <t>Project IRR</t>
  </si>
  <si>
    <t>Zero finance cash flows</t>
  </si>
  <si>
    <t>EE cash in/(out)</t>
  </si>
  <si>
    <t>CEEF cash in/(out)</t>
  </si>
  <si>
    <t>Customer in/(out)</t>
  </si>
  <si>
    <t>Customer IRR</t>
  </si>
  <si>
    <t>Full finance cash flows</t>
  </si>
  <si>
    <t>Total</t>
  </si>
  <si>
    <t>Annual</t>
  </si>
  <si>
    <t>CEEF IRR</t>
  </si>
  <si>
    <t>CEEF ROI</t>
  </si>
  <si>
    <t>CEEF NPV</t>
  </si>
  <si>
    <t>CEEF Dividend (Before costs)</t>
  </si>
  <si>
    <t>Collections costs</t>
  </si>
  <si>
    <t>Delinquency losses</t>
  </si>
  <si>
    <t>Default losses</t>
  </si>
  <si>
    <t>Behavioral quantity change (net)</t>
  </si>
  <si>
    <t>Weather quantity change (net)</t>
  </si>
  <si>
    <t>TOTAL LOSS SPREAD</t>
  </si>
  <si>
    <t>TOTAL CEEF Expenses</t>
  </si>
  <si>
    <t>CEEF margin in/(out)</t>
  </si>
  <si>
    <t>CEEF Dividend (After costs)</t>
  </si>
  <si>
    <t>Anticipated closures</t>
  </si>
  <si>
    <t>Zero finance</t>
  </si>
  <si>
    <t>Cash flows due</t>
  </si>
  <si>
    <t>Anticipated closure penalty</t>
  </si>
  <si>
    <t>Full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</si>
</sst>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#,##0_-;\(#,##0\)"/>
    <numFmt numFmtId="165" formatCode="#,##0\ ;\(#,##0\)"/>
    <numFmt numFmtId="166" formatCode="#,##0;\(#,##0\)"/>
    <numFmt numFmtId="167" formatCode="0.0%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7" fontId="2" fillId="0" borderId="0" xfId="0" applyNumberFormat="1" applyFont="1"/>
    <xf numFmtId="0" fontId="2" fillId="0" borderId="0" xfId="0" applyFont="1" applyFill="1"/>
    <xf numFmtId="9" fontId="2" fillId="0" borderId="0" xfId="2" applyFont="1"/>
    <xf numFmtId="167" fontId="2" fillId="0" borderId="0" xfId="2" applyNumberFormat="1" applyFont="1"/>
    <xf numFmtId="168" fontId="2" fillId="0" borderId="0" xfId="1" applyNumberFormat="1" applyFont="1"/>
    <xf numFmtId="0" fontId="2" fillId="2" borderId="0" xfId="0" applyFont="1" applyFill="1"/>
    <xf numFmtId="167" fontId="2" fillId="2" borderId="0" xfId="0" applyNumberFormat="1" applyFont="1" applyFill="1"/>
    <xf numFmtId="167" fontId="2" fillId="2" borderId="1" xfId="0" applyNumberFormat="1" applyFont="1" applyFill="1" applyBorder="1"/>
    <xf numFmtId="167" fontId="2" fillId="0" borderId="1" xfId="0" applyNumberFormat="1" applyFont="1" applyBorder="1"/>
    <xf numFmtId="1" fontId="2" fillId="0" borderId="0" xfId="0" applyNumberFormat="1" applyFont="1"/>
    <xf numFmtId="1" fontId="2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Model%202013%2003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- DON'T SHOW"/>
      <sheetName val="Assumptions"/>
      <sheetName val="Project Economics"/>
      <sheetName val="Income Statement"/>
      <sheetName val="IncStat Assumptions"/>
      <sheetName val="CF Assumptions"/>
      <sheetName val="SubMod"/>
      <sheetName val="IncStat"/>
      <sheetName val="BalShe"/>
      <sheetName val="CF Agg"/>
      <sheetName val="OUTPUTS"/>
      <sheetName val="Three Statements"/>
      <sheetName val="Cash Detail"/>
      <sheetName val="Subscription Model"/>
    </sheetNames>
    <sheetDataSet>
      <sheetData sheetId="0"/>
      <sheetData sheetId="1">
        <row r="3">
          <cell r="T3">
            <v>0.02</v>
          </cell>
        </row>
        <row r="10">
          <cell r="T10">
            <v>-4000</v>
          </cell>
        </row>
        <row r="11">
          <cell r="T11">
            <v>0.1</v>
          </cell>
        </row>
        <row r="12">
          <cell r="T12">
            <v>0.16666666666666666</v>
          </cell>
        </row>
        <row r="14">
          <cell r="T14">
            <v>0</v>
          </cell>
        </row>
        <row r="16">
          <cell r="T16">
            <v>0.85</v>
          </cell>
        </row>
        <row r="21">
          <cell r="T21">
            <v>0</v>
          </cell>
        </row>
        <row r="22">
          <cell r="T22">
            <v>0</v>
          </cell>
        </row>
        <row r="24">
          <cell r="T24">
            <v>0.1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75"/>
  <sheetViews>
    <sheetView tabSelected="1" zoomScale="85" zoomScaleNormal="85" workbookViewId="0">
      <selection activeCell="B41" sqref="B41"/>
    </sheetView>
  </sheetViews>
  <sheetFormatPr defaultRowHeight="12.75" x14ac:dyDescent="0.2"/>
  <cols>
    <col min="1" max="1" width="2.140625" style="1" customWidth="1"/>
    <col min="2" max="2" width="24.85546875" style="1" customWidth="1"/>
    <col min="3" max="3" width="31.28515625" style="1" customWidth="1"/>
    <col min="4" max="4" width="9.140625" style="1" customWidth="1"/>
    <col min="5" max="5" width="9.140625" style="1"/>
    <col min="6" max="6" width="9.5703125" style="1" bestFit="1" customWidth="1"/>
    <col min="7" max="16384" width="9.140625" style="1"/>
  </cols>
  <sheetData>
    <row r="2" spans="1:19" x14ac:dyDescent="0.2">
      <c r="A2" s="1" t="s">
        <v>0</v>
      </c>
      <c r="B2" s="2" t="s">
        <v>1</v>
      </c>
    </row>
    <row r="4" spans="1:19" x14ac:dyDescent="0.2">
      <c r="B4" s="1" t="s">
        <v>2</v>
      </c>
      <c r="E4" s="3">
        <f>[1]Assumptions!T10</f>
        <v>-4000</v>
      </c>
    </row>
    <row r="5" spans="1:19" x14ac:dyDescent="0.2">
      <c r="B5" s="1" t="s">
        <v>3</v>
      </c>
      <c r="E5" s="3">
        <f>E4*[1]Assumptions!T11</f>
        <v>-400</v>
      </c>
    </row>
    <row r="6" spans="1:19" x14ac:dyDescent="0.2">
      <c r="E6" s="4"/>
    </row>
    <row r="7" spans="1:19" x14ac:dyDescent="0.2">
      <c r="E7" s="4"/>
    </row>
    <row r="8" spans="1:19" x14ac:dyDescent="0.2">
      <c r="A8" s="1" t="s">
        <v>0</v>
      </c>
      <c r="B8" s="2" t="s">
        <v>4</v>
      </c>
      <c r="E8" s="4"/>
    </row>
    <row r="9" spans="1:19" x14ac:dyDescent="0.2">
      <c r="C9" s="5" t="s">
        <v>5</v>
      </c>
      <c r="D9" s="4">
        <v>0</v>
      </c>
      <c r="E9" s="1">
        <v>1</v>
      </c>
      <c r="F9" s="1">
        <f>E9+1</f>
        <v>2</v>
      </c>
      <c r="G9" s="1">
        <f t="shared" ref="G9:S9" si="0">F9+1</f>
        <v>3</v>
      </c>
      <c r="H9" s="1">
        <f t="shared" si="0"/>
        <v>4</v>
      </c>
      <c r="I9" s="1">
        <f t="shared" si="0"/>
        <v>5</v>
      </c>
      <c r="J9" s="1">
        <f t="shared" si="0"/>
        <v>6</v>
      </c>
      <c r="K9" s="1">
        <f t="shared" si="0"/>
        <v>7</v>
      </c>
      <c r="L9" s="1">
        <f t="shared" si="0"/>
        <v>8</v>
      </c>
      <c r="M9" s="1">
        <f t="shared" si="0"/>
        <v>9</v>
      </c>
      <c r="N9" s="1">
        <f t="shared" si="0"/>
        <v>10</v>
      </c>
      <c r="O9" s="1">
        <f t="shared" si="0"/>
        <v>11</v>
      </c>
      <c r="P9" s="1">
        <f t="shared" si="0"/>
        <v>12</v>
      </c>
      <c r="Q9" s="1">
        <f t="shared" si="0"/>
        <v>13</v>
      </c>
      <c r="R9" s="1">
        <f t="shared" si="0"/>
        <v>14</v>
      </c>
      <c r="S9" s="1">
        <f t="shared" si="0"/>
        <v>15</v>
      </c>
    </row>
    <row r="10" spans="1:19" x14ac:dyDescent="0.2"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9" x14ac:dyDescent="0.2">
      <c r="A11" s="1" t="s">
        <v>0</v>
      </c>
      <c r="B11" s="6" t="s">
        <v>6</v>
      </c>
      <c r="D11" s="3">
        <f>E4+E5</f>
        <v>-4400</v>
      </c>
      <c r="E11" s="3">
        <f>$E$4*-([1]Assumptions!$T$12)</f>
        <v>666.66666666666663</v>
      </c>
      <c r="F11" s="3">
        <f>$E$4*-([1]Assumptions!$T$12)</f>
        <v>666.66666666666663</v>
      </c>
      <c r="G11" s="3">
        <f>$E$4*-([1]Assumptions!$T$12)</f>
        <v>666.66666666666663</v>
      </c>
      <c r="H11" s="3">
        <f>$E$4*-([1]Assumptions!$T$12)</f>
        <v>666.66666666666663</v>
      </c>
      <c r="I11" s="3">
        <f>$E$4*-([1]Assumptions!$T$12)</f>
        <v>666.66666666666663</v>
      </c>
      <c r="J11" s="3">
        <f>$E$4*-([1]Assumptions!$T$12)</f>
        <v>666.66666666666663</v>
      </c>
      <c r="K11" s="3">
        <f>$E$4*-([1]Assumptions!$T$12)</f>
        <v>666.66666666666663</v>
      </c>
      <c r="L11" s="3">
        <f>$E$4*-([1]Assumptions!$T$12)</f>
        <v>666.66666666666663</v>
      </c>
      <c r="M11" s="3">
        <f>$E$4*-([1]Assumptions!$T$12)</f>
        <v>666.66666666666663</v>
      </c>
      <c r="N11" s="3">
        <f>$E$4*-([1]Assumptions!$T$12)</f>
        <v>666.66666666666663</v>
      </c>
      <c r="O11" s="3">
        <f>$E$4*-([1]Assumptions!$T$12)</f>
        <v>666.66666666666663</v>
      </c>
      <c r="P11" s="3">
        <f>$E$4*-([1]Assumptions!$T$12)</f>
        <v>666.66666666666663</v>
      </c>
      <c r="Q11" s="3">
        <f>$E$4*-([1]Assumptions!$T$12)</f>
        <v>666.66666666666663</v>
      </c>
      <c r="R11" s="3">
        <f>$E$4*-([1]Assumptions!$T$12)</f>
        <v>666.66666666666663</v>
      </c>
      <c r="S11" s="3">
        <f>$E$4*-([1]Assumptions!$T$12)</f>
        <v>666.66666666666663</v>
      </c>
    </row>
    <row r="12" spans="1:19" x14ac:dyDescent="0.2">
      <c r="C12" s="5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9" x14ac:dyDescent="0.2">
      <c r="B13" s="1" t="s">
        <v>7</v>
      </c>
      <c r="C13" s="5"/>
      <c r="D13" s="8">
        <f>IRR(D11:N11)</f>
        <v>8.3683890722395349E-2</v>
      </c>
    </row>
    <row r="14" spans="1:19" x14ac:dyDescent="0.2">
      <c r="D14" s="5"/>
      <c r="E14" s="9"/>
    </row>
    <row r="15" spans="1:19" x14ac:dyDescent="0.2">
      <c r="A15" s="1" t="s">
        <v>0</v>
      </c>
      <c r="B15" s="2" t="s">
        <v>8</v>
      </c>
      <c r="D15" s="5"/>
    </row>
    <row r="16" spans="1:19" x14ac:dyDescent="0.2">
      <c r="C16" s="5"/>
    </row>
    <row r="17" spans="1:19" x14ac:dyDescent="0.2">
      <c r="C17" s="1" t="str">
        <f t="shared" ref="C17:S17" si="1">C9</f>
        <v>Year</v>
      </c>
      <c r="D17" s="1">
        <f t="shared" si="1"/>
        <v>0</v>
      </c>
      <c r="E17" s="1">
        <f t="shared" si="1"/>
        <v>1</v>
      </c>
      <c r="F17" s="1">
        <f t="shared" si="1"/>
        <v>2</v>
      </c>
      <c r="G17" s="1">
        <f t="shared" si="1"/>
        <v>3</v>
      </c>
      <c r="H17" s="1">
        <f t="shared" si="1"/>
        <v>4</v>
      </c>
      <c r="I17" s="1">
        <f t="shared" si="1"/>
        <v>5</v>
      </c>
      <c r="J17" s="1">
        <f t="shared" si="1"/>
        <v>6</v>
      </c>
      <c r="K17" s="1">
        <f t="shared" si="1"/>
        <v>7</v>
      </c>
      <c r="L17" s="1">
        <f t="shared" si="1"/>
        <v>8</v>
      </c>
      <c r="M17" s="1">
        <f t="shared" si="1"/>
        <v>9</v>
      </c>
      <c r="N17" s="1">
        <f t="shared" si="1"/>
        <v>10</v>
      </c>
      <c r="O17" s="1">
        <f t="shared" si="1"/>
        <v>11</v>
      </c>
      <c r="P17" s="1">
        <f t="shared" si="1"/>
        <v>12</v>
      </c>
      <c r="Q17" s="1">
        <f t="shared" si="1"/>
        <v>13</v>
      </c>
      <c r="R17" s="1">
        <f t="shared" si="1"/>
        <v>14</v>
      </c>
      <c r="S17" s="1">
        <f t="shared" si="1"/>
        <v>15</v>
      </c>
    </row>
    <row r="19" spans="1:19" x14ac:dyDescent="0.2">
      <c r="A19" s="1" t="s">
        <v>0</v>
      </c>
      <c r="B19" s="1" t="s">
        <v>9</v>
      </c>
      <c r="C19" s="5"/>
      <c r="D19" s="3">
        <f>-E5</f>
        <v>400</v>
      </c>
      <c r="E19" s="3">
        <f>E11*[1]Assumptions!$T$14</f>
        <v>0</v>
      </c>
      <c r="F19" s="3">
        <f>F11*[1]Assumptions!$T$14</f>
        <v>0</v>
      </c>
      <c r="G19" s="3">
        <f>G11*[1]Assumptions!$T$14</f>
        <v>0</v>
      </c>
      <c r="H19" s="3">
        <f>H11*[1]Assumptions!$T$14</f>
        <v>0</v>
      </c>
      <c r="I19" s="3">
        <f>I11*[1]Assumptions!$T$14</f>
        <v>0</v>
      </c>
      <c r="J19" s="3">
        <f>J11*[1]Assumptions!$T$14</f>
        <v>0</v>
      </c>
      <c r="K19" s="3">
        <f>K11*[1]Assumptions!$T$14</f>
        <v>0</v>
      </c>
      <c r="L19" s="3">
        <f>L11*[1]Assumptions!$T$14</f>
        <v>0</v>
      </c>
      <c r="M19" s="3">
        <f>M11*[1]Assumptions!$T$14</f>
        <v>0</v>
      </c>
      <c r="N19" s="3">
        <f>N11*[1]Assumptions!$T$14</f>
        <v>0</v>
      </c>
      <c r="O19" s="3">
        <f>O11*[1]Assumptions!T21</f>
        <v>0</v>
      </c>
      <c r="P19" s="3">
        <f>P11*[1]Assumptions!U21</f>
        <v>0</v>
      </c>
      <c r="Q19" s="3">
        <f>Q11*[1]Assumptions!V21</f>
        <v>0</v>
      </c>
      <c r="R19" s="3">
        <f>R11*[1]Assumptions!W21</f>
        <v>0</v>
      </c>
      <c r="S19" s="3">
        <f>S11*[1]Assumptions!X21</f>
        <v>0</v>
      </c>
    </row>
    <row r="20" spans="1:19" x14ac:dyDescent="0.2">
      <c r="B20" s="1" t="s">
        <v>10</v>
      </c>
      <c r="C20" s="5"/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2">
      <c r="B21" s="1" t="s">
        <v>11</v>
      </c>
      <c r="C21" s="5"/>
      <c r="D21" s="3">
        <f>E4+E5</f>
        <v>-4400</v>
      </c>
      <c r="E21" s="3">
        <f t="shared" ref="E21:S21" si="2">E11-E19</f>
        <v>666.66666666666663</v>
      </c>
      <c r="F21" s="3">
        <f t="shared" si="2"/>
        <v>666.66666666666663</v>
      </c>
      <c r="G21" s="3">
        <f t="shared" si="2"/>
        <v>666.66666666666663</v>
      </c>
      <c r="H21" s="3">
        <f t="shared" si="2"/>
        <v>666.66666666666663</v>
      </c>
      <c r="I21" s="3">
        <f t="shared" si="2"/>
        <v>666.66666666666663</v>
      </c>
      <c r="J21" s="3">
        <f t="shared" si="2"/>
        <v>666.66666666666663</v>
      </c>
      <c r="K21" s="3">
        <f t="shared" si="2"/>
        <v>666.66666666666663</v>
      </c>
      <c r="L21" s="3">
        <f t="shared" si="2"/>
        <v>666.66666666666663</v>
      </c>
      <c r="M21" s="3">
        <f t="shared" si="2"/>
        <v>666.66666666666663</v>
      </c>
      <c r="N21" s="3">
        <f t="shared" si="2"/>
        <v>666.66666666666663</v>
      </c>
      <c r="O21" s="3">
        <f t="shared" si="2"/>
        <v>666.66666666666663</v>
      </c>
      <c r="P21" s="3">
        <f t="shared" si="2"/>
        <v>666.66666666666663</v>
      </c>
      <c r="Q21" s="3">
        <f t="shared" si="2"/>
        <v>666.66666666666663</v>
      </c>
      <c r="R21" s="3">
        <f t="shared" si="2"/>
        <v>666.66666666666663</v>
      </c>
      <c r="S21" s="3">
        <f t="shared" si="2"/>
        <v>666.66666666666663</v>
      </c>
    </row>
    <row r="22" spans="1:19" x14ac:dyDescent="0.2"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9" x14ac:dyDescent="0.2">
      <c r="B23" s="1" t="s">
        <v>12</v>
      </c>
      <c r="C23" s="5"/>
      <c r="D23" s="8">
        <f>IRR(D21:N21)</f>
        <v>8.3683890722395349E-2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5" spans="1:19" x14ac:dyDescent="0.2">
      <c r="A25" s="1" t="s">
        <v>0</v>
      </c>
      <c r="B25" s="2" t="s">
        <v>13</v>
      </c>
    </row>
    <row r="27" spans="1:19" x14ac:dyDescent="0.2">
      <c r="C27" s="1" t="str">
        <f>C17</f>
        <v>Year</v>
      </c>
      <c r="D27" s="1">
        <f>D17</f>
        <v>0</v>
      </c>
      <c r="E27" s="1">
        <f>E17</f>
        <v>1</v>
      </c>
      <c r="F27" s="1">
        <f>F17</f>
        <v>2</v>
      </c>
      <c r="G27" s="1">
        <f>G17</f>
        <v>3</v>
      </c>
      <c r="H27" s="1">
        <f>H17</f>
        <v>4</v>
      </c>
      <c r="I27" s="1">
        <f>I17</f>
        <v>5</v>
      </c>
      <c r="J27" s="1">
        <f>J17</f>
        <v>6</v>
      </c>
      <c r="K27" s="1">
        <f>K17</f>
        <v>7</v>
      </c>
      <c r="L27" s="1">
        <f>L17</f>
        <v>8</v>
      </c>
      <c r="M27" s="1">
        <f>M17</f>
        <v>9</v>
      </c>
      <c r="N27" s="1">
        <f>N17</f>
        <v>10</v>
      </c>
      <c r="O27" s="1">
        <f>O17</f>
        <v>11</v>
      </c>
      <c r="P27" s="1">
        <f>P17</f>
        <v>12</v>
      </c>
      <c r="Q27" s="1">
        <f>Q17</f>
        <v>13</v>
      </c>
      <c r="R27" s="1">
        <f>R17</f>
        <v>14</v>
      </c>
      <c r="S27" s="1">
        <f>S17</f>
        <v>15</v>
      </c>
    </row>
    <row r="29" spans="1:19" x14ac:dyDescent="0.2">
      <c r="A29" s="1" t="s">
        <v>0</v>
      </c>
      <c r="B29" s="1" t="str">
        <f>B19</f>
        <v>EE cash in/(out)</v>
      </c>
      <c r="D29" s="3">
        <f>-E5</f>
        <v>400</v>
      </c>
      <c r="E29" s="3">
        <f>E11*[1]Assumptions!$T$14</f>
        <v>0</v>
      </c>
      <c r="F29" s="3">
        <f>F11*[1]Assumptions!$T$14</f>
        <v>0</v>
      </c>
      <c r="G29" s="3">
        <f>G11*[1]Assumptions!$T$14</f>
        <v>0</v>
      </c>
      <c r="H29" s="3">
        <f>H11*[1]Assumptions!$T$14</f>
        <v>0</v>
      </c>
      <c r="I29" s="3">
        <f>I11*[1]Assumptions!$T$14</f>
        <v>0</v>
      </c>
      <c r="J29" s="3">
        <f>J11*[1]Assumptions!$T$14</f>
        <v>0</v>
      </c>
      <c r="K29" s="3">
        <f>K11*[1]Assumptions!$T$14</f>
        <v>0</v>
      </c>
      <c r="L29" s="3">
        <f>L11*[1]Assumptions!$T$14</f>
        <v>0</v>
      </c>
      <c r="M29" s="3">
        <f>M11*[1]Assumptions!$T$14</f>
        <v>0</v>
      </c>
      <c r="N29" s="3">
        <f>N11*[1]Assumptions!$T$14</f>
        <v>0</v>
      </c>
      <c r="O29" s="3">
        <f>O11*[1]Assumptions!$T$21</f>
        <v>0</v>
      </c>
      <c r="P29" s="3">
        <f>P11*[1]Assumptions!$T$21</f>
        <v>0</v>
      </c>
      <c r="Q29" s="3">
        <f>Q11*[1]Assumptions!$T$21</f>
        <v>0</v>
      </c>
      <c r="R29" s="3">
        <f>R11*[1]Assumptions!$T$21</f>
        <v>0</v>
      </c>
      <c r="S29" s="3">
        <f>S11*[1]Assumptions!$T$21</f>
        <v>0</v>
      </c>
    </row>
    <row r="30" spans="1:19" x14ac:dyDescent="0.2">
      <c r="B30" s="1" t="s">
        <v>10</v>
      </c>
      <c r="D30" s="3">
        <f>E4+E5</f>
        <v>-4400</v>
      </c>
      <c r="E30" s="3">
        <f>E11*[1]Assumptions!$T$16</f>
        <v>566.66666666666663</v>
      </c>
      <c r="F30" s="3">
        <f>F11*[1]Assumptions!$T$16</f>
        <v>566.66666666666663</v>
      </c>
      <c r="G30" s="3">
        <f>G11*[1]Assumptions!$T$16</f>
        <v>566.66666666666663</v>
      </c>
      <c r="H30" s="3">
        <f>H11*[1]Assumptions!$T$16</f>
        <v>566.66666666666663</v>
      </c>
      <c r="I30" s="3">
        <f>I11*[1]Assumptions!$T$16</f>
        <v>566.66666666666663</v>
      </c>
      <c r="J30" s="3">
        <f>J11*[1]Assumptions!$T$16</f>
        <v>566.66666666666663</v>
      </c>
      <c r="K30" s="3">
        <f>K11*[1]Assumptions!$T$16</f>
        <v>566.66666666666663</v>
      </c>
      <c r="L30" s="3">
        <f>L11*[1]Assumptions!$T$16</f>
        <v>566.66666666666663</v>
      </c>
      <c r="M30" s="3">
        <f>M11*[1]Assumptions!$T$16</f>
        <v>566.66666666666663</v>
      </c>
      <c r="N30" s="3">
        <f>N11*[1]Assumptions!$T$16</f>
        <v>566.66666666666663</v>
      </c>
      <c r="O30" s="3">
        <f>O11*[1]Assumptions!$T$21</f>
        <v>0</v>
      </c>
      <c r="P30" s="3">
        <f>P11*[1]Assumptions!$T$21</f>
        <v>0</v>
      </c>
      <c r="Q30" s="3">
        <f>Q11*[1]Assumptions!$T$21</f>
        <v>0</v>
      </c>
      <c r="R30" s="3">
        <f>R11*[1]Assumptions!$T$21</f>
        <v>0</v>
      </c>
      <c r="S30" s="3">
        <f>S11*[1]Assumptions!$T$21</f>
        <v>0</v>
      </c>
    </row>
    <row r="31" spans="1:19" x14ac:dyDescent="0.2">
      <c r="B31" s="1" t="str">
        <f>B21</f>
        <v>Customer in/(out)</v>
      </c>
      <c r="D31" s="3">
        <v>0</v>
      </c>
      <c r="E31" s="3">
        <f>E11-E30</f>
        <v>100</v>
      </c>
      <c r="F31" s="3">
        <f>F11-F30</f>
        <v>100</v>
      </c>
      <c r="G31" s="3">
        <f>G11-G30</f>
        <v>100</v>
      </c>
      <c r="H31" s="3">
        <f>H11-H30</f>
        <v>100</v>
      </c>
      <c r="I31" s="3">
        <f>I11-I30</f>
        <v>100</v>
      </c>
      <c r="J31" s="3">
        <f>J11-J30</f>
        <v>100</v>
      </c>
      <c r="K31" s="3">
        <f>K11-K30</f>
        <v>100</v>
      </c>
      <c r="L31" s="3">
        <f>L11-L30</f>
        <v>100</v>
      </c>
      <c r="M31" s="3">
        <f>M11-M30</f>
        <v>100</v>
      </c>
      <c r="N31" s="3">
        <f>N11-N30</f>
        <v>100</v>
      </c>
      <c r="O31" s="3">
        <f>O11</f>
        <v>666.66666666666663</v>
      </c>
      <c r="P31" s="3">
        <f t="shared" ref="P31:S31" si="3">P11</f>
        <v>666.66666666666663</v>
      </c>
      <c r="Q31" s="3">
        <f t="shared" si="3"/>
        <v>666.66666666666663</v>
      </c>
      <c r="R31" s="3">
        <f t="shared" si="3"/>
        <v>666.66666666666663</v>
      </c>
      <c r="S31" s="3">
        <f t="shared" si="3"/>
        <v>666.66666666666663</v>
      </c>
    </row>
    <row r="33" spans="2:19" x14ac:dyDescent="0.2">
      <c r="D33" s="1" t="s">
        <v>14</v>
      </c>
      <c r="E33" s="1" t="s">
        <v>15</v>
      </c>
    </row>
    <row r="34" spans="2:19" x14ac:dyDescent="0.2">
      <c r="B34" s="1" t="s">
        <v>16</v>
      </c>
      <c r="D34" s="8">
        <f>IRR(D30:N30)</f>
        <v>4.8858862340370735E-2</v>
      </c>
    </row>
    <row r="35" spans="2:19" x14ac:dyDescent="0.2">
      <c r="B35" s="1" t="s">
        <v>17</v>
      </c>
      <c r="D35" s="10">
        <f>(SUM(E30:S30)+D30)/-D30</f>
        <v>0.28787878787878796</v>
      </c>
      <c r="E35" s="11">
        <f>D35/10</f>
        <v>2.8787878787878796E-2</v>
      </c>
    </row>
    <row r="36" spans="2:19" x14ac:dyDescent="0.2">
      <c r="B36" s="1" t="s">
        <v>18</v>
      </c>
      <c r="D36" s="12">
        <f>NPV([1]Assumptions!$T$3, D30:N30)</f>
        <v>676.59951327183057</v>
      </c>
    </row>
    <row r="37" spans="2:19" x14ac:dyDescent="0.2">
      <c r="B37" s="1" t="s">
        <v>19</v>
      </c>
      <c r="E37" s="8">
        <f>E30/-$D$30</f>
        <v>0.12878787878787878</v>
      </c>
      <c r="F37" s="8">
        <f t="shared" ref="F37:N37" si="4">F30/-$D$30</f>
        <v>0.12878787878787878</v>
      </c>
      <c r="G37" s="8">
        <f t="shared" si="4"/>
        <v>0.12878787878787878</v>
      </c>
      <c r="H37" s="8">
        <f t="shared" si="4"/>
        <v>0.12878787878787878</v>
      </c>
      <c r="I37" s="8">
        <f t="shared" si="4"/>
        <v>0.12878787878787878</v>
      </c>
      <c r="J37" s="8">
        <f t="shared" si="4"/>
        <v>0.12878787878787878</v>
      </c>
      <c r="K37" s="8">
        <f t="shared" si="4"/>
        <v>0.12878787878787878</v>
      </c>
      <c r="L37" s="8">
        <f t="shared" si="4"/>
        <v>0.12878787878787878</v>
      </c>
      <c r="M37" s="8">
        <f t="shared" si="4"/>
        <v>0.12878787878787878</v>
      </c>
      <c r="N37" s="8">
        <f t="shared" si="4"/>
        <v>0.12878787878787878</v>
      </c>
    </row>
    <row r="38" spans="2:19" x14ac:dyDescent="0.2">
      <c r="D38" s="8"/>
    </row>
    <row r="39" spans="2:19" x14ac:dyDescent="0.2">
      <c r="C39" s="13" t="s">
        <v>20</v>
      </c>
      <c r="D39" s="13"/>
      <c r="E39" s="14">
        <v>0.03</v>
      </c>
      <c r="F39" s="14">
        <v>0.03</v>
      </c>
      <c r="G39" s="14">
        <v>0.03</v>
      </c>
      <c r="H39" s="14">
        <v>0.03</v>
      </c>
      <c r="I39" s="14">
        <v>0.03</v>
      </c>
      <c r="J39" s="14">
        <v>0.03</v>
      </c>
      <c r="K39" s="14">
        <v>0.03</v>
      </c>
      <c r="L39" s="14">
        <v>0.03</v>
      </c>
      <c r="M39" s="14">
        <v>0.03</v>
      </c>
      <c r="N39" s="14">
        <v>0.03</v>
      </c>
      <c r="O39" s="8"/>
      <c r="P39" s="8"/>
      <c r="Q39" s="8"/>
      <c r="R39" s="8"/>
      <c r="S39" s="8"/>
    </row>
    <row r="40" spans="2:19" x14ac:dyDescent="0.2">
      <c r="C40" s="13" t="s">
        <v>21</v>
      </c>
      <c r="D40" s="13"/>
      <c r="E40" s="14">
        <f>E41*2</f>
        <v>6.0000000000000001E-3</v>
      </c>
      <c r="F40" s="14">
        <f>E40</f>
        <v>6.0000000000000001E-3</v>
      </c>
      <c r="G40" s="14">
        <f t="shared" ref="G40:N41" si="5">F40</f>
        <v>6.0000000000000001E-3</v>
      </c>
      <c r="H40" s="14">
        <f t="shared" si="5"/>
        <v>6.0000000000000001E-3</v>
      </c>
      <c r="I40" s="14">
        <f t="shared" si="5"/>
        <v>6.0000000000000001E-3</v>
      </c>
      <c r="J40" s="14">
        <f t="shared" si="5"/>
        <v>6.0000000000000001E-3</v>
      </c>
      <c r="K40" s="14">
        <f t="shared" si="5"/>
        <v>6.0000000000000001E-3</v>
      </c>
      <c r="L40" s="14">
        <f t="shared" si="5"/>
        <v>6.0000000000000001E-3</v>
      </c>
      <c r="M40" s="14">
        <f t="shared" si="5"/>
        <v>6.0000000000000001E-3</v>
      </c>
      <c r="N40" s="14">
        <f t="shared" si="5"/>
        <v>6.0000000000000001E-3</v>
      </c>
      <c r="O40" s="8"/>
      <c r="P40" s="8"/>
      <c r="Q40" s="8"/>
      <c r="R40" s="8"/>
      <c r="S40" s="8"/>
    </row>
    <row r="41" spans="2:19" x14ac:dyDescent="0.2">
      <c r="C41" s="13" t="s">
        <v>22</v>
      </c>
      <c r="D41" s="13"/>
      <c r="E41" s="14">
        <f>3%/10</f>
        <v>3.0000000000000001E-3</v>
      </c>
      <c r="F41" s="14">
        <f>E41</f>
        <v>3.0000000000000001E-3</v>
      </c>
      <c r="G41" s="14">
        <f t="shared" si="5"/>
        <v>3.0000000000000001E-3</v>
      </c>
      <c r="H41" s="14">
        <f t="shared" si="5"/>
        <v>3.0000000000000001E-3</v>
      </c>
      <c r="I41" s="14">
        <f t="shared" si="5"/>
        <v>3.0000000000000001E-3</v>
      </c>
      <c r="J41" s="14">
        <f t="shared" si="5"/>
        <v>3.0000000000000001E-3</v>
      </c>
      <c r="K41" s="14">
        <f t="shared" si="5"/>
        <v>3.0000000000000001E-3</v>
      </c>
      <c r="L41" s="14">
        <f t="shared" si="5"/>
        <v>3.0000000000000001E-3</v>
      </c>
      <c r="M41" s="14">
        <f t="shared" si="5"/>
        <v>3.0000000000000001E-3</v>
      </c>
      <c r="N41" s="14">
        <f t="shared" si="5"/>
        <v>3.0000000000000001E-3</v>
      </c>
      <c r="O41" s="8"/>
      <c r="P41" s="8"/>
      <c r="Q41" s="8"/>
      <c r="R41" s="8"/>
      <c r="S41" s="8"/>
    </row>
    <row r="42" spans="2:19" x14ac:dyDescent="0.2">
      <c r="C42" s="13" t="s">
        <v>23</v>
      </c>
      <c r="D42" s="13"/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8"/>
      <c r="P42" s="8"/>
      <c r="Q42" s="8"/>
      <c r="R42" s="8"/>
      <c r="S42" s="8"/>
    </row>
    <row r="43" spans="2:19" x14ac:dyDescent="0.2">
      <c r="C43" s="13" t="s">
        <v>24</v>
      </c>
      <c r="D43" s="13"/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6"/>
      <c r="P43" s="16"/>
      <c r="Q43" s="16"/>
      <c r="R43" s="16"/>
      <c r="S43" s="16"/>
    </row>
    <row r="44" spans="2:19" x14ac:dyDescent="0.2">
      <c r="C44" s="5" t="s">
        <v>25</v>
      </c>
      <c r="E44" s="8">
        <f>SUM(E39:E43)</f>
        <v>3.9E-2</v>
      </c>
      <c r="F44" s="8">
        <f t="shared" ref="F44:N44" si="6">SUM(F39:F43)</f>
        <v>3.9E-2</v>
      </c>
      <c r="G44" s="8">
        <f t="shared" si="6"/>
        <v>3.9E-2</v>
      </c>
      <c r="H44" s="8">
        <f t="shared" si="6"/>
        <v>3.9E-2</v>
      </c>
      <c r="I44" s="8">
        <f t="shared" si="6"/>
        <v>3.9E-2</v>
      </c>
      <c r="J44" s="8">
        <f t="shared" si="6"/>
        <v>3.9E-2</v>
      </c>
      <c r="K44" s="8">
        <f t="shared" si="6"/>
        <v>3.9E-2</v>
      </c>
      <c r="L44" s="8">
        <f t="shared" si="6"/>
        <v>3.9E-2</v>
      </c>
      <c r="M44" s="8">
        <f t="shared" si="6"/>
        <v>3.9E-2</v>
      </c>
      <c r="N44" s="8">
        <f t="shared" si="6"/>
        <v>3.9E-2</v>
      </c>
      <c r="O44" s="8"/>
      <c r="P44" s="8"/>
      <c r="Q44" s="8"/>
      <c r="R44" s="8"/>
      <c r="S44" s="8"/>
    </row>
    <row r="45" spans="2:19" x14ac:dyDescent="0.2">
      <c r="D45" s="8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2:19" x14ac:dyDescent="0.2">
      <c r="C46" s="1" t="s">
        <v>20</v>
      </c>
      <c r="D46" s="8"/>
      <c r="E46" s="17">
        <f>E$30*E39</f>
        <v>17</v>
      </c>
      <c r="F46" s="17">
        <f t="shared" ref="F46:N46" si="7">F$30*F39</f>
        <v>17</v>
      </c>
      <c r="G46" s="17">
        <f t="shared" si="7"/>
        <v>17</v>
      </c>
      <c r="H46" s="17">
        <f t="shared" si="7"/>
        <v>17</v>
      </c>
      <c r="I46" s="17">
        <f t="shared" si="7"/>
        <v>17</v>
      </c>
      <c r="J46" s="17">
        <f t="shared" si="7"/>
        <v>17</v>
      </c>
      <c r="K46" s="17">
        <f t="shared" si="7"/>
        <v>17</v>
      </c>
      <c r="L46" s="17">
        <f t="shared" si="7"/>
        <v>17</v>
      </c>
      <c r="M46" s="17">
        <f t="shared" si="7"/>
        <v>17</v>
      </c>
      <c r="N46" s="17">
        <f t="shared" si="7"/>
        <v>17</v>
      </c>
      <c r="O46" s="17"/>
      <c r="P46" s="17"/>
      <c r="Q46" s="17"/>
      <c r="R46" s="17"/>
      <c r="S46" s="17"/>
    </row>
    <row r="47" spans="2:19" x14ac:dyDescent="0.2">
      <c r="C47" s="1" t="s">
        <v>21</v>
      </c>
      <c r="D47" s="8"/>
      <c r="E47" s="17">
        <f t="shared" ref="E47:N50" si="8">E$30*E40</f>
        <v>3.4</v>
      </c>
      <c r="F47" s="17">
        <f t="shared" si="8"/>
        <v>3.4</v>
      </c>
      <c r="G47" s="17">
        <f t="shared" si="8"/>
        <v>3.4</v>
      </c>
      <c r="H47" s="17">
        <f t="shared" si="8"/>
        <v>3.4</v>
      </c>
      <c r="I47" s="17">
        <f t="shared" si="8"/>
        <v>3.4</v>
      </c>
      <c r="J47" s="17">
        <f t="shared" si="8"/>
        <v>3.4</v>
      </c>
      <c r="K47" s="17">
        <f t="shared" si="8"/>
        <v>3.4</v>
      </c>
      <c r="L47" s="17">
        <f t="shared" si="8"/>
        <v>3.4</v>
      </c>
      <c r="M47" s="17">
        <f t="shared" si="8"/>
        <v>3.4</v>
      </c>
      <c r="N47" s="17">
        <f>N$30*N40</f>
        <v>3.4</v>
      </c>
      <c r="O47" s="17"/>
      <c r="P47" s="17"/>
      <c r="Q47" s="17"/>
      <c r="R47" s="17"/>
      <c r="S47" s="17"/>
    </row>
    <row r="48" spans="2:19" x14ac:dyDescent="0.2">
      <c r="C48" s="1" t="s">
        <v>22</v>
      </c>
      <c r="D48" s="8"/>
      <c r="E48" s="17">
        <f t="shared" si="8"/>
        <v>1.7</v>
      </c>
      <c r="F48" s="17">
        <f t="shared" si="8"/>
        <v>1.7</v>
      </c>
      <c r="G48" s="17">
        <f t="shared" si="8"/>
        <v>1.7</v>
      </c>
      <c r="H48" s="17">
        <f t="shared" si="8"/>
        <v>1.7</v>
      </c>
      <c r="I48" s="17">
        <f t="shared" si="8"/>
        <v>1.7</v>
      </c>
      <c r="J48" s="17">
        <f t="shared" si="8"/>
        <v>1.7</v>
      </c>
      <c r="K48" s="17">
        <f t="shared" si="8"/>
        <v>1.7</v>
      </c>
      <c r="L48" s="17">
        <f t="shared" si="8"/>
        <v>1.7</v>
      </c>
      <c r="M48" s="17">
        <f t="shared" si="8"/>
        <v>1.7</v>
      </c>
      <c r="N48" s="17">
        <f t="shared" si="8"/>
        <v>1.7</v>
      </c>
      <c r="O48" s="17"/>
      <c r="P48" s="17"/>
      <c r="Q48" s="17"/>
      <c r="R48" s="17"/>
      <c r="S48" s="17"/>
    </row>
    <row r="49" spans="1:19" x14ac:dyDescent="0.2">
      <c r="C49" s="1" t="s">
        <v>23</v>
      </c>
      <c r="D49" s="8"/>
      <c r="E49" s="17">
        <f t="shared" si="8"/>
        <v>0</v>
      </c>
      <c r="F49" s="17">
        <f t="shared" si="8"/>
        <v>0</v>
      </c>
      <c r="G49" s="17">
        <f t="shared" si="8"/>
        <v>0</v>
      </c>
      <c r="H49" s="17">
        <f t="shared" si="8"/>
        <v>0</v>
      </c>
      <c r="I49" s="17">
        <f t="shared" si="8"/>
        <v>0</v>
      </c>
      <c r="J49" s="17">
        <f t="shared" si="8"/>
        <v>0</v>
      </c>
      <c r="K49" s="17">
        <f t="shared" si="8"/>
        <v>0</v>
      </c>
      <c r="L49" s="17">
        <f t="shared" si="8"/>
        <v>0</v>
      </c>
      <c r="M49" s="17">
        <f t="shared" si="8"/>
        <v>0</v>
      </c>
      <c r="N49" s="17">
        <f t="shared" si="8"/>
        <v>0</v>
      </c>
      <c r="O49" s="17"/>
      <c r="P49" s="17"/>
      <c r="Q49" s="17"/>
      <c r="R49" s="17"/>
      <c r="S49" s="17"/>
    </row>
    <row r="50" spans="1:19" x14ac:dyDescent="0.2">
      <c r="C50" s="1" t="s">
        <v>24</v>
      </c>
      <c r="D50" s="8"/>
      <c r="E50" s="18">
        <f t="shared" si="8"/>
        <v>0</v>
      </c>
      <c r="F50" s="18">
        <f t="shared" si="8"/>
        <v>0</v>
      </c>
      <c r="G50" s="18">
        <f t="shared" si="8"/>
        <v>0</v>
      </c>
      <c r="H50" s="18">
        <f t="shared" si="8"/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>N$30*N43</f>
        <v>0</v>
      </c>
      <c r="O50" s="17"/>
      <c r="P50" s="17"/>
      <c r="Q50" s="17"/>
      <c r="R50" s="17"/>
      <c r="S50" s="17"/>
    </row>
    <row r="51" spans="1:19" x14ac:dyDescent="0.2">
      <c r="C51" s="5" t="s">
        <v>26</v>
      </c>
      <c r="D51" s="8"/>
      <c r="E51" s="17">
        <f>SUM(E46:E50)</f>
        <v>22.099999999999998</v>
      </c>
      <c r="F51" s="17">
        <f t="shared" ref="F51:N51" si="9">SUM(F46:F50)</f>
        <v>22.099999999999998</v>
      </c>
      <c r="G51" s="17">
        <f t="shared" si="9"/>
        <v>22.099999999999998</v>
      </c>
      <c r="H51" s="17">
        <f t="shared" si="9"/>
        <v>22.099999999999998</v>
      </c>
      <c r="I51" s="17">
        <f t="shared" si="9"/>
        <v>22.099999999999998</v>
      </c>
      <c r="J51" s="17">
        <f t="shared" si="9"/>
        <v>22.099999999999998</v>
      </c>
      <c r="K51" s="17">
        <f t="shared" si="9"/>
        <v>22.099999999999998</v>
      </c>
      <c r="L51" s="17">
        <f t="shared" si="9"/>
        <v>22.099999999999998</v>
      </c>
      <c r="M51" s="17">
        <f t="shared" si="9"/>
        <v>22.099999999999998</v>
      </c>
      <c r="N51" s="17">
        <f t="shared" si="9"/>
        <v>22.099999999999998</v>
      </c>
      <c r="O51" s="17"/>
      <c r="P51" s="17"/>
      <c r="Q51" s="17"/>
      <c r="R51" s="17"/>
      <c r="S51" s="17"/>
    </row>
    <row r="52" spans="1:19" x14ac:dyDescent="0.2">
      <c r="D52" s="8"/>
    </row>
    <row r="53" spans="1:19" x14ac:dyDescent="0.2">
      <c r="B53" s="1" t="s">
        <v>27</v>
      </c>
      <c r="D53" s="3">
        <f>D30</f>
        <v>-4400</v>
      </c>
      <c r="E53" s="3">
        <f>E30-E51</f>
        <v>544.56666666666661</v>
      </c>
      <c r="F53" s="3">
        <f t="shared" ref="F53:N53" si="10">F30-F51</f>
        <v>544.56666666666661</v>
      </c>
      <c r="G53" s="3">
        <f t="shared" si="10"/>
        <v>544.56666666666661</v>
      </c>
      <c r="H53" s="3">
        <f t="shared" si="10"/>
        <v>544.56666666666661</v>
      </c>
      <c r="I53" s="3">
        <f t="shared" si="10"/>
        <v>544.56666666666661</v>
      </c>
      <c r="J53" s="3">
        <f t="shared" si="10"/>
        <v>544.56666666666661</v>
      </c>
      <c r="K53" s="3">
        <f t="shared" si="10"/>
        <v>544.56666666666661</v>
      </c>
      <c r="L53" s="3">
        <f t="shared" si="10"/>
        <v>544.56666666666661</v>
      </c>
      <c r="M53" s="3">
        <f t="shared" si="10"/>
        <v>544.56666666666661</v>
      </c>
      <c r="N53" s="3">
        <f t="shared" si="10"/>
        <v>544.56666666666661</v>
      </c>
      <c r="O53" s="3"/>
      <c r="P53" s="3"/>
      <c r="Q53" s="3"/>
      <c r="R53" s="3"/>
      <c r="S53" s="3"/>
    </row>
    <row r="54" spans="1:19" x14ac:dyDescent="0.2">
      <c r="D54" s="8"/>
    </row>
    <row r="55" spans="1:19" x14ac:dyDescent="0.2">
      <c r="D55" s="8"/>
    </row>
    <row r="56" spans="1:19" x14ac:dyDescent="0.2">
      <c r="D56" s="1" t="s">
        <v>14</v>
      </c>
      <c r="E56" s="1" t="s">
        <v>15</v>
      </c>
    </row>
    <row r="57" spans="1:19" x14ac:dyDescent="0.2">
      <c r="B57" s="1" t="s">
        <v>16</v>
      </c>
      <c r="D57" s="8">
        <f>IRR(D53:N53)</f>
        <v>4.077188397906828E-2</v>
      </c>
    </row>
    <row r="58" spans="1:19" x14ac:dyDescent="0.2">
      <c r="B58" s="1" t="s">
        <v>17</v>
      </c>
      <c r="D58" s="10">
        <f>(SUM(E53:S53)+D53)/-D53</f>
        <v>0.237651515151515</v>
      </c>
      <c r="E58" s="11">
        <f>D58/10</f>
        <v>2.37651515151515E-2</v>
      </c>
    </row>
    <row r="59" spans="1:19" x14ac:dyDescent="0.2">
      <c r="B59" s="1" t="s">
        <v>18</v>
      </c>
      <c r="D59" s="12">
        <f>NPV([1]Assumptions!$T$3, D53:N53)</f>
        <v>481.97683813658136</v>
      </c>
    </row>
    <row r="60" spans="1:19" x14ac:dyDescent="0.2">
      <c r="B60" s="1" t="s">
        <v>19</v>
      </c>
      <c r="D60" s="8">
        <f>E53/-D53</f>
        <v>0.12376515151515149</v>
      </c>
    </row>
    <row r="61" spans="1:19" x14ac:dyDescent="0.2">
      <c r="B61" s="1" t="s">
        <v>28</v>
      </c>
      <c r="D61" s="8"/>
      <c r="E61" s="8">
        <f>E53/-$D$53</f>
        <v>0.12376515151515149</v>
      </c>
      <c r="F61" s="8">
        <f t="shared" ref="F61:S61" si="11">F53/-$D$53</f>
        <v>0.12376515151515149</v>
      </c>
      <c r="G61" s="8">
        <f t="shared" si="11"/>
        <v>0.12376515151515149</v>
      </c>
      <c r="H61" s="8">
        <f t="shared" si="11"/>
        <v>0.12376515151515149</v>
      </c>
      <c r="I61" s="8">
        <f t="shared" si="11"/>
        <v>0.12376515151515149</v>
      </c>
      <c r="J61" s="8">
        <f t="shared" si="11"/>
        <v>0.12376515151515149</v>
      </c>
      <c r="K61" s="8">
        <f t="shared" si="11"/>
        <v>0.12376515151515149</v>
      </c>
      <c r="L61" s="8">
        <f t="shared" si="11"/>
        <v>0.12376515151515149</v>
      </c>
      <c r="M61" s="8">
        <f t="shared" si="11"/>
        <v>0.12376515151515149</v>
      </c>
      <c r="N61" s="8">
        <f t="shared" si="11"/>
        <v>0.12376515151515149</v>
      </c>
      <c r="O61" s="8"/>
      <c r="P61" s="8"/>
      <c r="Q61" s="8"/>
      <c r="R61" s="8"/>
      <c r="S61" s="8"/>
    </row>
    <row r="63" spans="1:19" x14ac:dyDescent="0.2">
      <c r="A63" s="1" t="s">
        <v>0</v>
      </c>
      <c r="B63" s="2" t="s">
        <v>29</v>
      </c>
    </row>
    <row r="65" spans="1:19" x14ac:dyDescent="0.2">
      <c r="C65" s="1" t="str">
        <f t="shared" ref="C65:S65" si="12">C27</f>
        <v>Year</v>
      </c>
      <c r="D65" s="1">
        <f t="shared" si="12"/>
        <v>0</v>
      </c>
      <c r="E65" s="1">
        <f t="shared" si="12"/>
        <v>1</v>
      </c>
      <c r="F65" s="1">
        <f t="shared" si="12"/>
        <v>2</v>
      </c>
      <c r="G65" s="1">
        <f t="shared" si="12"/>
        <v>3</v>
      </c>
      <c r="H65" s="1">
        <f t="shared" si="12"/>
        <v>4</v>
      </c>
      <c r="I65" s="1">
        <f t="shared" si="12"/>
        <v>5</v>
      </c>
      <c r="J65" s="1">
        <f t="shared" si="12"/>
        <v>6</v>
      </c>
      <c r="K65" s="1">
        <f t="shared" si="12"/>
        <v>7</v>
      </c>
      <c r="L65" s="1">
        <f t="shared" si="12"/>
        <v>8</v>
      </c>
      <c r="M65" s="1">
        <f t="shared" si="12"/>
        <v>9</v>
      </c>
      <c r="N65" s="1">
        <f t="shared" si="12"/>
        <v>10</v>
      </c>
      <c r="O65" s="1">
        <f t="shared" si="12"/>
        <v>11</v>
      </c>
      <c r="P65" s="1">
        <f t="shared" si="12"/>
        <v>12</v>
      </c>
      <c r="Q65" s="1">
        <f t="shared" si="12"/>
        <v>13</v>
      </c>
      <c r="R65" s="1">
        <f t="shared" si="12"/>
        <v>14</v>
      </c>
      <c r="S65" s="1">
        <f t="shared" si="12"/>
        <v>15</v>
      </c>
    </row>
    <row r="67" spans="1:19" x14ac:dyDescent="0.2">
      <c r="B67" s="1" t="s">
        <v>30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B68" s="1" t="s">
        <v>31</v>
      </c>
      <c r="E68" s="3">
        <f>E19</f>
        <v>0</v>
      </c>
      <c r="F68" s="3">
        <f>F19</f>
        <v>0</v>
      </c>
      <c r="G68" s="3">
        <f>G19</f>
        <v>0</v>
      </c>
      <c r="H68" s="3">
        <f>H19</f>
        <v>0</v>
      </c>
      <c r="I68" s="3">
        <f>I19</f>
        <v>0</v>
      </c>
      <c r="J68" s="3">
        <f>J19</f>
        <v>0</v>
      </c>
      <c r="K68" s="3">
        <f>K19</f>
        <v>0</v>
      </c>
      <c r="L68" s="3">
        <f>L19</f>
        <v>0</v>
      </c>
      <c r="M68" s="3">
        <f>M19</f>
        <v>0</v>
      </c>
      <c r="N68" s="3">
        <f>N19</f>
        <v>0</v>
      </c>
      <c r="O68" s="3">
        <f>O19</f>
        <v>0</v>
      </c>
      <c r="P68" s="3">
        <f>P19</f>
        <v>0</v>
      </c>
      <c r="Q68" s="3">
        <f>Q19</f>
        <v>0</v>
      </c>
      <c r="R68" s="3">
        <f>R19</f>
        <v>0</v>
      </c>
      <c r="S68" s="3">
        <f>S19</f>
        <v>0</v>
      </c>
    </row>
    <row r="69" spans="1:19" x14ac:dyDescent="0.2">
      <c r="B69" s="1" t="s">
        <v>32</v>
      </c>
      <c r="E69" s="3">
        <f>NPV([1]Assumptions!$T$22,'Project Economics'!E68:$S$68)</f>
        <v>0</v>
      </c>
      <c r="F69" s="3">
        <f>NPV([1]Assumptions!$T$22,'Project Economics'!F68:$S$68)</f>
        <v>0</v>
      </c>
      <c r="G69" s="3">
        <f>NPV([1]Assumptions!$T$22,'Project Economics'!G68:$S$68)</f>
        <v>0</v>
      </c>
      <c r="H69" s="3">
        <f>NPV([1]Assumptions!$T$22,'Project Economics'!H68:$S$68)</f>
        <v>0</v>
      </c>
      <c r="I69" s="3">
        <f>NPV([1]Assumptions!$T$22,'Project Economics'!I68:$S$68)</f>
        <v>0</v>
      </c>
      <c r="J69" s="3">
        <f>NPV([1]Assumptions!$T$22,'Project Economics'!J68:$S$68)</f>
        <v>0</v>
      </c>
      <c r="K69" s="3">
        <f>NPV([1]Assumptions!$T$22,'Project Economics'!K68:$S$68)</f>
        <v>0</v>
      </c>
      <c r="L69" s="3">
        <f>NPV([1]Assumptions!$T$22,'Project Economics'!L68:$S$68)</f>
        <v>0</v>
      </c>
      <c r="M69" s="3">
        <f>NPV([1]Assumptions!$T$22,'Project Economics'!M68:$S$68)</f>
        <v>0</v>
      </c>
      <c r="N69" s="3">
        <f>NPV([1]Assumptions!$T$22,'Project Economics'!N68:$S$68)</f>
        <v>0</v>
      </c>
      <c r="O69" s="3">
        <f>NPV([1]Assumptions!$T$22,'Project Economics'!O68:$S$68)</f>
        <v>0</v>
      </c>
      <c r="P69" s="3">
        <f>NPV([1]Assumptions!$T$22,'Project Economics'!P68:$S$68)</f>
        <v>0</v>
      </c>
      <c r="Q69" s="3">
        <f>NPV([1]Assumptions!$T$22,'Project Economics'!Q68:$S$68)</f>
        <v>0</v>
      </c>
      <c r="R69" s="3">
        <f>NPV([1]Assumptions!$T$22,'Project Economics'!R68:$S$68)</f>
        <v>0</v>
      </c>
      <c r="S69" s="3">
        <f>NPV([1]Assumptions!$T$22,'Project Economics'!S68:$S$68)</f>
        <v>0</v>
      </c>
    </row>
    <row r="71" spans="1:19" x14ac:dyDescent="0.2">
      <c r="B71" s="1" t="s">
        <v>33</v>
      </c>
    </row>
    <row r="72" spans="1:19" x14ac:dyDescent="0.2">
      <c r="B72" s="1" t="s">
        <v>31</v>
      </c>
      <c r="E72" s="3">
        <f>E29</f>
        <v>0</v>
      </c>
      <c r="F72" s="3">
        <f t="shared" ref="F72:T72" si="13">F29</f>
        <v>0</v>
      </c>
      <c r="G72" s="3">
        <f t="shared" si="13"/>
        <v>0</v>
      </c>
      <c r="H72" s="3">
        <f t="shared" si="13"/>
        <v>0</v>
      </c>
      <c r="I72" s="3">
        <f t="shared" si="13"/>
        <v>0</v>
      </c>
      <c r="J72" s="3">
        <f t="shared" si="13"/>
        <v>0</v>
      </c>
      <c r="K72" s="3">
        <f t="shared" si="13"/>
        <v>0</v>
      </c>
      <c r="L72" s="3">
        <f t="shared" si="13"/>
        <v>0</v>
      </c>
      <c r="M72" s="3">
        <f t="shared" si="13"/>
        <v>0</v>
      </c>
      <c r="N72" s="3">
        <f t="shared" si="13"/>
        <v>0</v>
      </c>
      <c r="O72" s="3">
        <f t="shared" si="13"/>
        <v>0</v>
      </c>
      <c r="P72" s="3">
        <f t="shared" si="13"/>
        <v>0</v>
      </c>
      <c r="Q72" s="3">
        <f t="shared" si="13"/>
        <v>0</v>
      </c>
      <c r="R72" s="3">
        <f t="shared" si="13"/>
        <v>0</v>
      </c>
      <c r="S72" s="3">
        <f t="shared" si="13"/>
        <v>0</v>
      </c>
    </row>
    <row r="73" spans="1:19" x14ac:dyDescent="0.2">
      <c r="B73" s="1" t="s">
        <v>32</v>
      </c>
      <c r="E73" s="3">
        <f>NPV([1]Assumptions!$T$24,'Project Economics'!E72:$S$72)</f>
        <v>0</v>
      </c>
      <c r="F73" s="3">
        <f>NPV([1]Assumptions!$T$24,'Project Economics'!F72:$S$72)</f>
        <v>0</v>
      </c>
      <c r="G73" s="3">
        <f>NPV([1]Assumptions!$T$24,'Project Economics'!G72:$S$72)</f>
        <v>0</v>
      </c>
      <c r="H73" s="3">
        <f>NPV([1]Assumptions!$T$24,'Project Economics'!H72:$S$72)</f>
        <v>0</v>
      </c>
      <c r="I73" s="3">
        <f>NPV([1]Assumptions!$T$24,'Project Economics'!I72:$S$72)</f>
        <v>0</v>
      </c>
      <c r="J73" s="3">
        <f>NPV([1]Assumptions!$T$24,'Project Economics'!J72:$S$72)</f>
        <v>0</v>
      </c>
      <c r="K73" s="3">
        <f>NPV([1]Assumptions!$T$24,'Project Economics'!K72:$S$72)</f>
        <v>0</v>
      </c>
      <c r="L73" s="3">
        <f>NPV([1]Assumptions!$T$24,'Project Economics'!L72:$S$72)</f>
        <v>0</v>
      </c>
      <c r="M73" s="3">
        <f>NPV([1]Assumptions!$T$24,'Project Economics'!M72:$S$72)</f>
        <v>0</v>
      </c>
      <c r="N73" s="3">
        <f>NPV([1]Assumptions!$T$24,'Project Economics'!N72:$S$72)</f>
        <v>0</v>
      </c>
      <c r="O73" s="3">
        <f>NPV([1]Assumptions!$T$24,'Project Economics'!O72:$S$72)</f>
        <v>0</v>
      </c>
      <c r="P73" s="3">
        <f>NPV([1]Assumptions!$T$24,'Project Economics'!P72:$S$72)</f>
        <v>0</v>
      </c>
      <c r="Q73" s="3">
        <f>NPV([1]Assumptions!$T$24,'Project Economics'!Q72:$S$72)</f>
        <v>0</v>
      </c>
      <c r="R73" s="3">
        <f>NPV([1]Assumptions!$T$24,'Project Economics'!R72:$S$72)</f>
        <v>0</v>
      </c>
      <c r="S73" s="3">
        <f>NPV([1]Assumptions!$T$24,'Project Economics'!S72:$S$72)</f>
        <v>0</v>
      </c>
    </row>
    <row r="75" spans="1:19" x14ac:dyDescent="0.2">
      <c r="A7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Economics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2013-03-19T18:28:46Z</dcterms:created>
  <dcterms:modified xsi:type="dcterms:W3CDTF">2013-03-19T18:29:02Z</dcterms:modified>
</cp:coreProperties>
</file>