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ocuments/MSDS_460_Final_Project/Documents/"/>
    </mc:Choice>
  </mc:AlternateContent>
  <xr:revisionPtr revIDLastSave="0" documentId="10_ncr:8100000_{60F08D8C-6980-0D4B-98CB-64EDC95AD4C0}" xr6:coauthVersionLast="32" xr6:coauthVersionMax="32" xr10:uidLastSave="{00000000-0000-0000-0000-000000000000}"/>
  <bookViews>
    <workbookView xWindow="0" yWindow="460" windowWidth="28800" windowHeight="16360" xr2:uid="{C6A16760-A1C5-F347-949F-6A11DE09A74F}"/>
  </bookViews>
  <sheets>
    <sheet name="Solver (2)" sheetId="5" r:id="rId1"/>
    <sheet name="Sheet1" sheetId="1" r:id="rId2"/>
    <sheet name="Sheet2" sheetId="2" r:id="rId3"/>
    <sheet name="Don’t Use" sheetId="3" r:id="rId4"/>
    <sheet name="Constraints" sheetId="4" r:id="rId5"/>
  </sheets>
  <definedNames>
    <definedName name="_xlnm._FilterDatabase" localSheetId="2" hidden="1">Sheet2!$A$1:$E$56</definedName>
    <definedName name="cities" localSheetId="0">'Solver (2)'!$O$4:$P$28</definedName>
    <definedName name="cities">'Don’t Use'!$J$4:$K$28</definedName>
    <definedName name="path">Sheet2!$L:$M</definedName>
    <definedName name="solver_adj" localSheetId="3" hidden="1">'Don’t Use'!$B$4:$B$57</definedName>
    <definedName name="solver_adj" localSheetId="0" hidden="1">'Solver (2)'!$B$4:$B$57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2</definedName>
    <definedName name="solver_itr" localSheetId="3" hidden="1">2147483647</definedName>
    <definedName name="solver_itr" localSheetId="0" hidden="1">2147483647</definedName>
    <definedName name="solver_lhs1" localSheetId="3" hidden="1">'Don’t Use'!$B$4:$B$57</definedName>
    <definedName name="solver_lhs1" localSheetId="0" hidden="1">'Solver (2)'!$B$4:$B$57</definedName>
    <definedName name="solver_lhs2" localSheetId="3" hidden="1">'Don’t Use'!$L$4:$L$28</definedName>
    <definedName name="solver_lhs2" localSheetId="0" hidden="1">'Solver (2)'!$B$4:$B$57</definedName>
    <definedName name="solver_lhs3" localSheetId="0" hidden="1">'Solver (2)'!$Q$4:$Q$28</definedName>
    <definedName name="solver_lhs4" localSheetId="0" hidden="1">'Solver (2)'!$Q$4:$Q$28</definedName>
    <definedName name="solver_lin" localSheetId="3" hidden="1">2</definedName>
    <definedName name="solver_lin" localSheetId="0" hidden="1">1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opt" localSheetId="3" hidden="1">'Don’t Use'!$G$59</definedName>
    <definedName name="solver_opt" localSheetId="0" hidden="1">'Solver (2)'!$Q$32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4</definedName>
    <definedName name="solver_rel2" localSheetId="3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3" hidden="1">0</definedName>
    <definedName name="solver_rhs1" localSheetId="0" hidden="1">integer</definedName>
    <definedName name="solver_rhs2" localSheetId="3" hidden="1">'Don’t Use'!$M$4:$M$28</definedName>
    <definedName name="solver_rhs2" localSheetId="0" hidden="1">0</definedName>
    <definedName name="solver_rhs3" localSheetId="0" hidden="1">'Solver (2)'!$R$4:$R$28</definedName>
    <definedName name="solver_rhs4" localSheetId="0" hidden="1">'Solver (2)'!$R$4:$R$28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5" l="1"/>
  <c r="P32" i="5"/>
  <c r="J62" i="5"/>
  <c r="I62" i="5"/>
  <c r="I59" i="5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K62" i="5" l="1"/>
  <c r="H4" i="5"/>
  <c r="H5" i="5"/>
  <c r="H6" i="5"/>
  <c r="H7" i="5"/>
  <c r="H8" i="5"/>
  <c r="H9" i="5"/>
  <c r="H10" i="5"/>
  <c r="H11" i="5"/>
  <c r="H12" i="5"/>
  <c r="H13" i="5"/>
  <c r="H14" i="5"/>
  <c r="H15" i="5"/>
  <c r="M15" i="5" s="1"/>
  <c r="H16" i="5"/>
  <c r="H17" i="5"/>
  <c r="H18" i="5"/>
  <c r="M18" i="5" s="1"/>
  <c r="H19" i="5"/>
  <c r="H20" i="5"/>
  <c r="M20" i="5" s="1"/>
  <c r="H21" i="5"/>
  <c r="M21" i="5" s="1"/>
  <c r="H22" i="5"/>
  <c r="M22" i="5" s="1"/>
  <c r="H23" i="5"/>
  <c r="H24" i="5"/>
  <c r="H25" i="5"/>
  <c r="M25" i="5" s="1"/>
  <c r="H26" i="5"/>
  <c r="H27" i="5"/>
  <c r="H28" i="5"/>
  <c r="M28" i="5" s="1"/>
  <c r="H29" i="5"/>
  <c r="M29" i="5" s="1"/>
  <c r="H30" i="5"/>
  <c r="H31" i="5"/>
  <c r="H32" i="5"/>
  <c r="M32" i="5" s="1"/>
  <c r="H33" i="5"/>
  <c r="H34" i="5"/>
  <c r="M34" i="5" s="1"/>
  <c r="H35" i="5"/>
  <c r="H36" i="5"/>
  <c r="M36" i="5" s="1"/>
  <c r="H37" i="5"/>
  <c r="H38" i="5"/>
  <c r="M38" i="5" s="1"/>
  <c r="H39" i="5"/>
  <c r="H40" i="5"/>
  <c r="H41" i="5"/>
  <c r="H42" i="5"/>
  <c r="M42" i="5" s="1"/>
  <c r="H43" i="5"/>
  <c r="M43" i="5" s="1"/>
  <c r="H44" i="5"/>
  <c r="H45" i="5"/>
  <c r="M45" i="5" s="1"/>
  <c r="H46" i="5"/>
  <c r="M46" i="5" s="1"/>
  <c r="H47" i="5"/>
  <c r="H48" i="5"/>
  <c r="M48" i="5" s="1"/>
  <c r="H49" i="5"/>
  <c r="H50" i="5"/>
  <c r="M50" i="5" s="1"/>
  <c r="H51" i="5"/>
  <c r="H52" i="5"/>
  <c r="H53" i="5"/>
  <c r="H54" i="5"/>
  <c r="H55" i="5"/>
  <c r="H56" i="5"/>
  <c r="H57" i="5"/>
  <c r="K27" i="5" l="1"/>
  <c r="M27" i="5"/>
  <c r="M26" i="5"/>
  <c r="K26" i="5"/>
  <c r="M41" i="5"/>
  <c r="K41" i="5"/>
  <c r="M33" i="5"/>
  <c r="K33" i="5"/>
  <c r="M17" i="5"/>
  <c r="K17" i="5"/>
  <c r="M40" i="5"/>
  <c r="K40" i="5"/>
  <c r="M24" i="5"/>
  <c r="K24" i="5"/>
  <c r="K47" i="5"/>
  <c r="M47" i="5"/>
  <c r="M23" i="5"/>
  <c r="K23" i="5"/>
  <c r="K6" i="5"/>
  <c r="M6" i="5"/>
  <c r="M8" i="5"/>
  <c r="K8" i="5"/>
  <c r="K39" i="5"/>
  <c r="M39" i="5"/>
  <c r="K54" i="5"/>
  <c r="M54" i="5"/>
  <c r="K53" i="5"/>
  <c r="M53" i="5"/>
  <c r="K13" i="5"/>
  <c r="M13" i="5"/>
  <c r="K5" i="5"/>
  <c r="M5" i="5"/>
  <c r="K51" i="5"/>
  <c r="M51" i="5"/>
  <c r="K35" i="5"/>
  <c r="M35" i="5"/>
  <c r="K19" i="5"/>
  <c r="M19" i="5"/>
  <c r="K11" i="5"/>
  <c r="M11" i="5"/>
  <c r="M10" i="5"/>
  <c r="K10" i="5"/>
  <c r="M49" i="5"/>
  <c r="K49" i="5"/>
  <c r="K9" i="5"/>
  <c r="M9" i="5"/>
  <c r="M56" i="5"/>
  <c r="K56" i="5"/>
  <c r="M16" i="5"/>
  <c r="K16" i="5"/>
  <c r="K55" i="5"/>
  <c r="M55" i="5"/>
  <c r="K31" i="5"/>
  <c r="M31" i="5"/>
  <c r="K7" i="5"/>
  <c r="M7" i="5"/>
  <c r="M30" i="5"/>
  <c r="K30" i="5"/>
  <c r="K14" i="5"/>
  <c r="M14" i="5"/>
  <c r="K37" i="5"/>
  <c r="M37" i="5"/>
  <c r="M52" i="5"/>
  <c r="K52" i="5"/>
  <c r="M44" i="5"/>
  <c r="K44" i="5"/>
  <c r="M12" i="5"/>
  <c r="K12" i="5"/>
  <c r="P31" i="5"/>
  <c r="K4" i="5"/>
  <c r="M4" i="5"/>
  <c r="M57" i="5"/>
  <c r="K57" i="5"/>
  <c r="K50" i="5"/>
  <c r="K48" i="5"/>
  <c r="K46" i="5"/>
  <c r="K45" i="5"/>
  <c r="K43" i="5"/>
  <c r="K42" i="5"/>
  <c r="K38" i="5"/>
  <c r="K36" i="5"/>
  <c r="K34" i="5"/>
  <c r="K32" i="5"/>
  <c r="K29" i="5"/>
  <c r="K28" i="5"/>
  <c r="K25" i="5"/>
  <c r="K22" i="5"/>
  <c r="K21" i="5"/>
  <c r="K20" i="5"/>
  <c r="K18" i="5"/>
  <c r="K15" i="5"/>
  <c r="I2" i="4"/>
  <c r="I5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P34" i="5" l="1"/>
  <c r="M59" i="5"/>
  <c r="P33" i="5"/>
  <c r="K59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Q28" i="5"/>
  <c r="F28" i="5"/>
  <c r="D28" i="5"/>
  <c r="Q27" i="5"/>
  <c r="F27" i="5"/>
  <c r="D27" i="5"/>
  <c r="Q26" i="5"/>
  <c r="F26" i="5"/>
  <c r="D26" i="5"/>
  <c r="Q25" i="5"/>
  <c r="F25" i="5"/>
  <c r="D25" i="5"/>
  <c r="Q24" i="5"/>
  <c r="F24" i="5"/>
  <c r="D24" i="5"/>
  <c r="Q23" i="5"/>
  <c r="F23" i="5"/>
  <c r="D23" i="5"/>
  <c r="Q22" i="5"/>
  <c r="F22" i="5"/>
  <c r="D22" i="5"/>
  <c r="Q21" i="5"/>
  <c r="F21" i="5"/>
  <c r="D21" i="5"/>
  <c r="Q20" i="5"/>
  <c r="F20" i="5"/>
  <c r="D20" i="5"/>
  <c r="Q19" i="5"/>
  <c r="F19" i="5"/>
  <c r="D19" i="5"/>
  <c r="Q18" i="5"/>
  <c r="F18" i="5"/>
  <c r="D18" i="5"/>
  <c r="Q17" i="5"/>
  <c r="F17" i="5"/>
  <c r="D17" i="5"/>
  <c r="Q16" i="5"/>
  <c r="F16" i="5"/>
  <c r="D16" i="5"/>
  <c r="Q15" i="5"/>
  <c r="F15" i="5"/>
  <c r="D15" i="5"/>
  <c r="Q14" i="5"/>
  <c r="F14" i="5"/>
  <c r="D14" i="5"/>
  <c r="Q13" i="5"/>
  <c r="F13" i="5"/>
  <c r="D13" i="5"/>
  <c r="Q12" i="5"/>
  <c r="F12" i="5"/>
  <c r="D12" i="5"/>
  <c r="Q11" i="5"/>
  <c r="F11" i="5"/>
  <c r="D11" i="5"/>
  <c r="Q10" i="5"/>
  <c r="F10" i="5"/>
  <c r="D10" i="5"/>
  <c r="Q9" i="5"/>
  <c r="F9" i="5"/>
  <c r="D9" i="5"/>
  <c r="Q8" i="5"/>
  <c r="F8" i="5"/>
  <c r="D8" i="5"/>
  <c r="Q7" i="5"/>
  <c r="F7" i="5"/>
  <c r="D7" i="5"/>
  <c r="Q6" i="5"/>
  <c r="F6" i="5"/>
  <c r="D6" i="5"/>
  <c r="Q5" i="5"/>
  <c r="F5" i="5"/>
  <c r="D5" i="5"/>
  <c r="Q4" i="5"/>
  <c r="F4" i="5"/>
  <c r="D4" i="5"/>
  <c r="H59" i="5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<sst xmlns="http://schemas.openxmlformats.org/spreadsheetml/2006/main" count="216" uniqueCount="79">
  <si>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</si>
  <si>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</si>
  <si>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</si>
  <si>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</si>
  <si>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</si>
  <si>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</si>
  <si>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</si>
  <si>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</si>
  <si>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</si>
  <si>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</si>
  <si>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</si>
  <si>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</si>
  <si>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</si>
  <si>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</si>
  <si>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</si>
  <si>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</si>
  <si>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</si>
  <si>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</si>
  <si>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</si>
  <si>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</si>
  <si>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</si>
  <si>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</si>
  <si>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</si>
  <si>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Actual Driving Time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</si>
  <si>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</si>
  <si>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</si>
  <si>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</si>
  <si>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</si>
  <si>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</si>
  <si>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</si>
  <si>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</si>
  <si>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</si>
  <si>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</si>
  <si>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</si>
  <si>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</si>
  <si>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</si>
  <si>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</si>
  <si>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</si>
  <si>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</si>
  <si>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</si>
  <si>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</si>
  <si>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</si>
  <si>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</si>
  <si>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</si>
  <si>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</si>
  <si>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</si>
  <si>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</si>
  <si>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</si>
  <si>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</si>
  <si>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</si>
  <si>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</si>
  <si>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</si>
  <si>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Cold Weather Route and Cost Calculator</t>
  </si>
  <si>
    <t>Time</t>
  </si>
  <si>
    <t>Cost</t>
  </si>
  <si>
    <t>1-3-6-9-12-15-16-19-21-24-25</t>
  </si>
  <si>
    <t>Miles</t>
  </si>
  <si>
    <t>Drive Time</t>
  </si>
  <si>
    <t>Cost Per Mile</t>
  </si>
  <si>
    <t>1-2-5-8-11-14-17-20-22-25</t>
  </si>
  <si>
    <t>1-4-7-10-13-16-19-22-25</t>
  </si>
  <si>
    <t>Temp</t>
  </si>
  <si>
    <t>Route</t>
  </si>
  <si>
    <t>Temperature</t>
  </si>
  <si>
    <t>Cost / Mile</t>
  </si>
  <si>
    <t>Leg Cost</t>
  </si>
  <si>
    <t>Cold Weather</t>
  </si>
  <si>
    <t>Warm Weather</t>
  </si>
  <si>
    <t>Construction Delays</t>
  </si>
  <si>
    <t>Driving Leg Cost</t>
  </si>
  <si>
    <t>1-3-6-9-12-15-16-19-21-24-26</t>
  </si>
  <si>
    <t>1-3-6-9-12-15-16-19-21-24-27</t>
  </si>
  <si>
    <t>Construction (Warm Weather)</t>
  </si>
  <si>
    <t>1-4-5-8-11-14-17--20--23-25</t>
  </si>
  <si>
    <t xml:space="preserve">  </t>
  </si>
  <si>
    <t>Total  Cost</t>
  </si>
  <si>
    <t>Avg Temp</t>
  </si>
  <si>
    <t>1-3-4-6--7-9-10-11-13-14-16-17-19-21-22-24-25</t>
  </si>
  <si>
    <t>1-3-4-6-7-9-10-12-13-15-16-18-19-21-22-23-25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</si>
</sst>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h]:mm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0" tint="-4.9989318521683403E-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44" fontId="1" fillId="10" borderId="0" xfId="2" applyFont="1" applyFill="1"/>
    <xf numFmtId="0" fontId="1" fillId="10" borderId="0" xfId="0" applyFont="1" applyFill="1" applyAlignment="1">
      <alignment horizontal="left"/>
    </xf>
    <xf numFmtId="44" fontId="2" fillId="10" borderId="0" xfId="0" applyNumberFormat="1" applyFont="1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" fillId="10" borderId="1" xfId="2" applyFont="1" applyFill="1" applyBorder="1" applyAlignment="1">
      <alignment horizontal="center" wrapText="1"/>
    </xf>
    <xf numFmtId="164" fontId="1" fillId="10" borderId="1" xfId="1" applyNumberFormat="1" applyFont="1" applyFill="1" applyBorder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6" fontId="1" fillId="0" borderId="0" xfId="0" applyNumberFormat="1" applyFont="1"/>
    <xf numFmtId="0" fontId="1" fillId="11" borderId="1" xfId="0" applyFont="1" applyFill="1" applyBorder="1" applyAlignment="1">
      <alignment horizontal="center" wrapText="1"/>
    </xf>
    <xf numFmtId="44" fontId="1" fillId="11" borderId="1" xfId="2" applyFont="1" applyFill="1" applyBorder="1" applyAlignment="1">
      <alignment horizontal="center" wrapText="1"/>
    </xf>
    <xf numFmtId="165" fontId="1" fillId="11" borderId="1" xfId="0" applyNumberFormat="1" applyFont="1" applyFill="1" applyBorder="1" applyAlignment="1">
      <alignment horizontal="center"/>
    </xf>
    <xf numFmtId="44" fontId="1" fillId="0" borderId="0" xfId="2" applyFont="1"/>
    <xf numFmtId="0" fontId="2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 textRotation="45"/>
    </xf>
    <xf numFmtId="0" fontId="2" fillId="0" borderId="0" xfId="0" applyFont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wrapText="1"/>
    </xf>
    <xf numFmtId="0" fontId="1" fillId="10" borderId="4" xfId="0" applyFont="1" applyFill="1" applyBorder="1"/>
    <xf numFmtId="0" fontId="4" fillId="10" borderId="3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 wrapText="1"/>
    </xf>
    <xf numFmtId="7" fontId="1" fillId="11" borderId="1" xfId="2" applyNumberFormat="1" applyFont="1" applyFill="1" applyBorder="1" applyAlignment="1">
      <alignment horizontal="center" wrapText="1"/>
    </xf>
    <xf numFmtId="0" fontId="2" fillId="10" borderId="5" xfId="0" applyFont="1" applyFill="1" applyBorder="1"/>
    <xf numFmtId="0" fontId="2" fillId="10" borderId="6" xfId="0" applyFont="1" applyFill="1" applyBorder="1"/>
    <xf numFmtId="0" fontId="5" fillId="10" borderId="0" xfId="2" applyNumberFormat="1" applyFont="1" applyFill="1"/>
    <xf numFmtId="8" fontId="1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6EB-7947-4849-B32B-8444BA3D7EC1}">
  <dimension ref="A1:W78"/>
  <sheetViews>
    <sheetView tabSelected="1" topLeftCell="A61" zoomScale="90" zoomScaleNormal="90" workbookViewId="0">
      <selection activeCell="B73" sqref="A73:XFD73"/>
    </sheetView>
  </sheetViews>
  <sheetFormatPr baseColWidth="10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4.1640625" style="8" customWidth="1"/>
    <col min="6" max="6" width="16.83203125" style="8" customWidth="1"/>
    <col min="7" max="7" width="12.33203125" style="12" customWidth="1"/>
    <col min="8" max="12" width="14.1640625" style="12" customWidth="1"/>
    <col min="13" max="14" width="10.83203125" style="8"/>
    <col min="15" max="15" width="12.33203125" style="8" customWidth="1"/>
    <col min="16" max="17" width="20.5" style="8" customWidth="1"/>
    <col min="18" max="18" width="15.1640625" style="8" customWidth="1"/>
    <col min="19" max="19" width="15.5" style="8" customWidth="1"/>
    <col min="20" max="16384" width="10.83203125" style="8"/>
  </cols>
  <sheetData>
    <row r="1" spans="1:23" ht="45" customHeight="1" x14ac:dyDescent="0.25">
      <c r="A1" s="20"/>
      <c r="B1" s="57" t="s">
        <v>52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3" x14ac:dyDescent="0.2">
      <c r="A2" s="20"/>
      <c r="B2" s="53" t="s">
        <v>25</v>
      </c>
      <c r="C2" s="54" t="s">
        <v>0</v>
      </c>
      <c r="D2" s="54"/>
      <c r="E2" s="54" t="s">
        <v>1</v>
      </c>
      <c r="F2" s="54"/>
      <c r="G2" s="55"/>
      <c r="H2" s="55"/>
      <c r="I2" s="55"/>
      <c r="J2" s="55"/>
      <c r="K2" s="55"/>
      <c r="L2" s="55"/>
      <c r="M2" s="55"/>
      <c r="N2" s="20"/>
      <c r="O2" s="56"/>
      <c r="P2" s="56"/>
      <c r="Q2" s="54" t="s">
        <v>26</v>
      </c>
      <c r="R2" s="54"/>
      <c r="S2" s="20"/>
    </row>
    <row r="3" spans="1:23" ht="32" x14ac:dyDescent="0.2">
      <c r="A3" s="20"/>
      <c r="B3" s="25" t="s">
        <v>16</v>
      </c>
      <c r="C3" s="25" t="s">
        <v>14</v>
      </c>
      <c r="D3" s="25" t="s">
        <v>15</v>
      </c>
      <c r="E3" s="25" t="s">
        <v>14</v>
      </c>
      <c r="F3" s="25" t="s">
        <v>15</v>
      </c>
      <c r="G3" s="26" t="s">
        <v>50</v>
      </c>
      <c r="H3" s="26" t="s">
        <v>51</v>
      </c>
      <c r="I3" s="26" t="s">
        <v>9</v>
      </c>
      <c r="J3" s="26" t="s">
        <v>58</v>
      </c>
      <c r="K3" s="26" t="s">
        <v>69</v>
      </c>
      <c r="L3" s="26" t="s">
        <v>68</v>
      </c>
      <c r="M3" s="26" t="s">
        <v>57</v>
      </c>
      <c r="N3" s="20"/>
      <c r="O3" s="25" t="s">
        <v>14</v>
      </c>
      <c r="P3" s="25" t="s">
        <v>15</v>
      </c>
      <c r="Q3" s="37" t="s">
        <v>18</v>
      </c>
      <c r="R3" s="37" t="s">
        <v>19</v>
      </c>
      <c r="S3" s="20"/>
    </row>
    <row r="4" spans="1:23" x14ac:dyDescent="0.2">
      <c r="A4" s="20"/>
      <c r="B4" s="27">
        <v>0</v>
      </c>
      <c r="C4" s="27">
        <v>1</v>
      </c>
      <c r="D4" s="24" t="str">
        <f t="shared" ref="D4:D35" si="0">VLOOKUP(C4, cities, 2, FALSE)</f>
        <v>Portland, OR</v>
      </c>
      <c r="E4" s="27">
        <v>2</v>
      </c>
      <c r="F4" s="24" t="str">
        <f t="shared" ref="F4:F35" si="1">VLOOKUP(E4,cities, 2, FALSE)</f>
        <v>Kennewick, WA</v>
      </c>
      <c r="G4" s="23">
        <v>213</v>
      </c>
      <c r="H4" s="28">
        <f>IF(I4&gt;32,G4, 10000)</f>
        <v>213</v>
      </c>
      <c r="I4" s="23">
        <v>45</v>
      </c>
      <c r="J4" s="40">
        <v>0.45</v>
      </c>
      <c r="K4" s="40">
        <f>H4*J4</f>
        <v>95.850000000000009</v>
      </c>
      <c r="L4" s="41">
        <v>0</v>
      </c>
      <c r="M4" s="41">
        <f>(H4/65)/24+L4</f>
        <v>0.13653846153846153</v>
      </c>
      <c r="N4" s="20"/>
      <c r="O4" s="27">
        <v>1</v>
      </c>
      <c r="P4" s="24" t="s">
        <v>10</v>
      </c>
      <c r="Q4" s="27">
        <f>SUMIF($E$4:$E$57,O4,$B$4:$B$57) - SUMIF($C$4:$C$57,O4,$B$4:$B$57)</f>
        <v>-1</v>
      </c>
      <c r="R4" s="22">
        <v>-1</v>
      </c>
      <c r="S4" s="20"/>
      <c r="W4" s="23">
        <v>45</v>
      </c>
    </row>
    <row r="5" spans="1:23" x14ac:dyDescent="0.2">
      <c r="A5" s="20"/>
      <c r="B5" s="27">
        <v>1</v>
      </c>
      <c r="C5" s="27">
        <v>1</v>
      </c>
      <c r="D5" s="24" t="str">
        <f t="shared" si="0"/>
        <v>Portland, OR</v>
      </c>
      <c r="E5" s="27">
        <v>3</v>
      </c>
      <c r="F5" s="24" t="str">
        <f t="shared" si="1"/>
        <v>Klamath Falls, OR</v>
      </c>
      <c r="G5" s="23">
        <v>197</v>
      </c>
      <c r="H5" s="28">
        <f t="shared" ref="H5:H57" si="2">IF(I5&gt;32,G5, 10000)</f>
        <v>197</v>
      </c>
      <c r="I5" s="23">
        <v>56</v>
      </c>
      <c r="J5" s="40">
        <v>0.55000000000000004</v>
      </c>
      <c r="K5" s="40">
        <f t="shared" ref="K5:K57" si="3">H5*J5</f>
        <v>108.35000000000001</v>
      </c>
      <c r="L5" s="41">
        <v>0</v>
      </c>
      <c r="M5" s="41">
        <f t="shared" ref="M5:M7" si="4">(H5/65)/24+L5</f>
        <v>0.12628205128205128</v>
      </c>
      <c r="N5" s="20"/>
      <c r="O5" s="27">
        <v>2</v>
      </c>
      <c r="P5" s="24" t="s">
        <v>30</v>
      </c>
      <c r="Q5" s="27">
        <f t="shared" ref="Q5:Q28" si="5">SUMIF($E$4:$E$57,O5,$B$4:$B$57) - SUMIF($C$4:$C$57,O5,$B$4:$B$57)</f>
        <v>0</v>
      </c>
      <c r="R5" s="22">
        <v>0</v>
      </c>
      <c r="S5" s="20"/>
      <c r="W5" s="23">
        <v>56</v>
      </c>
    </row>
    <row r="6" spans="1:23" x14ac:dyDescent="0.2">
      <c r="A6" s="20"/>
      <c r="B6" s="27">
        <v>0</v>
      </c>
      <c r="C6" s="27">
        <v>1</v>
      </c>
      <c r="D6" s="24" t="str">
        <f t="shared" si="0"/>
        <v>Portland, OR</v>
      </c>
      <c r="E6" s="27">
        <v>4</v>
      </c>
      <c r="F6" s="24" t="str">
        <f t="shared" si="1"/>
        <v>Boise, ID</v>
      </c>
      <c r="G6" s="23">
        <v>341</v>
      </c>
      <c r="H6" s="28">
        <f t="shared" si="2"/>
        <v>341</v>
      </c>
      <c r="I6" s="23">
        <v>50</v>
      </c>
      <c r="J6" s="40">
        <v>0.74</v>
      </c>
      <c r="K6" s="40">
        <f t="shared" si="3"/>
        <v>252.34</v>
      </c>
      <c r="L6" s="41">
        <v>0</v>
      </c>
      <c r="M6" s="41">
        <f t="shared" si="4"/>
        <v>0.21858974358974359</v>
      </c>
      <c r="N6" s="20"/>
      <c r="O6" s="27">
        <v>3</v>
      </c>
      <c r="P6" s="24" t="s">
        <v>41</v>
      </c>
      <c r="Q6" s="27">
        <f t="shared" si="5"/>
        <v>0</v>
      </c>
      <c r="R6" s="22">
        <v>0</v>
      </c>
      <c r="S6" s="20"/>
      <c r="W6" s="23">
        <v>50</v>
      </c>
    </row>
    <row r="7" spans="1:23" x14ac:dyDescent="0.2">
      <c r="A7" s="20"/>
      <c r="B7" s="27">
        <v>0</v>
      </c>
      <c r="C7" s="27">
        <v>2</v>
      </c>
      <c r="D7" s="24" t="str">
        <f t="shared" si="0"/>
        <v>Kennewick, WA</v>
      </c>
      <c r="E7" s="27">
        <v>4</v>
      </c>
      <c r="F7" s="24" t="str">
        <f t="shared" si="1"/>
        <v>Boise, ID</v>
      </c>
      <c r="G7" s="23">
        <v>230</v>
      </c>
      <c r="H7" s="28">
        <f t="shared" si="2"/>
        <v>230</v>
      </c>
      <c r="I7" s="23">
        <v>48</v>
      </c>
      <c r="J7" s="40">
        <v>0.67</v>
      </c>
      <c r="K7" s="40">
        <f t="shared" si="3"/>
        <v>154.10000000000002</v>
      </c>
      <c r="L7" s="41">
        <v>0</v>
      </c>
      <c r="M7" s="41">
        <f t="shared" si="4"/>
        <v>0.14743589743589744</v>
      </c>
      <c r="N7" s="20"/>
      <c r="O7" s="27">
        <v>4</v>
      </c>
      <c r="P7" s="24" t="s">
        <v>37</v>
      </c>
      <c r="Q7" s="27">
        <f t="shared" si="5"/>
        <v>0</v>
      </c>
      <c r="R7" s="22">
        <v>0</v>
      </c>
      <c r="S7" s="20"/>
      <c r="W7" s="23">
        <v>48</v>
      </c>
    </row>
    <row r="8" spans="1:23" x14ac:dyDescent="0.2">
      <c r="A8" s="20"/>
      <c r="B8" s="27">
        <v>0</v>
      </c>
      <c r="C8" s="27">
        <v>2</v>
      </c>
      <c r="D8" s="24" t="str">
        <f t="shared" si="0"/>
        <v>Kennewick, WA</v>
      </c>
      <c r="E8" s="27">
        <v>5</v>
      </c>
      <c r="F8" s="24" t="str">
        <f t="shared" si="1"/>
        <v>Missoula, MT</v>
      </c>
      <c r="G8" s="23">
        <v>336</v>
      </c>
      <c r="H8" s="28">
        <f t="shared" si="2"/>
        <v>336</v>
      </c>
      <c r="I8" s="23">
        <v>49</v>
      </c>
      <c r="J8" s="40">
        <v>0.45</v>
      </c>
      <c r="K8" s="40">
        <f t="shared" si="3"/>
        <v>151.20000000000002</v>
      </c>
      <c r="L8" s="41">
        <v>0.16666666666666666</v>
      </c>
      <c r="M8" s="41">
        <f>(H8/65)/24+L8</f>
        <v>0.38205128205128203</v>
      </c>
      <c r="N8" s="20"/>
      <c r="O8" s="27">
        <v>5</v>
      </c>
      <c r="P8" s="24" t="s">
        <v>31</v>
      </c>
      <c r="Q8" s="27">
        <f t="shared" si="5"/>
        <v>0</v>
      </c>
      <c r="R8" s="22">
        <v>0</v>
      </c>
      <c r="S8" s="20"/>
      <c r="W8" s="23">
        <v>49</v>
      </c>
    </row>
    <row r="9" spans="1:23" x14ac:dyDescent="0.2">
      <c r="A9" s="20"/>
      <c r="B9" s="27">
        <v>1</v>
      </c>
      <c r="C9" s="27">
        <v>3</v>
      </c>
      <c r="D9" s="24" t="str">
        <f t="shared" si="0"/>
        <v>Klamath Falls, OR</v>
      </c>
      <c r="E9" s="27">
        <v>4</v>
      </c>
      <c r="F9" s="24" t="str">
        <f t="shared" si="1"/>
        <v>Boise, ID</v>
      </c>
      <c r="G9" s="23">
        <v>300</v>
      </c>
      <c r="H9" s="28">
        <f t="shared" si="2"/>
        <v>300</v>
      </c>
      <c r="I9" s="23">
        <v>54</v>
      </c>
      <c r="J9" s="40">
        <v>0.69</v>
      </c>
      <c r="K9" s="40">
        <f t="shared" si="3"/>
        <v>206.99999999999997</v>
      </c>
      <c r="L9" s="41">
        <v>0</v>
      </c>
      <c r="M9" s="41">
        <f t="shared" ref="M9:M57" si="6">(H9/65)/24+L9</f>
        <v>0.19230769230769229</v>
      </c>
      <c r="N9" s="20"/>
      <c r="O9" s="27">
        <v>6</v>
      </c>
      <c r="P9" s="24" t="s">
        <v>42</v>
      </c>
      <c r="Q9" s="27">
        <f t="shared" si="5"/>
        <v>0</v>
      </c>
      <c r="R9" s="22">
        <v>0</v>
      </c>
      <c r="S9" s="20"/>
      <c r="W9" s="23">
        <v>54</v>
      </c>
    </row>
    <row r="10" spans="1:23" x14ac:dyDescent="0.2">
      <c r="A10" s="20"/>
      <c r="B10" s="27">
        <v>0</v>
      </c>
      <c r="C10" s="27">
        <v>3</v>
      </c>
      <c r="D10" s="24" t="str">
        <f t="shared" si="0"/>
        <v>Klamath Falls, OR</v>
      </c>
      <c r="E10" s="27">
        <v>6</v>
      </c>
      <c r="F10" s="24" t="str">
        <f t="shared" si="1"/>
        <v>Reno, NV</v>
      </c>
      <c r="G10" s="23">
        <v>221</v>
      </c>
      <c r="H10" s="28">
        <f t="shared" si="2"/>
        <v>221</v>
      </c>
      <c r="I10" s="23">
        <v>53</v>
      </c>
      <c r="J10" s="40">
        <v>0.89</v>
      </c>
      <c r="K10" s="40">
        <f t="shared" si="3"/>
        <v>196.69</v>
      </c>
      <c r="L10" s="41">
        <v>0</v>
      </c>
      <c r="M10" s="41">
        <f t="shared" si="6"/>
        <v>0.14166666666666666</v>
      </c>
      <c r="N10" s="20"/>
      <c r="O10" s="27">
        <v>7</v>
      </c>
      <c r="P10" s="24" t="s">
        <v>38</v>
      </c>
      <c r="Q10" s="27">
        <f t="shared" si="5"/>
        <v>0</v>
      </c>
      <c r="R10" s="22">
        <v>0</v>
      </c>
      <c r="S10" s="20"/>
      <c r="W10" s="23">
        <v>53</v>
      </c>
    </row>
    <row r="11" spans="1:23" x14ac:dyDescent="0.2">
      <c r="A11" s="20"/>
      <c r="B11" s="27">
        <v>0</v>
      </c>
      <c r="C11" s="27">
        <v>4</v>
      </c>
      <c r="D11" s="24" t="str">
        <f t="shared" si="0"/>
        <v>Boise, ID</v>
      </c>
      <c r="E11" s="27">
        <v>5</v>
      </c>
      <c r="F11" s="24" t="str">
        <f t="shared" si="1"/>
        <v>Missoula, MT</v>
      </c>
      <c r="G11" s="23">
        <v>249</v>
      </c>
      <c r="H11" s="28">
        <f t="shared" si="2"/>
        <v>249</v>
      </c>
      <c r="I11" s="23">
        <v>45</v>
      </c>
      <c r="J11" s="40">
        <v>0.91</v>
      </c>
      <c r="K11" s="40">
        <f t="shared" si="3"/>
        <v>226.59</v>
      </c>
      <c r="L11" s="41">
        <v>0</v>
      </c>
      <c r="M11" s="41">
        <f t="shared" si="6"/>
        <v>0.15961538461538463</v>
      </c>
      <c r="N11" s="20"/>
      <c r="O11" s="27">
        <v>8</v>
      </c>
      <c r="P11" s="24" t="s">
        <v>32</v>
      </c>
      <c r="Q11" s="27">
        <f t="shared" si="5"/>
        <v>0</v>
      </c>
      <c r="R11" s="22">
        <v>0</v>
      </c>
      <c r="S11" s="20"/>
      <c r="W11" s="23">
        <v>45</v>
      </c>
    </row>
    <row r="12" spans="1:23" x14ac:dyDescent="0.2">
      <c r="A12" s="20"/>
      <c r="B12" s="27">
        <v>1</v>
      </c>
      <c r="C12" s="27">
        <v>4</v>
      </c>
      <c r="D12" s="24" t="str">
        <f t="shared" si="0"/>
        <v>Boise, ID</v>
      </c>
      <c r="E12" s="27">
        <v>6</v>
      </c>
      <c r="F12" s="24" t="str">
        <f t="shared" si="1"/>
        <v>Reno, NV</v>
      </c>
      <c r="G12" s="23">
        <v>317</v>
      </c>
      <c r="H12" s="28">
        <f t="shared" si="2"/>
        <v>317</v>
      </c>
      <c r="I12" s="23">
        <v>52</v>
      </c>
      <c r="J12" s="40">
        <v>0.93</v>
      </c>
      <c r="K12" s="40">
        <f t="shared" si="3"/>
        <v>294.81</v>
      </c>
      <c r="L12" s="41">
        <v>0</v>
      </c>
      <c r="M12" s="41">
        <f t="shared" si="6"/>
        <v>0.20320512820512823</v>
      </c>
      <c r="N12" s="20"/>
      <c r="O12" s="27">
        <v>9</v>
      </c>
      <c r="P12" s="24" t="s">
        <v>43</v>
      </c>
      <c r="Q12" s="27">
        <f t="shared" si="5"/>
        <v>0</v>
      </c>
      <c r="R12" s="22">
        <v>0</v>
      </c>
      <c r="S12" s="20"/>
      <c r="W12" s="23">
        <v>52</v>
      </c>
    </row>
    <row r="13" spans="1:23" x14ac:dyDescent="0.2">
      <c r="A13" s="20"/>
      <c r="B13" s="27">
        <v>0</v>
      </c>
      <c r="C13" s="27">
        <v>4</v>
      </c>
      <c r="D13" s="24" t="str">
        <f t="shared" si="0"/>
        <v>Boise, ID</v>
      </c>
      <c r="E13" s="27">
        <v>7</v>
      </c>
      <c r="F13" s="24" t="str">
        <f t="shared" si="1"/>
        <v>Salt Lake City, UT</v>
      </c>
      <c r="G13" s="23">
        <v>293</v>
      </c>
      <c r="H13" s="28">
        <f t="shared" si="2"/>
        <v>293</v>
      </c>
      <c r="I13" s="23">
        <v>51</v>
      </c>
      <c r="J13" s="40">
        <v>0.8</v>
      </c>
      <c r="K13" s="40">
        <f t="shared" si="3"/>
        <v>234.4</v>
      </c>
      <c r="L13" s="41">
        <v>0.125</v>
      </c>
      <c r="M13" s="41">
        <f t="shared" si="6"/>
        <v>0.31282051282051282</v>
      </c>
      <c r="N13" s="20"/>
      <c r="O13" s="27">
        <v>10</v>
      </c>
      <c r="P13" s="24" t="s">
        <v>39</v>
      </c>
      <c r="Q13" s="27">
        <f t="shared" si="5"/>
        <v>0</v>
      </c>
      <c r="R13" s="22">
        <v>0</v>
      </c>
      <c r="S13" s="20"/>
      <c r="W13" s="23">
        <v>51</v>
      </c>
    </row>
    <row r="14" spans="1:23" x14ac:dyDescent="0.2">
      <c r="A14" s="20"/>
      <c r="B14" s="27">
        <v>0</v>
      </c>
      <c r="C14" s="27">
        <v>5</v>
      </c>
      <c r="D14" s="24" t="str">
        <f t="shared" si="0"/>
        <v>Missoula, MT</v>
      </c>
      <c r="E14" s="27">
        <v>7</v>
      </c>
      <c r="F14" s="24" t="str">
        <f t="shared" si="1"/>
        <v>Salt Lake City, UT</v>
      </c>
      <c r="G14" s="23">
        <v>432</v>
      </c>
      <c r="H14" s="28">
        <f t="shared" si="2"/>
        <v>432</v>
      </c>
      <c r="I14" s="23">
        <v>33</v>
      </c>
      <c r="J14" s="40">
        <v>0.73</v>
      </c>
      <c r="K14" s="40">
        <f t="shared" si="3"/>
        <v>315.36</v>
      </c>
      <c r="L14" s="41">
        <v>0</v>
      </c>
      <c r="M14" s="41">
        <f t="shared" si="6"/>
        <v>0.27692307692307694</v>
      </c>
      <c r="N14" s="20"/>
      <c r="O14" s="27">
        <v>11</v>
      </c>
      <c r="P14" s="24" t="s">
        <v>33</v>
      </c>
      <c r="Q14" s="27">
        <f t="shared" si="5"/>
        <v>0</v>
      </c>
      <c r="R14" s="22">
        <v>0</v>
      </c>
      <c r="S14" s="20"/>
      <c r="W14" s="23">
        <v>33</v>
      </c>
    </row>
    <row r="15" spans="1:23" x14ac:dyDescent="0.2">
      <c r="A15" s="20"/>
      <c r="B15" s="27">
        <v>0</v>
      </c>
      <c r="C15" s="27">
        <v>5</v>
      </c>
      <c r="D15" s="24" t="str">
        <f t="shared" si="0"/>
        <v>Missoula, MT</v>
      </c>
      <c r="E15" s="27">
        <v>8</v>
      </c>
      <c r="F15" s="24" t="str">
        <f t="shared" si="1"/>
        <v>Bozeman, MT</v>
      </c>
      <c r="G15" s="23">
        <v>202</v>
      </c>
      <c r="H15" s="28">
        <f t="shared" si="2"/>
        <v>10000</v>
      </c>
      <c r="I15" s="23">
        <v>13</v>
      </c>
      <c r="J15" s="40">
        <v>0.45</v>
      </c>
      <c r="K15" s="40">
        <f t="shared" si="3"/>
        <v>4500</v>
      </c>
      <c r="L15" s="41">
        <v>0</v>
      </c>
      <c r="M15" s="41">
        <f t="shared" si="6"/>
        <v>6.4102564102564097</v>
      </c>
      <c r="N15" s="20"/>
      <c r="O15" s="27">
        <v>12</v>
      </c>
      <c r="P15" s="24" t="s">
        <v>44</v>
      </c>
      <c r="Q15" s="27">
        <f t="shared" si="5"/>
        <v>0</v>
      </c>
      <c r="R15" s="22">
        <v>0</v>
      </c>
      <c r="S15" s="20"/>
      <c r="T15" s="8" t="s">
        <v>5</v>
      </c>
      <c r="W15" s="23">
        <v>13</v>
      </c>
    </row>
    <row r="16" spans="1:23" x14ac:dyDescent="0.2">
      <c r="A16" s="20"/>
      <c r="B16" s="27">
        <v>1</v>
      </c>
      <c r="C16" s="27">
        <v>6</v>
      </c>
      <c r="D16" s="24" t="str">
        <f t="shared" si="0"/>
        <v>Reno, NV</v>
      </c>
      <c r="E16" s="27">
        <v>7</v>
      </c>
      <c r="F16" s="24" t="str">
        <f t="shared" si="1"/>
        <v>Salt Lake City, UT</v>
      </c>
      <c r="G16" s="23">
        <v>398</v>
      </c>
      <c r="H16" s="28">
        <f t="shared" si="2"/>
        <v>398</v>
      </c>
      <c r="I16" s="23">
        <v>50</v>
      </c>
      <c r="J16" s="40">
        <v>0.91</v>
      </c>
      <c r="K16" s="40">
        <f t="shared" si="3"/>
        <v>362.18</v>
      </c>
      <c r="L16" s="41">
        <v>0</v>
      </c>
      <c r="M16" s="41">
        <f t="shared" si="6"/>
        <v>0.25512820512820511</v>
      </c>
      <c r="N16" s="20"/>
      <c r="O16" s="27">
        <v>13</v>
      </c>
      <c r="P16" s="24" t="s">
        <v>45</v>
      </c>
      <c r="Q16" s="27">
        <f t="shared" si="5"/>
        <v>0</v>
      </c>
      <c r="R16" s="22">
        <v>0</v>
      </c>
      <c r="S16" s="20"/>
      <c r="W16" s="23">
        <v>50</v>
      </c>
    </row>
    <row r="17" spans="1:23" x14ac:dyDescent="0.2">
      <c r="A17" s="20"/>
      <c r="B17" s="27">
        <v>0</v>
      </c>
      <c r="C17" s="27">
        <v>6</v>
      </c>
      <c r="D17" s="24" t="str">
        <f t="shared" si="0"/>
        <v>Reno, NV</v>
      </c>
      <c r="E17" s="27">
        <v>9</v>
      </c>
      <c r="F17" s="24" t="str">
        <f t="shared" si="1"/>
        <v>Cove Fort, UT</v>
      </c>
      <c r="G17" s="23">
        <v>365</v>
      </c>
      <c r="H17" s="28">
        <f t="shared" si="2"/>
        <v>365</v>
      </c>
      <c r="I17" s="23">
        <v>52</v>
      </c>
      <c r="J17" s="40">
        <v>0.57999999999999996</v>
      </c>
      <c r="K17" s="40">
        <f t="shared" si="3"/>
        <v>211.7</v>
      </c>
      <c r="L17" s="41">
        <v>4.1666666666666664E-2</v>
      </c>
      <c r="M17" s="41">
        <f t="shared" si="6"/>
        <v>0.27564102564102561</v>
      </c>
      <c r="N17" s="20"/>
      <c r="O17" s="27">
        <v>14</v>
      </c>
      <c r="P17" s="24" t="s">
        <v>34</v>
      </c>
      <c r="Q17" s="27">
        <f t="shared" si="5"/>
        <v>0</v>
      </c>
      <c r="R17" s="22">
        <v>0</v>
      </c>
      <c r="S17" s="20"/>
      <c r="W17" s="23">
        <v>52</v>
      </c>
    </row>
    <row r="18" spans="1:23" x14ac:dyDescent="0.2">
      <c r="A18" s="20"/>
      <c r="B18" s="27">
        <v>0</v>
      </c>
      <c r="C18" s="27">
        <v>7</v>
      </c>
      <c r="D18" s="24" t="str">
        <f t="shared" si="0"/>
        <v>Salt Lake City, UT</v>
      </c>
      <c r="E18" s="27">
        <v>8</v>
      </c>
      <c r="F18" s="24" t="str">
        <f t="shared" si="1"/>
        <v>Bozeman, MT</v>
      </c>
      <c r="G18" s="23">
        <v>345</v>
      </c>
      <c r="H18" s="28">
        <f t="shared" si="2"/>
        <v>10000</v>
      </c>
      <c r="I18" s="23">
        <v>32</v>
      </c>
      <c r="J18" s="40">
        <v>0.6</v>
      </c>
      <c r="K18" s="40">
        <f t="shared" si="3"/>
        <v>6000</v>
      </c>
      <c r="L18" s="41">
        <v>0</v>
      </c>
      <c r="M18" s="41">
        <f t="shared" si="6"/>
        <v>6.4102564102564097</v>
      </c>
      <c r="N18" s="20"/>
      <c r="O18" s="27">
        <v>15</v>
      </c>
      <c r="P18" s="24" t="s">
        <v>46</v>
      </c>
      <c r="Q18" s="27">
        <f t="shared" si="5"/>
        <v>0</v>
      </c>
      <c r="R18" s="22">
        <v>0</v>
      </c>
      <c r="S18" s="20"/>
      <c r="W18" s="23">
        <v>32</v>
      </c>
    </row>
    <row r="19" spans="1:23" x14ac:dyDescent="0.2">
      <c r="A19" s="20"/>
      <c r="B19" s="27">
        <v>1</v>
      </c>
      <c r="C19" s="27">
        <v>7</v>
      </c>
      <c r="D19" s="24" t="str">
        <f t="shared" si="0"/>
        <v>Salt Lake City, UT</v>
      </c>
      <c r="E19" s="27">
        <v>9</v>
      </c>
      <c r="F19" s="24" t="str">
        <f t="shared" si="1"/>
        <v>Cove Fort, UT</v>
      </c>
      <c r="G19" s="23">
        <v>153</v>
      </c>
      <c r="H19" s="28">
        <f t="shared" si="2"/>
        <v>153</v>
      </c>
      <c r="I19" s="23">
        <v>46</v>
      </c>
      <c r="J19" s="40">
        <v>0.61</v>
      </c>
      <c r="K19" s="40">
        <f t="shared" si="3"/>
        <v>93.33</v>
      </c>
      <c r="L19" s="41">
        <v>0</v>
      </c>
      <c r="M19" s="41">
        <f t="shared" si="6"/>
        <v>9.8076923076923075E-2</v>
      </c>
      <c r="N19" s="20"/>
      <c r="O19" s="27">
        <v>16</v>
      </c>
      <c r="P19" s="24" t="s">
        <v>47</v>
      </c>
      <c r="Q19" s="27">
        <f t="shared" si="5"/>
        <v>0</v>
      </c>
      <c r="R19" s="22">
        <v>0</v>
      </c>
      <c r="S19" s="20"/>
      <c r="W19" s="23">
        <v>46</v>
      </c>
    </row>
    <row r="20" spans="1:23" x14ac:dyDescent="0.2">
      <c r="A20" s="20"/>
      <c r="B20" s="27">
        <v>0</v>
      </c>
      <c r="C20" s="27">
        <v>7</v>
      </c>
      <c r="D20" s="24" t="str">
        <f t="shared" si="0"/>
        <v>Salt Lake City, UT</v>
      </c>
      <c r="E20" s="27">
        <v>10</v>
      </c>
      <c r="F20" s="24" t="str">
        <f t="shared" si="1"/>
        <v>Denver, CO</v>
      </c>
      <c r="G20" s="23">
        <v>378</v>
      </c>
      <c r="H20" s="28">
        <f t="shared" si="2"/>
        <v>10000</v>
      </c>
      <c r="I20" s="23">
        <v>24</v>
      </c>
      <c r="J20" s="40">
        <v>0.65</v>
      </c>
      <c r="K20" s="40">
        <f t="shared" si="3"/>
        <v>6500</v>
      </c>
      <c r="L20" s="41">
        <v>0</v>
      </c>
      <c r="M20" s="41">
        <f t="shared" si="6"/>
        <v>6.4102564102564097</v>
      </c>
      <c r="N20" s="20"/>
      <c r="O20" s="27">
        <v>17</v>
      </c>
      <c r="P20" s="24" t="s">
        <v>35</v>
      </c>
      <c r="Q20" s="27">
        <f t="shared" si="5"/>
        <v>0</v>
      </c>
      <c r="R20" s="22">
        <v>0</v>
      </c>
      <c r="S20" s="20"/>
      <c r="W20" s="23">
        <v>24</v>
      </c>
    </row>
    <row r="21" spans="1:23" x14ac:dyDescent="0.2">
      <c r="A21" s="20"/>
      <c r="B21" s="27">
        <v>0</v>
      </c>
      <c r="C21" s="27">
        <v>8</v>
      </c>
      <c r="D21" s="24" t="str">
        <f t="shared" si="0"/>
        <v>Bozeman, MT</v>
      </c>
      <c r="E21" s="27">
        <v>10</v>
      </c>
      <c r="F21" s="24" t="str">
        <f t="shared" si="1"/>
        <v>Denver, CO</v>
      </c>
      <c r="G21" s="23">
        <v>511</v>
      </c>
      <c r="H21" s="28">
        <f t="shared" si="2"/>
        <v>10000</v>
      </c>
      <c r="I21" s="23">
        <v>18</v>
      </c>
      <c r="J21" s="40">
        <v>0.7</v>
      </c>
      <c r="K21" s="40">
        <f t="shared" si="3"/>
        <v>7000</v>
      </c>
      <c r="L21" s="41">
        <v>0</v>
      </c>
      <c r="M21" s="41">
        <f t="shared" si="6"/>
        <v>6.4102564102564097</v>
      </c>
      <c r="N21" s="20"/>
      <c r="O21" s="27">
        <v>18</v>
      </c>
      <c r="P21" s="24" t="s">
        <v>48</v>
      </c>
      <c r="Q21" s="27">
        <f t="shared" si="5"/>
        <v>0</v>
      </c>
      <c r="R21" s="22">
        <v>0</v>
      </c>
      <c r="S21" s="20"/>
      <c r="W21" s="23">
        <v>18</v>
      </c>
    </row>
    <row r="22" spans="1:23" x14ac:dyDescent="0.2">
      <c r="A22" s="20"/>
      <c r="B22" s="27">
        <v>0</v>
      </c>
      <c r="C22" s="27">
        <v>8</v>
      </c>
      <c r="D22" s="24" t="str">
        <f t="shared" si="0"/>
        <v>Bozeman, MT</v>
      </c>
      <c r="E22" s="27">
        <v>11</v>
      </c>
      <c r="F22" s="24" t="str">
        <f t="shared" si="1"/>
        <v>Miles City, MT</v>
      </c>
      <c r="G22" s="23">
        <v>286</v>
      </c>
      <c r="H22" s="28">
        <f t="shared" si="2"/>
        <v>10000</v>
      </c>
      <c r="I22" s="23">
        <v>11</v>
      </c>
      <c r="J22" s="40">
        <v>0.45</v>
      </c>
      <c r="K22" s="40">
        <f t="shared" si="3"/>
        <v>4500</v>
      </c>
      <c r="L22" s="41">
        <v>0</v>
      </c>
      <c r="M22" s="41">
        <f t="shared" si="6"/>
        <v>6.4102564102564097</v>
      </c>
      <c r="N22" s="20"/>
      <c r="O22" s="27">
        <v>19</v>
      </c>
      <c r="P22" s="24" t="s">
        <v>49</v>
      </c>
      <c r="Q22" s="27">
        <f t="shared" si="5"/>
        <v>0</v>
      </c>
      <c r="R22" s="22">
        <v>0</v>
      </c>
      <c r="S22" s="20"/>
      <c r="W22" s="23">
        <v>11</v>
      </c>
    </row>
    <row r="23" spans="1:23" x14ac:dyDescent="0.2">
      <c r="A23" s="20"/>
      <c r="B23" s="27">
        <v>1</v>
      </c>
      <c r="C23" s="27">
        <v>9</v>
      </c>
      <c r="D23" s="24" t="str">
        <f t="shared" si="0"/>
        <v>Cove Fort, UT</v>
      </c>
      <c r="E23" s="27">
        <v>10</v>
      </c>
      <c r="F23" s="24" t="str">
        <f t="shared" si="1"/>
        <v>Denver, CO</v>
      </c>
      <c r="G23" s="23">
        <v>417</v>
      </c>
      <c r="H23" s="28">
        <f t="shared" si="2"/>
        <v>417</v>
      </c>
      <c r="I23" s="23">
        <v>43</v>
      </c>
      <c r="J23" s="40">
        <v>0.76</v>
      </c>
      <c r="K23" s="40">
        <f t="shared" si="3"/>
        <v>316.92</v>
      </c>
      <c r="L23" s="41">
        <v>0</v>
      </c>
      <c r="M23" s="41">
        <f t="shared" si="6"/>
        <v>0.2673076923076923</v>
      </c>
      <c r="N23" s="20"/>
      <c r="O23" s="27">
        <v>20</v>
      </c>
      <c r="P23" s="24" t="s">
        <v>36</v>
      </c>
      <c r="Q23" s="27">
        <f t="shared" si="5"/>
        <v>0</v>
      </c>
      <c r="R23" s="22">
        <v>0</v>
      </c>
      <c r="S23" s="20"/>
      <c r="W23" s="23">
        <v>43</v>
      </c>
    </row>
    <row r="24" spans="1:23" x14ac:dyDescent="0.2">
      <c r="A24" s="20"/>
      <c r="B24" s="27">
        <v>0</v>
      </c>
      <c r="C24" s="27">
        <v>9</v>
      </c>
      <c r="D24" s="24" t="str">
        <f t="shared" si="0"/>
        <v>Cove Fort, UT</v>
      </c>
      <c r="E24" s="27">
        <v>12</v>
      </c>
      <c r="F24" s="24" t="str">
        <f t="shared" si="1"/>
        <v>Raton, NM</v>
      </c>
      <c r="G24" s="23">
        <v>452</v>
      </c>
      <c r="H24" s="28">
        <f t="shared" si="2"/>
        <v>452</v>
      </c>
      <c r="I24" s="23">
        <v>44</v>
      </c>
      <c r="J24" s="40">
        <v>0.74</v>
      </c>
      <c r="K24" s="40">
        <f t="shared" si="3"/>
        <v>334.48</v>
      </c>
      <c r="L24" s="41">
        <v>0</v>
      </c>
      <c r="M24" s="41">
        <f t="shared" si="6"/>
        <v>0.28974358974358977</v>
      </c>
      <c r="N24" s="20"/>
      <c r="O24" s="27">
        <v>21</v>
      </c>
      <c r="P24" s="24" t="s">
        <v>40</v>
      </c>
      <c r="Q24" s="27">
        <f t="shared" si="5"/>
        <v>0</v>
      </c>
      <c r="R24" s="22">
        <v>0</v>
      </c>
      <c r="S24" s="20"/>
      <c r="W24" s="23">
        <v>44</v>
      </c>
    </row>
    <row r="25" spans="1:23" x14ac:dyDescent="0.2">
      <c r="A25" s="20"/>
      <c r="B25" s="27">
        <v>0</v>
      </c>
      <c r="C25" s="27">
        <v>10</v>
      </c>
      <c r="D25" s="24" t="str">
        <f t="shared" si="0"/>
        <v>Denver, CO</v>
      </c>
      <c r="E25" s="27">
        <v>11</v>
      </c>
      <c r="F25" s="24" t="str">
        <f t="shared" si="1"/>
        <v>Miles City, MT</v>
      </c>
      <c r="G25" s="23">
        <v>462</v>
      </c>
      <c r="H25" s="28">
        <f t="shared" si="2"/>
        <v>10000</v>
      </c>
      <c r="I25" s="23">
        <v>24</v>
      </c>
      <c r="J25" s="40">
        <v>0.93</v>
      </c>
      <c r="K25" s="40">
        <f t="shared" si="3"/>
        <v>9300</v>
      </c>
      <c r="L25" s="41">
        <v>0</v>
      </c>
      <c r="M25" s="41">
        <f t="shared" si="6"/>
        <v>6.4102564102564097</v>
      </c>
      <c r="N25" s="20"/>
      <c r="O25" s="27">
        <v>22</v>
      </c>
      <c r="P25" s="24" t="s">
        <v>28</v>
      </c>
      <c r="Q25" s="27">
        <f t="shared" si="5"/>
        <v>0</v>
      </c>
      <c r="R25" s="22">
        <v>0</v>
      </c>
      <c r="S25" s="20"/>
      <c r="W25" s="23">
        <v>24</v>
      </c>
    </row>
    <row r="26" spans="1:23" x14ac:dyDescent="0.2">
      <c r="A26" s="20"/>
      <c r="B26" s="27">
        <v>1</v>
      </c>
      <c r="C26" s="27">
        <v>10</v>
      </c>
      <c r="D26" s="24" t="str">
        <f t="shared" si="0"/>
        <v>Denver, CO</v>
      </c>
      <c r="E26" s="27">
        <v>12</v>
      </c>
      <c r="F26" s="24" t="str">
        <f t="shared" si="1"/>
        <v>Raton, NM</v>
      </c>
      <c r="G26" s="23">
        <v>200</v>
      </c>
      <c r="H26" s="28">
        <f t="shared" si="2"/>
        <v>200</v>
      </c>
      <c r="I26" s="23">
        <v>41</v>
      </c>
      <c r="J26" s="40">
        <v>0.89</v>
      </c>
      <c r="K26" s="40">
        <f t="shared" si="3"/>
        <v>178</v>
      </c>
      <c r="L26" s="41">
        <v>0</v>
      </c>
      <c r="M26" s="41">
        <f t="shared" si="6"/>
        <v>0.12820512820512822</v>
      </c>
      <c r="N26" s="20"/>
      <c r="O26" s="27">
        <v>23</v>
      </c>
      <c r="P26" s="24" t="s">
        <v>12</v>
      </c>
      <c r="Q26" s="27">
        <f t="shared" si="5"/>
        <v>0</v>
      </c>
      <c r="R26" s="22">
        <v>0</v>
      </c>
      <c r="S26" s="20"/>
      <c r="W26" s="23">
        <v>41</v>
      </c>
    </row>
    <row r="27" spans="1:23" x14ac:dyDescent="0.2">
      <c r="A27" s="20"/>
      <c r="B27" s="27">
        <v>0</v>
      </c>
      <c r="C27" s="27">
        <v>10</v>
      </c>
      <c r="D27" s="24" t="str">
        <f t="shared" si="0"/>
        <v>Denver, CO</v>
      </c>
      <c r="E27" s="27">
        <v>13</v>
      </c>
      <c r="F27" s="24" t="str">
        <f t="shared" si="1"/>
        <v>Hays, KS</v>
      </c>
      <c r="G27" s="23">
        <v>305</v>
      </c>
      <c r="H27" s="28">
        <f t="shared" si="2"/>
        <v>305</v>
      </c>
      <c r="I27" s="23">
        <v>36</v>
      </c>
      <c r="J27" s="40">
        <v>0.96</v>
      </c>
      <c r="K27" s="40">
        <f t="shared" si="3"/>
        <v>292.8</v>
      </c>
      <c r="L27" s="41">
        <v>0</v>
      </c>
      <c r="M27" s="41">
        <f t="shared" si="6"/>
        <v>0.19551282051282051</v>
      </c>
      <c r="N27" s="20"/>
      <c r="O27" s="27">
        <v>24</v>
      </c>
      <c r="P27" s="24" t="s">
        <v>29</v>
      </c>
      <c r="Q27" s="27">
        <f t="shared" si="5"/>
        <v>0</v>
      </c>
      <c r="R27" s="22">
        <v>0</v>
      </c>
      <c r="S27" s="20"/>
      <c r="W27" s="23">
        <v>36</v>
      </c>
    </row>
    <row r="28" spans="1:23" x14ac:dyDescent="0.2">
      <c r="A28" s="20"/>
      <c r="B28" s="27">
        <v>0</v>
      </c>
      <c r="C28" s="27">
        <v>11</v>
      </c>
      <c r="D28" s="24" t="str">
        <f t="shared" si="0"/>
        <v>Miles City, MT</v>
      </c>
      <c r="E28" s="27">
        <v>13</v>
      </c>
      <c r="F28" s="24" t="str">
        <f t="shared" si="1"/>
        <v>Hays, KS</v>
      </c>
      <c r="G28" s="23">
        <v>612</v>
      </c>
      <c r="H28" s="28">
        <f t="shared" si="2"/>
        <v>10000</v>
      </c>
      <c r="I28" s="23">
        <v>30</v>
      </c>
      <c r="J28" s="40">
        <v>0.78</v>
      </c>
      <c r="K28" s="40">
        <f t="shared" si="3"/>
        <v>7800</v>
      </c>
      <c r="L28" s="41">
        <v>0</v>
      </c>
      <c r="M28" s="41">
        <f t="shared" si="6"/>
        <v>6.4102564102564097</v>
      </c>
      <c r="N28" s="20"/>
      <c r="O28" s="27">
        <v>25</v>
      </c>
      <c r="P28" s="24" t="s">
        <v>27</v>
      </c>
      <c r="Q28" s="27">
        <f t="shared" si="5"/>
        <v>1</v>
      </c>
      <c r="R28" s="22">
        <v>1</v>
      </c>
      <c r="S28" s="20"/>
      <c r="W28" s="23">
        <v>30</v>
      </c>
    </row>
    <row r="29" spans="1:23" x14ac:dyDescent="0.2">
      <c r="A29" s="20"/>
      <c r="B29" s="27">
        <v>0</v>
      </c>
      <c r="C29" s="27">
        <v>11</v>
      </c>
      <c r="D29" s="24" t="str">
        <f t="shared" si="0"/>
        <v>Miles City, MT</v>
      </c>
      <c r="E29" s="27">
        <v>14</v>
      </c>
      <c r="F29" s="24" t="str">
        <f t="shared" si="1"/>
        <v>Bismarck, ND</v>
      </c>
      <c r="G29" s="23">
        <v>270</v>
      </c>
      <c r="H29" s="28">
        <f t="shared" si="2"/>
        <v>10000</v>
      </c>
      <c r="I29" s="23">
        <v>31</v>
      </c>
      <c r="J29" s="40">
        <v>0.45</v>
      </c>
      <c r="K29" s="40">
        <f t="shared" si="3"/>
        <v>4500</v>
      </c>
      <c r="L29" s="41">
        <v>0</v>
      </c>
      <c r="M29" s="41">
        <f t="shared" si="6"/>
        <v>6.4102564102564097</v>
      </c>
      <c r="N29" s="20"/>
      <c r="O29" s="20"/>
      <c r="P29" s="20"/>
      <c r="Q29" s="20"/>
      <c r="R29" s="20"/>
      <c r="S29" s="20"/>
      <c r="W29" s="23">
        <v>31</v>
      </c>
    </row>
    <row r="30" spans="1:23" x14ac:dyDescent="0.2">
      <c r="A30" s="20"/>
      <c r="B30" s="27">
        <v>1</v>
      </c>
      <c r="C30" s="27">
        <v>12</v>
      </c>
      <c r="D30" s="24" t="str">
        <f t="shared" si="0"/>
        <v>Raton, NM</v>
      </c>
      <c r="E30" s="27">
        <v>13</v>
      </c>
      <c r="F30" s="24" t="str">
        <f t="shared" si="1"/>
        <v>Hays, KS</v>
      </c>
      <c r="G30" s="23">
        <v>315</v>
      </c>
      <c r="H30" s="28">
        <f t="shared" si="2"/>
        <v>315</v>
      </c>
      <c r="I30" s="23">
        <v>40</v>
      </c>
      <c r="J30" s="40">
        <v>0.99</v>
      </c>
      <c r="K30" s="40">
        <f t="shared" si="3"/>
        <v>311.85000000000002</v>
      </c>
      <c r="L30" s="41">
        <v>0</v>
      </c>
      <c r="M30" s="41">
        <f t="shared" si="6"/>
        <v>0.2019230769230769</v>
      </c>
      <c r="N30" s="20"/>
      <c r="O30" s="43" t="s">
        <v>24</v>
      </c>
      <c r="P30" s="43"/>
      <c r="Q30" s="34"/>
      <c r="R30" s="34"/>
      <c r="S30" s="20"/>
      <c r="W30" s="23">
        <v>40</v>
      </c>
    </row>
    <row r="31" spans="1:23" x14ac:dyDescent="0.2">
      <c r="A31" s="20"/>
      <c r="B31" s="27">
        <v>0</v>
      </c>
      <c r="C31" s="27">
        <v>12</v>
      </c>
      <c r="D31" s="24" t="str">
        <f t="shared" si="0"/>
        <v>Raton, NM</v>
      </c>
      <c r="E31" s="27">
        <v>15</v>
      </c>
      <c r="F31" s="24" t="str">
        <f t="shared" si="1"/>
        <v>Oklahoma City, OK</v>
      </c>
      <c r="G31" s="23">
        <v>418</v>
      </c>
      <c r="H31" s="28">
        <f t="shared" si="2"/>
        <v>418</v>
      </c>
      <c r="I31" s="23">
        <v>34</v>
      </c>
      <c r="J31" s="40">
        <v>0.66</v>
      </c>
      <c r="K31" s="40">
        <f t="shared" si="3"/>
        <v>275.88</v>
      </c>
      <c r="L31" s="41">
        <v>0</v>
      </c>
      <c r="M31" s="41">
        <f t="shared" si="6"/>
        <v>0.26794871794871794</v>
      </c>
      <c r="N31" s="20"/>
      <c r="O31" s="60" t="s">
        <v>56</v>
      </c>
      <c r="P31" s="46">
        <f>SUMPRODUCT($B$4:$B$57,$H$4:$H$57)</f>
        <v>4487</v>
      </c>
      <c r="Q31" s="29" t="s">
        <v>74</v>
      </c>
      <c r="R31" s="30" t="s">
        <v>5</v>
      </c>
      <c r="S31" s="20"/>
      <c r="W31" s="23">
        <v>34</v>
      </c>
    </row>
    <row r="32" spans="1:23" x14ac:dyDescent="0.2">
      <c r="A32" s="20"/>
      <c r="B32" s="27">
        <v>0</v>
      </c>
      <c r="C32" s="27">
        <v>13</v>
      </c>
      <c r="D32" s="24" t="str">
        <f t="shared" si="0"/>
        <v>Hays, KS</v>
      </c>
      <c r="E32" s="27">
        <v>14</v>
      </c>
      <c r="F32" s="24" t="str">
        <f t="shared" si="1"/>
        <v>Bismarck, ND</v>
      </c>
      <c r="G32" s="23">
        <v>549</v>
      </c>
      <c r="H32" s="28">
        <f t="shared" si="2"/>
        <v>10000</v>
      </c>
      <c r="I32" s="23">
        <v>31</v>
      </c>
      <c r="J32" s="40">
        <v>0.97</v>
      </c>
      <c r="K32" s="40">
        <f t="shared" si="3"/>
        <v>9700</v>
      </c>
      <c r="L32" s="41">
        <v>0</v>
      </c>
      <c r="M32" s="41">
        <f t="shared" si="6"/>
        <v>6.4102564102564097</v>
      </c>
      <c r="N32" s="20"/>
      <c r="O32" s="61" t="s">
        <v>76</v>
      </c>
      <c r="P32" s="58">
        <f>SUMPRODUCT($B$4:$B$57,$I$4:$I$57)/COUNTIF($B$4:$B$57, "&gt;0")</f>
        <v>41.8125</v>
      </c>
      <c r="Q32" s="62">
        <f>SUMPRODUCT($B$4:$B$57,$I$4:$I$57)</f>
        <v>669</v>
      </c>
      <c r="R32" s="30" t="s">
        <v>5</v>
      </c>
      <c r="S32" s="20"/>
      <c r="W32" s="23">
        <v>31</v>
      </c>
    </row>
    <row r="33" spans="1:23" x14ac:dyDescent="0.2">
      <c r="A33" s="20"/>
      <c r="B33" s="27">
        <v>1</v>
      </c>
      <c r="C33" s="27">
        <v>13</v>
      </c>
      <c r="D33" s="24" t="str">
        <f t="shared" si="0"/>
        <v>Hays, KS</v>
      </c>
      <c r="E33" s="27">
        <v>15</v>
      </c>
      <c r="F33" s="24" t="str">
        <f t="shared" si="1"/>
        <v>Oklahoma City, OK</v>
      </c>
      <c r="G33" s="23">
        <v>259</v>
      </c>
      <c r="H33" s="28">
        <f t="shared" si="2"/>
        <v>259</v>
      </c>
      <c r="I33" s="23">
        <v>34</v>
      </c>
      <c r="J33" s="40">
        <v>0.72</v>
      </c>
      <c r="K33" s="40">
        <f t="shared" si="3"/>
        <v>186.48</v>
      </c>
      <c r="L33" s="41">
        <v>0</v>
      </c>
      <c r="M33" s="41">
        <f t="shared" si="6"/>
        <v>0.16602564102564102</v>
      </c>
      <c r="N33" s="20"/>
      <c r="O33" s="61" t="s">
        <v>75</v>
      </c>
      <c r="P33" s="59">
        <f>SUMPRODUCT($B$4:$B$57,$K$4:$K$57)</f>
        <v>3496.1499999999996</v>
      </c>
      <c r="Q33" s="31" t="s">
        <v>5</v>
      </c>
      <c r="R33" s="32" t="s">
        <v>5</v>
      </c>
      <c r="S33" s="20"/>
      <c r="W33" s="23">
        <v>34</v>
      </c>
    </row>
    <row r="34" spans="1:23" x14ac:dyDescent="0.2">
      <c r="A34" s="20"/>
      <c r="B34" s="27">
        <v>0</v>
      </c>
      <c r="C34" s="27">
        <v>13</v>
      </c>
      <c r="D34" s="24" t="str">
        <f t="shared" si="0"/>
        <v>Hays, KS</v>
      </c>
      <c r="E34" s="27">
        <v>16</v>
      </c>
      <c r="F34" s="24" t="str">
        <f t="shared" si="1"/>
        <v>Kansas City, KS</v>
      </c>
      <c r="G34" s="23">
        <v>265</v>
      </c>
      <c r="H34" s="28">
        <f t="shared" si="2"/>
        <v>10000</v>
      </c>
      <c r="I34" s="23">
        <v>32</v>
      </c>
      <c r="J34" s="40">
        <v>0.95</v>
      </c>
      <c r="K34" s="40">
        <f t="shared" si="3"/>
        <v>9500</v>
      </c>
      <c r="L34" s="41">
        <v>0</v>
      </c>
      <c r="M34" s="41">
        <f t="shared" si="6"/>
        <v>6.4102564102564097</v>
      </c>
      <c r="N34" s="20"/>
      <c r="O34" s="61" t="s">
        <v>57</v>
      </c>
      <c r="P34" s="48">
        <f>SUMPRODUCT($B$4:$B$57,$M$4:$M$57)</f>
        <v>2.8762820512820508</v>
      </c>
      <c r="Q34" s="20"/>
      <c r="R34" s="20"/>
      <c r="S34" s="20"/>
      <c r="W34" s="23">
        <v>32</v>
      </c>
    </row>
    <row r="35" spans="1:23" x14ac:dyDescent="0.2">
      <c r="A35" s="20"/>
      <c r="B35" s="27">
        <v>0</v>
      </c>
      <c r="C35" s="27">
        <v>14</v>
      </c>
      <c r="D35" s="24" t="str">
        <f t="shared" si="0"/>
        <v>Bismarck, ND</v>
      </c>
      <c r="E35" s="27">
        <v>16</v>
      </c>
      <c r="F35" s="24" t="str">
        <f t="shared" si="1"/>
        <v>Kansas City, KS</v>
      </c>
      <c r="G35" s="23">
        <v>615</v>
      </c>
      <c r="H35" s="28">
        <f t="shared" si="2"/>
        <v>615</v>
      </c>
      <c r="I35" s="23">
        <v>33</v>
      </c>
      <c r="J35" s="40">
        <v>0.56000000000000005</v>
      </c>
      <c r="K35" s="40">
        <f t="shared" si="3"/>
        <v>344.40000000000003</v>
      </c>
      <c r="L35" s="41">
        <v>0</v>
      </c>
      <c r="M35" s="41">
        <f t="shared" si="6"/>
        <v>0.39423076923076922</v>
      </c>
      <c r="N35" s="20"/>
      <c r="O35" s="20"/>
      <c r="P35" s="20"/>
      <c r="Q35" s="20"/>
      <c r="R35" s="20"/>
      <c r="S35" s="20"/>
      <c r="W35" s="23">
        <v>33</v>
      </c>
    </row>
    <row r="36" spans="1:23" x14ac:dyDescent="0.2">
      <c r="A36" s="20"/>
      <c r="B36" s="27">
        <v>0</v>
      </c>
      <c r="C36" s="27">
        <v>14</v>
      </c>
      <c r="D36" s="24" t="str">
        <f t="shared" ref="D36:D57" si="7">VLOOKUP(C36, cities, 2, FALSE)</f>
        <v>Bismarck, ND</v>
      </c>
      <c r="E36" s="27">
        <v>17</v>
      </c>
      <c r="F36" s="24" t="str">
        <f t="shared" ref="F36:F57" si="8">VLOOKUP(E36,cities, 2, FALSE)</f>
        <v>Fergus Falls, MN</v>
      </c>
      <c r="G36" s="23">
        <v>251</v>
      </c>
      <c r="H36" s="28">
        <f t="shared" si="2"/>
        <v>10000</v>
      </c>
      <c r="I36" s="23">
        <v>20</v>
      </c>
      <c r="J36" s="40">
        <v>0.45</v>
      </c>
      <c r="K36" s="40">
        <f t="shared" si="3"/>
        <v>4500</v>
      </c>
      <c r="L36" s="41">
        <v>0</v>
      </c>
      <c r="M36" s="41">
        <f t="shared" si="6"/>
        <v>6.4102564102564097</v>
      </c>
      <c r="N36" s="20"/>
      <c r="O36" s="20"/>
      <c r="P36" s="20"/>
      <c r="Q36" s="20"/>
      <c r="R36" s="20"/>
      <c r="S36" s="20"/>
      <c r="W36" s="23">
        <v>20</v>
      </c>
    </row>
    <row r="37" spans="1:23" x14ac:dyDescent="0.2">
      <c r="A37" s="20"/>
      <c r="B37" s="27">
        <v>1</v>
      </c>
      <c r="C37" s="27">
        <v>15</v>
      </c>
      <c r="D37" s="24" t="str">
        <f t="shared" si="7"/>
        <v>Oklahoma City, OK</v>
      </c>
      <c r="E37" s="27">
        <v>16</v>
      </c>
      <c r="F37" s="24" t="str">
        <f t="shared" si="8"/>
        <v>Kansas City, KS</v>
      </c>
      <c r="G37" s="23">
        <v>296</v>
      </c>
      <c r="H37" s="28">
        <f t="shared" si="2"/>
        <v>296</v>
      </c>
      <c r="I37" s="23">
        <v>33</v>
      </c>
      <c r="J37" s="40">
        <v>0.79</v>
      </c>
      <c r="K37" s="40">
        <f t="shared" si="3"/>
        <v>233.84</v>
      </c>
      <c r="L37" s="41">
        <v>0</v>
      </c>
      <c r="M37" s="41">
        <f t="shared" si="6"/>
        <v>0.18974358974358974</v>
      </c>
      <c r="N37" s="20"/>
      <c r="O37" s="20"/>
      <c r="P37" s="20"/>
      <c r="Q37" s="20"/>
      <c r="R37" s="20"/>
      <c r="S37" s="20"/>
      <c r="W37" s="23">
        <v>33</v>
      </c>
    </row>
    <row r="38" spans="1:23" x14ac:dyDescent="0.2">
      <c r="A38" s="20"/>
      <c r="B38" s="27">
        <v>0</v>
      </c>
      <c r="C38" s="27">
        <v>15</v>
      </c>
      <c r="D38" s="24" t="str">
        <f t="shared" si="7"/>
        <v>Oklahoma City, OK</v>
      </c>
      <c r="E38" s="27">
        <v>18</v>
      </c>
      <c r="F38" s="24" t="str">
        <f t="shared" si="8"/>
        <v>Searcy, AR</v>
      </c>
      <c r="G38" s="23">
        <v>340</v>
      </c>
      <c r="H38" s="28">
        <f t="shared" si="2"/>
        <v>10000</v>
      </c>
      <c r="I38" s="23">
        <v>30</v>
      </c>
      <c r="J38" s="40">
        <v>0.88</v>
      </c>
      <c r="K38" s="40">
        <f t="shared" si="3"/>
        <v>8800</v>
      </c>
      <c r="L38" s="41">
        <v>0</v>
      </c>
      <c r="M38" s="41">
        <f t="shared" si="6"/>
        <v>6.4102564102564097</v>
      </c>
      <c r="N38" s="20"/>
      <c r="O38" s="20"/>
      <c r="P38" s="20"/>
      <c r="Q38" s="20"/>
      <c r="R38" s="20"/>
      <c r="S38" s="20"/>
      <c r="W38" s="23">
        <v>30</v>
      </c>
    </row>
    <row r="39" spans="1:23" x14ac:dyDescent="0.2">
      <c r="A39" s="20"/>
      <c r="B39" s="27">
        <v>0</v>
      </c>
      <c r="C39" s="27">
        <v>16</v>
      </c>
      <c r="D39" s="24" t="str">
        <f t="shared" si="7"/>
        <v>Kansas City, KS</v>
      </c>
      <c r="E39" s="27">
        <v>17</v>
      </c>
      <c r="F39" s="24" t="str">
        <f t="shared" si="8"/>
        <v>Fergus Falls, MN</v>
      </c>
      <c r="G39" s="23">
        <v>500</v>
      </c>
      <c r="H39" s="28">
        <f t="shared" si="2"/>
        <v>500</v>
      </c>
      <c r="I39" s="23">
        <v>33</v>
      </c>
      <c r="J39" s="40">
        <v>0.93</v>
      </c>
      <c r="K39" s="40">
        <f t="shared" si="3"/>
        <v>465</v>
      </c>
      <c r="L39" s="41">
        <v>0</v>
      </c>
      <c r="M39" s="41">
        <f t="shared" si="6"/>
        <v>0.32051282051282054</v>
      </c>
      <c r="N39" s="20"/>
      <c r="O39" s="20"/>
      <c r="P39" s="20"/>
      <c r="Q39" s="20"/>
      <c r="R39" s="20"/>
      <c r="S39" s="20"/>
      <c r="W39" s="23">
        <v>33</v>
      </c>
    </row>
    <row r="40" spans="1:23" x14ac:dyDescent="0.2">
      <c r="A40" s="20"/>
      <c r="B40" s="27">
        <v>1</v>
      </c>
      <c r="C40" s="27">
        <v>16</v>
      </c>
      <c r="D40" s="24" t="str">
        <f t="shared" si="7"/>
        <v>Kansas City, KS</v>
      </c>
      <c r="E40" s="27">
        <v>18</v>
      </c>
      <c r="F40" s="24" t="str">
        <f t="shared" si="8"/>
        <v>Searcy, AR</v>
      </c>
      <c r="G40" s="23">
        <v>347</v>
      </c>
      <c r="H40" s="28">
        <f t="shared" si="2"/>
        <v>347</v>
      </c>
      <c r="I40" s="23">
        <v>35</v>
      </c>
      <c r="J40" s="40">
        <v>0.74</v>
      </c>
      <c r="K40" s="40">
        <f t="shared" si="3"/>
        <v>256.77999999999997</v>
      </c>
      <c r="L40" s="41">
        <v>0</v>
      </c>
      <c r="M40" s="41">
        <f t="shared" si="6"/>
        <v>0.22243589743589742</v>
      </c>
      <c r="N40" s="20"/>
      <c r="O40" s="20"/>
      <c r="P40" s="20"/>
      <c r="Q40" s="20"/>
      <c r="R40" s="20"/>
      <c r="S40" s="20"/>
      <c r="W40" s="23">
        <v>35</v>
      </c>
    </row>
    <row r="41" spans="1:23" x14ac:dyDescent="0.2">
      <c r="A41" s="20"/>
      <c r="B41" s="27">
        <v>0</v>
      </c>
      <c r="C41" s="27">
        <v>16</v>
      </c>
      <c r="D41" s="24" t="str">
        <f t="shared" si="7"/>
        <v>Kansas City, KS</v>
      </c>
      <c r="E41" s="27">
        <v>19</v>
      </c>
      <c r="F41" s="24" t="str">
        <f t="shared" si="8"/>
        <v>St. Louis, MS</v>
      </c>
      <c r="G41" s="23">
        <v>243</v>
      </c>
      <c r="H41" s="28">
        <f t="shared" si="2"/>
        <v>243</v>
      </c>
      <c r="I41" s="23">
        <v>37</v>
      </c>
      <c r="J41" s="40">
        <v>0.84</v>
      </c>
      <c r="K41" s="40">
        <f t="shared" si="3"/>
        <v>204.12</v>
      </c>
      <c r="L41" s="41">
        <v>0</v>
      </c>
      <c r="M41" s="41">
        <f t="shared" si="6"/>
        <v>0.15576923076923077</v>
      </c>
      <c r="N41" s="20"/>
      <c r="O41" s="20"/>
      <c r="P41" s="20"/>
      <c r="Q41" s="20"/>
      <c r="R41" s="20"/>
      <c r="S41" s="20"/>
      <c r="W41" s="23">
        <v>37</v>
      </c>
    </row>
    <row r="42" spans="1:23" x14ac:dyDescent="0.2">
      <c r="A42" s="20"/>
      <c r="B42" s="27">
        <v>0</v>
      </c>
      <c r="C42" s="27">
        <v>17</v>
      </c>
      <c r="D42" s="24" t="str">
        <f t="shared" si="7"/>
        <v>Fergus Falls, MN</v>
      </c>
      <c r="E42" s="27">
        <v>19</v>
      </c>
      <c r="F42" s="24" t="str">
        <f t="shared" si="8"/>
        <v>St. Louis, MS</v>
      </c>
      <c r="G42" s="23">
        <v>610</v>
      </c>
      <c r="H42" s="28">
        <f t="shared" si="2"/>
        <v>10000</v>
      </c>
      <c r="I42" s="23">
        <v>31</v>
      </c>
      <c r="J42" s="40">
        <v>0.6</v>
      </c>
      <c r="K42" s="40">
        <f t="shared" si="3"/>
        <v>6000</v>
      </c>
      <c r="L42" s="41">
        <v>0</v>
      </c>
      <c r="M42" s="41">
        <f t="shared" si="6"/>
        <v>6.4102564102564097</v>
      </c>
      <c r="N42" s="20"/>
      <c r="O42" s="20"/>
      <c r="P42" s="20"/>
      <c r="Q42" s="20"/>
      <c r="R42" s="20"/>
      <c r="S42" s="20"/>
      <c r="W42" s="23">
        <v>31</v>
      </c>
    </row>
    <row r="43" spans="1:23" x14ac:dyDescent="0.2">
      <c r="A43" s="20"/>
      <c r="B43" s="27">
        <v>0</v>
      </c>
      <c r="C43" s="27">
        <v>17</v>
      </c>
      <c r="D43" s="24" t="str">
        <f t="shared" si="7"/>
        <v>Fergus Falls, MN</v>
      </c>
      <c r="E43" s="27">
        <v>20</v>
      </c>
      <c r="F43" s="24" t="str">
        <f t="shared" si="8"/>
        <v>Minneapolis, MN</v>
      </c>
      <c r="G43" s="23">
        <v>177</v>
      </c>
      <c r="H43" s="28">
        <f t="shared" si="2"/>
        <v>10000</v>
      </c>
      <c r="I43" s="23">
        <v>25</v>
      </c>
      <c r="J43" s="40">
        <v>0.45</v>
      </c>
      <c r="K43" s="40">
        <f t="shared" si="3"/>
        <v>4500</v>
      </c>
      <c r="L43" s="41">
        <v>0</v>
      </c>
      <c r="M43" s="41">
        <f t="shared" si="6"/>
        <v>6.4102564102564097</v>
      </c>
      <c r="N43" s="20"/>
      <c r="O43" s="20"/>
      <c r="P43" s="20"/>
      <c r="Q43" s="20"/>
      <c r="R43" s="20"/>
      <c r="S43" s="20"/>
      <c r="W43" s="23">
        <v>25</v>
      </c>
    </row>
    <row r="44" spans="1:23" x14ac:dyDescent="0.2">
      <c r="A44" s="20"/>
      <c r="B44" s="27">
        <v>1</v>
      </c>
      <c r="C44" s="27">
        <v>18</v>
      </c>
      <c r="D44" s="24" t="str">
        <f t="shared" si="7"/>
        <v>Searcy, AR</v>
      </c>
      <c r="E44" s="27">
        <v>19</v>
      </c>
      <c r="F44" s="24" t="str">
        <f t="shared" si="8"/>
        <v>St. Louis, MS</v>
      </c>
      <c r="G44" s="23">
        <v>270</v>
      </c>
      <c r="H44" s="28">
        <f t="shared" si="2"/>
        <v>270</v>
      </c>
      <c r="I44" s="23">
        <v>37</v>
      </c>
      <c r="J44" s="40">
        <v>0.71</v>
      </c>
      <c r="K44" s="40">
        <f t="shared" si="3"/>
        <v>191.7</v>
      </c>
      <c r="L44" s="41">
        <v>0</v>
      </c>
      <c r="M44" s="41">
        <f t="shared" si="6"/>
        <v>0.1730769230769231</v>
      </c>
      <c r="N44" s="20"/>
      <c r="O44" s="20"/>
      <c r="P44" s="20"/>
      <c r="Q44" s="20"/>
      <c r="R44" s="20"/>
      <c r="S44" s="20"/>
      <c r="W44" s="23">
        <v>37</v>
      </c>
    </row>
    <row r="45" spans="1:23" x14ac:dyDescent="0.2">
      <c r="A45" s="20"/>
      <c r="B45" s="27">
        <v>0</v>
      </c>
      <c r="C45" s="27">
        <v>18</v>
      </c>
      <c r="D45" s="24" t="str">
        <f t="shared" si="7"/>
        <v>Searcy, AR</v>
      </c>
      <c r="E45" s="27">
        <v>21</v>
      </c>
      <c r="F45" s="24" t="str">
        <f t="shared" si="8"/>
        <v>Nashville, TN</v>
      </c>
      <c r="G45" s="23">
        <v>286</v>
      </c>
      <c r="H45" s="28">
        <f t="shared" si="2"/>
        <v>10000</v>
      </c>
      <c r="I45" s="23">
        <v>31</v>
      </c>
      <c r="J45" s="40">
        <v>0.85</v>
      </c>
      <c r="K45" s="40">
        <f t="shared" si="3"/>
        <v>8500</v>
      </c>
      <c r="L45" s="41">
        <v>0</v>
      </c>
      <c r="M45" s="41">
        <f t="shared" si="6"/>
        <v>6.4102564102564097</v>
      </c>
      <c r="N45" s="20"/>
      <c r="O45" s="20"/>
      <c r="P45" s="20"/>
      <c r="Q45" s="20"/>
      <c r="R45" s="20"/>
      <c r="S45" s="20"/>
      <c r="W45" s="23">
        <v>31</v>
      </c>
    </row>
    <row r="46" spans="1:23" x14ac:dyDescent="0.2">
      <c r="A46" s="20"/>
      <c r="B46" s="27">
        <v>0</v>
      </c>
      <c r="C46" s="27">
        <v>19</v>
      </c>
      <c r="D46" s="24" t="str">
        <f t="shared" si="7"/>
        <v>St. Louis, MS</v>
      </c>
      <c r="E46" s="27">
        <v>20</v>
      </c>
      <c r="F46" s="24" t="str">
        <f t="shared" si="8"/>
        <v>Minneapolis, MN</v>
      </c>
      <c r="G46" s="23">
        <v>469</v>
      </c>
      <c r="H46" s="28">
        <f t="shared" si="2"/>
        <v>10000</v>
      </c>
      <c r="I46" s="23">
        <v>30</v>
      </c>
      <c r="J46" s="40">
        <v>0.99</v>
      </c>
      <c r="K46" s="40">
        <f t="shared" si="3"/>
        <v>9900</v>
      </c>
      <c r="L46" s="41">
        <v>0</v>
      </c>
      <c r="M46" s="41">
        <f t="shared" si="6"/>
        <v>6.4102564102564097</v>
      </c>
      <c r="N46" s="20"/>
      <c r="O46" s="20"/>
      <c r="P46" s="20"/>
      <c r="Q46" s="20"/>
      <c r="R46" s="20"/>
      <c r="S46" s="20"/>
      <c r="W46" s="23">
        <v>30</v>
      </c>
    </row>
    <row r="47" spans="1:23" x14ac:dyDescent="0.2">
      <c r="A47" s="20"/>
      <c r="B47" s="27">
        <v>1</v>
      </c>
      <c r="C47" s="27">
        <v>19</v>
      </c>
      <c r="D47" s="24" t="str">
        <f t="shared" si="7"/>
        <v>St. Louis, MS</v>
      </c>
      <c r="E47" s="27">
        <v>21</v>
      </c>
      <c r="F47" s="24" t="str">
        <f t="shared" si="8"/>
        <v>Nashville, TN</v>
      </c>
      <c r="G47" s="23">
        <v>250</v>
      </c>
      <c r="H47" s="28">
        <f t="shared" si="2"/>
        <v>250</v>
      </c>
      <c r="I47" s="23">
        <v>36</v>
      </c>
      <c r="J47" s="40">
        <v>0.72</v>
      </c>
      <c r="K47" s="40">
        <f t="shared" si="3"/>
        <v>180</v>
      </c>
      <c r="L47" s="41">
        <v>0</v>
      </c>
      <c r="M47" s="41">
        <f t="shared" si="6"/>
        <v>0.16025641025641027</v>
      </c>
      <c r="N47" s="20"/>
      <c r="O47" s="20"/>
      <c r="P47" s="20"/>
      <c r="Q47" s="20"/>
      <c r="R47" s="20"/>
      <c r="S47" s="20"/>
      <c r="W47" s="23">
        <v>36</v>
      </c>
    </row>
    <row r="48" spans="1:23" x14ac:dyDescent="0.2">
      <c r="A48" s="20"/>
      <c r="B48" s="27">
        <v>0</v>
      </c>
      <c r="C48" s="27">
        <v>19</v>
      </c>
      <c r="D48" s="24" t="str">
        <f t="shared" si="7"/>
        <v>St. Louis, MS</v>
      </c>
      <c r="E48" s="27">
        <v>22</v>
      </c>
      <c r="F48" s="24" t="str">
        <f t="shared" si="8"/>
        <v>Indianapolis, IN</v>
      </c>
      <c r="G48" s="23">
        <v>231</v>
      </c>
      <c r="H48" s="28">
        <f t="shared" si="2"/>
        <v>10000</v>
      </c>
      <c r="I48" s="23">
        <v>32</v>
      </c>
      <c r="J48" s="40">
        <v>0.6</v>
      </c>
      <c r="K48" s="40">
        <f t="shared" si="3"/>
        <v>6000</v>
      </c>
      <c r="L48" s="41">
        <v>0</v>
      </c>
      <c r="M48" s="41">
        <f t="shared" si="6"/>
        <v>6.4102564102564097</v>
      </c>
      <c r="N48" s="20"/>
      <c r="O48" s="20"/>
      <c r="P48" s="20"/>
      <c r="Q48" s="20"/>
      <c r="R48" s="20"/>
      <c r="S48" s="20"/>
      <c r="W48" s="23">
        <v>32</v>
      </c>
    </row>
    <row r="49" spans="1:23" x14ac:dyDescent="0.2">
      <c r="A49" s="20"/>
      <c r="B49" s="27">
        <v>0</v>
      </c>
      <c r="C49" s="27">
        <v>20</v>
      </c>
      <c r="D49" s="24" t="str">
        <f t="shared" si="7"/>
        <v>Minneapolis, MN</v>
      </c>
      <c r="E49" s="27">
        <v>22</v>
      </c>
      <c r="F49" s="24" t="str">
        <f t="shared" si="8"/>
        <v>Indianapolis, IN</v>
      </c>
      <c r="G49" s="23">
        <v>512</v>
      </c>
      <c r="H49" s="28">
        <f t="shared" si="2"/>
        <v>512</v>
      </c>
      <c r="I49" s="23">
        <v>33</v>
      </c>
      <c r="J49" s="40">
        <v>0.65</v>
      </c>
      <c r="K49" s="40">
        <f t="shared" si="3"/>
        <v>332.8</v>
      </c>
      <c r="L49" s="41">
        <v>0</v>
      </c>
      <c r="M49" s="41">
        <f t="shared" si="6"/>
        <v>0.3282051282051282</v>
      </c>
      <c r="N49" s="20"/>
      <c r="O49" s="20"/>
      <c r="P49" s="20"/>
      <c r="Q49" s="20"/>
      <c r="R49" s="20"/>
      <c r="S49" s="20"/>
      <c r="W49" s="23">
        <v>33</v>
      </c>
    </row>
    <row r="50" spans="1:23" x14ac:dyDescent="0.2">
      <c r="A50" s="20"/>
      <c r="B50" s="27">
        <v>0</v>
      </c>
      <c r="C50" s="27">
        <v>20</v>
      </c>
      <c r="D50" s="24" t="str">
        <f t="shared" si="7"/>
        <v>Minneapolis, MN</v>
      </c>
      <c r="E50" s="27">
        <v>23</v>
      </c>
      <c r="F50" s="24" t="str">
        <f t="shared" si="8"/>
        <v>Chicago, IL</v>
      </c>
      <c r="G50" s="23">
        <v>408</v>
      </c>
      <c r="H50" s="28">
        <f t="shared" si="2"/>
        <v>10000</v>
      </c>
      <c r="I50" s="23">
        <v>14</v>
      </c>
      <c r="J50" s="40">
        <v>0.65</v>
      </c>
      <c r="K50" s="40">
        <f t="shared" si="3"/>
        <v>6500</v>
      </c>
      <c r="L50" s="41">
        <v>0</v>
      </c>
      <c r="M50" s="41">
        <f t="shared" si="6"/>
        <v>6.4102564102564097</v>
      </c>
      <c r="N50" s="20"/>
      <c r="O50" s="20"/>
      <c r="P50" s="20"/>
      <c r="Q50" s="20"/>
      <c r="R50" s="20"/>
      <c r="S50" s="20"/>
      <c r="W50" s="23">
        <v>14</v>
      </c>
    </row>
    <row r="51" spans="1:23" x14ac:dyDescent="0.2">
      <c r="A51" s="20"/>
      <c r="B51" s="27">
        <v>1</v>
      </c>
      <c r="C51" s="27">
        <v>21</v>
      </c>
      <c r="D51" s="24" t="str">
        <f t="shared" si="7"/>
        <v>Nashville, TN</v>
      </c>
      <c r="E51" s="27">
        <v>22</v>
      </c>
      <c r="F51" s="24" t="str">
        <f t="shared" si="8"/>
        <v>Indianapolis, IN</v>
      </c>
      <c r="G51" s="23">
        <v>250</v>
      </c>
      <c r="H51" s="28">
        <f t="shared" si="2"/>
        <v>250</v>
      </c>
      <c r="I51" s="23">
        <v>38</v>
      </c>
      <c r="J51" s="40">
        <v>0.98</v>
      </c>
      <c r="K51" s="40">
        <f t="shared" si="3"/>
        <v>245</v>
      </c>
      <c r="L51" s="41">
        <v>0</v>
      </c>
      <c r="M51" s="41">
        <f t="shared" si="6"/>
        <v>0.16025641025641027</v>
      </c>
      <c r="N51" s="20"/>
      <c r="O51" s="20"/>
      <c r="P51" s="33"/>
      <c r="Q51" s="34"/>
      <c r="R51" s="20"/>
      <c r="S51" s="20"/>
      <c r="W51" s="23">
        <v>38</v>
      </c>
    </row>
    <row r="52" spans="1:23" x14ac:dyDescent="0.2">
      <c r="A52" s="20"/>
      <c r="B52" s="27">
        <v>0</v>
      </c>
      <c r="C52" s="27">
        <v>21</v>
      </c>
      <c r="D52" s="24" t="str">
        <f t="shared" si="7"/>
        <v>Nashville, TN</v>
      </c>
      <c r="E52" s="27">
        <v>24</v>
      </c>
      <c r="F52" s="24" t="str">
        <f t="shared" si="8"/>
        <v>Louisville, KY</v>
      </c>
      <c r="G52" s="23">
        <v>203</v>
      </c>
      <c r="H52" s="28">
        <f t="shared" si="2"/>
        <v>203</v>
      </c>
      <c r="I52" s="23">
        <v>40</v>
      </c>
      <c r="J52" s="40">
        <v>0.82</v>
      </c>
      <c r="K52" s="40">
        <f t="shared" si="3"/>
        <v>166.45999999999998</v>
      </c>
      <c r="L52" s="41">
        <v>0</v>
      </c>
      <c r="M52" s="41">
        <f t="shared" si="6"/>
        <v>0.13012820512820514</v>
      </c>
      <c r="N52" s="20"/>
      <c r="O52" s="20"/>
      <c r="P52" s="20"/>
      <c r="Q52" s="20"/>
      <c r="R52" s="20"/>
      <c r="S52" s="20"/>
      <c r="W52" s="23">
        <v>40</v>
      </c>
    </row>
    <row r="53" spans="1:23" x14ac:dyDescent="0.2">
      <c r="A53" s="20"/>
      <c r="B53" s="27">
        <v>1</v>
      </c>
      <c r="C53" s="27">
        <v>22</v>
      </c>
      <c r="D53" s="24" t="str">
        <f t="shared" si="7"/>
        <v>Indianapolis, IN</v>
      </c>
      <c r="E53" s="27">
        <v>23</v>
      </c>
      <c r="F53" s="24" t="str">
        <f t="shared" si="8"/>
        <v>Chicago, IL</v>
      </c>
      <c r="G53" s="23">
        <v>161</v>
      </c>
      <c r="H53" s="28">
        <f t="shared" si="2"/>
        <v>161</v>
      </c>
      <c r="I53" s="23">
        <v>34</v>
      </c>
      <c r="J53" s="40">
        <v>0.63</v>
      </c>
      <c r="K53" s="40">
        <f t="shared" si="3"/>
        <v>101.43</v>
      </c>
      <c r="L53" s="41">
        <v>0</v>
      </c>
      <c r="M53" s="41">
        <f t="shared" si="6"/>
        <v>0.10320512820512821</v>
      </c>
      <c r="N53" s="20"/>
      <c r="O53" s="20"/>
      <c r="P53" s="20"/>
      <c r="Q53" s="20"/>
      <c r="R53" s="20"/>
      <c r="S53" s="20"/>
      <c r="W53" s="23">
        <v>34</v>
      </c>
    </row>
    <row r="54" spans="1:23" x14ac:dyDescent="0.2">
      <c r="A54" s="20"/>
      <c r="B54" s="27">
        <v>0</v>
      </c>
      <c r="C54" s="27">
        <v>22</v>
      </c>
      <c r="D54" s="24" t="str">
        <f t="shared" si="7"/>
        <v>Indianapolis, IN</v>
      </c>
      <c r="E54" s="27">
        <v>24</v>
      </c>
      <c r="F54" s="24" t="str">
        <f t="shared" si="8"/>
        <v>Louisville, KY</v>
      </c>
      <c r="G54" s="23">
        <v>91</v>
      </c>
      <c r="H54" s="28">
        <f t="shared" si="2"/>
        <v>91</v>
      </c>
      <c r="I54" s="23">
        <v>35</v>
      </c>
      <c r="J54" s="40">
        <v>0.65</v>
      </c>
      <c r="K54" s="40">
        <f t="shared" si="3"/>
        <v>59.15</v>
      </c>
      <c r="L54" s="41">
        <v>4.1666666666666664E-2</v>
      </c>
      <c r="M54" s="41">
        <f t="shared" si="6"/>
        <v>9.9999999999999992E-2</v>
      </c>
      <c r="N54" s="20"/>
      <c r="O54" s="20"/>
      <c r="P54" s="20"/>
      <c r="Q54" s="20"/>
      <c r="R54" s="20"/>
      <c r="S54" s="20"/>
      <c r="W54" s="23">
        <v>35</v>
      </c>
    </row>
    <row r="55" spans="1:23" x14ac:dyDescent="0.2">
      <c r="A55" s="20"/>
      <c r="B55" s="27">
        <v>0</v>
      </c>
      <c r="C55" s="27">
        <v>22</v>
      </c>
      <c r="D55" s="24" t="str">
        <f t="shared" si="7"/>
        <v>Indianapolis, IN</v>
      </c>
      <c r="E55" s="27">
        <v>25</v>
      </c>
      <c r="F55" s="24" t="str">
        <f t="shared" si="8"/>
        <v>Columbus, OH</v>
      </c>
      <c r="G55" s="23">
        <v>172</v>
      </c>
      <c r="H55" s="28">
        <f t="shared" si="2"/>
        <v>172</v>
      </c>
      <c r="I55" s="23">
        <v>36</v>
      </c>
      <c r="J55" s="40">
        <v>0.56000000000000005</v>
      </c>
      <c r="K55" s="40">
        <f t="shared" si="3"/>
        <v>96.320000000000007</v>
      </c>
      <c r="L55" s="41">
        <v>0.16666666666666666</v>
      </c>
      <c r="M55" s="41">
        <f t="shared" si="6"/>
        <v>0.27692307692307694</v>
      </c>
      <c r="N55" s="20"/>
      <c r="O55" s="20"/>
      <c r="P55" s="20"/>
      <c r="Q55" s="20"/>
      <c r="R55" s="20"/>
      <c r="S55" s="20"/>
      <c r="W55" s="23">
        <v>36</v>
      </c>
    </row>
    <row r="56" spans="1:23" x14ac:dyDescent="0.2">
      <c r="A56" s="20"/>
      <c r="B56" s="27">
        <v>1</v>
      </c>
      <c r="C56" s="27">
        <v>23</v>
      </c>
      <c r="D56" s="24" t="str">
        <f t="shared" si="7"/>
        <v>Chicago, IL</v>
      </c>
      <c r="E56" s="27">
        <v>25</v>
      </c>
      <c r="F56" s="24" t="str">
        <f t="shared" si="8"/>
        <v>Columbus, OH</v>
      </c>
      <c r="G56" s="23">
        <v>357</v>
      </c>
      <c r="H56" s="28">
        <f t="shared" si="2"/>
        <v>357</v>
      </c>
      <c r="I56" s="23">
        <v>40</v>
      </c>
      <c r="J56" s="40">
        <v>0.64</v>
      </c>
      <c r="K56" s="40">
        <f t="shared" si="3"/>
        <v>228.48000000000002</v>
      </c>
      <c r="L56" s="41">
        <v>0</v>
      </c>
      <c r="M56" s="41">
        <f t="shared" si="6"/>
        <v>0.22884615384615384</v>
      </c>
      <c r="N56" s="20"/>
      <c r="O56" s="20"/>
      <c r="P56" s="20"/>
      <c r="Q56" s="20"/>
      <c r="R56" s="20"/>
      <c r="S56" s="20"/>
      <c r="W56" s="23">
        <v>40</v>
      </c>
    </row>
    <row r="57" spans="1:23" x14ac:dyDescent="0.2">
      <c r="A57" s="20"/>
      <c r="B57" s="27">
        <v>0</v>
      </c>
      <c r="C57" s="27">
        <v>24</v>
      </c>
      <c r="D57" s="24" t="str">
        <f t="shared" si="7"/>
        <v>Louisville, KY</v>
      </c>
      <c r="E57" s="27">
        <v>25</v>
      </c>
      <c r="F57" s="24" t="str">
        <f t="shared" si="8"/>
        <v>Columbus, OH</v>
      </c>
      <c r="G57" s="23">
        <v>152</v>
      </c>
      <c r="H57" s="28">
        <f t="shared" si="2"/>
        <v>152</v>
      </c>
      <c r="I57" s="23">
        <v>33</v>
      </c>
      <c r="J57" s="40">
        <v>0.66</v>
      </c>
      <c r="K57" s="40">
        <f t="shared" si="3"/>
        <v>100.32000000000001</v>
      </c>
      <c r="L57" s="41">
        <v>0</v>
      </c>
      <c r="M57" s="41">
        <f t="shared" si="6"/>
        <v>9.7435897435897437E-2</v>
      </c>
      <c r="N57" s="20"/>
      <c r="O57" s="20"/>
      <c r="P57" s="20"/>
      <c r="Q57" s="20"/>
      <c r="R57" s="20"/>
      <c r="S57" s="20"/>
      <c r="W57" s="23">
        <v>33</v>
      </c>
    </row>
    <row r="58" spans="1:23" x14ac:dyDescent="0.2">
      <c r="A58" s="20"/>
      <c r="B58" s="20"/>
      <c r="C58" s="20"/>
      <c r="D58" s="20"/>
      <c r="E58" s="20"/>
      <c r="F58" s="20"/>
      <c r="G58" s="21"/>
      <c r="H58" s="21"/>
      <c r="I58" s="21"/>
      <c r="J58" s="21"/>
      <c r="K58" s="21"/>
      <c r="L58" s="21"/>
      <c r="M58" s="20"/>
      <c r="N58" s="20"/>
      <c r="O58" s="20"/>
      <c r="P58" s="20"/>
      <c r="Q58" s="20"/>
      <c r="R58" s="20"/>
      <c r="S58" s="20"/>
    </row>
    <row r="59" spans="1:23" x14ac:dyDescent="0.2">
      <c r="A59" s="20"/>
      <c r="B59" s="20" t="s">
        <v>5</v>
      </c>
      <c r="C59" s="20"/>
      <c r="D59" s="20"/>
      <c r="E59" s="20"/>
      <c r="F59" s="20"/>
      <c r="G59" s="35" t="s">
        <v>5</v>
      </c>
      <c r="H59" s="46">
        <f>SUMPRODUCT($B$4:$B$57,$H$4:$H$57)</f>
        <v>4487</v>
      </c>
      <c r="I59" s="23">
        <f>SUMPRODUCT($B$4:$B$57,$I$4:$I$57)/COUNTIF($B$4:$B$57, "&gt;0")</f>
        <v>41.8125</v>
      </c>
      <c r="J59" s="23"/>
      <c r="K59" s="47">
        <f>SUMPRODUCT($B4:B$57,$K$4:$K$57)</f>
        <v>3496.1499999999996</v>
      </c>
      <c r="L59" s="47"/>
      <c r="M59" s="48">
        <f>SUMPRODUCT($B$4:$B$57,$M$4:$M$57)</f>
        <v>2.8762820512820508</v>
      </c>
      <c r="N59" s="20"/>
      <c r="O59" s="35"/>
      <c r="P59" s="20"/>
      <c r="Q59" s="20"/>
      <c r="R59" s="20"/>
      <c r="S59" s="20"/>
    </row>
    <row r="60" spans="1:23" ht="32" customHeight="1" x14ac:dyDescent="0.2">
      <c r="A60" s="20"/>
      <c r="B60" s="20"/>
      <c r="C60" s="20"/>
      <c r="D60" s="20"/>
      <c r="E60" s="20"/>
      <c r="F60" s="20"/>
      <c r="G60" s="42" t="s">
        <v>5</v>
      </c>
      <c r="H60" s="42"/>
      <c r="I60" s="42"/>
      <c r="J60" s="38"/>
      <c r="K60" s="36" t="s">
        <v>5</v>
      </c>
      <c r="L60" s="38"/>
      <c r="M60" s="36" t="s">
        <v>5</v>
      </c>
      <c r="N60" s="20"/>
      <c r="O60" s="20"/>
      <c r="P60" s="20"/>
      <c r="Q60" s="20"/>
      <c r="R60" s="20"/>
      <c r="S60" s="20"/>
    </row>
    <row r="61" spans="1:23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1"/>
      <c r="K61" s="21"/>
      <c r="L61" s="21"/>
      <c r="M61" s="20"/>
      <c r="N61" s="20"/>
      <c r="O61" s="20"/>
      <c r="P61" s="20"/>
      <c r="Q61" s="20"/>
      <c r="R61" s="20"/>
      <c r="S61" s="20"/>
    </row>
    <row r="62" spans="1:23" x14ac:dyDescent="0.2">
      <c r="I62" s="12">
        <f>SUMPRODUCT($B$4:$B$57,$I$4:$I$57)</f>
        <v>669</v>
      </c>
      <c r="J62" s="12">
        <f>COUNTIF($B$4:$B$57, "&gt;0")</f>
        <v>16</v>
      </c>
      <c r="K62" s="12">
        <f>I62/J62</f>
        <v>41.8125</v>
      </c>
    </row>
    <row r="63" spans="1:23" x14ac:dyDescent="0.2">
      <c r="I63" s="12" t="s">
        <v>5</v>
      </c>
    </row>
    <row r="65" spans="1:7" x14ac:dyDescent="0.2">
      <c r="B65" s="8" t="s">
        <v>5</v>
      </c>
    </row>
    <row r="67" spans="1:7" x14ac:dyDescent="0.2">
      <c r="C67" s="39" t="s">
        <v>56</v>
      </c>
      <c r="D67" s="39" t="s">
        <v>61</v>
      </c>
      <c r="E67" s="39" t="s">
        <v>54</v>
      </c>
      <c r="F67" s="39" t="s">
        <v>53</v>
      </c>
      <c r="G67" s="52" t="s">
        <v>62</v>
      </c>
    </row>
    <row r="68" spans="1:7" ht="48" customHeight="1" x14ac:dyDescent="0.2">
      <c r="A68" s="51" t="s">
        <v>66</v>
      </c>
      <c r="B68" s="8" t="s">
        <v>56</v>
      </c>
      <c r="C68" s="8">
        <v>2797</v>
      </c>
      <c r="D68" s="8">
        <v>41.8</v>
      </c>
      <c r="E68" s="49">
        <v>2011.84</v>
      </c>
      <c r="F68" s="45">
        <v>1.7923611111111111</v>
      </c>
      <c r="G68" s="12" t="s">
        <v>55</v>
      </c>
    </row>
    <row r="69" spans="1:7" ht="67" customHeight="1" x14ac:dyDescent="0.2">
      <c r="A69" s="51"/>
      <c r="B69" s="8" t="s">
        <v>76</v>
      </c>
      <c r="C69" s="8">
        <v>4487</v>
      </c>
      <c r="D69" s="8">
        <v>41.81</v>
      </c>
      <c r="E69" s="49">
        <v>3496.15</v>
      </c>
      <c r="F69" s="45">
        <v>2.5006944444444446</v>
      </c>
      <c r="G69" s="12" t="s">
        <v>78</v>
      </c>
    </row>
    <row r="70" spans="1:7" ht="48" customHeight="1" x14ac:dyDescent="0.2">
      <c r="A70" s="51"/>
      <c r="B70" s="8" t="s">
        <v>54</v>
      </c>
      <c r="C70" s="8">
        <v>2797</v>
      </c>
      <c r="D70" s="8">
        <v>41.8</v>
      </c>
      <c r="E70" s="49">
        <v>2011.84</v>
      </c>
      <c r="F70" s="45">
        <v>1.83402777777778</v>
      </c>
      <c r="G70" s="12" t="s">
        <v>70</v>
      </c>
    </row>
    <row r="71" spans="1:7" ht="48" customHeight="1" x14ac:dyDescent="0.2">
      <c r="A71" s="51"/>
      <c r="B71" s="8" t="s">
        <v>53</v>
      </c>
      <c r="C71" s="8">
        <v>2797</v>
      </c>
      <c r="D71" s="8">
        <v>41.8</v>
      </c>
      <c r="E71" s="49">
        <v>2011.84</v>
      </c>
      <c r="F71" s="45">
        <v>1.8756944444444399</v>
      </c>
      <c r="G71" s="12" t="s">
        <v>71</v>
      </c>
    </row>
    <row r="72" spans="1:7" ht="48" customHeight="1" x14ac:dyDescent="0.2">
      <c r="A72" s="51" t="s">
        <v>67</v>
      </c>
      <c r="B72" s="8" t="s">
        <v>56</v>
      </c>
      <c r="C72" s="8">
        <v>2228</v>
      </c>
      <c r="D72" s="8">
        <v>40.25</v>
      </c>
      <c r="E72" s="49">
        <v>1716.03</v>
      </c>
      <c r="F72" s="45">
        <v>1.4277777777777778</v>
      </c>
      <c r="G72" s="12" t="s">
        <v>60</v>
      </c>
    </row>
    <row r="73" spans="1:7" ht="62" customHeight="1" x14ac:dyDescent="0.2">
      <c r="A73" s="51"/>
      <c r="B73" s="8" t="s">
        <v>76</v>
      </c>
      <c r="C73" s="8">
        <v>5873</v>
      </c>
      <c r="D73" s="8">
        <v>44.31</v>
      </c>
      <c r="E73" s="63">
        <v>4582.01</v>
      </c>
      <c r="F73" s="45">
        <v>3.8062499999999999</v>
      </c>
      <c r="G73" s="12" t="s">
        <v>77</v>
      </c>
    </row>
    <row r="74" spans="1:7" ht="48" customHeight="1" x14ac:dyDescent="0.2">
      <c r="A74" s="51"/>
      <c r="B74" s="8" t="s">
        <v>54</v>
      </c>
      <c r="C74" s="8">
        <v>2419</v>
      </c>
      <c r="D74" s="8">
        <v>39.78</v>
      </c>
      <c r="E74" s="49">
        <v>1209.8699999999999</v>
      </c>
      <c r="F74" s="45">
        <v>1.55</v>
      </c>
      <c r="G74" s="12" t="s">
        <v>59</v>
      </c>
    </row>
    <row r="75" spans="1:7" ht="48" customHeight="1" x14ac:dyDescent="0.2">
      <c r="A75" s="51"/>
      <c r="B75" s="8" t="s">
        <v>53</v>
      </c>
      <c r="C75" s="8">
        <v>2228</v>
      </c>
      <c r="D75" s="8">
        <v>40.25</v>
      </c>
      <c r="E75" s="49">
        <v>1716.03</v>
      </c>
      <c r="F75" s="45">
        <v>1.4277777777777778</v>
      </c>
      <c r="G75" s="12" t="s">
        <v>60</v>
      </c>
    </row>
    <row r="76" spans="1:7" ht="48" customHeight="1" x14ac:dyDescent="0.2">
      <c r="A76" s="51" t="s">
        <v>72</v>
      </c>
      <c r="B76" s="8" t="s">
        <v>56</v>
      </c>
      <c r="C76" s="8" t="s">
        <v>5</v>
      </c>
      <c r="D76" s="8" t="s">
        <v>5</v>
      </c>
      <c r="E76" s="49" t="s">
        <v>5</v>
      </c>
      <c r="F76" s="45" t="s">
        <v>5</v>
      </c>
      <c r="G76" s="12" t="s">
        <v>5</v>
      </c>
    </row>
    <row r="77" spans="1:7" ht="48" customHeight="1" x14ac:dyDescent="0.2">
      <c r="A77" s="51"/>
      <c r="B77" s="8" t="s">
        <v>54</v>
      </c>
      <c r="C77" s="8" t="s">
        <v>5</v>
      </c>
      <c r="D77" s="8" t="s">
        <v>5</v>
      </c>
      <c r="E77" s="49" t="s">
        <v>5</v>
      </c>
      <c r="F77" s="45" t="s">
        <v>5</v>
      </c>
      <c r="G77" s="12" t="s">
        <v>5</v>
      </c>
    </row>
    <row r="78" spans="1:7" ht="48" customHeight="1" x14ac:dyDescent="0.2">
      <c r="A78" s="51"/>
      <c r="B78" s="8" t="s">
        <v>53</v>
      </c>
      <c r="C78" s="8">
        <v>2541</v>
      </c>
      <c r="D78" s="8">
        <v>41.67</v>
      </c>
      <c r="E78" s="49">
        <v>1506.31</v>
      </c>
      <c r="F78" s="45">
        <v>1.6284722222222223</v>
      </c>
      <c r="G78" s="12" t="s">
        <v>73</v>
      </c>
    </row>
  </sheetData>
  <mergeCells count="9">
    <mergeCell ref="A68:A71"/>
    <mergeCell ref="A72:A75"/>
    <mergeCell ref="A76:A78"/>
    <mergeCell ref="O30:P30"/>
    <mergeCell ref="B1:S1"/>
    <mergeCell ref="C2:D2"/>
    <mergeCell ref="E2:F2"/>
    <mergeCell ref="G60:I60"/>
    <mergeCell ref="Q2:R2"/>
  </mergeCells>
  <conditionalFormatting sqref="B4:H4 H5:H57">
    <cfRule type="expression" dxfId="21" priority="45">
      <formula>$B4 =1</formula>
    </cfRule>
  </conditionalFormatting>
  <conditionalFormatting sqref="B5:G57">
    <cfRule type="expression" dxfId="19" priority="43">
      <formula>$B5 =1</formula>
    </cfRule>
  </conditionalFormatting>
  <conditionalFormatting sqref="K4:K57">
    <cfRule type="expression" dxfId="18" priority="13">
      <formula>$B4 =1</formula>
    </cfRule>
  </conditionalFormatting>
  <conditionalFormatting sqref="M4:M57">
    <cfRule type="expression" dxfId="17" priority="12">
      <formula>$B4 =1</formula>
    </cfRule>
  </conditionalFormatting>
  <conditionalFormatting sqref="J4:J57">
    <cfRule type="expression" dxfId="16" priority="11">
      <formula>$B4 =1</formula>
    </cfRule>
  </conditionalFormatting>
  <conditionalFormatting sqref="W4">
    <cfRule type="cellIs" dxfId="15" priority="10" operator="lessThanOrEqual">
      <formula>32</formula>
    </cfRule>
  </conditionalFormatting>
  <conditionalFormatting sqref="W4">
    <cfRule type="expression" dxfId="14" priority="9">
      <formula>$B4 =1</formula>
    </cfRule>
  </conditionalFormatting>
  <conditionalFormatting sqref="W5:W57">
    <cfRule type="cellIs" dxfId="13" priority="8" operator="lessThanOrEqual">
      <formula>32</formula>
    </cfRule>
  </conditionalFormatting>
  <conditionalFormatting sqref="W5:W57">
    <cfRule type="expression" dxfId="12" priority="7">
      <formula>$B5 =1</formula>
    </cfRule>
  </conditionalFormatting>
  <conditionalFormatting sqref="L4 L6 L8 L10 L12 L14 L16 L18 L20 L22 L24 L26 L28 L30 L32 L34 L36 L38 L40 L42 L44 L46 L48 L50 L52 L54 L56">
    <cfRule type="expression" dxfId="11" priority="6">
      <formula>$B4 =1</formula>
    </cfRule>
  </conditionalFormatting>
  <conditionalFormatting sqref="L5 L7 L9 L11 L13 L15 L17 L19 L21 L23 L25 L27 L29 L31 L33 L35 L37 L39 L41 L43 L45 L47 L49 L51 L53 L55 L57">
    <cfRule type="expression" dxfId="10" priority="5">
      <formula>$B5 =1</formula>
    </cfRule>
  </conditionalFormatting>
  <conditionalFormatting sqref="I4">
    <cfRule type="cellIs" dxfId="3" priority="4" operator="lessThanOrEqual">
      <formula>32</formula>
    </cfRule>
  </conditionalFormatting>
  <conditionalFormatting sqref="I4">
    <cfRule type="expression" dxfId="2" priority="3">
      <formula>$B4 =1</formula>
    </cfRule>
  </conditionalFormatting>
  <conditionalFormatting sqref="I5:I57">
    <cfRule type="cellIs" dxfId="1" priority="2" operator="lessThanOrEqual">
      <formula>32</formula>
    </cfRule>
  </conditionalFormatting>
  <conditionalFormatting sqref="I5:I57">
    <cfRule type="expression" dxfId="0" priority="1">
      <formula>$B5 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951-D67F-6240-A1F3-0E6C1D0719C1}">
  <dimension ref="A1:D26"/>
  <sheetViews>
    <sheetView workbookViewId="0">
      <selection activeCell="B26" sqref="B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2B6-36AC-B94B-9A68-A00CFD8635AE}">
  <dimension ref="A1:M56"/>
  <sheetViews>
    <sheetView topLeftCell="A35" workbookViewId="0">
      <selection activeCell="A2" sqref="A2:E5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BC78937C-DD55-6744-8DAD-467FEB6B29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47C-5267-5B47-8FF9-D4C598356667}">
  <dimension ref="B2:M60"/>
  <sheetViews>
    <sheetView workbookViewId="0">
      <selection activeCell="F31" sqref="F31"/>
    </sheetView>
  </sheetViews>
  <sheetFormatPr baseColWidth="10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44" t="s">
        <v>0</v>
      </c>
      <c r="D2" s="44"/>
      <c r="E2" s="44" t="s">
        <v>1</v>
      </c>
      <c r="F2" s="44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E034-68EC-AC49-8686-BE6B16152338}">
  <dimension ref="A2:I56"/>
  <sheetViews>
    <sheetView workbookViewId="0">
      <selection activeCell="J1" sqref="J1:P1048576"/>
    </sheetView>
  </sheetViews>
  <sheetFormatPr baseColWidth="10" defaultRowHeight="16" x14ac:dyDescent="0.2"/>
  <cols>
    <col min="9" max="9" width="22.33203125" customWidth="1"/>
  </cols>
  <sheetData>
    <row r="2" spans="1:9" ht="49" thickBot="1" x14ac:dyDescent="0.25">
      <c r="A2" s="17" t="s">
        <v>6</v>
      </c>
      <c r="B2" s="17" t="s">
        <v>1</v>
      </c>
      <c r="C2" s="18" t="s">
        <v>23</v>
      </c>
      <c r="D2" s="50" t="s">
        <v>63</v>
      </c>
      <c r="E2" s="50" t="s">
        <v>64</v>
      </c>
      <c r="F2" s="50" t="s">
        <v>65</v>
      </c>
      <c r="G2" s="50" t="s">
        <v>8</v>
      </c>
      <c r="I2" s="19" t="str">
        <f>CONCATENATE(C2," * x",A2,B2," + ")</f>
        <v xml:space="preserve">Actual Driving Time * xFromTo + </v>
      </c>
    </row>
    <row r="3" spans="1:9" x14ac:dyDescent="0.2">
      <c r="A3" s="27">
        <v>1</v>
      </c>
      <c r="B3" s="27">
        <v>2</v>
      </c>
      <c r="C3" s="23">
        <v>213</v>
      </c>
      <c r="D3" s="23">
        <v>45</v>
      </c>
      <c r="E3" s="40">
        <v>0.63</v>
      </c>
      <c r="F3" s="40">
        <f>C3*E3</f>
        <v>134.19</v>
      </c>
      <c r="G3" s="41">
        <f>(C3/65)/24</f>
        <v>0.13653846153846153</v>
      </c>
      <c r="I3" t="str">
        <f>CONCATENATE(C3," * x",A3,B3," + ")</f>
        <v xml:space="preserve">213 * x12 + </v>
      </c>
    </row>
    <row r="4" spans="1:9" x14ac:dyDescent="0.2">
      <c r="A4" s="27">
        <v>1</v>
      </c>
      <c r="B4" s="27">
        <v>3</v>
      </c>
      <c r="C4" s="23">
        <v>197</v>
      </c>
      <c r="D4" s="23">
        <v>56</v>
      </c>
      <c r="E4" s="40">
        <v>0.55000000000000004</v>
      </c>
      <c r="F4" s="40">
        <f>C4*E4</f>
        <v>108.35000000000001</v>
      </c>
      <c r="G4" s="41">
        <f t="shared" ref="G4:G56" si="0">(C4/65)/24</f>
        <v>0.12628205128205128</v>
      </c>
      <c r="I4" t="str">
        <f>CONCATENATE(C4," * x",A4,B4," + ")</f>
        <v xml:space="preserve">197 * x13 + </v>
      </c>
    </row>
    <row r="5" spans="1:9" x14ac:dyDescent="0.2">
      <c r="A5" s="27">
        <v>1</v>
      </c>
      <c r="B5" s="27">
        <v>4</v>
      </c>
      <c r="C5" s="23">
        <v>341</v>
      </c>
      <c r="D5" s="23">
        <v>50</v>
      </c>
      <c r="E5" s="40">
        <v>0.74</v>
      </c>
      <c r="F5" s="40">
        <f>C5*E5</f>
        <v>252.34</v>
      </c>
      <c r="G5" s="41">
        <f t="shared" si="0"/>
        <v>0.21858974358974359</v>
      </c>
      <c r="I5" t="str">
        <f>CONCATENATE(C5," * x",A5,B5," + ")</f>
        <v xml:space="preserve">341 * x14 + </v>
      </c>
    </row>
    <row r="6" spans="1:9" x14ac:dyDescent="0.2">
      <c r="A6" s="27">
        <v>2</v>
      </c>
      <c r="B6" s="27">
        <v>4</v>
      </c>
      <c r="C6" s="23">
        <v>230</v>
      </c>
      <c r="D6" s="23">
        <v>48</v>
      </c>
      <c r="E6" s="40">
        <v>0.67</v>
      </c>
      <c r="F6" s="40">
        <f>C6*E6</f>
        <v>154.10000000000002</v>
      </c>
      <c r="G6" s="41">
        <f t="shared" si="0"/>
        <v>0.14743589743589744</v>
      </c>
      <c r="I6" t="str">
        <f>CONCATENATE(C6," * x",A6,B6," + ")</f>
        <v xml:space="preserve">230 * x24 + </v>
      </c>
    </row>
    <row r="7" spans="1:9" x14ac:dyDescent="0.2">
      <c r="A7" s="27">
        <v>2</v>
      </c>
      <c r="B7" s="27">
        <v>5</v>
      </c>
      <c r="C7" s="23">
        <v>336</v>
      </c>
      <c r="D7" s="23">
        <v>49</v>
      </c>
      <c r="E7" s="40">
        <v>0.8</v>
      </c>
      <c r="F7" s="40">
        <f>C7*E7</f>
        <v>268.8</v>
      </c>
      <c r="G7" s="41">
        <f t="shared" si="0"/>
        <v>0.2153846153846154</v>
      </c>
      <c r="I7" t="str">
        <f>CONCATENATE(C7," * x",A7,B7," + ")</f>
        <v xml:space="preserve">336 * x25 + </v>
      </c>
    </row>
    <row r="8" spans="1:9" x14ac:dyDescent="0.2">
      <c r="A8" s="27">
        <v>3</v>
      </c>
      <c r="B8" s="27">
        <v>4</v>
      </c>
      <c r="C8" s="23">
        <v>300</v>
      </c>
      <c r="D8" s="23">
        <v>54</v>
      </c>
      <c r="E8" s="40">
        <v>0.69</v>
      </c>
      <c r="F8" s="40">
        <f>C8*E8</f>
        <v>206.99999999999997</v>
      </c>
      <c r="G8" s="41">
        <f t="shared" si="0"/>
        <v>0.19230769230769229</v>
      </c>
      <c r="I8" t="str">
        <f>CONCATENATE(C8," * x",A8,B8," + ")</f>
        <v xml:space="preserve">300 * x34 + </v>
      </c>
    </row>
    <row r="9" spans="1:9" x14ac:dyDescent="0.2">
      <c r="A9" s="27">
        <v>3</v>
      </c>
      <c r="B9" s="27">
        <v>6</v>
      </c>
      <c r="C9" s="23">
        <v>221</v>
      </c>
      <c r="D9" s="23">
        <v>53</v>
      </c>
      <c r="E9" s="40">
        <v>0.89</v>
      </c>
      <c r="F9" s="40">
        <f>C9*E9</f>
        <v>196.69</v>
      </c>
      <c r="G9" s="41">
        <f t="shared" si="0"/>
        <v>0.14166666666666666</v>
      </c>
      <c r="I9" t="str">
        <f>CONCATENATE(C9," * x",A9,B9," + ")</f>
        <v xml:space="preserve">221 * x36 + </v>
      </c>
    </row>
    <row r="10" spans="1:9" x14ac:dyDescent="0.2">
      <c r="A10" s="27">
        <v>4</v>
      </c>
      <c r="B10" s="27">
        <v>5</v>
      </c>
      <c r="C10" s="23">
        <v>249</v>
      </c>
      <c r="D10" s="23">
        <v>45</v>
      </c>
      <c r="E10" s="40">
        <v>0.91</v>
      </c>
      <c r="F10" s="40">
        <f>C10*E10</f>
        <v>226.59</v>
      </c>
      <c r="G10" s="41">
        <f t="shared" si="0"/>
        <v>0.15961538461538463</v>
      </c>
      <c r="I10" t="str">
        <f>CONCATENATE(C10," * x",A10,B10," + ")</f>
        <v xml:space="preserve">249 * x45 + </v>
      </c>
    </row>
    <row r="11" spans="1:9" x14ac:dyDescent="0.2">
      <c r="A11" s="27">
        <v>4</v>
      </c>
      <c r="B11" s="27">
        <v>6</v>
      </c>
      <c r="C11" s="23">
        <v>317</v>
      </c>
      <c r="D11" s="23">
        <v>52</v>
      </c>
      <c r="E11" s="40">
        <v>0.93</v>
      </c>
      <c r="F11" s="40">
        <f>C11*E11</f>
        <v>294.81</v>
      </c>
      <c r="G11" s="41">
        <f t="shared" si="0"/>
        <v>0.20320512820512823</v>
      </c>
      <c r="I11" t="str">
        <f>CONCATENATE(C11," * x",A11,B11," + ")</f>
        <v xml:space="preserve">317 * x46 + </v>
      </c>
    </row>
    <row r="12" spans="1:9" x14ac:dyDescent="0.2">
      <c r="A12" s="27">
        <v>4</v>
      </c>
      <c r="B12" s="27">
        <v>7</v>
      </c>
      <c r="C12" s="23">
        <v>293</v>
      </c>
      <c r="D12" s="23">
        <v>51</v>
      </c>
      <c r="E12" s="40">
        <v>0.8</v>
      </c>
      <c r="F12" s="40">
        <f>C12*E12</f>
        <v>234.4</v>
      </c>
      <c r="G12" s="41">
        <f t="shared" si="0"/>
        <v>0.18782051282051282</v>
      </c>
      <c r="I12" t="str">
        <f>CONCATENATE(C12," * x",A12,B12," + ")</f>
        <v xml:space="preserve">293 * x47 + </v>
      </c>
    </row>
    <row r="13" spans="1:9" x14ac:dyDescent="0.2">
      <c r="A13" s="27">
        <v>5</v>
      </c>
      <c r="B13" s="27">
        <v>7</v>
      </c>
      <c r="C13" s="23">
        <v>432</v>
      </c>
      <c r="D13" s="23">
        <v>33</v>
      </c>
      <c r="E13" s="40">
        <v>0.73</v>
      </c>
      <c r="F13" s="40">
        <f>C13*E13</f>
        <v>315.36</v>
      </c>
      <c r="G13" s="41">
        <f t="shared" si="0"/>
        <v>0.27692307692307694</v>
      </c>
      <c r="I13" t="str">
        <f>CONCATENATE(C13," * x",A13,B13," + ")</f>
        <v xml:space="preserve">432 * x57 + </v>
      </c>
    </row>
    <row r="14" spans="1:9" x14ac:dyDescent="0.2">
      <c r="A14" s="27">
        <v>5</v>
      </c>
      <c r="B14" s="27">
        <v>8</v>
      </c>
      <c r="C14" s="23">
        <v>202</v>
      </c>
      <c r="D14" s="23">
        <v>13</v>
      </c>
      <c r="E14" s="40">
        <v>0.75</v>
      </c>
      <c r="F14" s="40">
        <f>C14*E14</f>
        <v>151.5</v>
      </c>
      <c r="G14" s="41">
        <f t="shared" si="0"/>
        <v>0.1294871794871795</v>
      </c>
      <c r="I14" t="str">
        <f>CONCATENATE(C14," * x",A14,B14," + ")</f>
        <v xml:space="preserve">202 * x58 + </v>
      </c>
    </row>
    <row r="15" spans="1:9" x14ac:dyDescent="0.2">
      <c r="A15" s="27">
        <v>6</v>
      </c>
      <c r="B15" s="27">
        <v>7</v>
      </c>
      <c r="C15" s="23">
        <v>398</v>
      </c>
      <c r="D15" s="23">
        <v>50</v>
      </c>
      <c r="E15" s="40">
        <v>0.91</v>
      </c>
      <c r="F15" s="40">
        <f>C15*E15</f>
        <v>362.18</v>
      </c>
      <c r="G15" s="41">
        <f t="shared" si="0"/>
        <v>0.25512820512820511</v>
      </c>
      <c r="I15" t="str">
        <f>CONCATENATE(C15," * x",A15,B15," + ")</f>
        <v xml:space="preserve">398 * x67 + </v>
      </c>
    </row>
    <row r="16" spans="1:9" x14ac:dyDescent="0.2">
      <c r="A16" s="27">
        <v>6</v>
      </c>
      <c r="B16" s="27">
        <v>9</v>
      </c>
      <c r="C16" s="23">
        <v>365</v>
      </c>
      <c r="D16" s="23">
        <v>52</v>
      </c>
      <c r="E16" s="40">
        <v>0.57999999999999996</v>
      </c>
      <c r="F16" s="40">
        <f>C16*E16</f>
        <v>211.7</v>
      </c>
      <c r="G16" s="41">
        <f t="shared" si="0"/>
        <v>0.23397435897435895</v>
      </c>
      <c r="I16" t="str">
        <f>CONCATENATE(C16," * x",A16,B16," + ")</f>
        <v xml:space="preserve">365 * x69 + </v>
      </c>
    </row>
    <row r="17" spans="1:9" x14ac:dyDescent="0.2">
      <c r="A17" s="27">
        <v>7</v>
      </c>
      <c r="B17" s="27">
        <v>8</v>
      </c>
      <c r="C17" s="23">
        <v>345</v>
      </c>
      <c r="D17" s="23">
        <v>32</v>
      </c>
      <c r="E17" s="40">
        <v>0.6</v>
      </c>
      <c r="F17" s="40">
        <f>C17*E17</f>
        <v>207</v>
      </c>
      <c r="G17" s="41">
        <f t="shared" si="0"/>
        <v>0.22115384615384615</v>
      </c>
      <c r="I17" t="str">
        <f>CONCATENATE(C17," * x",A17,B17," + ")</f>
        <v xml:space="preserve">345 * x78 + </v>
      </c>
    </row>
    <row r="18" spans="1:9" x14ac:dyDescent="0.2">
      <c r="A18" s="27">
        <v>7</v>
      </c>
      <c r="B18" s="27">
        <v>9</v>
      </c>
      <c r="C18" s="23">
        <v>153</v>
      </c>
      <c r="D18" s="23">
        <v>46</v>
      </c>
      <c r="E18" s="40">
        <v>0.61</v>
      </c>
      <c r="F18" s="40">
        <f>C18*E18</f>
        <v>93.33</v>
      </c>
      <c r="G18" s="41">
        <f t="shared" si="0"/>
        <v>9.8076923076923075E-2</v>
      </c>
      <c r="I18" t="str">
        <f>CONCATENATE(C18," * x",A18,B18," + ")</f>
        <v xml:space="preserve">153 * x79 + </v>
      </c>
    </row>
    <row r="19" spans="1:9" x14ac:dyDescent="0.2">
      <c r="A19" s="27">
        <v>7</v>
      </c>
      <c r="B19" s="27">
        <v>10</v>
      </c>
      <c r="C19" s="23">
        <v>378</v>
      </c>
      <c r="D19" s="23">
        <v>24</v>
      </c>
      <c r="E19" s="40">
        <v>0.65</v>
      </c>
      <c r="F19" s="40">
        <f>C19*E19</f>
        <v>245.70000000000002</v>
      </c>
      <c r="G19" s="41">
        <f t="shared" si="0"/>
        <v>0.24230769230769231</v>
      </c>
      <c r="I19" t="str">
        <f>CONCATENATE(C19," * x",A19,B19," + ")</f>
        <v xml:space="preserve">378 * x710 + </v>
      </c>
    </row>
    <row r="20" spans="1:9" x14ac:dyDescent="0.2">
      <c r="A20" s="27">
        <v>8</v>
      </c>
      <c r="B20" s="27">
        <v>10</v>
      </c>
      <c r="C20" s="23">
        <v>511</v>
      </c>
      <c r="D20" s="23">
        <v>18</v>
      </c>
      <c r="E20" s="40">
        <v>0.7</v>
      </c>
      <c r="F20" s="40">
        <f>C20*E20</f>
        <v>357.7</v>
      </c>
      <c r="G20" s="41">
        <f t="shared" si="0"/>
        <v>0.32756410256410257</v>
      </c>
      <c r="I20" t="str">
        <f>CONCATENATE(C20," * x",A20,B20," + ")</f>
        <v xml:space="preserve">511 * x810 + </v>
      </c>
    </row>
    <row r="21" spans="1:9" x14ac:dyDescent="0.2">
      <c r="A21" s="27">
        <v>8</v>
      </c>
      <c r="B21" s="27">
        <v>11</v>
      </c>
      <c r="C21" s="23">
        <v>286</v>
      </c>
      <c r="D21" s="23">
        <v>11</v>
      </c>
      <c r="E21" s="40">
        <v>0.68</v>
      </c>
      <c r="F21" s="40">
        <f>C21*E21</f>
        <v>194.48000000000002</v>
      </c>
      <c r="G21" s="41">
        <f t="shared" si="0"/>
        <v>0.18333333333333335</v>
      </c>
      <c r="I21" t="str">
        <f>CONCATENATE(C21," * x",A21,B21," + ")</f>
        <v xml:space="preserve">286 * x811 + </v>
      </c>
    </row>
    <row r="22" spans="1:9" x14ac:dyDescent="0.2">
      <c r="A22" s="27">
        <v>9</v>
      </c>
      <c r="B22" s="27">
        <v>10</v>
      </c>
      <c r="C22" s="23">
        <v>417</v>
      </c>
      <c r="D22" s="23">
        <v>43</v>
      </c>
      <c r="E22" s="40">
        <v>0.76</v>
      </c>
      <c r="F22" s="40">
        <f>C22*E22</f>
        <v>316.92</v>
      </c>
      <c r="G22" s="41">
        <f t="shared" si="0"/>
        <v>0.2673076923076923</v>
      </c>
      <c r="I22" t="str">
        <f>CONCATENATE(C22," * x",A22,B22," + ")</f>
        <v xml:space="preserve">417 * x910 + </v>
      </c>
    </row>
    <row r="23" spans="1:9" x14ac:dyDescent="0.2">
      <c r="A23" s="27">
        <v>9</v>
      </c>
      <c r="B23" s="27">
        <v>12</v>
      </c>
      <c r="C23" s="23">
        <v>452</v>
      </c>
      <c r="D23" s="23">
        <v>44</v>
      </c>
      <c r="E23" s="40">
        <v>0.74</v>
      </c>
      <c r="F23" s="40">
        <f>C23*E23</f>
        <v>334.48</v>
      </c>
      <c r="G23" s="41">
        <f t="shared" si="0"/>
        <v>0.28974358974358977</v>
      </c>
      <c r="I23" t="str">
        <f>CONCATENATE(C23," * x",A23,B23," + ")</f>
        <v xml:space="preserve">452 * x912 + </v>
      </c>
    </row>
    <row r="24" spans="1:9" x14ac:dyDescent="0.2">
      <c r="A24" s="27">
        <v>10</v>
      </c>
      <c r="B24" s="27">
        <v>11</v>
      </c>
      <c r="C24" s="23">
        <v>462</v>
      </c>
      <c r="D24" s="23">
        <v>24</v>
      </c>
      <c r="E24" s="40">
        <v>0.93</v>
      </c>
      <c r="F24" s="40">
        <f>C24*E24</f>
        <v>429.66</v>
      </c>
      <c r="G24" s="41">
        <f t="shared" si="0"/>
        <v>0.29615384615384616</v>
      </c>
      <c r="I24" t="str">
        <f>CONCATENATE(C24," * x",A24,B24," + ")</f>
        <v xml:space="preserve">462 * x1011 + </v>
      </c>
    </row>
    <row r="25" spans="1:9" x14ac:dyDescent="0.2">
      <c r="A25" s="27">
        <v>10</v>
      </c>
      <c r="B25" s="27">
        <v>12</v>
      </c>
      <c r="C25" s="23">
        <v>200</v>
      </c>
      <c r="D25" s="23">
        <v>41</v>
      </c>
      <c r="E25" s="40">
        <v>0.89</v>
      </c>
      <c r="F25" s="40">
        <f>C25*E25</f>
        <v>178</v>
      </c>
      <c r="G25" s="41">
        <f t="shared" si="0"/>
        <v>0.12820512820512822</v>
      </c>
      <c r="I25" t="str">
        <f>CONCATENATE(C25," * x",A25,B25," + ")</f>
        <v xml:space="preserve">200 * x1012 + </v>
      </c>
    </row>
    <row r="26" spans="1:9" x14ac:dyDescent="0.2">
      <c r="A26" s="27">
        <v>10</v>
      </c>
      <c r="B26" s="27">
        <v>13</v>
      </c>
      <c r="C26" s="23">
        <v>305</v>
      </c>
      <c r="D26" s="23">
        <v>36</v>
      </c>
      <c r="E26" s="40">
        <v>0.96</v>
      </c>
      <c r="F26" s="40">
        <f>C26*E26</f>
        <v>292.8</v>
      </c>
      <c r="G26" s="41">
        <f t="shared" si="0"/>
        <v>0.19551282051282051</v>
      </c>
      <c r="I26" t="str">
        <f>CONCATENATE(C26," * x",A26,B26," + ")</f>
        <v xml:space="preserve">305 * x1013 + </v>
      </c>
    </row>
    <row r="27" spans="1:9" x14ac:dyDescent="0.2">
      <c r="A27" s="27">
        <v>11</v>
      </c>
      <c r="B27" s="27">
        <v>13</v>
      </c>
      <c r="C27" s="23">
        <v>612</v>
      </c>
      <c r="D27" s="23">
        <v>30</v>
      </c>
      <c r="E27" s="40">
        <v>0.78</v>
      </c>
      <c r="F27" s="40">
        <f>C27*E27</f>
        <v>477.36</v>
      </c>
      <c r="G27" s="41">
        <f t="shared" si="0"/>
        <v>0.3923076923076923</v>
      </c>
      <c r="I27" t="str">
        <f>CONCATENATE(C27," * x",A27,B27," + ")</f>
        <v xml:space="preserve">612 * x1113 + </v>
      </c>
    </row>
    <row r="28" spans="1:9" x14ac:dyDescent="0.2">
      <c r="A28" s="27">
        <v>11</v>
      </c>
      <c r="B28" s="27">
        <v>14</v>
      </c>
      <c r="C28" s="23">
        <v>270</v>
      </c>
      <c r="D28" s="23">
        <v>31</v>
      </c>
      <c r="E28" s="40">
        <v>0.75</v>
      </c>
      <c r="F28" s="40">
        <f>C28*E28</f>
        <v>202.5</v>
      </c>
      <c r="G28" s="41">
        <f t="shared" si="0"/>
        <v>0.1730769230769231</v>
      </c>
      <c r="I28" t="str">
        <f>CONCATENATE(C28," * x",A28,B28," + ")</f>
        <v xml:space="preserve">270 * x1114 + </v>
      </c>
    </row>
    <row r="29" spans="1:9" x14ac:dyDescent="0.2">
      <c r="A29" s="27">
        <v>12</v>
      </c>
      <c r="B29" s="27">
        <v>13</v>
      </c>
      <c r="C29" s="23">
        <v>315</v>
      </c>
      <c r="D29" s="23">
        <v>40</v>
      </c>
      <c r="E29" s="40">
        <v>0.99</v>
      </c>
      <c r="F29" s="40">
        <f>C29*E29</f>
        <v>311.85000000000002</v>
      </c>
      <c r="G29" s="41">
        <f t="shared" si="0"/>
        <v>0.2019230769230769</v>
      </c>
      <c r="I29" t="str">
        <f>CONCATENATE(C29," * x",A29,B29," + ")</f>
        <v xml:space="preserve">315 * x1213 + </v>
      </c>
    </row>
    <row r="30" spans="1:9" x14ac:dyDescent="0.2">
      <c r="A30" s="27">
        <v>12</v>
      </c>
      <c r="B30" s="27">
        <v>15</v>
      </c>
      <c r="C30" s="23">
        <v>418</v>
      </c>
      <c r="D30" s="23">
        <v>34</v>
      </c>
      <c r="E30" s="40">
        <v>0.66</v>
      </c>
      <c r="F30" s="40">
        <f>C30*E30</f>
        <v>275.88</v>
      </c>
      <c r="G30" s="41">
        <f t="shared" si="0"/>
        <v>0.26794871794871794</v>
      </c>
      <c r="I30" t="str">
        <f>CONCATENATE(C30," * x",A30,B30," + ")</f>
        <v xml:space="preserve">418 * x1215 + </v>
      </c>
    </row>
    <row r="31" spans="1:9" x14ac:dyDescent="0.2">
      <c r="A31" s="27">
        <v>13</v>
      </c>
      <c r="B31" s="27">
        <v>14</v>
      </c>
      <c r="C31" s="23">
        <v>549</v>
      </c>
      <c r="D31" s="23">
        <v>31</v>
      </c>
      <c r="E31" s="40">
        <v>0.97</v>
      </c>
      <c r="F31" s="40">
        <f>C31*E31</f>
        <v>532.53</v>
      </c>
      <c r="G31" s="41">
        <f t="shared" si="0"/>
        <v>0.35192307692307695</v>
      </c>
      <c r="I31" t="str">
        <f>CONCATENATE(C31," * x",A31,B31," + ")</f>
        <v xml:space="preserve">549 * x1314 + </v>
      </c>
    </row>
    <row r="32" spans="1:9" x14ac:dyDescent="0.2">
      <c r="A32" s="27">
        <v>13</v>
      </c>
      <c r="B32" s="27">
        <v>15</v>
      </c>
      <c r="C32" s="23">
        <v>259</v>
      </c>
      <c r="D32" s="23">
        <v>34</v>
      </c>
      <c r="E32" s="40">
        <v>0.72</v>
      </c>
      <c r="F32" s="40">
        <f>C32*E32</f>
        <v>186.48</v>
      </c>
      <c r="G32" s="41">
        <f t="shared" si="0"/>
        <v>0.16602564102564102</v>
      </c>
      <c r="I32" t="str">
        <f>CONCATENATE(C32," * x",A32,B32," + ")</f>
        <v xml:space="preserve">259 * x1315 + </v>
      </c>
    </row>
    <row r="33" spans="1:9" x14ac:dyDescent="0.2">
      <c r="A33" s="27">
        <v>13</v>
      </c>
      <c r="B33" s="27">
        <v>16</v>
      </c>
      <c r="C33" s="23">
        <v>265</v>
      </c>
      <c r="D33" s="23">
        <v>32</v>
      </c>
      <c r="E33" s="40">
        <v>0.95</v>
      </c>
      <c r="F33" s="40">
        <f>C33*E33</f>
        <v>251.75</v>
      </c>
      <c r="G33" s="41">
        <f t="shared" si="0"/>
        <v>0.16987179487179485</v>
      </c>
      <c r="I33" t="str">
        <f>CONCATENATE(C33," * x",A33,B33," + ")</f>
        <v xml:space="preserve">265 * x1316 + </v>
      </c>
    </row>
    <row r="34" spans="1:9" x14ac:dyDescent="0.2">
      <c r="A34" s="27">
        <v>14</v>
      </c>
      <c r="B34" s="27">
        <v>16</v>
      </c>
      <c r="C34" s="23">
        <v>615</v>
      </c>
      <c r="D34" s="23">
        <v>33</v>
      </c>
      <c r="E34" s="40">
        <v>0.56000000000000005</v>
      </c>
      <c r="F34" s="40">
        <f>C34*E34</f>
        <v>344.40000000000003</v>
      </c>
      <c r="G34" s="41">
        <f t="shared" si="0"/>
        <v>0.39423076923076922</v>
      </c>
      <c r="I34" t="str">
        <f>CONCATENATE(C34," * x",A34,B34," + ")</f>
        <v xml:space="preserve">615 * x1416 + </v>
      </c>
    </row>
    <row r="35" spans="1:9" x14ac:dyDescent="0.2">
      <c r="A35" s="27">
        <v>14</v>
      </c>
      <c r="B35" s="27">
        <v>17</v>
      </c>
      <c r="C35" s="23">
        <v>251</v>
      </c>
      <c r="D35" s="23">
        <v>20</v>
      </c>
      <c r="E35" s="40">
        <v>0.62</v>
      </c>
      <c r="F35" s="40">
        <f>C35*E35</f>
        <v>155.62</v>
      </c>
      <c r="G35" s="41">
        <f t="shared" si="0"/>
        <v>0.16089743589743591</v>
      </c>
      <c r="I35" t="str">
        <f>CONCATENATE(C35," * x",A35,B35," + ")</f>
        <v xml:space="preserve">251 * x1417 + </v>
      </c>
    </row>
    <row r="36" spans="1:9" x14ac:dyDescent="0.2">
      <c r="A36" s="27">
        <v>15</v>
      </c>
      <c r="B36" s="27">
        <v>16</v>
      </c>
      <c r="C36" s="23">
        <v>296</v>
      </c>
      <c r="D36" s="23">
        <v>33</v>
      </c>
      <c r="E36" s="40">
        <v>0.79</v>
      </c>
      <c r="F36" s="40">
        <f>C36*E36</f>
        <v>233.84</v>
      </c>
      <c r="G36" s="41">
        <f t="shared" si="0"/>
        <v>0.18974358974358974</v>
      </c>
      <c r="I36" t="str">
        <f>CONCATENATE(C36," * x",A36,B36," + ")</f>
        <v xml:space="preserve">296 * x1516 + </v>
      </c>
    </row>
    <row r="37" spans="1:9" x14ac:dyDescent="0.2">
      <c r="A37" s="27">
        <v>15</v>
      </c>
      <c r="B37" s="27">
        <v>18</v>
      </c>
      <c r="C37" s="23">
        <v>340</v>
      </c>
      <c r="D37" s="23">
        <v>30</v>
      </c>
      <c r="E37" s="40">
        <v>0.88</v>
      </c>
      <c r="F37" s="40">
        <f>C37*E37</f>
        <v>299.2</v>
      </c>
      <c r="G37" s="41">
        <f t="shared" si="0"/>
        <v>0.21794871794871795</v>
      </c>
      <c r="I37" t="str">
        <f>CONCATENATE(C37," * x",A37,B37," + ")</f>
        <v xml:space="preserve">340 * x1518 + </v>
      </c>
    </row>
    <row r="38" spans="1:9" x14ac:dyDescent="0.2">
      <c r="A38" s="27">
        <v>16</v>
      </c>
      <c r="B38" s="27">
        <v>17</v>
      </c>
      <c r="C38" s="23">
        <v>500</v>
      </c>
      <c r="D38" s="23">
        <v>33</v>
      </c>
      <c r="E38" s="40">
        <v>0.93</v>
      </c>
      <c r="F38" s="40">
        <f>C38*E38</f>
        <v>465</v>
      </c>
      <c r="G38" s="41">
        <f t="shared" si="0"/>
        <v>0.32051282051282054</v>
      </c>
      <c r="I38" t="str">
        <f>CONCATENATE(C38," * x",A38,B38," + ")</f>
        <v xml:space="preserve">500 * x1617 + </v>
      </c>
    </row>
    <row r="39" spans="1:9" x14ac:dyDescent="0.2">
      <c r="A39" s="27">
        <v>16</v>
      </c>
      <c r="B39" s="27">
        <v>18</v>
      </c>
      <c r="C39" s="23">
        <v>347</v>
      </c>
      <c r="D39" s="23">
        <v>35</v>
      </c>
      <c r="E39" s="40">
        <v>0.74</v>
      </c>
      <c r="F39" s="40">
        <f>C39*E39</f>
        <v>256.77999999999997</v>
      </c>
      <c r="G39" s="41">
        <f t="shared" si="0"/>
        <v>0.22243589743589742</v>
      </c>
      <c r="I39" t="str">
        <f>CONCATENATE(C39," * x",A39,B39," + ")</f>
        <v xml:space="preserve">347 * x1618 + </v>
      </c>
    </row>
    <row r="40" spans="1:9" x14ac:dyDescent="0.2">
      <c r="A40" s="27">
        <v>16</v>
      </c>
      <c r="B40" s="27">
        <v>19</v>
      </c>
      <c r="C40" s="23">
        <v>243</v>
      </c>
      <c r="D40" s="23">
        <v>37</v>
      </c>
      <c r="E40" s="40">
        <v>0.84</v>
      </c>
      <c r="F40" s="40">
        <f>C40*E40</f>
        <v>204.12</v>
      </c>
      <c r="G40" s="41">
        <f t="shared" si="0"/>
        <v>0.15576923076923077</v>
      </c>
      <c r="I40" t="str">
        <f>CONCATENATE(C40," * x",A40,B40," + ")</f>
        <v xml:space="preserve">243 * x1619 + </v>
      </c>
    </row>
    <row r="41" spans="1:9" x14ac:dyDescent="0.2">
      <c r="A41" s="27">
        <v>17</v>
      </c>
      <c r="B41" s="27">
        <v>19</v>
      </c>
      <c r="C41" s="23">
        <v>610</v>
      </c>
      <c r="D41" s="23">
        <v>31</v>
      </c>
      <c r="E41" s="40">
        <v>0.6</v>
      </c>
      <c r="F41" s="40">
        <f>C41*E41</f>
        <v>366</v>
      </c>
      <c r="G41" s="41">
        <f t="shared" si="0"/>
        <v>0.39102564102564102</v>
      </c>
      <c r="I41" t="str">
        <f>CONCATENATE(C41," * x",A41,B41," + ")</f>
        <v xml:space="preserve">610 * x1719 + </v>
      </c>
    </row>
    <row r="42" spans="1:9" x14ac:dyDescent="0.2">
      <c r="A42" s="27">
        <v>17</v>
      </c>
      <c r="B42" s="27">
        <v>20</v>
      </c>
      <c r="C42" s="23">
        <v>177</v>
      </c>
      <c r="D42" s="23">
        <v>25</v>
      </c>
      <c r="E42" s="40">
        <v>0.7</v>
      </c>
      <c r="F42" s="40">
        <f>C42*E42</f>
        <v>123.89999999999999</v>
      </c>
      <c r="G42" s="41">
        <f t="shared" si="0"/>
        <v>0.11346153846153846</v>
      </c>
      <c r="I42" t="str">
        <f>CONCATENATE(C42," * x",A42,B42," + ")</f>
        <v xml:space="preserve">177 * x1720 + </v>
      </c>
    </row>
    <row r="43" spans="1:9" x14ac:dyDescent="0.2">
      <c r="A43" s="27">
        <v>18</v>
      </c>
      <c r="B43" s="27">
        <v>19</v>
      </c>
      <c r="C43" s="23">
        <v>270</v>
      </c>
      <c r="D43" s="23">
        <v>37</v>
      </c>
      <c r="E43" s="40">
        <v>0.71</v>
      </c>
      <c r="F43" s="40">
        <f>C43*E43</f>
        <v>191.7</v>
      </c>
      <c r="G43" s="41">
        <f t="shared" si="0"/>
        <v>0.1730769230769231</v>
      </c>
      <c r="I43" t="str">
        <f>CONCATENATE(C43," * x",A43,B43," + ")</f>
        <v xml:space="preserve">270 * x1819 + </v>
      </c>
    </row>
    <row r="44" spans="1:9" x14ac:dyDescent="0.2">
      <c r="A44" s="27">
        <v>18</v>
      </c>
      <c r="B44" s="27">
        <v>21</v>
      </c>
      <c r="C44" s="23">
        <v>286</v>
      </c>
      <c r="D44" s="23">
        <v>31</v>
      </c>
      <c r="E44" s="40">
        <v>0.85</v>
      </c>
      <c r="F44" s="40">
        <f>C44*E44</f>
        <v>243.1</v>
      </c>
      <c r="G44" s="41">
        <f t="shared" si="0"/>
        <v>0.18333333333333335</v>
      </c>
      <c r="I44" t="str">
        <f>CONCATENATE(C44," * x",A44,B44," + ")</f>
        <v xml:space="preserve">286 * x1821 + </v>
      </c>
    </row>
    <row r="45" spans="1:9" x14ac:dyDescent="0.2">
      <c r="A45" s="27">
        <v>19</v>
      </c>
      <c r="B45" s="27">
        <v>20</v>
      </c>
      <c r="C45" s="23">
        <v>469</v>
      </c>
      <c r="D45" s="23">
        <v>30</v>
      </c>
      <c r="E45" s="40">
        <v>0.99</v>
      </c>
      <c r="F45" s="40">
        <f>C45*E45</f>
        <v>464.31</v>
      </c>
      <c r="G45" s="41">
        <f t="shared" si="0"/>
        <v>0.30064102564102563</v>
      </c>
      <c r="I45" t="str">
        <f>CONCATENATE(C45," * x",A45,B45," + ")</f>
        <v xml:space="preserve">469 * x1920 + </v>
      </c>
    </row>
    <row r="46" spans="1:9" x14ac:dyDescent="0.2">
      <c r="A46" s="27">
        <v>19</v>
      </c>
      <c r="B46" s="27">
        <v>21</v>
      </c>
      <c r="C46" s="23">
        <v>250</v>
      </c>
      <c r="D46" s="23">
        <v>36</v>
      </c>
      <c r="E46" s="40">
        <v>0.72</v>
      </c>
      <c r="F46" s="40">
        <f>C46*E46</f>
        <v>180</v>
      </c>
      <c r="G46" s="41">
        <f t="shared" si="0"/>
        <v>0.16025641025641027</v>
      </c>
      <c r="I46" t="str">
        <f>CONCATENATE(C46," * x",A46,B46," + ")</f>
        <v xml:space="preserve">250 * x1921 + </v>
      </c>
    </row>
    <row r="47" spans="1:9" x14ac:dyDescent="0.2">
      <c r="A47" s="27">
        <v>19</v>
      </c>
      <c r="B47" s="27">
        <v>22</v>
      </c>
      <c r="C47" s="23">
        <v>231</v>
      </c>
      <c r="D47" s="23">
        <v>32</v>
      </c>
      <c r="E47" s="40">
        <v>0.6</v>
      </c>
      <c r="F47" s="40">
        <f>C47*E47</f>
        <v>138.6</v>
      </c>
      <c r="G47" s="41">
        <f t="shared" si="0"/>
        <v>0.14807692307692308</v>
      </c>
      <c r="I47" t="str">
        <f>CONCATENATE(C47," * x",A47,B47," + ")</f>
        <v xml:space="preserve">231 * x1922 + </v>
      </c>
    </row>
    <row r="48" spans="1:9" x14ac:dyDescent="0.2">
      <c r="A48" s="27">
        <v>20</v>
      </c>
      <c r="B48" s="27">
        <v>22</v>
      </c>
      <c r="C48" s="23">
        <v>512</v>
      </c>
      <c r="D48" s="23">
        <v>33</v>
      </c>
      <c r="E48" s="40">
        <v>0.65</v>
      </c>
      <c r="F48" s="40">
        <f>C48*E48</f>
        <v>332.8</v>
      </c>
      <c r="G48" s="41">
        <f t="shared" si="0"/>
        <v>0.3282051282051282</v>
      </c>
      <c r="I48" t="str">
        <f>CONCATENATE(C48," * x",A48,B48," + ")</f>
        <v xml:space="preserve">512 * x2022 + </v>
      </c>
    </row>
    <row r="49" spans="1:9" x14ac:dyDescent="0.2">
      <c r="A49" s="27">
        <v>20</v>
      </c>
      <c r="B49" s="27">
        <v>23</v>
      </c>
      <c r="C49" s="23">
        <v>408</v>
      </c>
      <c r="D49" s="23">
        <v>14</v>
      </c>
      <c r="E49" s="40">
        <v>0.65</v>
      </c>
      <c r="F49" s="40">
        <f>C49*E49</f>
        <v>265.2</v>
      </c>
      <c r="G49" s="41">
        <f t="shared" si="0"/>
        <v>0.26153846153846155</v>
      </c>
      <c r="I49" t="str">
        <f>CONCATENATE(C49," * x",A49,B49," + ")</f>
        <v xml:space="preserve">408 * x2023 + </v>
      </c>
    </row>
    <row r="50" spans="1:9" x14ac:dyDescent="0.2">
      <c r="A50" s="27">
        <v>21</v>
      </c>
      <c r="B50" s="27">
        <v>22</v>
      </c>
      <c r="C50" s="23">
        <v>250</v>
      </c>
      <c r="D50" s="23">
        <v>38</v>
      </c>
      <c r="E50" s="40">
        <v>0.98</v>
      </c>
      <c r="F50" s="40">
        <f>C50*E50</f>
        <v>245</v>
      </c>
      <c r="G50" s="41">
        <f t="shared" si="0"/>
        <v>0.16025641025641027</v>
      </c>
      <c r="I50" t="str">
        <f>CONCATENATE(C50," * x",A50,B50," + ")</f>
        <v xml:space="preserve">250 * x2122 + </v>
      </c>
    </row>
    <row r="51" spans="1:9" x14ac:dyDescent="0.2">
      <c r="A51" s="27">
        <v>21</v>
      </c>
      <c r="B51" s="27">
        <v>24</v>
      </c>
      <c r="C51" s="23">
        <v>203</v>
      </c>
      <c r="D51" s="23">
        <v>40</v>
      </c>
      <c r="E51" s="40">
        <v>0.82</v>
      </c>
      <c r="F51" s="40">
        <f>C51*E51</f>
        <v>166.45999999999998</v>
      </c>
      <c r="G51" s="41">
        <f t="shared" si="0"/>
        <v>0.13012820512820514</v>
      </c>
      <c r="I51" t="str">
        <f>CONCATENATE(C51," * x",A51,B51," + ")</f>
        <v xml:space="preserve">203 * x2124 + </v>
      </c>
    </row>
    <row r="52" spans="1:9" x14ac:dyDescent="0.2">
      <c r="A52" s="27">
        <v>22</v>
      </c>
      <c r="B52" s="27">
        <v>23</v>
      </c>
      <c r="C52" s="23">
        <v>161</v>
      </c>
      <c r="D52" s="23">
        <v>34</v>
      </c>
      <c r="E52" s="40">
        <v>0.63</v>
      </c>
      <c r="F52" s="40">
        <f>C52*E52</f>
        <v>101.43</v>
      </c>
      <c r="G52" s="41">
        <f t="shared" si="0"/>
        <v>0.10320512820512821</v>
      </c>
      <c r="I52" t="str">
        <f>CONCATENATE(C52," * x",A52,B52," + ")</f>
        <v xml:space="preserve">161 * x2223 + </v>
      </c>
    </row>
    <row r="53" spans="1:9" x14ac:dyDescent="0.2">
      <c r="A53" s="27">
        <v>22</v>
      </c>
      <c r="B53" s="27">
        <v>24</v>
      </c>
      <c r="C53" s="23">
        <v>91</v>
      </c>
      <c r="D53" s="23">
        <v>35</v>
      </c>
      <c r="E53" s="40">
        <v>0.65</v>
      </c>
      <c r="F53" s="40">
        <f>C53*E53</f>
        <v>59.15</v>
      </c>
      <c r="G53" s="41">
        <f t="shared" si="0"/>
        <v>5.8333333333333327E-2</v>
      </c>
      <c r="I53" t="str">
        <f>CONCATENATE(C53," * x",A53,B53," + ")</f>
        <v xml:space="preserve">91 * x2224 + </v>
      </c>
    </row>
    <row r="54" spans="1:9" x14ac:dyDescent="0.2">
      <c r="A54" s="27">
        <v>22</v>
      </c>
      <c r="B54" s="27">
        <v>25</v>
      </c>
      <c r="C54" s="23">
        <v>172</v>
      </c>
      <c r="D54" s="23">
        <v>36</v>
      </c>
      <c r="E54" s="40">
        <v>0.56000000000000005</v>
      </c>
      <c r="F54" s="40">
        <f>C54*E54</f>
        <v>96.320000000000007</v>
      </c>
      <c r="G54" s="41">
        <f t="shared" si="0"/>
        <v>0.11025641025641025</v>
      </c>
      <c r="I54" t="str">
        <f>CONCATENATE(C54," * x",A54,B54," + ")</f>
        <v xml:space="preserve">172 * x2225 + </v>
      </c>
    </row>
    <row r="55" spans="1:9" x14ac:dyDescent="0.2">
      <c r="A55" s="27">
        <v>23</v>
      </c>
      <c r="B55" s="27">
        <v>25</v>
      </c>
      <c r="C55" s="23">
        <v>357</v>
      </c>
      <c r="D55" s="23">
        <v>40</v>
      </c>
      <c r="E55" s="40">
        <v>0.64</v>
      </c>
      <c r="F55" s="40">
        <f>C55*E55</f>
        <v>228.48000000000002</v>
      </c>
      <c r="G55" s="41">
        <f t="shared" si="0"/>
        <v>0.22884615384615384</v>
      </c>
      <c r="I55" t="str">
        <f>CONCATENATE(C55," * x",A55,B55," + ")</f>
        <v xml:space="preserve">357 * x2325 + </v>
      </c>
    </row>
    <row r="56" spans="1:9" x14ac:dyDescent="0.2">
      <c r="A56" s="27">
        <v>24</v>
      </c>
      <c r="B56" s="27">
        <v>25</v>
      </c>
      <c r="C56" s="23">
        <v>152</v>
      </c>
      <c r="D56" s="23">
        <v>33</v>
      </c>
      <c r="E56" s="40">
        <v>0.66</v>
      </c>
      <c r="F56" s="40">
        <f>C56*E56</f>
        <v>100.32000000000001</v>
      </c>
      <c r="G56" s="41">
        <f t="shared" si="0"/>
        <v>9.7435897435897437E-2</v>
      </c>
      <c r="I56" t="str">
        <f>CONCATENATE(C56," * x",A56,B56," + ")</f>
        <v xml:space="preserve">152 * x2425 + </v>
      </c>
    </row>
  </sheetData>
  <conditionalFormatting sqref="D3">
    <cfRule type="cellIs" dxfId="9" priority="6" operator="lessThanOrEqual">
      <formula>32</formula>
    </cfRule>
  </conditionalFormatting>
  <conditionalFormatting sqref="A3:D56">
    <cfRule type="expression" dxfId="8" priority="5">
      <formula>#REF! =1</formula>
    </cfRule>
  </conditionalFormatting>
  <conditionalFormatting sqref="D4:D56">
    <cfRule type="cellIs" dxfId="7" priority="4" operator="lessThanOrEqual">
      <formula>32</formula>
    </cfRule>
  </conditionalFormatting>
  <conditionalFormatting sqref="F3:F56">
    <cfRule type="expression" dxfId="6" priority="3">
      <formula>#REF! =1</formula>
    </cfRule>
  </conditionalFormatting>
  <conditionalFormatting sqref="G3:G56">
    <cfRule type="expression" dxfId="5" priority="2">
      <formula>#REF! =1</formula>
    </cfRule>
  </conditionalFormatting>
  <conditionalFormatting sqref="E3:E56">
    <cfRule type="expression" dxfId="4" priority="1">
      <formula>#REF! 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Solver (2)</vt:lpstr>
      <vt:lpstr>Sheet1</vt:lpstr>
      <vt:lpstr>Sheet2</vt:lpstr>
      <vt:lpstr>Don’t Use</vt:lpstr>
      <vt:lpstr>Constraints</vt:lpstr>
      <vt:lpstr>'Solver (2)'!cities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Gero, Eric (GE Digital)</cp:lastModifiedBy>
  <dcterms:created xsi:type="dcterms:W3CDTF">2018-05-05T03:38:21Z</dcterms:created>
  <dcterms:modified xsi:type="dcterms:W3CDTF">2018-05-15T19:08:14Z</dcterms:modified>
</cp:coreProperties>
</file>