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40" windowWidth="28800" windowHeight="17800" tabRatio="500" activeTab="3"/>
  </bookViews>
  <sheets>
    <sheet name="rf" sheetId="1" r:id="rId1"/>
    <sheet name="svm" sheetId="2" r:id="rId2"/>
    <sheet name="nnet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4" l="1"/>
  <c r="N5" i="4"/>
  <c r="Q15" i="4"/>
  <c r="S12" i="4"/>
  <c r="R12" i="4"/>
  <c r="S11" i="4"/>
  <c r="L11" i="4"/>
  <c r="N4" i="4"/>
  <c r="N3" i="4"/>
  <c r="G4" i="4"/>
  <c r="M30" i="3"/>
  <c r="N28" i="3"/>
  <c r="O28" i="3"/>
  <c r="P24" i="3"/>
  <c r="O27" i="3"/>
  <c r="P23" i="3"/>
  <c r="N27" i="3"/>
  <c r="P25" i="3"/>
  <c r="AA39" i="3"/>
  <c r="Z39" i="3"/>
  <c r="Y39" i="3"/>
  <c r="Z27" i="3"/>
  <c r="X27" i="3"/>
  <c r="W27" i="3"/>
  <c r="U27" i="3"/>
  <c r="W29" i="3"/>
  <c r="Z31" i="3"/>
  <c r="Z29" i="3"/>
  <c r="W33" i="3"/>
  <c r="W30" i="3"/>
  <c r="Y20" i="3"/>
  <c r="Y19" i="3"/>
  <c r="Y21" i="3"/>
  <c r="X21" i="3"/>
  <c r="W21" i="3"/>
  <c r="X20" i="3"/>
  <c r="W20" i="3"/>
  <c r="X19" i="3"/>
  <c r="W19" i="3"/>
  <c r="G7" i="3"/>
  <c r="G6" i="3"/>
  <c r="G5" i="3"/>
  <c r="F7" i="3"/>
  <c r="F6" i="3"/>
  <c r="F5" i="3"/>
  <c r="E7" i="3"/>
  <c r="E6" i="3"/>
  <c r="E5" i="3"/>
  <c r="D8" i="3"/>
  <c r="B8" i="3"/>
  <c r="O14" i="3"/>
  <c r="P15" i="3"/>
  <c r="J24" i="3"/>
  <c r="C8" i="3"/>
</calcChain>
</file>

<file path=xl/sharedStrings.xml><?xml version="1.0" encoding="utf-8"?>
<sst xmlns="http://schemas.openxmlformats.org/spreadsheetml/2006/main" count="335" uniqueCount="92">
  <si>
    <t>Overall Statistics</t>
  </si>
  <si>
    <t xml:space="preserve">               Accuracy : 1          </t>
  </si>
  <si>
    <t xml:space="preserve">                 95% CI : (0.9795, 1)</t>
  </si>
  <si>
    <t xml:space="preserve">    No Information Rate : 0.3989     </t>
  </si>
  <si>
    <t xml:space="preserve">    P-Value [Acc &gt; NIR] : &lt; 2.2e-16  </t>
  </si>
  <si>
    <t xml:space="preserve">                  Kappa : 1          </t>
  </si>
  <si>
    <t xml:space="preserve"> Mcnemar's Test P-Value : NA         </t>
  </si>
  <si>
    <t>Statistics by Class:</t>
  </si>
  <si>
    <t>Sensitivity</t>
  </si>
  <si>
    <t>Specificity</t>
  </si>
  <si>
    <t>Pos Pred Value</t>
  </si>
  <si>
    <t>Neg Pred Value</t>
  </si>
  <si>
    <t>Prevalence</t>
  </si>
  <si>
    <t>Detection Rate</t>
  </si>
  <si>
    <t>Detection Prevalence</t>
  </si>
  <si>
    <t>Balanced Accuracy</t>
  </si>
  <si>
    <t xml:space="preserve">          Reference</t>
  </si>
  <si>
    <t>Prediction</t>
  </si>
  <si>
    <t>One</t>
  </si>
  <si>
    <t>Two</t>
  </si>
  <si>
    <t>Three</t>
  </si>
  <si>
    <t>Class: One</t>
  </si>
  <si>
    <t>Class: Two</t>
  </si>
  <si>
    <t>Class: Three</t>
  </si>
  <si>
    <t>Confusion Matrix and Statistics</t>
  </si>
  <si>
    <t xml:space="preserve">               Accuracy : 0.9888        </t>
  </si>
  <si>
    <t xml:space="preserve">                 95% CI : (0.96, 0.9986)</t>
  </si>
  <si>
    <t xml:space="preserve">    No Information Rate : 0.3989        </t>
  </si>
  <si>
    <t xml:space="preserve">    P-Value [Acc &gt; NIR] : &lt; 2.2e-16     </t>
  </si>
  <si>
    <t xml:space="preserve">                  Kappa : 0.9829        </t>
  </si>
  <si>
    <t xml:space="preserve"> Mcnemar's Test P-Value : NA            </t>
  </si>
  <si>
    <t>59 : 100%</t>
  </si>
  <si>
    <t>71 : 100%</t>
  </si>
  <si>
    <t>48 : 100%</t>
  </si>
  <si>
    <t>Sensitivity Recall</t>
  </si>
  <si>
    <t>TP</t>
  </si>
  <si>
    <t>FN</t>
  </si>
  <si>
    <t>TN</t>
  </si>
  <si>
    <t>FP</t>
  </si>
  <si>
    <t>tn/tn+fp</t>
  </si>
  <si>
    <t>Negative</t>
  </si>
  <si>
    <t>specificity</t>
  </si>
  <si>
    <t>Sensitivity = TP/(TP + FN)</t>
  </si>
  <si>
    <t>Specificity = TN/(TN + FP)</t>
  </si>
  <si>
    <t>row, col</t>
  </si>
  <si>
    <t>aTP = cmatrix[1,1]/([cmatrix[2,1] + cmatrix[3,1])</t>
  </si>
  <si>
    <t>aTN</t>
  </si>
  <si>
    <t>aFP</t>
  </si>
  <si>
    <t>predict</t>
  </si>
  <si>
    <t>A</t>
  </si>
  <si>
    <t>B</t>
  </si>
  <si>
    <t xml:space="preserve">TP &lt;- cmatrix[2,2]/ (cmatrix[2,2] + cmatrix[1,2]) </t>
  </si>
  <si>
    <t>FN &lt;- cmatrix[2,1]/ (cmatrix[2,1] + cmatrix[1,1])</t>
  </si>
  <si>
    <t>FP &lt;- cmatrix[1,2]/ (cmatrix[1,2] + cmatrix[2,2])</t>
  </si>
  <si>
    <t>TN &lt;- cmatrix[1,1]/ (cmatrix[1,1] + cmatrix[2,1])</t>
  </si>
  <si>
    <t>aFN = (cmatrix[2,2] + cmatrix[3,3])/(cmatrix</t>
  </si>
  <si>
    <t xml:space="preserve"> </t>
  </si>
  <si>
    <r>
      <t>True negative rate (or specificity): </t>
    </r>
    <r>
      <rPr>
        <sz val="18"/>
        <color rgb="FF242729"/>
        <rFont val="STIXGeneral-Italic"/>
      </rPr>
      <t>TNR</t>
    </r>
    <r>
      <rPr>
        <sz val="18"/>
        <color rgb="FF242729"/>
        <rFont val="STIXGeneral-Regular"/>
      </rPr>
      <t>=</t>
    </r>
    <r>
      <rPr>
        <sz val="18"/>
        <color rgb="FF242729"/>
        <rFont val="STIXGeneral-Italic"/>
      </rPr>
      <t>TN</t>
    </r>
    <r>
      <rPr>
        <sz val="18"/>
        <color rgb="FF242729"/>
        <rFont val="STIXGeneral-Regular"/>
      </rPr>
      <t>/(</t>
    </r>
    <r>
      <rPr>
        <sz val="18"/>
        <color rgb="FF242729"/>
        <rFont val="STIXGeneral-Italic"/>
      </rPr>
      <t>FP</t>
    </r>
    <r>
      <rPr>
        <sz val="18"/>
        <color rgb="FF242729"/>
        <rFont val="STIXGeneral-Regular"/>
      </rPr>
      <t>+</t>
    </r>
    <r>
      <rPr>
        <sz val="18"/>
        <color rgb="FF242729"/>
        <rFont val="STIXGeneral-Italic"/>
      </rPr>
      <t>TN</t>
    </r>
    <r>
      <rPr>
        <sz val="18"/>
        <color rgb="FF242729"/>
        <rFont val="STIXGeneral-Regular"/>
      </rPr>
      <t>)</t>
    </r>
  </si>
  <si>
    <r>
      <t>True positive rate (or sensitivity): </t>
    </r>
    <r>
      <rPr>
        <sz val="18"/>
        <color rgb="FF242729"/>
        <rFont val="STIXGeneral-Italic"/>
      </rPr>
      <t>TPR</t>
    </r>
    <r>
      <rPr>
        <sz val="18"/>
        <color rgb="FF242729"/>
        <rFont val="STIXGeneral-Regular"/>
      </rPr>
      <t>=</t>
    </r>
    <r>
      <rPr>
        <sz val="18"/>
        <color rgb="FF242729"/>
        <rFont val="STIXGeneral-Italic"/>
      </rPr>
      <t>TP</t>
    </r>
    <r>
      <rPr>
        <sz val="18"/>
        <color rgb="FF242729"/>
        <rFont val="STIXGeneral-Regular"/>
      </rPr>
      <t>/(</t>
    </r>
    <r>
      <rPr>
        <sz val="18"/>
        <color rgb="FF242729"/>
        <rFont val="STIXGeneral-Italic"/>
      </rPr>
      <t>TP</t>
    </r>
    <r>
      <rPr>
        <sz val="18"/>
        <color rgb="FF242729"/>
        <rFont val="STIXGeneral-Regular"/>
      </rPr>
      <t>+</t>
    </r>
    <r>
      <rPr>
        <sz val="18"/>
        <color rgb="FF242729"/>
        <rFont val="STIXGeneral-Italic"/>
      </rPr>
      <t>FN</t>
    </r>
    <r>
      <rPr>
        <sz val="18"/>
        <color rgb="FF242729"/>
        <rFont val="STIXGeneral-Regular"/>
      </rPr>
      <t>)</t>
    </r>
  </si>
  <si>
    <r>
      <t>False positive rate: </t>
    </r>
    <r>
      <rPr>
        <sz val="18"/>
        <color rgb="FF242729"/>
        <rFont val="STIXGeneral-Italic"/>
      </rPr>
      <t>FPR</t>
    </r>
    <r>
      <rPr>
        <sz val="18"/>
        <color rgb="FF242729"/>
        <rFont val="STIXGeneral-Regular"/>
      </rPr>
      <t>=</t>
    </r>
    <r>
      <rPr>
        <sz val="18"/>
        <color rgb="FF242729"/>
        <rFont val="STIXGeneral-Italic"/>
      </rPr>
      <t>FP</t>
    </r>
    <r>
      <rPr>
        <sz val="18"/>
        <color rgb="FF242729"/>
        <rFont val="STIXGeneral-Regular"/>
      </rPr>
      <t>/(</t>
    </r>
    <r>
      <rPr>
        <sz val="18"/>
        <color rgb="FF242729"/>
        <rFont val="STIXGeneral-Italic"/>
      </rPr>
      <t>FP</t>
    </r>
    <r>
      <rPr>
        <sz val="18"/>
        <color rgb="FF242729"/>
        <rFont val="STIXGeneral-Regular"/>
      </rPr>
      <t>+</t>
    </r>
    <r>
      <rPr>
        <sz val="18"/>
        <color rgb="FF242729"/>
        <rFont val="STIXGeneral-Italic"/>
      </rPr>
      <t>TN</t>
    </r>
    <r>
      <rPr>
        <sz val="18"/>
        <color rgb="FF242729"/>
        <rFont val="STIXGeneral-Regular"/>
      </rPr>
      <t>)</t>
    </r>
  </si>
  <si>
    <t>TPR</t>
  </si>
  <si>
    <t>TPR (sensitivity)</t>
  </si>
  <si>
    <t>FPR</t>
  </si>
  <si>
    <t>TNR</t>
  </si>
  <si>
    <t>TNR (specificity</t>
  </si>
  <si>
    <t xml:space="preserve">               Accuracy : 0.9382          </t>
  </si>
  <si>
    <t xml:space="preserve">                 95% CI : (0.8921, 0.9688)</t>
  </si>
  <si>
    <t xml:space="preserve">    No Information Rate : 0.3989          </t>
  </si>
  <si>
    <t xml:space="preserve">    P-Value [Acc &gt; NIR] : &lt; 2.2e-16       </t>
  </si>
  <si>
    <t xml:space="preserve">                  Kappa : 0.9064          </t>
  </si>
  <si>
    <t xml:space="preserve"> Mcnemar's Test P-Value : NA              </t>
  </si>
  <si>
    <t>55 : 93%</t>
  </si>
  <si>
    <t>15 : 15%</t>
  </si>
  <si>
    <t>99 : 87%</t>
  </si>
  <si>
    <t>4 : 6.7%</t>
  </si>
  <si>
    <t>Two and Three</t>
  </si>
  <si>
    <t>Reference</t>
  </si>
  <si>
    <t>56 : 95%</t>
  </si>
  <si>
    <t>3 : 5%</t>
  </si>
  <si>
    <t xml:space="preserve">               Accuracy : 0.9944          </t>
  </si>
  <si>
    <t xml:space="preserve">                 95% CI : (0.9691, 0.9999)</t>
  </si>
  <si>
    <t xml:space="preserve">                  Kappa : 0.9915          </t>
  </si>
  <si>
    <r>
      <t>True positive rate (or sensitivity): </t>
    </r>
    <r>
      <rPr>
        <sz val="10"/>
        <color rgb="FF242729"/>
        <rFont val="STIXGeneral-Italic"/>
      </rPr>
      <t>TPR</t>
    </r>
    <r>
      <rPr>
        <sz val="10"/>
        <color rgb="FF242729"/>
        <rFont val="STIXGeneral-Regular"/>
      </rPr>
      <t>=</t>
    </r>
    <r>
      <rPr>
        <sz val="10"/>
        <color rgb="FF242729"/>
        <rFont val="STIXGeneral-Italic"/>
      </rPr>
      <t>TP</t>
    </r>
    <r>
      <rPr>
        <sz val="10"/>
        <color rgb="FF242729"/>
        <rFont val="STIXGeneral-Regular"/>
      </rPr>
      <t>/(</t>
    </r>
    <r>
      <rPr>
        <sz val="10"/>
        <color rgb="FF242729"/>
        <rFont val="STIXGeneral-Italic"/>
      </rPr>
      <t>TP</t>
    </r>
    <r>
      <rPr>
        <sz val="10"/>
        <color rgb="FF242729"/>
        <rFont val="STIXGeneral-Regular"/>
      </rPr>
      <t>+</t>
    </r>
    <r>
      <rPr>
        <sz val="10"/>
        <color rgb="FF242729"/>
        <rFont val="STIXGeneral-Italic"/>
      </rPr>
      <t>FN</t>
    </r>
    <r>
      <rPr>
        <sz val="10"/>
        <color rgb="FF242729"/>
        <rFont val="STIXGeneral-Regular"/>
      </rPr>
      <t>)</t>
    </r>
  </si>
  <si>
    <r>
      <t>False positive rate: </t>
    </r>
    <r>
      <rPr>
        <sz val="10"/>
        <color rgb="FF242729"/>
        <rFont val="STIXGeneral-Italic"/>
      </rPr>
      <t>FPR</t>
    </r>
    <r>
      <rPr>
        <sz val="10"/>
        <color rgb="FF242729"/>
        <rFont val="STIXGeneral-Regular"/>
      </rPr>
      <t>=</t>
    </r>
    <r>
      <rPr>
        <sz val="10"/>
        <color rgb="FF242729"/>
        <rFont val="STIXGeneral-Italic"/>
      </rPr>
      <t>FP</t>
    </r>
    <r>
      <rPr>
        <sz val="10"/>
        <color rgb="FF242729"/>
        <rFont val="STIXGeneral-Regular"/>
      </rPr>
      <t>/(</t>
    </r>
    <r>
      <rPr>
        <sz val="10"/>
        <color rgb="FF242729"/>
        <rFont val="STIXGeneral-Italic"/>
      </rPr>
      <t>FP</t>
    </r>
    <r>
      <rPr>
        <sz val="10"/>
        <color rgb="FF242729"/>
        <rFont val="STIXGeneral-Regular"/>
      </rPr>
      <t>+</t>
    </r>
    <r>
      <rPr>
        <sz val="10"/>
        <color rgb="FF242729"/>
        <rFont val="STIXGeneral-Italic"/>
      </rPr>
      <t>TN</t>
    </r>
    <r>
      <rPr>
        <sz val="10"/>
        <color rgb="FF242729"/>
        <rFont val="STIXGeneral-Regular"/>
      </rPr>
      <t>)</t>
    </r>
  </si>
  <si>
    <r>
      <t>True negative rate (or specificity): </t>
    </r>
    <r>
      <rPr>
        <sz val="10"/>
        <color rgb="FF242729"/>
        <rFont val="STIXGeneral-Italic"/>
      </rPr>
      <t>TNR</t>
    </r>
    <r>
      <rPr>
        <sz val="10"/>
        <color rgb="FF242729"/>
        <rFont val="STIXGeneral-Regular"/>
      </rPr>
      <t>=</t>
    </r>
    <r>
      <rPr>
        <sz val="10"/>
        <color rgb="FF242729"/>
        <rFont val="STIXGeneral-Italic"/>
      </rPr>
      <t>TN</t>
    </r>
    <r>
      <rPr>
        <sz val="10"/>
        <color rgb="FF242729"/>
        <rFont val="STIXGeneral-Regular"/>
      </rPr>
      <t>/(</t>
    </r>
    <r>
      <rPr>
        <sz val="10"/>
        <color rgb="FF242729"/>
        <rFont val="STIXGeneral-Italic"/>
      </rPr>
      <t>FP</t>
    </r>
    <r>
      <rPr>
        <sz val="10"/>
        <color rgb="FF242729"/>
        <rFont val="STIXGeneral-Regular"/>
      </rPr>
      <t>+</t>
    </r>
    <r>
      <rPr>
        <sz val="10"/>
        <color rgb="FF242729"/>
        <rFont val="STIXGeneral-Italic"/>
      </rPr>
      <t>TN</t>
    </r>
    <r>
      <rPr>
        <sz val="10"/>
        <color rgb="FF242729"/>
        <rFont val="STIXGeneral-Regular"/>
      </rPr>
      <t>)</t>
    </r>
  </si>
  <si>
    <t>58 : 98%</t>
  </si>
  <si>
    <t>1 : 1.7%</t>
  </si>
  <si>
    <t xml:space="preserve">               Accuracy : 0.9213          </t>
  </si>
  <si>
    <t xml:space="preserve">                 95% CI : (0.8716, 0.9563)</t>
  </si>
  <si>
    <t xml:space="preserve">                  Kappa : 0.8807          </t>
  </si>
  <si>
    <t>4 : 4%</t>
  </si>
  <si>
    <t>108 : 96%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</si>
</sst>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242729"/>
      <name val="Inherit"/>
    </font>
    <font>
      <sz val="18"/>
      <color rgb="FF242729"/>
      <name val="STIXGeneral-Italic"/>
    </font>
    <font>
      <sz val="18"/>
      <color rgb="FF242729"/>
      <name val="STIXGeneral-Regular"/>
    </font>
    <font>
      <b/>
      <sz val="10"/>
      <color rgb="FF000000"/>
      <name val="Times New Roman"/>
    </font>
    <font>
      <sz val="10"/>
      <color rgb="FF000000"/>
      <name val="Times New Roman"/>
    </font>
    <font>
      <sz val="10"/>
      <color rgb="FF242729"/>
      <name val="Inherit"/>
    </font>
    <font>
      <sz val="10"/>
      <color rgb="FF242729"/>
      <name val="STIXGeneral-Italic"/>
    </font>
    <font>
      <sz val="10"/>
      <color rgb="FF242729"/>
      <name val="STIXGeneral-Regula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170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Fill="1" applyBorder="1"/>
    <xf numFmtId="0" fontId="3" fillId="0" borderId="0" xfId="0" applyFont="1"/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7" fillId="3" borderId="8" xfId="0" applyFont="1" applyFill="1" applyBorder="1" applyAlignment="1">
      <alignment horizontal="right" vertical="center"/>
    </xf>
    <xf numFmtId="0" fontId="8" fillId="0" borderId="0" xfId="0" applyFon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3" sqref="H3"/>
    </sheetView>
  </sheetViews>
  <sheetFormatPr baseColWidth="10" defaultRowHeight="15" x14ac:dyDescent="0"/>
  <sheetData>
    <row r="1" spans="1:10">
      <c r="A1" t="s">
        <v>0</v>
      </c>
      <c r="G1" s="3"/>
      <c r="H1" s="4" t="s">
        <v>16</v>
      </c>
      <c r="I1" s="4"/>
      <c r="J1" s="4"/>
    </row>
    <row r="2" spans="1:10">
      <c r="G2" s="3" t="s">
        <v>17</v>
      </c>
      <c r="H2" s="3" t="s">
        <v>18</v>
      </c>
      <c r="I2" s="3" t="s">
        <v>19</v>
      </c>
      <c r="J2" s="3" t="s">
        <v>20</v>
      </c>
    </row>
    <row r="3" spans="1:10">
      <c r="A3" t="s">
        <v>1</v>
      </c>
      <c r="G3" s="3" t="s">
        <v>18</v>
      </c>
      <c r="H3" s="3">
        <v>59</v>
      </c>
      <c r="I3" s="3">
        <v>0</v>
      </c>
      <c r="J3" s="3">
        <v>0</v>
      </c>
    </row>
    <row r="4" spans="1:10">
      <c r="A4" t="s">
        <v>2</v>
      </c>
      <c r="G4" s="3" t="s">
        <v>19</v>
      </c>
      <c r="H4" s="3">
        <v>0</v>
      </c>
      <c r="I4" s="3">
        <v>71</v>
      </c>
      <c r="J4" s="3">
        <v>0</v>
      </c>
    </row>
    <row r="5" spans="1:10">
      <c r="A5" t="s">
        <v>3</v>
      </c>
      <c r="G5" s="3" t="s">
        <v>20</v>
      </c>
      <c r="H5" s="3">
        <v>0</v>
      </c>
      <c r="I5" s="3">
        <v>0</v>
      </c>
      <c r="J5" s="3">
        <v>48</v>
      </c>
    </row>
    <row r="6" spans="1:10">
      <c r="A6" t="s">
        <v>4</v>
      </c>
    </row>
    <row r="8" spans="1:10">
      <c r="A8" t="s">
        <v>5</v>
      </c>
    </row>
    <row r="9" spans="1:10">
      <c r="A9" t="s">
        <v>6</v>
      </c>
    </row>
    <row r="11" spans="1:10">
      <c r="A11" t="s">
        <v>7</v>
      </c>
    </row>
    <row r="13" spans="1:10">
      <c r="A13" s="3"/>
      <c r="B13" s="3" t="s">
        <v>21</v>
      </c>
      <c r="C13" s="3" t="s">
        <v>22</v>
      </c>
      <c r="D13" s="3" t="s">
        <v>23</v>
      </c>
    </row>
    <row r="14" spans="1:10">
      <c r="A14" s="3" t="s">
        <v>8</v>
      </c>
      <c r="B14" s="3">
        <v>1</v>
      </c>
      <c r="C14" s="3">
        <v>1</v>
      </c>
      <c r="D14" s="3">
        <v>1</v>
      </c>
    </row>
    <row r="15" spans="1:10">
      <c r="A15" s="3" t="s">
        <v>9</v>
      </c>
      <c r="B15" s="3">
        <v>1</v>
      </c>
      <c r="C15" s="3">
        <v>1</v>
      </c>
      <c r="D15" s="3">
        <v>1</v>
      </c>
    </row>
    <row r="16" spans="1:10">
      <c r="A16" s="3" t="s">
        <v>10</v>
      </c>
      <c r="B16" s="3">
        <v>1</v>
      </c>
      <c r="C16" s="3">
        <v>1</v>
      </c>
      <c r="D16" s="3">
        <v>1</v>
      </c>
    </row>
    <row r="17" spans="1:4">
      <c r="A17" s="3" t="s">
        <v>11</v>
      </c>
      <c r="B17" s="3">
        <v>1</v>
      </c>
      <c r="C17" s="3">
        <v>1</v>
      </c>
      <c r="D17" s="3">
        <v>1</v>
      </c>
    </row>
    <row r="18" spans="1:4">
      <c r="A18" s="3" t="s">
        <v>12</v>
      </c>
      <c r="B18" s="3">
        <v>0.33150000000000002</v>
      </c>
      <c r="C18" s="3">
        <v>0.39889999999999998</v>
      </c>
      <c r="D18" s="3">
        <v>0.2697</v>
      </c>
    </row>
    <row r="19" spans="1:4">
      <c r="A19" s="3" t="s">
        <v>13</v>
      </c>
      <c r="B19" s="3">
        <v>0.33150000000000002</v>
      </c>
      <c r="C19" s="3">
        <v>0.39889999999999998</v>
      </c>
      <c r="D19" s="3">
        <v>0.2697</v>
      </c>
    </row>
    <row r="20" spans="1:4">
      <c r="A20" s="3" t="s">
        <v>14</v>
      </c>
      <c r="B20" s="3">
        <v>0.33150000000000002</v>
      </c>
      <c r="C20" s="3">
        <v>0.39889999999999998</v>
      </c>
      <c r="D20" s="3">
        <v>0.2697</v>
      </c>
    </row>
    <row r="21" spans="1:4">
      <c r="A21" s="3" t="s">
        <v>15</v>
      </c>
      <c r="B21" s="3">
        <v>1</v>
      </c>
      <c r="C21" s="3">
        <v>1</v>
      </c>
      <c r="D21" s="3">
        <v>1</v>
      </c>
    </row>
  </sheetData>
  <mergeCells count="1">
    <mergeCell ref="H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21" sqref="A21:D29"/>
    </sheetView>
  </sheetViews>
  <sheetFormatPr baseColWidth="10" defaultRowHeight="15" x14ac:dyDescent="0"/>
  <sheetData>
    <row r="1" spans="1:4">
      <c r="A1" t="s">
        <v>24</v>
      </c>
    </row>
    <row r="3" spans="1:4">
      <c r="A3" s="3"/>
      <c r="B3" s="4" t="s">
        <v>16</v>
      </c>
      <c r="C3" s="4"/>
      <c r="D3" s="4"/>
    </row>
    <row r="4" spans="1:4">
      <c r="A4" s="3" t="s">
        <v>17</v>
      </c>
      <c r="B4" s="3" t="s">
        <v>18</v>
      </c>
      <c r="C4" s="3" t="s">
        <v>19</v>
      </c>
      <c r="D4" s="3" t="s">
        <v>20</v>
      </c>
    </row>
    <row r="5" spans="1:4">
      <c r="A5" s="3" t="s">
        <v>18</v>
      </c>
      <c r="B5" s="3" t="s">
        <v>31</v>
      </c>
      <c r="C5" s="3">
        <v>0</v>
      </c>
      <c r="D5" s="3">
        <v>0</v>
      </c>
    </row>
    <row r="6" spans="1:4">
      <c r="A6" s="3" t="s">
        <v>19</v>
      </c>
      <c r="B6" s="3">
        <v>0</v>
      </c>
      <c r="C6" s="3" t="s">
        <v>32</v>
      </c>
      <c r="D6" s="3">
        <v>0</v>
      </c>
    </row>
    <row r="7" spans="1:4">
      <c r="A7" s="3" t="s">
        <v>20</v>
      </c>
      <c r="B7" s="3">
        <v>0</v>
      </c>
      <c r="C7" s="3">
        <v>0</v>
      </c>
      <c r="D7" s="3" t="s">
        <v>33</v>
      </c>
    </row>
    <row r="9" spans="1:4">
      <c r="A9" t="s">
        <v>0</v>
      </c>
    </row>
    <row r="11" spans="1:4">
      <c r="A11" t="s">
        <v>1</v>
      </c>
    </row>
    <row r="12" spans="1:4">
      <c r="A12" t="s">
        <v>2</v>
      </c>
    </row>
    <row r="13" spans="1:4">
      <c r="A13" t="s">
        <v>3</v>
      </c>
    </row>
    <row r="14" spans="1:4">
      <c r="A14" t="s">
        <v>4</v>
      </c>
    </row>
    <row r="16" spans="1:4">
      <c r="A16" t="s">
        <v>5</v>
      </c>
    </row>
    <row r="17" spans="1:4">
      <c r="A17" t="s">
        <v>6</v>
      </c>
    </row>
    <row r="19" spans="1:4">
      <c r="A19" t="s">
        <v>7</v>
      </c>
    </row>
    <row r="21" spans="1:4">
      <c r="A21" s="3"/>
      <c r="B21" s="3" t="s">
        <v>21</v>
      </c>
      <c r="C21" s="3" t="s">
        <v>22</v>
      </c>
      <c r="D21" s="3" t="s">
        <v>23</v>
      </c>
    </row>
    <row r="22" spans="1:4">
      <c r="A22" s="3" t="s">
        <v>8</v>
      </c>
      <c r="B22" s="3">
        <v>1</v>
      </c>
      <c r="C22" s="3">
        <v>1</v>
      </c>
      <c r="D22" s="3">
        <v>1</v>
      </c>
    </row>
    <row r="23" spans="1:4">
      <c r="A23" s="3" t="s">
        <v>9</v>
      </c>
      <c r="B23" s="3">
        <v>1</v>
      </c>
      <c r="C23" s="3">
        <v>1</v>
      </c>
      <c r="D23" s="3">
        <v>1</v>
      </c>
    </row>
    <row r="24" spans="1:4">
      <c r="A24" s="3" t="s">
        <v>10</v>
      </c>
      <c r="B24" s="3">
        <v>1</v>
      </c>
      <c r="C24" s="3">
        <v>1</v>
      </c>
      <c r="D24" s="3">
        <v>1</v>
      </c>
    </row>
    <row r="25" spans="1:4">
      <c r="A25" s="3" t="s">
        <v>11</v>
      </c>
      <c r="B25" s="3">
        <v>1</v>
      </c>
      <c r="C25" s="3">
        <v>1</v>
      </c>
      <c r="D25" s="3">
        <v>1</v>
      </c>
    </row>
    <row r="26" spans="1:4">
      <c r="A26" s="3" t="s">
        <v>12</v>
      </c>
      <c r="B26" s="3">
        <v>0.33150000000000002</v>
      </c>
      <c r="C26" s="3">
        <v>0.39889999999999998</v>
      </c>
      <c r="D26" s="3">
        <v>0.2697</v>
      </c>
    </row>
    <row r="27" spans="1:4">
      <c r="A27" s="3" t="s">
        <v>13</v>
      </c>
      <c r="B27" s="3">
        <v>0.33150000000000002</v>
      </c>
      <c r="C27" s="3">
        <v>0.39889999999999998</v>
      </c>
      <c r="D27" s="3">
        <v>0.2697</v>
      </c>
    </row>
    <row r="28" spans="1:4">
      <c r="A28" s="3" t="s">
        <v>14</v>
      </c>
      <c r="B28" s="3">
        <v>0.33150000000000002</v>
      </c>
      <c r="C28" s="3">
        <v>0.39889999999999998</v>
      </c>
      <c r="D28" s="3">
        <v>0.2697</v>
      </c>
    </row>
    <row r="29" spans="1:4">
      <c r="A29" s="3" t="s">
        <v>15</v>
      </c>
      <c r="B29" s="3">
        <v>1</v>
      </c>
      <c r="C29" s="3">
        <v>1</v>
      </c>
      <c r="D29" s="3">
        <v>1</v>
      </c>
    </row>
  </sheetData>
  <mergeCells count="1">
    <mergeCell ref="B3:D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L1" workbookViewId="0">
      <selection activeCell="N39" sqref="N39:N41"/>
    </sheetView>
  </sheetViews>
  <sheetFormatPr baseColWidth="10" defaultRowHeight="15" x14ac:dyDescent="0"/>
  <cols>
    <col min="2" max="4" width="11.83203125" bestFit="1" customWidth="1"/>
  </cols>
  <sheetData>
    <row r="1" spans="1:30">
      <c r="A1" t="s">
        <v>24</v>
      </c>
    </row>
    <row r="2" spans="1:30">
      <c r="H2" s="7" t="s">
        <v>18</v>
      </c>
      <c r="I2" s="7"/>
      <c r="J2" s="7"/>
      <c r="K2" s="7"/>
      <c r="M2" s="7" t="s">
        <v>19</v>
      </c>
      <c r="N2" s="7"/>
      <c r="O2" s="7"/>
      <c r="P2" s="7"/>
      <c r="Q2" t="s">
        <v>40</v>
      </c>
      <c r="R2" s="7" t="s">
        <v>20</v>
      </c>
      <c r="S2" s="7"/>
      <c r="T2" s="7"/>
      <c r="U2" s="7"/>
    </row>
    <row r="3" spans="1:30">
      <c r="A3" s="3"/>
      <c r="B3" s="4" t="s">
        <v>16</v>
      </c>
      <c r="C3" s="4"/>
      <c r="D3" s="4"/>
      <c r="I3" s="3"/>
      <c r="J3" s="4" t="s">
        <v>16</v>
      </c>
      <c r="K3" s="4"/>
      <c r="L3" s="4"/>
      <c r="N3" s="3"/>
      <c r="O3" s="4" t="s">
        <v>16</v>
      </c>
      <c r="P3" s="4"/>
      <c r="Q3" s="4"/>
      <c r="R3" t="s">
        <v>36</v>
      </c>
      <c r="S3" s="3"/>
      <c r="T3" s="4" t="s">
        <v>16</v>
      </c>
      <c r="U3" s="4"/>
      <c r="V3" s="4"/>
      <c r="AA3" t="s">
        <v>56</v>
      </c>
      <c r="AB3" s="4" t="s">
        <v>16</v>
      </c>
      <c r="AC3" s="4"/>
      <c r="AD3" s="4"/>
    </row>
    <row r="4" spans="1:30">
      <c r="A4" s="3" t="s">
        <v>17</v>
      </c>
      <c r="B4" s="3" t="s">
        <v>18</v>
      </c>
      <c r="C4" s="3" t="s">
        <v>19</v>
      </c>
      <c r="D4" s="3" t="s">
        <v>20</v>
      </c>
      <c r="E4" s="5" t="s">
        <v>61</v>
      </c>
      <c r="F4" s="5" t="s">
        <v>62</v>
      </c>
      <c r="G4" s="5" t="s">
        <v>64</v>
      </c>
      <c r="I4" s="3" t="s">
        <v>17</v>
      </c>
      <c r="J4" s="3" t="s">
        <v>18</v>
      </c>
      <c r="K4" s="3" t="s">
        <v>19</v>
      </c>
      <c r="L4" s="3" t="s">
        <v>20</v>
      </c>
      <c r="N4" s="3" t="s">
        <v>17</v>
      </c>
      <c r="O4" s="3" t="s">
        <v>18</v>
      </c>
      <c r="P4" s="3" t="s">
        <v>19</v>
      </c>
      <c r="Q4" s="3" t="s">
        <v>20</v>
      </c>
      <c r="R4" t="s">
        <v>37</v>
      </c>
      <c r="S4" s="3" t="s">
        <v>17</v>
      </c>
      <c r="T4" s="3" t="s">
        <v>18</v>
      </c>
      <c r="U4" s="3" t="s">
        <v>19</v>
      </c>
      <c r="V4" s="3" t="s">
        <v>20</v>
      </c>
      <c r="AA4" t="s">
        <v>17</v>
      </c>
      <c r="AB4" t="s">
        <v>18</v>
      </c>
      <c r="AC4" t="s">
        <v>19</v>
      </c>
      <c r="AD4" t="s">
        <v>20</v>
      </c>
    </row>
    <row r="5" spans="1:30">
      <c r="A5" s="3" t="s">
        <v>18</v>
      </c>
      <c r="B5" s="3">
        <v>57</v>
      </c>
      <c r="C5" s="3">
        <v>0</v>
      </c>
      <c r="D5" s="3">
        <v>0</v>
      </c>
      <c r="E5" s="6">
        <f>B5/(B5+B6+B7)</f>
        <v>0.96610169491525422</v>
      </c>
      <c r="F5" s="6">
        <f>(C5+D5)/(C5+D5+C6+D7)</f>
        <v>0</v>
      </c>
      <c r="G5" s="6">
        <f>(C6+D7)/(C5+D5+C6+D7)</f>
        <v>1</v>
      </c>
      <c r="H5" s="8">
        <v>1</v>
      </c>
      <c r="I5" s="3" t="s">
        <v>18</v>
      </c>
      <c r="J5" s="3" t="s">
        <v>35</v>
      </c>
      <c r="K5" s="3" t="s">
        <v>38</v>
      </c>
      <c r="L5" s="3" t="s">
        <v>38</v>
      </c>
      <c r="N5" s="3" t="s">
        <v>18</v>
      </c>
      <c r="O5" s="3" t="s">
        <v>37</v>
      </c>
      <c r="P5" s="3" t="s">
        <v>36</v>
      </c>
      <c r="Q5" s="3" t="s">
        <v>56</v>
      </c>
      <c r="S5" s="3" t="s">
        <v>18</v>
      </c>
      <c r="T5" s="3" t="s">
        <v>37</v>
      </c>
      <c r="U5" s="3" t="s">
        <v>56</v>
      </c>
      <c r="V5" s="3" t="s">
        <v>36</v>
      </c>
      <c r="AA5" t="s">
        <v>18</v>
      </c>
      <c r="AB5">
        <v>56</v>
      </c>
      <c r="AC5">
        <v>7</v>
      </c>
      <c r="AD5">
        <v>0</v>
      </c>
    </row>
    <row r="6" spans="1:30">
      <c r="A6" s="3" t="s">
        <v>19</v>
      </c>
      <c r="B6" s="3">
        <v>2</v>
      </c>
      <c r="C6" s="3">
        <v>71</v>
      </c>
      <c r="D6" s="3">
        <v>0</v>
      </c>
      <c r="E6" s="6">
        <f>C6/(C6+C7+C5)</f>
        <v>1</v>
      </c>
      <c r="F6" s="6">
        <f>(B6+D6)/(B6+D6+B5+D7)</f>
        <v>1.8691588785046728E-2</v>
      </c>
      <c r="G6" s="6">
        <f>(B5+D7)/(B5+D7+B6+D6)</f>
        <v>0.98130841121495327</v>
      </c>
      <c r="H6" s="8">
        <v>2</v>
      </c>
      <c r="I6" s="3" t="s">
        <v>19</v>
      </c>
      <c r="J6" s="3" t="s">
        <v>36</v>
      </c>
      <c r="K6" s="3" t="s">
        <v>37</v>
      </c>
      <c r="L6" s="3" t="s">
        <v>56</v>
      </c>
      <c r="N6" s="3" t="s">
        <v>19</v>
      </c>
      <c r="O6" s="3" t="s">
        <v>38</v>
      </c>
      <c r="P6" s="3" t="s">
        <v>35</v>
      </c>
      <c r="Q6" s="3" t="s">
        <v>38</v>
      </c>
      <c r="S6" s="3" t="s">
        <v>19</v>
      </c>
      <c r="T6" s="3" t="s">
        <v>56</v>
      </c>
      <c r="U6" s="3" t="s">
        <v>37</v>
      </c>
      <c r="V6" s="3" t="s">
        <v>36</v>
      </c>
      <c r="AA6" t="s">
        <v>19</v>
      </c>
      <c r="AB6">
        <v>3</v>
      </c>
      <c r="AC6">
        <v>63</v>
      </c>
      <c r="AD6">
        <v>0</v>
      </c>
    </row>
    <row r="7" spans="1:30">
      <c r="A7" s="3" t="s">
        <v>20</v>
      </c>
      <c r="B7" s="3">
        <v>0</v>
      </c>
      <c r="C7" s="3">
        <v>0</v>
      </c>
      <c r="D7" s="3">
        <v>48</v>
      </c>
      <c r="E7" s="6">
        <f>D7/(D7+D5+D6)</f>
        <v>1</v>
      </c>
      <c r="F7" s="6">
        <f>(B7+C7)/(B7+C7+B5+C6)</f>
        <v>0</v>
      </c>
      <c r="G7" s="6">
        <f>(B5+C6)/(B5+C6+B7+C7)</f>
        <v>1</v>
      </c>
      <c r="H7" s="8">
        <v>3</v>
      </c>
      <c r="I7" s="3" t="s">
        <v>20</v>
      </c>
      <c r="J7" s="3" t="s">
        <v>36</v>
      </c>
      <c r="K7" s="3" t="s">
        <v>56</v>
      </c>
      <c r="L7" s="3" t="s">
        <v>37</v>
      </c>
      <c r="N7" s="3" t="s">
        <v>20</v>
      </c>
      <c r="O7" s="3" t="s">
        <v>56</v>
      </c>
      <c r="P7" s="3" t="s">
        <v>36</v>
      </c>
      <c r="Q7" s="3" t="s">
        <v>37</v>
      </c>
      <c r="S7" s="3" t="s">
        <v>20</v>
      </c>
      <c r="T7" s="3" t="s">
        <v>38</v>
      </c>
      <c r="U7" s="3" t="s">
        <v>38</v>
      </c>
      <c r="V7" s="3" t="s">
        <v>35</v>
      </c>
      <c r="AA7" t="s">
        <v>20</v>
      </c>
      <c r="AB7">
        <v>0</v>
      </c>
      <c r="AC7">
        <v>1</v>
      </c>
      <c r="AD7">
        <v>48</v>
      </c>
    </row>
    <row r="8" spans="1:30">
      <c r="A8" s="5" t="s">
        <v>34</v>
      </c>
      <c r="B8" s="6">
        <f>57/(SUM(B5:B7))</f>
        <v>0.96610169491525422</v>
      </c>
      <c r="C8" s="6">
        <f>C6/SUM(C5:C7)</f>
        <v>1</v>
      </c>
      <c r="D8" s="6">
        <f>D7/SUM(D5:D7)</f>
        <v>1</v>
      </c>
      <c r="E8" s="6"/>
      <c r="F8" s="6"/>
      <c r="I8">
        <v>1</v>
      </c>
      <c r="J8">
        <v>2</v>
      </c>
      <c r="K8">
        <v>3</v>
      </c>
    </row>
    <row r="9" spans="1:30">
      <c r="A9" t="s">
        <v>0</v>
      </c>
    </row>
    <row r="11" spans="1:30">
      <c r="A11" t="s">
        <v>25</v>
      </c>
      <c r="AB11" t="s">
        <v>21</v>
      </c>
      <c r="AC11" t="s">
        <v>22</v>
      </c>
      <c r="AD11" t="s">
        <v>23</v>
      </c>
    </row>
    <row r="12" spans="1:30">
      <c r="A12" t="s">
        <v>26</v>
      </c>
      <c r="I12" t="s">
        <v>42</v>
      </c>
      <c r="L12" t="s">
        <v>45</v>
      </c>
      <c r="AA12" t="s">
        <v>8</v>
      </c>
      <c r="AB12">
        <v>0.93220000000000003</v>
      </c>
      <c r="AC12">
        <v>0.73240000000000005</v>
      </c>
      <c r="AD12">
        <v>0.97919999999999996</v>
      </c>
    </row>
    <row r="13" spans="1:30">
      <c r="A13" t="s">
        <v>27</v>
      </c>
      <c r="I13" t="s">
        <v>43</v>
      </c>
      <c r="L13" t="s">
        <v>55</v>
      </c>
      <c r="AA13" t="s">
        <v>9</v>
      </c>
      <c r="AB13">
        <v>0.87390000000000001</v>
      </c>
      <c r="AC13">
        <v>0.95330000000000004</v>
      </c>
      <c r="AD13">
        <v>0.96919999999999995</v>
      </c>
    </row>
    <row r="14" spans="1:30">
      <c r="A14" t="s">
        <v>28</v>
      </c>
      <c r="L14" t="s">
        <v>46</v>
      </c>
      <c r="O14">
        <f>B5+D7</f>
        <v>105</v>
      </c>
      <c r="AA14" t="s">
        <v>10</v>
      </c>
      <c r="AB14">
        <v>0.78569999999999995</v>
      </c>
      <c r="AC14">
        <v>0.9123</v>
      </c>
      <c r="AD14">
        <v>0.92159999999999997</v>
      </c>
    </row>
    <row r="15" spans="1:30">
      <c r="L15" t="s">
        <v>47</v>
      </c>
      <c r="O15">
        <v>107</v>
      </c>
      <c r="P15">
        <f>O14/O15</f>
        <v>0.98130841121495327</v>
      </c>
      <c r="AA15" t="s">
        <v>11</v>
      </c>
      <c r="AB15">
        <v>0.96299999999999997</v>
      </c>
      <c r="AC15">
        <v>0.84299999999999997</v>
      </c>
      <c r="AD15">
        <v>0.99209999999999998</v>
      </c>
    </row>
    <row r="16" spans="1:30">
      <c r="A16" t="s">
        <v>29</v>
      </c>
      <c r="J16" t="s">
        <v>41</v>
      </c>
      <c r="K16" t="s">
        <v>39</v>
      </c>
      <c r="AA16" t="s">
        <v>12</v>
      </c>
      <c r="AB16">
        <v>0.33150000000000002</v>
      </c>
      <c r="AC16">
        <v>0.39889999999999998</v>
      </c>
      <c r="AD16">
        <v>0.2697</v>
      </c>
    </row>
    <row r="17" spans="1:31">
      <c r="A17" t="s">
        <v>30</v>
      </c>
      <c r="S17" t="s">
        <v>56</v>
      </c>
      <c r="T17" s="4" t="s">
        <v>16</v>
      </c>
      <c r="U17" s="4"/>
      <c r="V17" s="4"/>
      <c r="AA17" t="s">
        <v>13</v>
      </c>
      <c r="AB17">
        <v>0.309</v>
      </c>
      <c r="AC17">
        <v>0.29210000000000003</v>
      </c>
      <c r="AD17">
        <v>0.26400000000000001</v>
      </c>
    </row>
    <row r="18" spans="1:31">
      <c r="S18" t="s">
        <v>17</v>
      </c>
      <c r="T18" t="s">
        <v>18</v>
      </c>
      <c r="U18" t="s">
        <v>19</v>
      </c>
      <c r="V18" t="s">
        <v>20</v>
      </c>
      <c r="W18" s="5" t="s">
        <v>61</v>
      </c>
      <c r="X18" s="5" t="s">
        <v>62</v>
      </c>
      <c r="Y18" s="5" t="s">
        <v>64</v>
      </c>
      <c r="AA18" t="s">
        <v>14</v>
      </c>
      <c r="AB18">
        <v>0.39329999999999998</v>
      </c>
      <c r="AC18">
        <v>0.32019999999999998</v>
      </c>
      <c r="AD18">
        <v>0.28649999999999998</v>
      </c>
    </row>
    <row r="19" spans="1:31">
      <c r="A19" t="s">
        <v>7</v>
      </c>
      <c r="S19" t="s">
        <v>18</v>
      </c>
      <c r="T19">
        <v>55</v>
      </c>
      <c r="U19">
        <v>15</v>
      </c>
      <c r="V19">
        <v>0</v>
      </c>
      <c r="W19" s="6">
        <f>T19/(T19+T20+T21)</f>
        <v>0.93220338983050843</v>
      </c>
      <c r="X19" s="6">
        <f>(U19+V19)/(U19+V19+U20+V21)</f>
        <v>0.13157894736842105</v>
      </c>
      <c r="Y19" s="6">
        <f>(U20+V21)/(U19+V19+U20+V21)</f>
        <v>0.86842105263157898</v>
      </c>
      <c r="AA19" t="s">
        <v>15</v>
      </c>
      <c r="AB19">
        <v>0.90310000000000001</v>
      </c>
      <c r="AC19">
        <v>0.84279999999999999</v>
      </c>
      <c r="AD19">
        <v>0.97419999999999995</v>
      </c>
    </row>
    <row r="20" spans="1:31">
      <c r="S20" t="s">
        <v>19</v>
      </c>
      <c r="T20">
        <v>4</v>
      </c>
      <c r="U20">
        <v>52</v>
      </c>
      <c r="V20">
        <v>1</v>
      </c>
      <c r="W20" s="6">
        <f>U20/(U20+U21+U19)</f>
        <v>0.73239436619718312</v>
      </c>
      <c r="X20" s="6">
        <f>(T20+V20)/(T20+V20+T19+V21)</f>
        <v>4.6728971962616821E-2</v>
      </c>
      <c r="Y20" s="6">
        <f>(T19+V21)/(T19+V21+T20+V20)</f>
        <v>0.95327102803738317</v>
      </c>
    </row>
    <row r="21" spans="1:31">
      <c r="B21" t="s">
        <v>21</v>
      </c>
      <c r="C21" t="s">
        <v>22</v>
      </c>
      <c r="D21" t="s">
        <v>23</v>
      </c>
      <c r="N21" s="2" t="s">
        <v>76</v>
      </c>
      <c r="O21" s="2"/>
      <c r="S21" t="s">
        <v>20</v>
      </c>
      <c r="T21">
        <v>0</v>
      </c>
      <c r="U21">
        <v>4</v>
      </c>
      <c r="V21">
        <v>47</v>
      </c>
      <c r="W21" s="6">
        <f>V21/(V21+V19+V20)</f>
        <v>0.97916666666666663</v>
      </c>
      <c r="X21" s="6">
        <f>(T21+U21)/(T21+U21+T19+U20)</f>
        <v>3.6036036036036036E-2</v>
      </c>
      <c r="Y21" s="6">
        <f>(T19+U20)/(T19+U20+T21+U21)</f>
        <v>0.963963963963964</v>
      </c>
    </row>
    <row r="22" spans="1:31">
      <c r="A22" t="s">
        <v>8</v>
      </c>
      <c r="B22">
        <v>0.96609999999999996</v>
      </c>
      <c r="C22">
        <v>1</v>
      </c>
      <c r="D22">
        <v>1</v>
      </c>
      <c r="M22" t="s">
        <v>17</v>
      </c>
      <c r="N22" t="s">
        <v>18</v>
      </c>
      <c r="O22" t="s">
        <v>75</v>
      </c>
    </row>
    <row r="23" spans="1:31">
      <c r="A23" t="s">
        <v>9</v>
      </c>
      <c r="B23">
        <v>1</v>
      </c>
      <c r="C23">
        <v>0.98129999999999995</v>
      </c>
      <c r="D23">
        <v>1</v>
      </c>
      <c r="M23" t="s">
        <v>18</v>
      </c>
      <c r="N23" t="s">
        <v>71</v>
      </c>
      <c r="O23" t="s">
        <v>72</v>
      </c>
      <c r="P23" t="e">
        <f>N23/(N23+N24)</f>
        <v>#VALUE!</v>
      </c>
      <c r="Q23" t="s">
        <v>60</v>
      </c>
    </row>
    <row r="24" spans="1:31">
      <c r="A24" t="s">
        <v>10</v>
      </c>
      <c r="B24">
        <v>1</v>
      </c>
      <c r="C24">
        <v>0.97260000000000002</v>
      </c>
      <c r="D24">
        <v>1</v>
      </c>
      <c r="J24">
        <f>119/121</f>
        <v>0.98347107438016534</v>
      </c>
      <c r="M24" t="s">
        <v>75</v>
      </c>
      <c r="N24" t="s">
        <v>74</v>
      </c>
      <c r="O24" t="s">
        <v>73</v>
      </c>
      <c r="P24" t="e">
        <f>O23/(99)</f>
        <v>#VALUE!</v>
      </c>
      <c r="Q24" t="s">
        <v>62</v>
      </c>
    </row>
    <row r="25" spans="1:31">
      <c r="A25" t="s">
        <v>11</v>
      </c>
      <c r="B25">
        <v>0.98350000000000004</v>
      </c>
      <c r="C25">
        <v>1</v>
      </c>
      <c r="D25">
        <v>1</v>
      </c>
      <c r="N25" t="s">
        <v>36</v>
      </c>
      <c r="O25" t="s">
        <v>37</v>
      </c>
      <c r="P25">
        <f>104/(104+15)</f>
        <v>0.87394957983193278</v>
      </c>
      <c r="Q25" t="s">
        <v>63</v>
      </c>
    </row>
    <row r="26" spans="1:31">
      <c r="A26" t="s">
        <v>12</v>
      </c>
      <c r="B26">
        <v>0.33150000000000002</v>
      </c>
      <c r="C26">
        <v>0.39889999999999998</v>
      </c>
      <c r="D26">
        <v>0.2697</v>
      </c>
      <c r="AD26" t="s">
        <v>37</v>
      </c>
      <c r="AE26" t="s">
        <v>36</v>
      </c>
    </row>
    <row r="27" spans="1:31">
      <c r="A27" t="s">
        <v>13</v>
      </c>
      <c r="B27">
        <v>0.32019999999999998</v>
      </c>
      <c r="C27">
        <v>0.39889999999999998</v>
      </c>
      <c r="D27">
        <v>0.2697</v>
      </c>
      <c r="N27" t="e">
        <f>P23</f>
        <v>#VALUE!</v>
      </c>
      <c r="O27" t="e">
        <f>P24</f>
        <v>#VALUE!</v>
      </c>
      <c r="U27">
        <f>55/(55+4)</f>
        <v>0.93220338983050843</v>
      </c>
      <c r="W27">
        <f>47/(48)</f>
        <v>0.97916666666666663</v>
      </c>
      <c r="X27">
        <f>AVERAGE(U27:W27)</f>
        <v>0.95568502824858759</v>
      </c>
      <c r="Z27">
        <f>U27*W27</f>
        <v>0.9127824858757061</v>
      </c>
      <c r="AD27" t="s">
        <v>38</v>
      </c>
      <c r="AE27" t="s">
        <v>35</v>
      </c>
    </row>
    <row r="28" spans="1:31">
      <c r="A28" t="s">
        <v>14</v>
      </c>
      <c r="B28">
        <v>0.32019999999999998</v>
      </c>
      <c r="C28">
        <v>0.41010000000000002</v>
      </c>
      <c r="D28">
        <v>0.2697</v>
      </c>
      <c r="N28">
        <f>4/(4+55)</f>
        <v>6.7796610169491525E-2</v>
      </c>
      <c r="O28">
        <f>P25</f>
        <v>0.87394957983193278</v>
      </c>
    </row>
    <row r="29" spans="1:31">
      <c r="A29" t="s">
        <v>15</v>
      </c>
      <c r="B29">
        <v>0.98309999999999997</v>
      </c>
      <c r="C29">
        <v>0.99070000000000003</v>
      </c>
      <c r="D29">
        <v>1</v>
      </c>
      <c r="J29" t="s">
        <v>44</v>
      </c>
      <c r="W29">
        <f>55+52</f>
        <v>107</v>
      </c>
      <c r="Z29">
        <f>55+52</f>
        <v>107</v>
      </c>
    </row>
    <row r="30" spans="1:31">
      <c r="M30">
        <f>N28*100</f>
        <v>6.7796610169491522</v>
      </c>
      <c r="W30">
        <f>4+1</f>
        <v>5</v>
      </c>
      <c r="Z30">
        <v>5</v>
      </c>
    </row>
    <row r="31" spans="1:31">
      <c r="Z31">
        <f>107/108</f>
        <v>0.9907407407407407</v>
      </c>
    </row>
    <row r="32" spans="1:31">
      <c r="M32" s="1"/>
      <c r="N32" s="1" t="s">
        <v>48</v>
      </c>
      <c r="O32" s="1" t="s">
        <v>49</v>
      </c>
      <c r="P32" s="1" t="s">
        <v>50</v>
      </c>
      <c r="R32" t="s">
        <v>54</v>
      </c>
    </row>
    <row r="33" spans="13:31">
      <c r="M33" s="1">
        <v>1</v>
      </c>
      <c r="N33" s="1" t="s">
        <v>49</v>
      </c>
      <c r="O33" s="1" t="s">
        <v>37</v>
      </c>
      <c r="P33" s="1" t="s">
        <v>36</v>
      </c>
      <c r="R33" t="s">
        <v>53</v>
      </c>
      <c r="W33">
        <f>102/107</f>
        <v>0.95327102803738317</v>
      </c>
      <c r="AD33" t="s">
        <v>35</v>
      </c>
      <c r="AE33" t="s">
        <v>38</v>
      </c>
    </row>
    <row r="34" spans="13:31">
      <c r="M34" s="1">
        <v>2</v>
      </c>
      <c r="N34" s="1" t="s">
        <v>50</v>
      </c>
      <c r="O34" s="1" t="s">
        <v>38</v>
      </c>
      <c r="P34" s="1" t="s">
        <v>35</v>
      </c>
      <c r="R34" t="s">
        <v>52</v>
      </c>
      <c r="AD34" t="s">
        <v>36</v>
      </c>
      <c r="AE34" t="s">
        <v>37</v>
      </c>
    </row>
    <row r="35" spans="13:31">
      <c r="M35" s="1"/>
      <c r="N35" s="1"/>
      <c r="O35" s="1">
        <v>1</v>
      </c>
      <c r="P35" s="1">
        <v>2</v>
      </c>
      <c r="R35" t="s">
        <v>51</v>
      </c>
    </row>
    <row r="39" spans="13:31" ht="28">
      <c r="N39" s="9" t="s">
        <v>58</v>
      </c>
      <c r="Y39">
        <f>52/(15+52)</f>
        <v>0.77611940298507465</v>
      </c>
      <c r="Z39">
        <f>47/(47+0)</f>
        <v>1</v>
      </c>
      <c r="AA39">
        <f>AVERAGE(Y39:Z39)</f>
        <v>0.88805970149253732</v>
      </c>
    </row>
    <row r="40" spans="13:31" ht="28">
      <c r="N40" s="9" t="s">
        <v>59</v>
      </c>
    </row>
    <row r="41" spans="13:31" ht="28">
      <c r="N41" s="9" t="s">
        <v>57</v>
      </c>
    </row>
  </sheetData>
  <mergeCells count="10">
    <mergeCell ref="AB3:AD3"/>
    <mergeCell ref="N21:O21"/>
    <mergeCell ref="B3:D3"/>
    <mergeCell ref="J3:L3"/>
    <mergeCell ref="H2:K2"/>
    <mergeCell ref="M2:P2"/>
    <mergeCell ref="O3:Q3"/>
    <mergeCell ref="T17:V17"/>
    <mergeCell ref="R2:U2"/>
    <mergeCell ref="T3:V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workbookViewId="0">
      <selection activeCell="K1" sqref="K1:M4"/>
    </sheetView>
  </sheetViews>
  <sheetFormatPr baseColWidth="10" defaultRowHeight="15" x14ac:dyDescent="0"/>
  <sheetData>
    <row r="1" spans="1:20">
      <c r="A1" t="s">
        <v>56</v>
      </c>
      <c r="B1" s="4" t="s">
        <v>16</v>
      </c>
      <c r="C1" s="4"/>
      <c r="D1" s="4"/>
      <c r="L1" s="2" t="s">
        <v>76</v>
      </c>
      <c r="M1" s="2"/>
    </row>
    <row r="2" spans="1:20">
      <c r="A2" t="s">
        <v>17</v>
      </c>
      <c r="B2" t="s">
        <v>18</v>
      </c>
      <c r="C2" t="s">
        <v>19</v>
      </c>
      <c r="D2" t="s">
        <v>20</v>
      </c>
      <c r="K2" t="s">
        <v>17</v>
      </c>
      <c r="L2" t="s">
        <v>18</v>
      </c>
      <c r="M2" t="s">
        <v>75</v>
      </c>
    </row>
    <row r="3" spans="1:20">
      <c r="A3" t="s">
        <v>18</v>
      </c>
      <c r="B3">
        <v>56</v>
      </c>
      <c r="C3">
        <v>7</v>
      </c>
      <c r="D3">
        <v>0</v>
      </c>
      <c r="F3">
        <v>56</v>
      </c>
      <c r="G3">
        <v>7</v>
      </c>
      <c r="K3" t="s">
        <v>18</v>
      </c>
      <c r="L3" t="s">
        <v>77</v>
      </c>
      <c r="M3" t="s">
        <v>90</v>
      </c>
      <c r="N3" t="e">
        <f>L3/(L3+L4)</f>
        <v>#VALUE!</v>
      </c>
      <c r="O3" t="s">
        <v>60</v>
      </c>
    </row>
    <row r="4" spans="1:20">
      <c r="A4" t="s">
        <v>19</v>
      </c>
      <c r="B4">
        <v>3</v>
      </c>
      <c r="C4">
        <v>63</v>
      </c>
      <c r="D4">
        <v>0</v>
      </c>
      <c r="F4">
        <v>3</v>
      </c>
      <c r="G4">
        <f>63+48</f>
        <v>111</v>
      </c>
      <c r="K4" t="s">
        <v>75</v>
      </c>
      <c r="L4" t="s">
        <v>78</v>
      </c>
      <c r="M4" t="s">
        <v>91</v>
      </c>
      <c r="N4" t="e">
        <f>M3/(99)</f>
        <v>#VALUE!</v>
      </c>
      <c r="O4" t="s">
        <v>62</v>
      </c>
    </row>
    <row r="5" spans="1:20">
      <c r="A5" t="s">
        <v>20</v>
      </c>
      <c r="B5">
        <v>0</v>
      </c>
      <c r="C5">
        <v>1</v>
      </c>
      <c r="D5">
        <v>48</v>
      </c>
      <c r="L5" t="s">
        <v>36</v>
      </c>
      <c r="M5" t="s">
        <v>37</v>
      </c>
      <c r="N5">
        <f>108/(108+4)</f>
        <v>0.9642857142857143</v>
      </c>
      <c r="O5" t="s">
        <v>63</v>
      </c>
    </row>
    <row r="7" spans="1:20">
      <c r="A7" t="s">
        <v>0</v>
      </c>
    </row>
    <row r="9" spans="1:20">
      <c r="A9" t="s">
        <v>65</v>
      </c>
    </row>
    <row r="10" spans="1:20" ht="16" thickBot="1">
      <c r="A10" t="s">
        <v>66</v>
      </c>
    </row>
    <row r="11" spans="1:20" ht="16" thickBot="1">
      <c r="A11" t="s">
        <v>67</v>
      </c>
      <c r="L11">
        <f>3/(3+56)</f>
        <v>5.0847457627118647E-2</v>
      </c>
      <c r="Q11" s="10" t="s">
        <v>85</v>
      </c>
      <c r="R11" s="11">
        <v>0</v>
      </c>
      <c r="S11" t="e">
        <f>Q11/(Q11+Q12)</f>
        <v>#VALUE!</v>
      </c>
      <c r="T11" t="s">
        <v>60</v>
      </c>
    </row>
    <row r="12" spans="1:20" ht="16" thickBot="1">
      <c r="A12" t="s">
        <v>68</v>
      </c>
      <c r="Q12" s="12" t="s">
        <v>86</v>
      </c>
      <c r="R12" s="13">
        <f>71+48</f>
        <v>119</v>
      </c>
      <c r="S12">
        <f>R11/R12</f>
        <v>0</v>
      </c>
      <c r="T12" t="s">
        <v>62</v>
      </c>
    </row>
    <row r="14" spans="1:20">
      <c r="A14" t="s">
        <v>69</v>
      </c>
    </row>
    <row r="15" spans="1:20">
      <c r="A15" t="s">
        <v>70</v>
      </c>
      <c r="Q15" t="e">
        <f>Q12/(Q11+1)</f>
        <v>#VALUE!</v>
      </c>
    </row>
    <row r="17" spans="1:20">
      <c r="A17" t="s">
        <v>7</v>
      </c>
      <c r="G17">
        <f>63+45</f>
        <v>108</v>
      </c>
    </row>
    <row r="19" spans="1:20">
      <c r="B19" t="s">
        <v>21</v>
      </c>
      <c r="C19" t="s">
        <v>22</v>
      </c>
      <c r="D19" t="s">
        <v>23</v>
      </c>
    </row>
    <row r="20" spans="1:20" ht="17">
      <c r="A20" t="s">
        <v>8</v>
      </c>
      <c r="B20">
        <v>0.94920000000000004</v>
      </c>
      <c r="C20">
        <v>0.88729999999999998</v>
      </c>
      <c r="D20">
        <v>1</v>
      </c>
      <c r="K20" t="s">
        <v>24</v>
      </c>
      <c r="Q20" s="14" t="s">
        <v>82</v>
      </c>
    </row>
    <row r="21" spans="1:20" ht="17">
      <c r="A21" t="s">
        <v>9</v>
      </c>
      <c r="B21">
        <v>0.94120000000000004</v>
      </c>
      <c r="C21">
        <v>0.97199999999999998</v>
      </c>
      <c r="D21">
        <v>0.99229999999999996</v>
      </c>
      <c r="Q21" s="14" t="s">
        <v>83</v>
      </c>
    </row>
    <row r="22" spans="1:20" ht="17">
      <c r="A22" t="s">
        <v>10</v>
      </c>
      <c r="B22">
        <v>0.88890000000000002</v>
      </c>
      <c r="C22">
        <v>0.95450000000000002</v>
      </c>
      <c r="D22">
        <v>0.97960000000000003</v>
      </c>
      <c r="K22" t="s">
        <v>56</v>
      </c>
      <c r="L22" s="4" t="s">
        <v>16</v>
      </c>
      <c r="M22" s="4"/>
      <c r="N22" s="4"/>
      <c r="Q22" s="14" t="s">
        <v>84</v>
      </c>
    </row>
    <row r="23" spans="1:20">
      <c r="A23" t="s">
        <v>11</v>
      </c>
      <c r="B23">
        <v>0.97389999999999999</v>
      </c>
      <c r="C23">
        <v>0.92859999999999998</v>
      </c>
      <c r="D23">
        <v>1</v>
      </c>
      <c r="K23" t="s">
        <v>17</v>
      </c>
      <c r="L23" t="s">
        <v>18</v>
      </c>
      <c r="M23" t="s">
        <v>19</v>
      </c>
      <c r="N23" t="s">
        <v>20</v>
      </c>
    </row>
    <row r="24" spans="1:20">
      <c r="A24" t="s">
        <v>12</v>
      </c>
      <c r="B24">
        <v>0.33150000000000002</v>
      </c>
      <c r="C24">
        <v>0.39889999999999998</v>
      </c>
      <c r="D24">
        <v>0.2697</v>
      </c>
      <c r="K24" t="s">
        <v>18</v>
      </c>
      <c r="L24">
        <v>58</v>
      </c>
      <c r="M24">
        <v>0</v>
      </c>
      <c r="N24">
        <v>0</v>
      </c>
    </row>
    <row r="25" spans="1:20">
      <c r="A25" t="s">
        <v>13</v>
      </c>
      <c r="B25">
        <v>0.31459999999999999</v>
      </c>
      <c r="C25">
        <v>0.35389999999999999</v>
      </c>
      <c r="D25">
        <v>0.2697</v>
      </c>
      <c r="K25" t="s">
        <v>19</v>
      </c>
      <c r="L25">
        <v>1</v>
      </c>
      <c r="M25">
        <v>71</v>
      </c>
      <c r="N25">
        <v>0</v>
      </c>
    </row>
    <row r="26" spans="1:20">
      <c r="A26" t="s">
        <v>14</v>
      </c>
      <c r="B26">
        <v>0.35389999999999999</v>
      </c>
      <c r="C26">
        <v>0.37080000000000002</v>
      </c>
      <c r="D26">
        <v>0.27529999999999999</v>
      </c>
      <c r="K26" t="s">
        <v>20</v>
      </c>
      <c r="L26">
        <v>0</v>
      </c>
      <c r="M26">
        <v>0</v>
      </c>
      <c r="N26">
        <v>48</v>
      </c>
    </row>
    <row r="27" spans="1:20">
      <c r="A27" t="s">
        <v>15</v>
      </c>
      <c r="B27">
        <v>0.94520000000000004</v>
      </c>
      <c r="C27">
        <v>0.92959999999999998</v>
      </c>
      <c r="D27">
        <v>0.99619999999999997</v>
      </c>
    </row>
    <row r="28" spans="1:20">
      <c r="K28" t="s">
        <v>0</v>
      </c>
      <c r="Q28" t="s">
        <v>24</v>
      </c>
    </row>
    <row r="30" spans="1:20">
      <c r="K30" t="s">
        <v>79</v>
      </c>
      <c r="Q30" t="s">
        <v>56</v>
      </c>
      <c r="R30" s="4" t="s">
        <v>16</v>
      </c>
      <c r="S30" s="4"/>
      <c r="T30" s="4"/>
    </row>
    <row r="31" spans="1:20">
      <c r="K31" t="s">
        <v>80</v>
      </c>
      <c r="Q31" t="s">
        <v>17</v>
      </c>
      <c r="R31" t="s">
        <v>18</v>
      </c>
      <c r="S31" t="s">
        <v>19</v>
      </c>
      <c r="T31" t="s">
        <v>20</v>
      </c>
    </row>
    <row r="32" spans="1:20">
      <c r="K32" t="s">
        <v>67</v>
      </c>
      <c r="Q32" t="s">
        <v>18</v>
      </c>
      <c r="R32">
        <v>56</v>
      </c>
      <c r="S32">
        <v>4</v>
      </c>
      <c r="T32">
        <v>0</v>
      </c>
    </row>
    <row r="33" spans="11:20">
      <c r="K33" t="s">
        <v>68</v>
      </c>
      <c r="Q33" t="s">
        <v>19</v>
      </c>
      <c r="R33">
        <v>3</v>
      </c>
      <c r="S33">
        <v>63</v>
      </c>
      <c r="T33">
        <v>3</v>
      </c>
    </row>
    <row r="34" spans="11:20">
      <c r="Q34" t="s">
        <v>20</v>
      </c>
      <c r="R34">
        <v>0</v>
      </c>
      <c r="S34">
        <v>4</v>
      </c>
      <c r="T34">
        <v>45</v>
      </c>
    </row>
    <row r="35" spans="11:20">
      <c r="K35" t="s">
        <v>81</v>
      </c>
    </row>
    <row r="36" spans="11:20">
      <c r="K36" t="s">
        <v>70</v>
      </c>
      <c r="Q36" t="s">
        <v>0</v>
      </c>
    </row>
    <row r="38" spans="11:20">
      <c r="K38" t="s">
        <v>7</v>
      </c>
      <c r="Q38" t="s">
        <v>87</v>
      </c>
    </row>
    <row r="39" spans="11:20">
      <c r="Q39" t="s">
        <v>88</v>
      </c>
    </row>
    <row r="40" spans="11:20">
      <c r="L40" t="s">
        <v>21</v>
      </c>
      <c r="M40" t="s">
        <v>22</v>
      </c>
      <c r="N40" t="s">
        <v>23</v>
      </c>
      <c r="Q40" t="s">
        <v>67</v>
      </c>
    </row>
    <row r="41" spans="11:20">
      <c r="K41" t="s">
        <v>8</v>
      </c>
      <c r="L41">
        <v>0.98309999999999997</v>
      </c>
      <c r="M41">
        <v>1</v>
      </c>
      <c r="N41">
        <v>1</v>
      </c>
      <c r="Q41" t="s">
        <v>68</v>
      </c>
    </row>
    <row r="42" spans="11:20">
      <c r="K42" t="s">
        <v>9</v>
      </c>
      <c r="L42">
        <v>1</v>
      </c>
      <c r="M42">
        <v>0.99070000000000003</v>
      </c>
      <c r="N42">
        <v>1</v>
      </c>
    </row>
    <row r="43" spans="11:20">
      <c r="K43" t="s">
        <v>10</v>
      </c>
      <c r="L43">
        <v>1</v>
      </c>
      <c r="M43">
        <v>0.98609999999999998</v>
      </c>
      <c r="N43">
        <v>1</v>
      </c>
      <c r="Q43" t="s">
        <v>89</v>
      </c>
    </row>
    <row r="44" spans="11:20">
      <c r="K44" t="s">
        <v>11</v>
      </c>
      <c r="L44">
        <v>0.99170000000000003</v>
      </c>
      <c r="M44">
        <v>1</v>
      </c>
      <c r="N44">
        <v>1</v>
      </c>
      <c r="Q44" t="s">
        <v>70</v>
      </c>
    </row>
    <row r="45" spans="11:20">
      <c r="K45" t="s">
        <v>12</v>
      </c>
      <c r="L45">
        <v>0.33150000000000002</v>
      </c>
      <c r="M45">
        <v>0.39889999999999998</v>
      </c>
      <c r="N45">
        <v>0.2697</v>
      </c>
    </row>
    <row r="46" spans="11:20">
      <c r="K46" t="s">
        <v>13</v>
      </c>
      <c r="L46">
        <v>0.32579999999999998</v>
      </c>
      <c r="M46">
        <v>0.39889999999999998</v>
      </c>
      <c r="N46">
        <v>0.2697</v>
      </c>
      <c r="Q46" t="s">
        <v>7</v>
      </c>
    </row>
    <row r="47" spans="11:20">
      <c r="K47" t="s">
        <v>14</v>
      </c>
      <c r="L47">
        <v>0.32579999999999998</v>
      </c>
      <c r="M47">
        <v>0.40450000000000003</v>
      </c>
      <c r="N47">
        <v>0.2697</v>
      </c>
    </row>
    <row r="48" spans="11:20">
      <c r="K48" t="s">
        <v>15</v>
      </c>
      <c r="L48">
        <v>0.99150000000000005</v>
      </c>
      <c r="M48">
        <v>0.99529999999999996</v>
      </c>
      <c r="N48">
        <v>1</v>
      </c>
      <c r="R48" t="s">
        <v>21</v>
      </c>
      <c r="S48" t="s">
        <v>22</v>
      </c>
      <c r="T48" t="s">
        <v>23</v>
      </c>
    </row>
    <row r="49" spans="17:20">
      <c r="Q49" t="s">
        <v>8</v>
      </c>
      <c r="R49">
        <v>0.94920000000000004</v>
      </c>
      <c r="S49">
        <v>0.88729999999999998</v>
      </c>
      <c r="T49">
        <v>0.9375</v>
      </c>
    </row>
    <row r="50" spans="17:20">
      <c r="Q50" t="s">
        <v>9</v>
      </c>
      <c r="R50">
        <v>0.96640000000000004</v>
      </c>
      <c r="S50">
        <v>0.94389999999999996</v>
      </c>
      <c r="T50">
        <v>0.96919999999999995</v>
      </c>
    </row>
    <row r="51" spans="17:20">
      <c r="Q51" t="s">
        <v>10</v>
      </c>
      <c r="R51">
        <v>0.93330000000000002</v>
      </c>
      <c r="S51">
        <v>0.91300000000000003</v>
      </c>
      <c r="T51">
        <v>0.91839999999999999</v>
      </c>
    </row>
    <row r="52" spans="17:20">
      <c r="Q52" t="s">
        <v>11</v>
      </c>
      <c r="R52">
        <v>0.97460000000000002</v>
      </c>
      <c r="S52">
        <v>0.92659999999999998</v>
      </c>
      <c r="T52">
        <v>0.97670000000000001</v>
      </c>
    </row>
    <row r="53" spans="17:20">
      <c r="Q53" t="s">
        <v>12</v>
      </c>
      <c r="R53">
        <v>0.33150000000000002</v>
      </c>
      <c r="S53">
        <v>0.39889999999999998</v>
      </c>
      <c r="T53">
        <v>0.2697</v>
      </c>
    </row>
    <row r="54" spans="17:20">
      <c r="Q54" t="s">
        <v>13</v>
      </c>
      <c r="R54">
        <v>0.31459999999999999</v>
      </c>
      <c r="S54">
        <v>0.35389999999999999</v>
      </c>
      <c r="T54">
        <v>0.25280000000000002</v>
      </c>
    </row>
    <row r="55" spans="17:20">
      <c r="Q55" t="s">
        <v>14</v>
      </c>
      <c r="R55">
        <v>0.33710000000000001</v>
      </c>
      <c r="S55">
        <v>0.3876</v>
      </c>
      <c r="T55">
        <v>0.27529999999999999</v>
      </c>
    </row>
    <row r="56" spans="17:20">
      <c r="Q56" t="s">
        <v>15</v>
      </c>
      <c r="R56">
        <v>0.95779999999999998</v>
      </c>
      <c r="S56">
        <v>0.91559999999999997</v>
      </c>
      <c r="T56">
        <v>0.95340000000000003</v>
      </c>
    </row>
  </sheetData>
  <mergeCells count="4">
    <mergeCell ref="B1:D1"/>
    <mergeCell ref="L1:M1"/>
    <mergeCell ref="L22:N22"/>
    <mergeCell ref="R30:T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rf</vt:lpstr>
      <vt:lpstr>svm</vt:lpstr>
      <vt:lpstr>nnet</vt:lpstr>
      <vt:lpstr>Sheet4</vt:lpstr>
      <vt:lpstr>Sheet5</vt:lpstr>
    </vt:vector>
  </TitlesOfParts>
  <Company>GE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Gero</dc:creator>
  <cp:lastModifiedBy>Eric Gero</cp:lastModifiedBy>
  <dcterms:created xsi:type="dcterms:W3CDTF">2017-11-03T01:26:39Z</dcterms:created>
  <dcterms:modified xsi:type="dcterms:W3CDTF">2017-11-07T00:41:06Z</dcterms:modified>
</cp:coreProperties>
</file>