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Garrett\Documents\GitHub\DemonParasol\documents\"/>
    </mc:Choice>
  </mc:AlternateContent>
  <bookViews>
    <workbookView xWindow="0" yWindow="0" windowWidth="28800" windowHeight="12435" tabRatio="500" activeTab="3"/>
  </bookViews>
  <sheets>
    <sheet name="Game Data" sheetId="1" r:id="rId1"/>
    <sheet name="Submission" sheetId="3" r:id="rId2"/>
    <sheet name="TCRs" sheetId="4" r:id="rId3"/>
    <sheet name="DCRs" sheetId="5" r:id="rId4"/>
    <sheet name="ICRs" sheetId="10" r:id="rId5"/>
    <sheet name="NCRs" sheetId="6" r:id="rId6"/>
    <sheet name="VCRs" sheetId="7" r:id="rId7"/>
    <sheet name="ACRs" sheetId="8" r:id="rId8"/>
    <sheet name="Student Grade" sheetId="2" r:id="rId9"/>
    <sheet name="Instructor Grade" sheetId="9" r:id="rId10"/>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7" i="8" l="1"/>
  <c r="B57" i="2"/>
  <c r="D7" i="7"/>
  <c r="B48" i="2"/>
  <c r="D7" i="6"/>
  <c r="B39" i="2"/>
  <c r="D7" i="10"/>
  <c r="B30" i="2"/>
  <c r="D7" i="5"/>
  <c r="B21" i="2"/>
  <c r="D7" i="4"/>
  <c r="B12" i="2"/>
  <c r="I18" i="1"/>
  <c r="I11" i="1"/>
  <c r="I19" i="1"/>
  <c r="I20" i="1"/>
  <c r="H12" i="1"/>
  <c r="I12" i="1"/>
  <c r="H13" i="1"/>
  <c r="I13" i="1"/>
  <c r="I15" i="1"/>
  <c r="I22" i="1"/>
  <c r="E8" i="3"/>
  <c r="E9" i="3"/>
  <c r="E10" i="3"/>
  <c r="E11" i="3"/>
  <c r="E12" i="3"/>
  <c r="E13" i="3"/>
  <c r="E14" i="3"/>
  <c r="E15" i="3"/>
  <c r="E16" i="3"/>
  <c r="A6" i="2"/>
  <c r="D4" i="5"/>
  <c r="B20" i="2"/>
  <c r="D4" i="10"/>
  <c r="B29" i="2"/>
  <c r="E2" i="10"/>
  <c r="B27" i="9"/>
  <c r="H27" i="9"/>
  <c r="E3" i="10"/>
  <c r="B28" i="9"/>
  <c r="H28" i="9"/>
  <c r="E4" i="10"/>
  <c r="B29" i="9"/>
  <c r="H29" i="9"/>
  <c r="E7" i="10"/>
  <c r="B30" i="9"/>
  <c r="H30" i="9"/>
  <c r="E8" i="10"/>
  <c r="B31" i="9"/>
  <c r="H31" i="9"/>
  <c r="E9" i="10"/>
  <c r="B32" i="9"/>
  <c r="H32" i="9"/>
  <c r="H33" i="9"/>
  <c r="E2" i="5"/>
  <c r="B18" i="9"/>
  <c r="H18" i="9"/>
  <c r="E3" i="5"/>
  <c r="B19" i="9"/>
  <c r="H19" i="9"/>
  <c r="E4" i="5"/>
  <c r="B20" i="9"/>
  <c r="H20" i="9"/>
  <c r="E7" i="5"/>
  <c r="B21" i="9"/>
  <c r="H21" i="9"/>
  <c r="E8" i="5"/>
  <c r="B22" i="9"/>
  <c r="H22" i="9"/>
  <c r="E9" i="5"/>
  <c r="B23" i="9"/>
  <c r="H23" i="9"/>
  <c r="H24" i="9"/>
  <c r="E2" i="4"/>
  <c r="B9" i="9"/>
  <c r="H9" i="9"/>
  <c r="E3" i="4"/>
  <c r="B10" i="9"/>
  <c r="H10" i="9"/>
  <c r="E4" i="4"/>
  <c r="B11" i="9"/>
  <c r="H11" i="9"/>
  <c r="E7" i="4"/>
  <c r="B12" i="9"/>
  <c r="H12" i="9"/>
  <c r="E8" i="4"/>
  <c r="B13" i="9"/>
  <c r="H13" i="9"/>
  <c r="E9" i="4"/>
  <c r="B14" i="9"/>
  <c r="H14" i="9"/>
  <c r="H15" i="9"/>
  <c r="E8" i="6"/>
  <c r="B40" i="9"/>
  <c r="H40" i="9"/>
  <c r="E2" i="6"/>
  <c r="B36" i="9"/>
  <c r="H36" i="9"/>
  <c r="E3" i="6"/>
  <c r="B37" i="9"/>
  <c r="H37" i="9"/>
  <c r="E4" i="6"/>
  <c r="B38" i="9"/>
  <c r="H38" i="9"/>
  <c r="E7" i="6"/>
  <c r="B39" i="9"/>
  <c r="H39" i="9"/>
  <c r="E9" i="6"/>
  <c r="B41" i="9"/>
  <c r="H41" i="9"/>
  <c r="H42" i="9"/>
  <c r="E8" i="7"/>
  <c r="B49" i="9"/>
  <c r="H49" i="9"/>
  <c r="E2" i="7"/>
  <c r="B45" i="9"/>
  <c r="H45" i="9"/>
  <c r="E3" i="7"/>
  <c r="B46" i="9"/>
  <c r="H46" i="9"/>
  <c r="E4" i="7"/>
  <c r="B47" i="9"/>
  <c r="H47" i="9"/>
  <c r="E7" i="7"/>
  <c r="B48" i="9"/>
  <c r="H48" i="9"/>
  <c r="E9" i="7"/>
  <c r="B50" i="9"/>
  <c r="H50" i="9"/>
  <c r="H51" i="9"/>
  <c r="E8" i="8"/>
  <c r="B58" i="9"/>
  <c r="H58" i="9"/>
  <c r="E2" i="8"/>
  <c r="B54" i="9"/>
  <c r="H54" i="9"/>
  <c r="E3" i="8"/>
  <c r="B55" i="9"/>
  <c r="H55" i="9"/>
  <c r="E4" i="8"/>
  <c r="B56" i="9"/>
  <c r="H56" i="9"/>
  <c r="E7" i="8"/>
  <c r="B57" i="9"/>
  <c r="H57" i="9"/>
  <c r="E9" i="8"/>
  <c r="B59" i="9"/>
  <c r="H59" i="9"/>
  <c r="H60" i="9"/>
  <c r="G6" i="9"/>
  <c r="D2" i="10"/>
  <c r="B27" i="2"/>
  <c r="H27" i="2"/>
  <c r="D3" i="10"/>
  <c r="B28" i="2"/>
  <c r="H28" i="2"/>
  <c r="H29" i="2"/>
  <c r="H30" i="2"/>
  <c r="D8" i="10"/>
  <c r="B31" i="2"/>
  <c r="H31" i="2"/>
  <c r="D9" i="10"/>
  <c r="B32" i="2"/>
  <c r="H32" i="2"/>
  <c r="H33" i="2"/>
  <c r="D27" i="9"/>
  <c r="D28" i="9"/>
  <c r="D29" i="9"/>
  <c r="D30" i="9"/>
  <c r="D31" i="9"/>
  <c r="D32" i="9"/>
  <c r="D33" i="9"/>
  <c r="D2" i="5"/>
  <c r="B18" i="2"/>
  <c r="D18" i="2"/>
  <c r="D3" i="5"/>
  <c r="B19" i="2"/>
  <c r="D19" i="2"/>
  <c r="D20" i="2"/>
  <c r="D21" i="2"/>
  <c r="D8" i="5"/>
  <c r="B22" i="2"/>
  <c r="D22" i="2"/>
  <c r="D9" i="5"/>
  <c r="B23" i="2"/>
  <c r="D23" i="2"/>
  <c r="D24" i="2"/>
  <c r="D18" i="9"/>
  <c r="D19" i="9"/>
  <c r="D20" i="9"/>
  <c r="D21" i="9"/>
  <c r="D22" i="9"/>
  <c r="D23" i="9"/>
  <c r="D24" i="9"/>
  <c r="D2" i="4"/>
  <c r="B9" i="2"/>
  <c r="F9" i="2"/>
  <c r="D3" i="4"/>
  <c r="B10" i="2"/>
  <c r="F10" i="2"/>
  <c r="D4" i="4"/>
  <c r="B11" i="2"/>
  <c r="F11" i="2"/>
  <c r="F12" i="2"/>
  <c r="D8" i="4"/>
  <c r="B13" i="2"/>
  <c r="F13" i="2"/>
  <c r="D9" i="4"/>
  <c r="B14" i="2"/>
  <c r="F14" i="2"/>
  <c r="F15" i="2"/>
  <c r="F9" i="9"/>
  <c r="F10" i="9"/>
  <c r="F11" i="9"/>
  <c r="F12" i="9"/>
  <c r="F13" i="9"/>
  <c r="F14" i="9"/>
  <c r="F15" i="9"/>
  <c r="D8" i="6"/>
  <c r="B40" i="2"/>
  <c r="F40" i="2"/>
  <c r="F39" i="2"/>
  <c r="D2" i="6"/>
  <c r="B36" i="2"/>
  <c r="F36" i="2"/>
  <c r="D3" i="6"/>
  <c r="B37" i="2"/>
  <c r="F37" i="2"/>
  <c r="D4" i="6"/>
  <c r="B38" i="2"/>
  <c r="F38" i="2"/>
  <c r="D9" i="6"/>
  <c r="B41" i="2"/>
  <c r="F41" i="2"/>
  <c r="F42" i="2"/>
  <c r="D8" i="7"/>
  <c r="B49" i="2"/>
  <c r="F49" i="2"/>
  <c r="D2" i="7"/>
  <c r="B45" i="2"/>
  <c r="F45" i="2"/>
  <c r="D3" i="7"/>
  <c r="B46" i="2"/>
  <c r="F46" i="2"/>
  <c r="D4" i="7"/>
  <c r="B47" i="2"/>
  <c r="F47" i="2"/>
  <c r="F48" i="2"/>
  <c r="D9" i="7"/>
  <c r="B50" i="2"/>
  <c r="F50" i="2"/>
  <c r="F51" i="2"/>
  <c r="D8" i="8"/>
  <c r="B58" i="2"/>
  <c r="F58" i="2"/>
  <c r="F57" i="2"/>
  <c r="D2" i="8"/>
  <c r="B54" i="2"/>
  <c r="F54" i="2"/>
  <c r="D3" i="8"/>
  <c r="B55" i="2"/>
  <c r="F55" i="2"/>
  <c r="D4" i="8"/>
  <c r="B56" i="2"/>
  <c r="F56" i="2"/>
  <c r="D9" i="8"/>
  <c r="B59" i="2"/>
  <c r="F59" i="2"/>
  <c r="F60" i="2"/>
  <c r="F49" i="9"/>
  <c r="F45" i="9"/>
  <c r="F46" i="9"/>
  <c r="F47" i="9"/>
  <c r="F48" i="9"/>
  <c r="F50" i="9"/>
  <c r="F51" i="9"/>
  <c r="F58" i="9"/>
  <c r="F54" i="9"/>
  <c r="F55" i="9"/>
  <c r="F56" i="9"/>
  <c r="F57" i="9"/>
  <c r="F59" i="9"/>
  <c r="F60" i="9"/>
  <c r="J6" i="9"/>
  <c r="L6" i="9"/>
  <c r="A6" i="9"/>
  <c r="G3" i="9"/>
  <c r="F27" i="9"/>
  <c r="F28" i="9"/>
  <c r="F29" i="9"/>
  <c r="F30" i="9"/>
  <c r="F31" i="9"/>
  <c r="F32" i="9"/>
  <c r="F33" i="9"/>
  <c r="F18" i="9"/>
  <c r="F19" i="9"/>
  <c r="F20" i="9"/>
  <c r="F21" i="9"/>
  <c r="F22" i="9"/>
  <c r="F23" i="9"/>
  <c r="F24" i="9"/>
  <c r="F40" i="9"/>
  <c r="F36" i="9"/>
  <c r="F37" i="9"/>
  <c r="F38" i="9"/>
  <c r="F39" i="9"/>
  <c r="F41" i="9"/>
  <c r="F42" i="9"/>
  <c r="E6" i="9"/>
  <c r="E3" i="9"/>
  <c r="D9" i="9"/>
  <c r="D10" i="9"/>
  <c r="D11" i="9"/>
  <c r="D12" i="9"/>
  <c r="D13" i="9"/>
  <c r="D14" i="9"/>
  <c r="D15" i="9"/>
  <c r="D40" i="9"/>
  <c r="D36" i="9"/>
  <c r="D37" i="9"/>
  <c r="D38" i="9"/>
  <c r="D39" i="9"/>
  <c r="D41" i="9"/>
  <c r="D42" i="9"/>
  <c r="D49" i="9"/>
  <c r="D45" i="9"/>
  <c r="D46" i="9"/>
  <c r="D47" i="9"/>
  <c r="D48" i="9"/>
  <c r="D50" i="9"/>
  <c r="D51" i="9"/>
  <c r="D58" i="9"/>
  <c r="D54" i="9"/>
  <c r="D55" i="9"/>
  <c r="D56" i="9"/>
  <c r="D57" i="9"/>
  <c r="D59" i="9"/>
  <c r="D60" i="9"/>
  <c r="C6" i="9"/>
  <c r="C3" i="9"/>
  <c r="H18" i="2"/>
  <c r="H19" i="2"/>
  <c r="H20" i="2"/>
  <c r="H21" i="2"/>
  <c r="H22" i="2"/>
  <c r="H23" i="2"/>
  <c r="H24" i="2"/>
  <c r="H9" i="2"/>
  <c r="H10" i="2"/>
  <c r="H11" i="2"/>
  <c r="H12" i="2"/>
  <c r="H13" i="2"/>
  <c r="H14" i="2"/>
  <c r="H15" i="2"/>
  <c r="H40" i="2"/>
  <c r="H39" i="2"/>
  <c r="H36" i="2"/>
  <c r="H37" i="2"/>
  <c r="H38" i="2"/>
  <c r="H41" i="2"/>
  <c r="H42" i="2"/>
  <c r="H49" i="2"/>
  <c r="H45" i="2"/>
  <c r="H46" i="2"/>
  <c r="H47" i="2"/>
  <c r="H48" i="2"/>
  <c r="H50" i="2"/>
  <c r="H51" i="2"/>
  <c r="H58" i="2"/>
  <c r="H57" i="2"/>
  <c r="H54" i="2"/>
  <c r="H55" i="2"/>
  <c r="H56" i="2"/>
  <c r="H59" i="2"/>
  <c r="H60" i="2"/>
  <c r="G6" i="2"/>
  <c r="G3" i="2"/>
  <c r="F27" i="2"/>
  <c r="F28" i="2"/>
  <c r="F29" i="2"/>
  <c r="F30" i="2"/>
  <c r="F31" i="2"/>
  <c r="F32" i="2"/>
  <c r="F33" i="2"/>
  <c r="F18" i="2"/>
  <c r="F19" i="2"/>
  <c r="F20" i="2"/>
  <c r="F21" i="2"/>
  <c r="F22" i="2"/>
  <c r="F23" i="2"/>
  <c r="F24" i="2"/>
  <c r="E6" i="2"/>
  <c r="E3" i="2"/>
  <c r="D27" i="2"/>
  <c r="D28" i="2"/>
  <c r="D29" i="2"/>
  <c r="D30" i="2"/>
  <c r="D31" i="2"/>
  <c r="D32" i="2"/>
  <c r="D33" i="2"/>
  <c r="D9" i="2"/>
  <c r="D10" i="2"/>
  <c r="D11" i="2"/>
  <c r="D12" i="2"/>
  <c r="D13" i="2"/>
  <c r="D14" i="2"/>
  <c r="D15" i="2"/>
  <c r="D40" i="2"/>
  <c r="D39" i="2"/>
  <c r="D36" i="2"/>
  <c r="D37" i="2"/>
  <c r="D38" i="2"/>
  <c r="D41" i="2"/>
  <c r="D42" i="2"/>
  <c r="D49" i="2"/>
  <c r="D45" i="2"/>
  <c r="D46" i="2"/>
  <c r="D47" i="2"/>
  <c r="D48" i="2"/>
  <c r="D50" i="2"/>
  <c r="D51" i="2"/>
  <c r="D58" i="2"/>
  <c r="D57" i="2"/>
  <c r="D54" i="2"/>
  <c r="D55" i="2"/>
  <c r="D56" i="2"/>
  <c r="D59" i="2"/>
  <c r="D60" i="2"/>
  <c r="C6" i="2"/>
  <c r="C3" i="2"/>
  <c r="A59" i="2"/>
  <c r="A58" i="2"/>
  <c r="A57" i="2"/>
  <c r="A56" i="2"/>
  <c r="A55" i="2"/>
  <c r="A54" i="2"/>
  <c r="A50" i="2"/>
  <c r="A49" i="2"/>
  <c r="A48" i="2"/>
  <c r="A47" i="2"/>
  <c r="A46" i="2"/>
  <c r="A45" i="2"/>
  <c r="A41" i="2"/>
  <c r="A40" i="2"/>
  <c r="A39" i="2"/>
  <c r="A38" i="2"/>
  <c r="A37" i="2"/>
  <c r="A36" i="2"/>
  <c r="A32" i="2"/>
  <c r="A31" i="2"/>
  <c r="A30" i="2"/>
  <c r="A29" i="2"/>
  <c r="A28" i="2"/>
  <c r="A27" i="2"/>
  <c r="A23" i="2"/>
  <c r="A22" i="2"/>
  <c r="A21" i="2"/>
  <c r="A20" i="2"/>
  <c r="A19" i="2"/>
  <c r="A18" i="2"/>
  <c r="A14" i="2"/>
  <c r="A13" i="2"/>
  <c r="A12" i="2"/>
  <c r="A11" i="2"/>
  <c r="A10" i="2"/>
  <c r="A9" i="2"/>
  <c r="A32" i="9"/>
  <c r="A31" i="9"/>
  <c r="A30" i="9"/>
  <c r="A29" i="9"/>
  <c r="A28" i="9"/>
  <c r="A27" i="9"/>
  <c r="F9" i="10"/>
  <c r="F8" i="10"/>
  <c r="F7" i="10"/>
  <c r="F6" i="10"/>
  <c r="E6" i="10"/>
  <c r="D6" i="10"/>
  <c r="F5" i="10"/>
  <c r="E5" i="10"/>
  <c r="D5" i="10"/>
  <c r="F4" i="10"/>
  <c r="F3" i="10"/>
  <c r="F2" i="10"/>
  <c r="E1" i="10"/>
  <c r="D1" i="10"/>
  <c r="A59" i="9"/>
  <c r="A58" i="9"/>
  <c r="A57" i="9"/>
  <c r="A56" i="9"/>
  <c r="A55" i="9"/>
  <c r="A54" i="9"/>
  <c r="A50" i="9"/>
  <c r="A49" i="9"/>
  <c r="A48" i="9"/>
  <c r="A47" i="9"/>
  <c r="A46" i="9"/>
  <c r="A45" i="9"/>
  <c r="A41" i="9"/>
  <c r="A40" i="9"/>
  <c r="A39" i="9"/>
  <c r="A38" i="9"/>
  <c r="A37" i="9"/>
  <c r="A36" i="9"/>
  <c r="A23" i="9"/>
  <c r="A22" i="9"/>
  <c r="A21" i="9"/>
  <c r="A20" i="9"/>
  <c r="A19" i="9"/>
  <c r="A18" i="9"/>
  <c r="A14" i="9"/>
  <c r="A13" i="9"/>
  <c r="A12" i="9"/>
  <c r="A11" i="9"/>
  <c r="A10" i="9"/>
  <c r="A9" i="9"/>
  <c r="F9" i="8"/>
  <c r="F8" i="8"/>
  <c r="F7" i="8"/>
  <c r="F6" i="8"/>
  <c r="E6" i="8"/>
  <c r="D6" i="8"/>
  <c r="F5" i="8"/>
  <c r="E5" i="8"/>
  <c r="D5" i="8"/>
  <c r="F4" i="8"/>
  <c r="F3" i="8"/>
  <c r="F2" i="8"/>
  <c r="E1" i="8"/>
  <c r="D1" i="8"/>
  <c r="F9" i="7"/>
  <c r="F8" i="7"/>
  <c r="F7" i="7"/>
  <c r="F6" i="7"/>
  <c r="E6" i="7"/>
  <c r="D6" i="7"/>
  <c r="F5" i="7"/>
  <c r="E5" i="7"/>
  <c r="D5" i="7"/>
  <c r="F4" i="7"/>
  <c r="F3" i="7"/>
  <c r="F2" i="7"/>
  <c r="E1" i="7"/>
  <c r="D1" i="7"/>
  <c r="F9" i="6"/>
  <c r="F8" i="6"/>
  <c r="F7" i="6"/>
  <c r="F6" i="6"/>
  <c r="E6" i="6"/>
  <c r="D6" i="6"/>
  <c r="F5" i="6"/>
  <c r="E5" i="6"/>
  <c r="D5" i="6"/>
  <c r="F4" i="6"/>
  <c r="F3" i="6"/>
  <c r="F2" i="6"/>
  <c r="E1" i="6"/>
  <c r="D1" i="6"/>
  <c r="F9" i="5"/>
  <c r="F8" i="5"/>
  <c r="F7" i="5"/>
  <c r="F6" i="5"/>
  <c r="E6" i="5"/>
  <c r="D6" i="5"/>
  <c r="F5" i="5"/>
  <c r="E5" i="5"/>
  <c r="D5" i="5"/>
  <c r="F4" i="5"/>
  <c r="F3" i="5"/>
  <c r="F2" i="5"/>
  <c r="E1" i="5"/>
  <c r="D1" i="5"/>
  <c r="F9" i="4"/>
  <c r="F8" i="4"/>
  <c r="F7" i="4"/>
  <c r="F6" i="4"/>
  <c r="F5" i="4"/>
  <c r="F4" i="4"/>
  <c r="F3" i="4"/>
  <c r="F2" i="4"/>
  <c r="E1" i="4"/>
  <c r="D1" i="4"/>
  <c r="E6" i="4"/>
  <c r="E5" i="4"/>
  <c r="D6" i="4"/>
  <c r="D5" i="4"/>
  <c r="H14" i="1"/>
</calcChain>
</file>

<file path=xl/sharedStrings.xml><?xml version="1.0" encoding="utf-8"?>
<sst xmlns="http://schemas.openxmlformats.org/spreadsheetml/2006/main" count="2435" uniqueCount="940">
  <si>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</si>
  <si>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</si>
  <si>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</si>
  <si>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</si>
  <si>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</si>
  <si>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</si>
  <si>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</si>
  <si>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</si>
  <si>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</si>
  <si>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</si>
  <si>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</si>
  <si>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</si>
  <si>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</si>
  <si>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</si>
  <si>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</si>
  <si>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</si>
  <si>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</si>
  <si>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</si>
  <si>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</si>
  <si>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</si>
  <si>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</si>
  <si>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2D Graphics and 2D Gameplay</t>
  </si>
  <si>
    <t>Notes about cheat codes, controls, bugs, known crashes, etc. should be put in the comments field for the appropriate CR.</t>
  </si>
  <si>
    <t>Base</t>
  </si>
  <si>
    <t>Grade</t>
  </si>
  <si>
    <t>The base grade is modified by the CRs and submission penalties to get the total grade.</t>
  </si>
  <si>
    <t>WAIVERS</t>
  </si>
  <si>
    <t>If you believe your game should get a waiver from any of the requirements in this rubric, you must talk to the instructors first. If the waiver is granted, you must include the reason for the waiver being granted (and who granted it) in the comments section for that requirement when you submit this document with your game. You must get a waiver BEFORE you submit your game, not after.</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</si>
  <si>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</si>
  <si>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</si>
  <si>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</si>
  <si>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</si>
  <si>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</si>
  <si>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</si>
  <si>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</si>
  <si>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</si>
  <si>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</si>
  <si>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</si>
  <si>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</si>
  <si>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</si>
  <si>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</si>
  <si>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</si>
  <si>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</si>
  <si>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</si>
  <si>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</si>
  <si>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</si>
  <si>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</si>
  <si>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</si>
  <si>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</si>
  <si>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</si>
  <si>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</si>
  <si>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</si>
  <si>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family val="2"/>
        <scheme val="minor"/>
      </rPr>
      <t>gamename</t>
    </r>
    <r>
      <rPr>
        <sz val="10"/>
        <color rgb="FF000000"/>
        <rFont val="Calibri"/>
        <family val="2"/>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</si>
  <si>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family val="2"/>
        <scheme val="minor"/>
      </rPr>
      <t>Submit to Game Submissions Folder:</t>
    </r>
    <r>
      <rPr>
        <sz val="10"/>
        <color rgb="FF000000"/>
        <rFont val="Calibri"/>
        <family val="2"/>
        <scheme val="minor"/>
      </rPr>
      <t xml:space="preserve"> Your entire submission must be copied to the "Game Submissions" folder on your networked drives list. Do not submit to the courses drive, or to your personal submission folder. </t>
    </r>
    <r>
      <rPr>
        <b/>
        <sz val="10"/>
        <color rgb="FF000000"/>
        <rFont val="Calibri"/>
        <family val="2"/>
        <scheme val="minor"/>
      </rPr>
      <t xml:space="preserve">THIS IS DIFFERENT FROM PREVIOUS SEMESTERS. </t>
    </r>
    <r>
      <rPr>
        <sz val="10"/>
        <color rgb="FF000000"/>
        <rFont val="Calibri"/>
        <family val="2"/>
        <scheme val="minor"/>
      </rPr>
      <t>Your submission must be in a folder named "GAM200_gamename" (or "GAM300_gamename", "GAM400_gamename", etc.). Do not put the section letter in the folder name and do not zip up or compress the folder (only the source folder is zipped).</t>
    </r>
  </si>
  <si>
    <r>
      <t>gamename</t>
    </r>
    <r>
      <rPr>
        <sz val="10"/>
        <color rgb="FF000000"/>
        <rFont val="Calibri"/>
        <family val="2"/>
        <scheme val="minor"/>
      </rPr>
      <t>_rubric.xlsx</t>
    </r>
  </si>
  <si>
    <r>
      <t>gamename</t>
    </r>
    <r>
      <rPr>
        <sz val="10"/>
        <color rgb="FF000000"/>
        <rFont val="Calibri"/>
        <family val="2"/>
        <scheme val="minor"/>
      </rPr>
      <t>_source.zip</t>
    </r>
  </si>
  <si>
    <r>
      <t>gamename</t>
    </r>
    <r>
      <rPr>
        <sz val="10"/>
        <color rgb="FF000000"/>
        <rFont val="Calibri"/>
        <family val="2"/>
        <scheme val="minor"/>
      </rPr>
      <t>_setup.exe</t>
    </r>
  </si>
  <si>
    <r>
      <t>gamename</t>
    </r>
    <r>
      <rPr>
        <sz val="10"/>
        <color rgb="FF000000"/>
        <rFont val="Calibri"/>
        <family val="2"/>
        <scheme val="minor"/>
      </rPr>
      <t>_editor_setup.exe</t>
    </r>
  </si>
  <si>
    <r>
      <t>gamename</t>
    </r>
    <r>
      <rPr>
        <sz val="10"/>
        <color rgb="FF000000"/>
        <rFont val="Calibri"/>
        <family val="2"/>
        <scheme val="minor"/>
      </rPr>
      <t>_TDD.docx</t>
    </r>
  </si>
  <si>
    <r>
      <t>gamename</t>
    </r>
    <r>
      <rPr>
        <sz val="10"/>
        <color rgb="FF000000"/>
        <rFont val="Calibri"/>
        <family val="2"/>
        <scheme val="minor"/>
      </rPr>
      <t>_GDD.docx</t>
    </r>
  </si>
  <si>
    <r>
      <t xml:space="preserve">Your TDD can be in Microsoft Word, OpenOffice, or PDF format (and therefore could be </t>
    </r>
    <r>
      <rPr>
        <b/>
        <sz val="10"/>
        <color rgb="FF000000"/>
        <rFont val="Calibri"/>
        <family val="2"/>
        <scheme val="minor"/>
      </rPr>
      <t>gamename</t>
    </r>
    <r>
      <rPr>
        <sz val="10"/>
        <color rgb="FF000000"/>
        <rFont val="Calibri"/>
        <family val="2"/>
        <scheme val="minor"/>
      </rPr>
      <t xml:space="preserve">_TDD.ods or </t>
    </r>
    <r>
      <rPr>
        <b/>
        <sz val="10"/>
        <color rgb="FF000000"/>
        <rFont val="Calibri"/>
        <family val="2"/>
        <scheme val="minor"/>
      </rPr>
      <t>gamename</t>
    </r>
    <r>
      <rPr>
        <sz val="10"/>
        <color rgb="FF000000"/>
        <rFont val="Calibri"/>
        <family val="2"/>
        <scheme val="minor"/>
      </rPr>
      <t>_TDD.pdf).</t>
    </r>
  </si>
  <si>
    <t>Do not leave any of the student fields set to "untested"--take your best guess if you are not sure.</t>
  </si>
  <si>
    <r>
      <rPr>
        <b/>
        <sz val="10"/>
        <color theme="1"/>
        <rFont val="Calibri"/>
        <family val="2"/>
        <scheme val="minor"/>
      </rPr>
      <t>Send an Email:</t>
    </r>
    <r>
      <rPr>
        <sz val="10"/>
        <color theme="1"/>
        <rFont val="Calibri"/>
        <family val="2"/>
        <scheme val="minor"/>
      </rPr>
      <t xml:space="preserve"> After submitting, you must send a short email to </t>
    </r>
    <r>
      <rPr>
        <b/>
        <sz val="10"/>
        <color theme="1"/>
        <rFont val="Calibri"/>
        <family val="2"/>
        <scheme val="minor"/>
      </rPr>
      <t>ellen.beeman@digipen.edu</t>
    </r>
    <r>
      <rPr>
        <sz val="10"/>
        <color theme="1"/>
        <rFont val="Calibri"/>
        <family val="2"/>
        <scheme val="minor"/>
      </rPr>
      <t xml:space="preserve">, with the following subject line “GAM200 </t>
    </r>
    <r>
      <rPr>
        <b/>
        <sz val="10"/>
        <color theme="1"/>
        <rFont val="Calibri"/>
        <family val="2"/>
        <scheme val="minor"/>
      </rPr>
      <t>gamename</t>
    </r>
    <r>
      <rPr>
        <sz val="10"/>
        <color theme="1"/>
        <rFont val="Calibri"/>
        <family val="2"/>
        <scheme val="minor"/>
      </rPr>
      <t xml:space="preserve"> Submitted” (or GAM300, GAM400, etc.). </t>
    </r>
    <r>
      <rPr>
        <b/>
        <i/>
        <sz val="10"/>
        <color theme="1"/>
        <rFont val="Calibri"/>
        <family val="2"/>
        <scheme val="minor"/>
      </rPr>
      <t>This email must be CCed to all other members of your team.</t>
    </r>
  </si>
  <si>
    <r>
      <t xml:space="preserve">A zipped file that contains all code, art, sound, and other assets (for both the game and any tools). Comment all code, </t>
    </r>
    <r>
      <rPr>
        <b/>
        <i/>
        <sz val="10"/>
        <color rgb="FF000000"/>
        <rFont val="Calibri"/>
        <family val="2"/>
        <scheme val="minor"/>
      </rPr>
      <t>include copyright notices in each code file</t>
    </r>
    <r>
      <rPr>
        <sz val="10"/>
        <color rgb="FF000000"/>
        <rFont val="Calibri"/>
        <family val="2"/>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t>
    </r>
  </si>
  <si>
    <r>
      <t xml:space="preserve">A single file install for the game. </t>
    </r>
    <r>
      <rPr>
        <b/>
        <i/>
        <sz val="10"/>
        <color rgb="FF000000"/>
        <rFont val="Calibri"/>
        <family val="2"/>
        <scheme val="minor"/>
      </rPr>
      <t>Make sure you test the installer.</t>
    </r>
    <r>
      <rPr>
        <sz val="10"/>
        <color rgb="FF000000"/>
        <rFont val="Calibri"/>
        <family val="2"/>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</si>
  <si>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A single file install for the game's editor. This is only required if you have a custom-built stand-alone editor (or a specific editor build of your game). If your editor is just a mode you can turn on in your normal game executable, then you do not have to include this file at all.</t>
  </si>
  <si>
    <r>
      <t xml:space="preserve">Your Game Pitch/GDD can be in Microsoft Word, OpenOffice, or PDF format (and therefore could be </t>
    </r>
    <r>
      <rPr>
        <b/>
        <sz val="10"/>
        <color rgb="FF000000"/>
        <rFont val="Calibri"/>
        <family val="2"/>
        <scheme val="minor"/>
      </rPr>
      <t>gamename</t>
    </r>
    <r>
      <rPr>
        <sz val="10"/>
        <color rgb="FF000000"/>
        <rFont val="Calibri"/>
        <family val="2"/>
        <scheme val="minor"/>
      </rPr>
      <t xml:space="preserve">_GDD.ods or </t>
    </r>
    <r>
      <rPr>
        <b/>
        <sz val="10"/>
        <color rgb="FF000000"/>
        <rFont val="Calibri"/>
        <family val="2"/>
        <scheme val="minor"/>
      </rPr>
      <t>gamename</t>
    </r>
    <r>
      <rPr>
        <sz val="10"/>
        <color rgb="FF000000"/>
        <rFont val="Calibri"/>
        <family val="2"/>
        <scheme val="minor"/>
      </rPr>
      <t>_GDD.pdf).</t>
    </r>
  </si>
  <si>
    <t>Make sure you have all of the required files listed below (note that GDDs and TDDs are only a -2% each if they are not submitted).</t>
  </si>
  <si>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family val="2"/>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</si>
  <si>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</si>
  <si>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</si>
  <si>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</si>
  <si>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</si>
  <si>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</si>
  <si>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</si>
  <si>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</si>
  <si>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</si>
  <si>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</si>
  <si>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</si>
  <si>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</si>
  <si>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</si>
  <si>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Pre-Passed</t>
  </si>
  <si>
    <t>Marked as completed by instructor*</t>
  </si>
  <si>
    <t>Waived</t>
  </si>
  <si>
    <t>Requirement waived by instructor*</t>
  </si>
  <si>
    <t>Not Applicable</t>
  </si>
  <si>
    <t>Does not apply to this project</t>
  </si>
  <si>
    <t>*Comments must list instructor's name</t>
  </si>
  <si>
    <t>Details</t>
  </si>
  <si>
    <t>Student</t>
  </si>
  <si>
    <t>Instructor</t>
  </si>
  <si>
    <t>Comment</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</si>
  <si>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</si>
  <si>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</si>
  <si>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</si>
  <si>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</si>
  <si>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</si>
  <si>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</si>
  <si>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</si>
  <si>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</si>
  <si>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</si>
  <si>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</si>
  <si>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</si>
  <si>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</si>
  <si>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</si>
  <si>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</si>
  <si>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</si>
  <si>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</si>
  <si>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</si>
  <si>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</si>
  <si>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</si>
  <si>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</si>
  <si>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</si>
  <si>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</si>
  <si>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</si>
  <si>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</si>
  <si>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</si>
  <si>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</si>
  <si>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</si>
  <si>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</si>
  <si>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</si>
  <si>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</si>
  <si>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</si>
  <si>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</si>
  <si>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</si>
  <si>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</si>
  <si>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</si>
  <si>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</si>
  <si>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</si>
  <si>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</si>
  <si>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</si>
  <si>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</si>
  <si>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</si>
  <si>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</si>
  <si>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</si>
  <si>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</si>
  <si>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</si>
  <si>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</si>
  <si>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</si>
  <si>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</si>
  <si>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</si>
  <si>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</si>
  <si>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</si>
  <si>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</si>
  <si>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</si>
  <si>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</si>
  <si>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</si>
  <si>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</si>
  <si>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</si>
  <si>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</si>
  <si>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</si>
  <si>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</si>
  <si>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</si>
  <si>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</si>
  <si>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</si>
  <si>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</si>
  <si>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</si>
  <si>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</si>
  <si>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</si>
  <si>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</si>
  <si>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</si>
  <si>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</si>
  <si>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</si>
  <si>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</si>
  <si>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</si>
  <si>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</si>
  <si>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</si>
  <si>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</si>
  <si>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</si>
  <si>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</si>
  <si>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</si>
  <si>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</si>
  <si>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</si>
  <si>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</si>
  <si>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</si>
  <si>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</si>
  <si>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</si>
  <si>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</si>
  <si>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</si>
  <si>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</si>
  <si>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</si>
  <si>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</si>
  <si>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</si>
  <si>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</si>
  <si>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</si>
  <si>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</si>
  <si>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</si>
  <si>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</si>
  <si>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</si>
  <si>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</si>
  <si>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</si>
  <si>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</si>
  <si>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</si>
  <si>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</si>
  <si>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</si>
  <si>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</si>
  <si>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</si>
  <si>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</si>
  <si>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</si>
  <si>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</si>
  <si>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</si>
  <si>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</si>
  <si>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</si>
  <si>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</si>
  <si>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</si>
  <si>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</si>
  <si>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</si>
  <si>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</si>
  <si>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</si>
  <si>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</si>
  <si>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</si>
  <si>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The game name on the uninstaller itself must be the correct name of the game.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</si>
  <si>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</si>
  <si>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</si>
  <si>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</si>
  <si>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</si>
  <si>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</si>
  <si>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</si>
  <si>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Innovative</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</si>
  <si>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</si>
  <si>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</si>
  <si>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</si>
  <si>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</si>
  <si>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</si>
  <si>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</si>
  <si>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</si>
  <si>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</si>
  <si>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</si>
  <si>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</si>
  <si>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</si>
  <si>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</si>
  <si>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</si>
  <si>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</si>
  <si>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</si>
  <si>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</si>
  <si>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</si>
  <si>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</si>
  <si>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</si>
  <si>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</si>
  <si>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</si>
  <si>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</si>
  <si>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</si>
  <si>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</si>
  <si>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</si>
  <si>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</si>
  <si>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</si>
  <si>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</si>
  <si>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</si>
  <si>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</si>
  <si>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</si>
  <si>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</si>
  <si>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</si>
  <si>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</si>
  <si>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</si>
  <si>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</si>
  <si>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</si>
  <si>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</si>
  <si>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</si>
  <si>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</si>
  <si>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</si>
  <si>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</si>
  <si>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</si>
  <si>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</si>
  <si>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</si>
  <si>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</si>
  <si>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</si>
  <si>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</si>
  <si>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</si>
  <si>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</si>
  <si>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</si>
  <si>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</si>
  <si>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</si>
  <si>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</si>
  <si>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</si>
  <si>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</si>
  <si>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</si>
  <si>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</si>
  <si>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</si>
  <si>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</si>
  <si>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</si>
  <si>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</si>
  <si>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</si>
  <si>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</si>
  <si>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</si>
  <si>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</si>
  <si>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</si>
  <si>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</si>
  <si>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</si>
  <si>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</si>
  <si>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</si>
  <si>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Segments</t>
  </si>
  <si>
    <t>Decent Interludes</t>
  </si>
  <si>
    <t>Good Intro Segments</t>
  </si>
  <si>
    <t>Good Outro Segments</t>
  </si>
  <si>
    <t>Good Interludes</t>
  </si>
  <si>
    <t>Great Intro Segments</t>
  </si>
  <si>
    <t>Great Outro Segments</t>
  </si>
  <si>
    <t>Great Interludes</t>
  </si>
  <si>
    <t>Clever Episode Sequencing</t>
  </si>
  <si>
    <t>ENGAGEMENT CURVES</t>
  </si>
  <si>
    <t>Weak Engagement</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</si>
  <si>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</si>
  <si>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</si>
  <si>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</si>
  <si>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</si>
  <si>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</si>
  <si>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</si>
  <si>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</si>
  <si>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</si>
  <si>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</si>
  <si>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</si>
  <si>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</si>
  <si>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</si>
  <si>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</si>
  <si>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</si>
  <si>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</si>
  <si>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</si>
  <si>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</si>
  <si>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</si>
  <si>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</si>
  <si>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</si>
  <si>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</si>
  <si>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</si>
  <si>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</si>
  <si>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</si>
  <si>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</si>
  <si>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</si>
  <si>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</si>
  <si>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</si>
  <si>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</si>
  <si>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</si>
  <si>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</si>
  <si>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</si>
  <si>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</si>
  <si>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</si>
  <si>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</si>
  <si>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</si>
  <si>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</si>
  <si>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</si>
  <si>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</si>
  <si>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</si>
  <si>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</si>
  <si>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</si>
  <si>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</si>
  <si>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</si>
  <si>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</si>
  <si>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</si>
  <si>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</si>
  <si>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</si>
  <si>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</si>
  <si>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</si>
  <si>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</si>
  <si>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</si>
  <si>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</si>
  <si>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</si>
  <si>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</si>
  <si>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</si>
  <si>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</si>
  <si>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</si>
  <si>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</si>
  <si>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</si>
  <si>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</si>
  <si>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</si>
  <si>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</si>
  <si>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</si>
  <si>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</si>
  <si>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at least modestly on at least one type of engagement at some point.</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</si>
  <si>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</si>
  <si>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</si>
  <si>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</si>
  <si>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</si>
  <si>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</si>
  <si>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</si>
  <si>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</si>
  <si>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</si>
  <si>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</si>
  <si>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</si>
  <si>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</si>
  <si>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</si>
  <si>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</si>
  <si>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</si>
  <si>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</si>
  <si>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</si>
  <si>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</si>
  <si>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</si>
  <si>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</si>
  <si>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</si>
  <si>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</si>
  <si>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</si>
  <si>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</si>
  <si>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</si>
  <si>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</si>
  <si>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</si>
  <si>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</si>
  <si>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</si>
  <si>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</si>
  <si>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</si>
  <si>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</si>
  <si>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</si>
  <si>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</si>
  <si>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</si>
  <si>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</si>
  <si>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</si>
  <si>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</si>
  <si>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</si>
  <si>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</si>
  <si>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</si>
  <si>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</si>
  <si>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</si>
  <si>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</si>
  <si>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</si>
  <si>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</si>
  <si>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</si>
  <si>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</si>
  <si>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</si>
  <si>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</si>
  <si>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</si>
  <si>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</si>
  <si>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</si>
  <si>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</si>
  <si>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</si>
  <si>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</si>
  <si>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</si>
  <si>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</si>
  <si>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</si>
  <si>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</si>
  <si>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</si>
  <si>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</si>
  <si>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</si>
  <si>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</si>
  <si>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</si>
  <si>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</si>
  <si>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</si>
  <si>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</si>
  <si>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</si>
  <si>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</si>
  <si>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</si>
  <si>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</si>
  <si>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</si>
  <si>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</si>
  <si>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</si>
  <si>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</si>
  <si>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</si>
  <si>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</si>
  <si>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</si>
  <si>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</si>
  <si>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</si>
  <si>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</si>
  <si>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</si>
  <si>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</si>
  <si>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</si>
  <si>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</si>
  <si>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</si>
  <si>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</si>
  <si>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</si>
  <si>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</si>
  <si>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</si>
  <si>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</si>
  <si>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</si>
  <si>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</si>
  <si>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</si>
  <si>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</si>
  <si>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</si>
  <si>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</si>
  <si>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</si>
  <si>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</si>
  <si>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</si>
  <si>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</si>
  <si>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Note that you do not have to have elaborate art in your game to fulfill the required, basic, and intermediate visual requirements. A clean, abstract look that relies heavily on special effects for visual interest can work very well for many games.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</si>
  <si>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</si>
  <si>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</si>
  <si>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</si>
  <si>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</si>
  <si>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</si>
  <si>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</si>
  <si>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</si>
  <si>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</si>
  <si>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</si>
  <si>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</si>
  <si>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</si>
  <si>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</si>
  <si>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</si>
  <si>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</si>
  <si>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</si>
  <si>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</si>
  <si>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</si>
  <si>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</si>
  <si>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</si>
  <si>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</si>
  <si>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</si>
  <si>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</si>
  <si>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</si>
  <si>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</si>
  <si>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</si>
  <si>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</si>
  <si>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</si>
  <si>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</si>
  <si>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</si>
  <si>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</si>
  <si>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</si>
  <si>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</si>
  <si>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</si>
  <si>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</si>
  <si>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</si>
  <si>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</si>
  <si>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&amp; SFX</t>
  </si>
  <si>
    <t>Simple Animations &amp; SFX</t>
  </si>
  <si>
    <t>Game has at least six or more animations and/or SFX, even if they are simple or limited. Menu and HUD animations/SFX do not count.</t>
  </si>
  <si>
    <t>Decent Quality Animations &amp; SFX</t>
  </si>
  <si>
    <t>Animations and/or SFX are of decent quality, without any major glitches or oddities.</t>
  </si>
  <si>
    <t>Decent Quantity Animations &amp; SFX</t>
  </si>
  <si>
    <t>Game has at least a dozen or more animations and/or SFX. Menu and HUD animations/SFX do not count.</t>
  </si>
  <si>
    <t>Critical Animations &amp; SFX</t>
  </si>
  <si>
    <t>Game has any animations and/or SFX that are critical for actual gameplay, not just for looking good (drop shadows for a 3D platformer, for example).</t>
  </si>
  <si>
    <t>High Quality Animations &amp; SFX</t>
  </si>
  <si>
    <t>Animations and/or SFX are of high quality with no glitches.</t>
  </si>
  <si>
    <t>Varied Animations &amp; SFX</t>
  </si>
  <si>
    <t>Animations and/or SFX have a good amount of interesting variety, with at least dozens of individual animations/SFX. Menu and HUD animations do not count.</t>
  </si>
  <si>
    <t>Interesting Transitions</t>
  </si>
  <si>
    <t>Game uses animation, SFX, and/or camera movement to create interesting transitions between levels, during respawns, etc.</t>
  </si>
  <si>
    <t>Professional Animations &amp; SFX</t>
  </si>
  <si>
    <t>Animations and/or SFX are of professional quality with no glitches.</t>
  </si>
  <si>
    <t>Sophisticated Transitions</t>
  </si>
  <si>
    <t>Game uses animation, SFX, and/or camera movement to create slick and sophisticated transitions between levels, during respawns, etc.</t>
  </si>
  <si>
    <t>Epic Animations &amp; SFX</t>
  </si>
  <si>
    <t>One or more animations and/or SFX are epic and extremely memorable.</t>
  </si>
  <si>
    <t>Emotional Animations &amp; SFX</t>
  </si>
  <si>
    <t>One or more animations and/or SFX provoke a strong, positive emotional response.</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</si>
  <si>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</si>
  <si>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</si>
  <si>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</si>
  <si>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</si>
  <si>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</si>
  <si>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</si>
  <si>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</si>
  <si>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</si>
  <si>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</si>
  <si>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</si>
  <si>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</si>
  <si>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</si>
  <si>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</si>
  <si>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</si>
  <si>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</si>
  <si>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</si>
  <si>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</si>
  <si>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Critical Visual Feedback</t>
  </si>
  <si>
    <t>Game at least has some visual feedback for the most critical actions or events (moving, doing damage, and taking damage, at the very least). Requires at least three pieces of 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</si>
  <si>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</si>
  <si>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</si>
  <si>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</si>
  <si>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</si>
  <si>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</si>
  <si>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</si>
  <si>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</si>
  <si>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</si>
  <si>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</si>
  <si>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</si>
  <si>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</si>
  <si>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</si>
  <si>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</si>
  <si>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</si>
  <si>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</si>
  <si>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</si>
  <si>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</si>
  <si>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</si>
  <si>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</si>
  <si>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</si>
  <si>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</si>
  <si>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</si>
  <si>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</si>
  <si>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</si>
  <si>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</si>
  <si>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</si>
  <si>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</si>
  <si>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</si>
  <si>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</si>
  <si>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</si>
  <si>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</si>
  <si>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</si>
  <si>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</si>
  <si>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</si>
  <si>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</si>
  <si>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</si>
  <si>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</si>
  <si>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</si>
  <si>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</si>
  <si>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</si>
  <si>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</si>
  <si>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</si>
  <si>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</si>
  <si>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</si>
  <si>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</si>
  <si>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</si>
  <si>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</si>
  <si>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</si>
  <si>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</si>
  <si>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</si>
  <si>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</si>
  <si>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</si>
  <si>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</si>
  <si>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</si>
  <si>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</si>
  <si>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</si>
  <si>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</si>
  <si>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</si>
  <si>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</si>
  <si>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</si>
  <si>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</si>
  <si>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</si>
  <si>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</si>
  <si>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</si>
  <si>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</si>
  <si>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</si>
  <si>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</si>
  <si>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</si>
  <si>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</si>
  <si>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</si>
  <si>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</si>
  <si>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</si>
  <si>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</si>
  <si>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</si>
  <si>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</si>
  <si>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</si>
  <si>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</si>
  <si>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</si>
  <si>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</si>
  <si>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</si>
  <si>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</si>
  <si>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</si>
  <si>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</si>
  <si>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</si>
  <si>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</si>
  <si>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</si>
  <si>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</si>
  <si>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</si>
  <si>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</si>
  <si>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</si>
  <si>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</si>
  <si>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</si>
  <si>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</si>
  <si>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</si>
  <si>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</si>
  <si>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</si>
  <si>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</si>
  <si>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</si>
  <si>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</si>
  <si>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</si>
  <si>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</si>
  <si>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</si>
  <si>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</si>
  <si>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</si>
  <si>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</si>
  <si>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</si>
  <si>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</si>
  <si>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</si>
  <si>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</si>
  <si>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Critical Audio Feedback</t>
  </si>
  <si>
    <t>Game at least has some audio feedback for the most critical actions or events (moving, doing damage, and taking damage, at the very least). Requires at least three pieces of 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</si>
  <si>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</si>
  <si>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</si>
  <si>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</si>
  <si>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</si>
  <si>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</si>
  <si>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</si>
  <si>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</si>
  <si>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</si>
  <si>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</si>
  <si>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</si>
  <si>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</si>
  <si>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</si>
  <si>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</si>
  <si>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</si>
  <si>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</si>
  <si>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</si>
  <si>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</si>
  <si>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</si>
  <si>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</si>
  <si>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</si>
  <si>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</si>
  <si>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</si>
  <si>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</si>
  <si>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</si>
  <si>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</si>
  <si>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CODER</t>
  </si>
  <si>
    <t>DESIGNER</t>
  </si>
  <si>
    <t>ARTIST</t>
  </si>
  <si>
    <t>BASE GRADE</t>
  </si>
  <si>
    <t>CODER MODS</t>
  </si>
  <si>
    <t>DESIGNER MODS</t>
  </si>
  <si>
    <t>ARTIST MODS</t>
  </si>
  <si>
    <t>Coder</t>
  </si>
  <si>
    <t>Designer</t>
  </si>
  <si>
    <t>Artist</t>
  </si>
  <si>
    <t>Technical Requirements</t>
  </si>
  <si>
    <t>Weight</t>
  </si>
  <si>
    <t>Design Requirements</t>
  </si>
  <si>
    <t>Narrative Requirements</t>
  </si>
  <si>
    <t>Visual Requirements</t>
  </si>
  <si>
    <t>Audio Requirements</t>
  </si>
  <si>
    <t>STUDENT GRADE</t>
  </si>
  <si>
    <t>INSTRUCTOR GRADE</t>
  </si>
  <si>
    <t>BSCS/MSCS/BSESD are always coders. BAGD are always designers. BFA/MFA are always artists. BSGD are coders at the sophomore level or lower, but designers at the junior level or higher.</t>
  </si>
  <si>
    <t>Student-Instructor Mods Difference</t>
  </si>
  <si>
    <t>Student Grading Accuracy Bonus</t>
  </si>
  <si>
    <t>Based on -1%/-2%/-10% weighting. Accurately predicting your CR modifiers gives you a small bonus.</t>
  </si>
  <si>
    <t>+1% for within 5% or less</t>
  </si>
  <si>
    <t>+2% for within 2% or less</t>
  </si>
  <si>
    <t>+3% for within 1% or less</t>
  </si>
  <si>
    <t>95% to 99% results in a 95%</t>
  </si>
  <si>
    <t>100% to 104% results in a 96%</t>
  </si>
  <si>
    <t>105% to 109% results in a 97%</t>
  </si>
  <si>
    <t>110% to 114% results in a 98%</t>
  </si>
  <si>
    <t>115% to 119% results in a 98%</t>
  </si>
  <si>
    <t>120% to 124% results in a 99%</t>
  </si>
  <si>
    <t>125% or more results in a 100%</t>
  </si>
  <si>
    <r>
      <rPr>
        <b/>
        <sz val="12"/>
        <color rgb="FF000000"/>
        <rFont val="Calibri"/>
        <family val="2"/>
        <scheme val="minor"/>
      </rPr>
      <t xml:space="preserve">Grade Clamping                    </t>
    </r>
    <r>
      <rPr>
        <sz val="10"/>
        <color rgb="FF000000"/>
        <rFont val="Calibri"/>
        <family val="2"/>
        <scheme val="minor"/>
      </rPr>
      <t>Once a nominal total grade goes above a 95%, it gets harder to increase the actual final grade, as shown to the right. This calculation is done automatically in final coder/designer/artist grades above.</t>
    </r>
  </si>
  <si>
    <t>0% to 94% is calculated normally</t>
  </si>
  <si>
    <t>Technical Design Document</t>
  </si>
  <si>
    <t>TECHNICAL FILES</t>
  </si>
  <si>
    <r>
      <rPr>
        <b/>
        <sz val="10"/>
        <color rgb="FF000000"/>
        <rFont val="Calibri"/>
        <family val="2"/>
        <scheme val="minor"/>
      </rPr>
      <t>Verifier:</t>
    </r>
    <r>
      <rPr>
        <sz val="10"/>
        <color rgb="FF000000"/>
        <rFont val="Calibri"/>
        <family val="2"/>
        <scheme val="minor"/>
      </rPr>
      <t xml:space="preserve"> There is a verifier program on the Game Central page that you can use to verify that you have the folder structure and file names correct. </t>
    </r>
    <r>
      <rPr>
        <b/>
        <i/>
        <sz val="10"/>
        <color theme="1"/>
        <rFont val="Calibri"/>
        <family val="2"/>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</si>
  <si>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</si>
  <si>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TDD is fairly detailed and all instructions for tools/pipeline are very clear and easy to follow.</t>
  </si>
  <si>
    <t>TDD is very detailed, very well formatted, and all instructions for tools/pipeline are professionally presented.</t>
  </si>
  <si>
    <t>Professional TDD</t>
  </si>
  <si>
    <t>Detailed TDD</t>
  </si>
  <si>
    <t>Exceptional TDD</t>
  </si>
  <si>
    <t>TDD is so extensive and so well presented that it exceeds what would be done on a normal professional project.</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</si>
  <si>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</si>
  <si>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family val="2"/>
        <scheme val="minor"/>
      </rPr>
      <t>this will be granted as long as you are using compressed formats for graphics and audio, and aren't doing anything foolish that bloats the size of your project</t>
    </r>
    <r>
      <rPr>
        <sz val="10"/>
        <color rgb="FF000000"/>
        <rFont val="Calibri"/>
        <family val="2"/>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</si>
  <si>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</si>
  <si>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</si>
  <si>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Game has a mode that automatically plays itself (even if it cheats massively to do so), either as an attract mode or just to test the game itself.</t>
  </si>
  <si>
    <t>GAME INSTALLER and                                                        EDITOR INSTALLER</t>
  </si>
  <si>
    <t>EDITOR FUNCTIONALITY</t>
  </si>
  <si>
    <t>Editor Works</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</si>
  <si>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</si>
  <si>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</si>
  <si>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</si>
  <si>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</si>
  <si>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</si>
  <si>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</si>
  <si>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</si>
  <si>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The editor at least runs and does not crash so often that it is unusable.</t>
  </si>
  <si>
    <t>Editor Runs</t>
  </si>
  <si>
    <t>At least a single level can be loaded and saved by the editor.</t>
  </si>
  <si>
    <t>At least some kind of basic editing of a single level can be done in the editor.</t>
  </si>
  <si>
    <t>Stable Editor</t>
  </si>
  <si>
    <t>Editor Saves and Loads</t>
  </si>
  <si>
    <t>Multiple Level Files</t>
  </si>
  <si>
    <t>Multiple level files can be loaded and saved by the editor.</t>
  </si>
  <si>
    <t>Environment Editing</t>
  </si>
  <si>
    <t>Game Object Editing</t>
  </si>
  <si>
    <t xml:space="preserve">Basic </t>
  </si>
  <si>
    <t>Usable Editor</t>
  </si>
  <si>
    <t>The editor (based on the instructions in the TDD) is fairly straightforward and not too hard to use.</t>
  </si>
  <si>
    <t>Very Stable Editor</t>
  </si>
  <si>
    <t>The editor never crashes or behaves in a way that screws up what was being edited.</t>
  </si>
  <si>
    <t>The editor rarely crashes or behaves in a way that screws up what was being edited.</t>
  </si>
  <si>
    <t>The editor (based on the instructions in the TDD) is very straightforward and easy to use.</t>
  </si>
  <si>
    <t>Scale and Rotate</t>
  </si>
  <si>
    <t>Background, terrain, skybox, and other environmental game objects can be created, selected, moved, and deleted with the mouse and/or a menu.</t>
  </si>
  <si>
    <t>Players, enemies, power-ups, traps, collectables, etc. can be created, selected, moved, and deleted with the mouse and/or a menu.</t>
  </si>
  <si>
    <t>Objects can be scaled and rotated in the editor with the mouse and/or a menu.</t>
  </si>
  <si>
    <t>Very Usable Editor</t>
  </si>
  <si>
    <t>The properties of game objects can be edited (at least transform data).</t>
  </si>
  <si>
    <t>Basic Property Editor</t>
  </si>
  <si>
    <t>Extensive Property Editor</t>
  </si>
  <si>
    <t>All relevant properties (hit points, animation file, mass, etc.) of game objects can be edited.</t>
  </si>
  <si>
    <t>Archetype Editor</t>
  </si>
  <si>
    <t>Edits to game objects can be uploaded to archetype files (or archetypes can be directly edited in the editor).</t>
  </si>
  <si>
    <t>Basic Trigger/Event Editor</t>
  </si>
  <si>
    <t>Triggers and/or events can be created and deleted in the editor.</t>
  </si>
  <si>
    <t>Advanced Trigger/Event Editor</t>
  </si>
  <si>
    <t>Triggers and/or events can be linked to other game objects using the mouse or a menu and the editor can visually show those links.</t>
  </si>
  <si>
    <t>Slick Editor</t>
  </si>
  <si>
    <t>Shippable Editor</t>
  </si>
  <si>
    <t>The editor looks slick and professional, and works smoothly.</t>
  </si>
  <si>
    <t>The editor looks so good and works so smoothly, it could be shipped with the game.</t>
  </si>
  <si>
    <t>Names and data for art assets are at least not hard-coded.</t>
  </si>
  <si>
    <t>Art Pipeline Exists</t>
  </si>
  <si>
    <t>Art Pipeline Work for Devs</t>
  </si>
  <si>
    <t>Based on the instructions in the TDD, the art pipeline can at least be used fairly easily by a dev.</t>
  </si>
  <si>
    <t>Art Pipeline Work for Non-Devs</t>
  </si>
  <si>
    <t>Based on the instructions in the TDD, the art pipeline can be used fairly easily by a non-dev.</t>
  </si>
  <si>
    <t>Slick Art Pipeline</t>
  </si>
  <si>
    <t>Based on the instructions in the TDD, the art pipeline can be used very easily by anyone.</t>
  </si>
  <si>
    <t>Automated Art Pipeline</t>
  </si>
  <si>
    <t>Art pipeline is highly automated, allowing artists to get art in the game with minimal effort.</t>
  </si>
  <si>
    <t>Resource Library</t>
  </si>
  <si>
    <t>Editor has an editable library view/window that shows all available resources/assets/etc.</t>
  </si>
  <si>
    <t>Slick Resource Library</t>
  </si>
  <si>
    <t>Editor has an editable library view/window that has advanced features (previews, tags, folders, etc.).</t>
  </si>
  <si>
    <t>Object List</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</si>
  <si>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</si>
  <si>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</si>
  <si>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</si>
  <si>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</si>
  <si>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</si>
  <si>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</si>
  <si>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Game Pitch Document</t>
  </si>
  <si>
    <t>Game Design Document</t>
  </si>
  <si>
    <t>Professional GDD</t>
  </si>
  <si>
    <t>Exceptional GDD</t>
  </si>
  <si>
    <t>DESIGN DOCUMENTS</t>
  </si>
  <si>
    <t>RECORDED DIALOG</t>
  </si>
  <si>
    <t>All recorded dialog is acceptable for a DigiPen game.</t>
  </si>
  <si>
    <t>Placeholder Dialog</t>
  </si>
  <si>
    <t>Recorded dialog is just placeholder in quality.</t>
  </si>
  <si>
    <r>
      <rPr>
        <b/>
        <sz val="10"/>
        <color rgb="FFFFFFFF"/>
        <rFont val="Calibri"/>
        <family val="2"/>
        <scheme val="minor"/>
      </rPr>
      <t>Details</t>
    </r>
    <r>
      <rPr>
        <i/>
        <sz val="10"/>
        <color rgb="FFFFFFFF"/>
        <rFont val="Calibri"/>
        <family val="2"/>
        <scheme val="minor"/>
      </rPr>
      <t xml:space="preserve"> (a well-crafted audioscape of sound effects can take the place of music in some cases)</t>
    </r>
  </si>
  <si>
    <r>
      <t>Details</t>
    </r>
    <r>
      <rPr>
        <sz val="10"/>
        <color rgb="FFFFFFFF"/>
        <rFont val="Calibri"/>
        <family val="2"/>
        <scheme val="minor"/>
      </rPr>
      <t xml:space="preserve"> </t>
    </r>
    <r>
      <rPr>
        <i/>
        <sz val="10"/>
        <color rgb="FFFFFFFF"/>
        <rFont val="Calibri"/>
        <family val="2"/>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</si>
  <si>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</si>
  <si>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</si>
  <si>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</si>
  <si>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</si>
  <si>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family val="2"/>
        <scheme val="minor"/>
      </rPr>
      <t xml:space="preserve"> (includes animations, parallax, particles, glows, fades, hit effects, drop shadows, etc.)</t>
    </r>
  </si>
  <si>
    <r>
      <rPr>
        <b/>
        <sz val="10"/>
        <color rgb="FFFFFFFF"/>
        <rFont val="Calibri"/>
        <family val="2"/>
        <scheme val="minor"/>
      </rPr>
      <t>Details</t>
    </r>
    <r>
      <rPr>
        <i/>
        <sz val="10"/>
        <color rgb="FFFFFFFF"/>
        <rFont val="Calibri"/>
        <family val="2"/>
        <scheme val="minor"/>
      </rPr>
      <t xml:space="preserve"> (in-game UI such as cursors, labels, integrated UI on characters or backgrounds, etc.)</t>
    </r>
  </si>
  <si>
    <r>
      <t>Details</t>
    </r>
    <r>
      <rPr>
        <i/>
        <sz val="10"/>
        <color rgb="FFFFFFFF"/>
        <rFont val="Calibri"/>
        <family val="2"/>
        <scheme val="minor"/>
      </rPr>
      <t xml:space="preserve"> (this section only counts if networked play is the primary way your game is played)</t>
    </r>
  </si>
  <si>
    <r>
      <t>Details</t>
    </r>
    <r>
      <rPr>
        <i/>
        <sz val="10"/>
        <color rgb="FFFFFFFF"/>
        <rFont val="Calibri"/>
        <family val="2"/>
        <scheme val="minor"/>
      </rPr>
      <t xml:space="preserve"> (in a narrative sense, not in an art or gameplay sense)</t>
    </r>
  </si>
  <si>
    <r>
      <t>Details</t>
    </r>
    <r>
      <rPr>
        <i/>
        <sz val="10"/>
        <color rgb="FFFFFFFF"/>
        <rFont val="Calibri"/>
        <family val="2"/>
        <scheme val="minor"/>
      </rPr>
      <t xml:space="preserve"> (just as written, not as recorded or acted)</t>
    </r>
  </si>
  <si>
    <r>
      <t>Details</t>
    </r>
    <r>
      <rPr>
        <i/>
        <sz val="10"/>
        <color rgb="FFFFFFFF"/>
        <rFont val="Calibri"/>
        <family val="2"/>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</si>
  <si>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</si>
  <si>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</si>
  <si>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</si>
  <si>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</si>
  <si>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</si>
  <si>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family val="2"/>
        <scheme val="minor"/>
      </rPr>
      <t>Details</t>
    </r>
    <r>
      <rPr>
        <i/>
        <sz val="10"/>
        <color rgb="FFFFFFFF"/>
        <rFont val="Calibri"/>
        <family val="2"/>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</si>
  <si>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</si>
  <si>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</si>
  <si>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</si>
  <si>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</si>
  <si>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</si>
  <si>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</si>
  <si>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</si>
  <si>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</si>
  <si>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</si>
  <si>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</si>
  <si>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</si>
  <si>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</si>
  <si>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</si>
  <si>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</si>
  <si>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</si>
  <si>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</si>
  <si>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</si>
  <si>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</si>
  <si>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</si>
  <si>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</si>
  <si>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</si>
  <si>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</si>
  <si>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</si>
  <si>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</si>
  <si>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</si>
  <si>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</si>
  <si>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</si>
  <si>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</si>
  <si>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family val="2"/>
        <scheme val="minor"/>
      </rPr>
      <t>www.zenrhino.org/mgd</t>
    </r>
    <r>
      <rPr>
        <sz val="14"/>
        <color rgb="FF000000"/>
        <rFont val="Calibri"/>
        <family val="2"/>
        <scheme val="minor"/>
      </rPr>
      <t xml:space="preserve"> website. In particular, “level” does not always equal “episode”--make sure you know what constitutes and actual episode for your game.</t>
    </r>
  </si>
  <si>
    <r>
      <t>Details</t>
    </r>
    <r>
      <rPr>
        <sz val="10"/>
        <color rgb="FFFFFFFF"/>
        <rFont val="Calibri"/>
        <family val="2"/>
        <scheme val="minor"/>
      </rPr>
      <t xml:space="preserve"> </t>
    </r>
    <r>
      <rPr>
        <i/>
        <sz val="10"/>
        <color rgb="FFFFFFFF"/>
        <rFont val="Calibri"/>
        <family val="2"/>
        <scheme val="minor"/>
      </rPr>
      <t>(see GameCentral for an explanation of the the game pitch document and the GDD)</t>
    </r>
  </si>
  <si>
    <t>Instead of a game pitch document, you submit a fairly detailed GDD.</t>
  </si>
  <si>
    <t>You submitted a game pitch document making the case for why your game should be greenlit.</t>
  </si>
  <si>
    <t>Instead of a game pitch document, you submit a very detailed, very well-formatted GDD.</t>
  </si>
  <si>
    <t>GDD is so extensive and so well presented that it exceeds what would be done on a normal professional project.</t>
  </si>
  <si>
    <r>
      <t>Details</t>
    </r>
    <r>
      <rPr>
        <i/>
        <sz val="10"/>
        <color rgb="FFFFFFFF"/>
        <rFont val="Calibri"/>
        <family val="2"/>
        <scheme val="minor"/>
      </rPr>
      <t xml:space="preserve"> (see GameCentral for an explanation of the TDD)</t>
    </r>
  </si>
  <si>
    <t>You must submit a TDD which describes how your engine works, how to build it, what your coding standards are, etc. This document must also have a section that details how to get new art/audio/content into the game, including how your level editor or any other tools work. This must be written in enough detail so that the instructors can actually use your tools and import art/audio/content. Just having the instructions for your tools and art/audio/content pipeline is enough to get a partial for this requirement.</t>
  </si>
  <si>
    <r>
      <t>Details</t>
    </r>
    <r>
      <rPr>
        <i/>
        <sz val="10"/>
        <color rgb="FFFFFFFF"/>
        <rFont val="Calibri"/>
        <family val="2"/>
        <scheme val="minor"/>
      </rPr>
      <t xml:space="preserve"> (a stand-alone editor must have an installer and everything in this section applies to it as well; if one of the two installers fails a requirement, it will be marked as "Partial")</t>
    </r>
  </si>
  <si>
    <t>Game logs extensive playtest/debug data. If you think you meet this TCR, you must describe in detail what you are doing in the comments for this TCR.</t>
  </si>
  <si>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</si>
  <si>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</si>
  <si>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</si>
  <si>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has a screen that describes the basic controls and instructions for the game, even it does so poorly. This screen must be accessible from the pause menu and must be labeled "How to Play" (do not change the wording of this option). In game tutorials, instructions, etc. are good things but do not fulfill this TCR.</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</si>
  <si>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</si>
  <si>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</si>
  <si>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</si>
  <si>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t>Editor displays a dynamic list of all objects placed in a level.</t>
  </si>
  <si>
    <t>Used to be required.</t>
  </si>
  <si>
    <t>Used to be basic.</t>
  </si>
  <si>
    <t>Used to be professional.</t>
  </si>
  <si>
    <t>Used to be advanced.</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</si>
  <si>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family val="2"/>
        <scheme val="minor"/>
      </rPr>
      <t>Note that a Main Menu is not required in any way.</t>
    </r>
    <r>
      <rPr>
        <sz val="10"/>
        <color rgb="FF000000"/>
        <rFont val="Calibri"/>
        <family val="2"/>
        <scheme val="minor"/>
      </rPr>
      <t xml:space="preserve"> You can go directly in to your game after displaying logos and such. Only the Pause Menu is actually required.</t>
    </r>
  </si>
  <si>
    <t>New TCR.</t>
  </si>
  <si>
    <r>
      <t xml:space="preserve">Make sure you read all of the details for each requirement. There are a lot of small details that must be met in order to pass these requirements. Note that if you are using a pre-built engine, all of the editor functionality section is "Not Applicable" and you do not submit an editor at all. </t>
    </r>
    <r>
      <rPr>
        <i/>
        <sz val="14"/>
        <color rgb="FF000000"/>
        <rFont val="Calibri"/>
        <family val="2"/>
        <scheme val="minor"/>
      </rPr>
      <t>Note that the Configuration, Startup, and Transitions sections are not in the rubric for the first semester.</t>
    </r>
  </si>
  <si>
    <t>Lots of placeholder art, but it isn't too sloppy and does not have lots of problems with glitches, artifacts, etc.</t>
  </si>
  <si>
    <t>The first episode is not broken or incomplete.</t>
  </si>
  <si>
    <t>One Working Episode</t>
  </si>
  <si>
    <t>One Non-Problematic Episode</t>
  </si>
  <si>
    <t>The first episode is so problematic that it almost feels broken or incomplete, even it technically isn't.</t>
  </si>
  <si>
    <t>There are three or more segments of gameplay.</t>
  </si>
  <si>
    <t>There are five or more segments of gameplay (which can include intros and outros).</t>
  </si>
  <si>
    <r>
      <t>Details</t>
    </r>
    <r>
      <rPr>
        <i/>
        <sz val="10"/>
        <color rgb="FFFFFFFF"/>
        <rFont val="Calibri"/>
        <family val="2"/>
        <scheme val="minor"/>
      </rPr>
      <t xml:space="preserve"> (using a pre-made editor for your levels, such as Tiled, the Zero Editor, or even Maya, can fulfill the required/basic TCRs in this section, but not the advanced/professional/innovative ones; if dynamic content generation is used instead of an editor, talk to your instructor)</t>
    </r>
  </si>
  <si>
    <t>Note that the credits screen and options menu requirements have been removed for this milestone.</t>
  </si>
  <si>
    <t>Setsuko</t>
  </si>
  <si>
    <t>Demon Parasol</t>
  </si>
  <si>
    <t>Gamepad</t>
  </si>
  <si>
    <t>Single Player</t>
  </si>
  <si>
    <t>Challenge</t>
  </si>
  <si>
    <t>Fantasy</t>
  </si>
  <si>
    <t>Drama</t>
  </si>
  <si>
    <t>Accomplishment</t>
  </si>
  <si>
    <t>GAM 205</t>
  </si>
  <si>
    <t>BAGD</t>
  </si>
  <si>
    <t>Eric Gleiser</t>
  </si>
  <si>
    <t>Jason Clark</t>
  </si>
  <si>
    <t>Garrett Huxtable</t>
  </si>
  <si>
    <t>Travis Moore</t>
  </si>
  <si>
    <t>g.huxtable@digipen.edu</t>
  </si>
  <si>
    <t>Zero Engine</t>
  </si>
  <si>
    <t>Used to be advanced. The Final Boos Battle</t>
  </si>
  <si>
    <t>Boss Battle at end of Dungeon</t>
  </si>
  <si>
    <t>Used to be professional. The A button interacts with the hud's context sensitive button UI to teach the player moment to moment what their action will do.</t>
  </si>
  <si>
    <t>Awesome Puzzle Jingle and Level Changes to indicate feedback.</t>
  </si>
  <si>
    <t>Puzzle Jingle</t>
  </si>
  <si>
    <t>Used to be professional. When Near enemy music dynamically changes to indicate danger.</t>
  </si>
  <si>
    <t>Used to be professional. Unique Polygonal Style</t>
  </si>
  <si>
    <t>Flower Petals Fall off as Player is hurt</t>
  </si>
  <si>
    <t>Dynamic Music in the Dungeon and Boss Battle</t>
  </si>
  <si>
    <t>Some sound effects are custom made</t>
  </si>
  <si>
    <t>Text has been edited multiple times for clarity and grammer</t>
  </si>
  <si>
    <t>Games theme is of innocence and growing up</t>
  </si>
  <si>
    <t>The setting is post World War II Japan. There are a few references to this timeperiod throughout the game and the design of the structures and character portraits are based on authentic Japanese clothing from the period.</t>
  </si>
  <si>
    <t>The Parasol really stands out as a quirky character within the games world, and his rascal like attitude is sure to be memorable.</t>
  </si>
  <si>
    <t>The Diviner and Setsuko have an interesting dynamic going in which both have their own goals, and it is clear that the Diviner has greater plans going forward.</t>
  </si>
  <si>
    <t>The introduction to the story is purposfully slow paced and full of environmental clues as to the themes and greater narrative of the game. Durring this into, the player is free to explore the areas surrounding the path, and will be rewarded with environmental clues as to the story of the game as they progress.</t>
  </si>
  <si>
    <t>The player's immediate goal is almost always the last thing stated within the most recent dialogue.</t>
  </si>
  <si>
    <t>The world design leads the player to a conclusion, and provides clues as to where to go, and how to procceed. We also utilize the Parasol, once unlocked, to help the player know what their goals are.</t>
  </si>
  <si>
    <t>Learning how to navigate and interact with the world is taught to the player as they progress through the dungeon and the lessons come to a culmination when the player reaches the boss.</t>
  </si>
  <si>
    <t>The game is fairly linear, and the player's progression should be evident by the fact that they have continued along the primary starting path.</t>
  </si>
  <si>
    <t>The initial path has a clear beginning and end. When the player wakes up at the beginning of the second path, they have a clear beginning, a brief narrative interlude, then a dungeon which has a natural progression to a boss to end the segment.</t>
  </si>
  <si>
    <t>In the Dungeon the floor in the main room lights up to indicated completed puzzles. All of this is color coordinated.</t>
  </si>
  <si>
    <t>Primary gameplay is inspired by the Legend of Zelda series, and The Path but differs greatly from both</t>
  </si>
  <si>
    <t>There is full gameplay, though the segments presented here are more akin to a game demo for our project next semester</t>
  </si>
  <si>
    <t>The game should be completable by most players, though the boss specifically may present issues to weaker players.</t>
  </si>
  <si>
    <t>Our game is combat focused without having direct combat. This means that the player needs to utilize their environment to defeat their enemies instead of relying on brute strength</t>
  </si>
  <si>
    <t>The introductory path is purposefully slow, this is to encourage the player to leave the path, and discover the narrative hints throughout the environment. The game picks up after meeting the diviner, becoming a more traditional game with greater variations of intensity.</t>
  </si>
  <si>
    <t>Everything in our game has been planned to be coherent with one another and not cause dissonance.</t>
  </si>
  <si>
    <t xml:space="preserve">Different Phases of the Dungeon Boss (Intro/Music Change), Warnings to the Player when off the path, </t>
  </si>
  <si>
    <t>We are attempting to create a poetic narrative within the structure of an Action-Adventure game. We have dotted the entirety of the game with hints to a greater narrative that is steeped in tragedy.</t>
  </si>
  <si>
    <t xml:space="preserve">Segment Breakdown:
1) Intro path which starts at home and provides beginning of narrative
2) Path to the Monk's house with various environmental narrative hints
3) Monk finale if the player has stayed on the path
</t>
  </si>
  <si>
    <t>Segment Breakdown Continued:
4) Diviner path with new assets and aesthetic design
5) Dungeon with two side rooms and a boss fight</t>
  </si>
  <si>
    <t>Note: due to the current structue of the geometry painter tool in Zero, there can be issues with catching on the seems between the path and the grass</t>
  </si>
  <si>
    <t>Fades between segments/episodes with dialogue often bookending each section</t>
  </si>
  <si>
    <t>The beginning is strong with dialogue telling the player their goal and providing them with a reason to progress</t>
  </si>
  <si>
    <t>Testers have shown varying states of engagement throughout the game, but none have reported losing all interest in the game.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</si>
</sst>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6" x14ac:knownFonts="1">
    <font>
      <sz val="12"/>
      <color theme="1"/>
      <name val="Calibri"/>
      <family val="2"/>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theme="1"/>
      <name val="Calibri"/>
      <family val="2"/>
      <scheme val="minor"/>
    </font>
    <font>
      <b/>
      <sz val="14"/>
      <color rgb="FF000000"/>
      <name val="Calibri"/>
      <family val="2"/>
      <scheme val="minor"/>
    </font>
    <font>
      <b/>
      <sz val="12"/>
      <color rgb="FF000000"/>
      <name val="Calibri"/>
      <family val="2"/>
      <scheme val="minor"/>
    </font>
    <font>
      <b/>
      <i/>
      <sz val="10"/>
      <color theme="1"/>
      <name val="Calibri"/>
      <family val="2"/>
      <scheme val="minor"/>
    </font>
    <font>
      <b/>
      <i/>
      <sz val="10"/>
      <color rgb="FF000000"/>
      <name val="Calibri"/>
      <family val="2"/>
      <scheme val="minor"/>
    </font>
    <font>
      <b/>
      <i/>
      <sz val="10"/>
      <color rgb="FFFF0000"/>
      <name val="Calibri"/>
      <family val="2"/>
      <scheme val="minor"/>
    </font>
    <font>
      <sz val="10"/>
      <color rgb="FFFFFFFF"/>
      <name val="Calibri"/>
      <family val="2"/>
      <scheme val="minor"/>
    </font>
    <font>
      <i/>
      <sz val="10"/>
      <color rgb="FFFFFFFF"/>
      <name val="Calibri"/>
      <family val="2"/>
      <scheme val="minor"/>
    </font>
    <font>
      <b/>
      <sz val="24"/>
      <color rgb="FFFFFFFF"/>
      <name val="Calibri"/>
      <family val="2"/>
      <scheme val="minor"/>
    </font>
    <font>
      <sz val="13.5"/>
      <color rgb="FF000000"/>
      <name val="Calibri"/>
      <family val="2"/>
      <scheme val="minor"/>
    </font>
    <font>
      <b/>
      <sz val="13.5"/>
      <color rgb="FFFFFFFF"/>
      <name val="Calibri"/>
      <family val="2"/>
      <scheme val="minor"/>
    </font>
    <font>
      <sz val="24"/>
      <color rgb="FF000000"/>
      <name val="Calibri"/>
      <family val="2"/>
      <scheme val="minor"/>
    </font>
    <font>
      <b/>
      <sz val="18"/>
      <color rgb="FF000000"/>
      <name val="Calibri"/>
      <family val="2"/>
      <scheme val="minor"/>
    </font>
    <font>
      <sz val="14"/>
      <color rgb="FF000000"/>
      <name val="Calibri"/>
      <family val="2"/>
      <scheme val="minor"/>
    </font>
    <font>
      <sz val="14"/>
      <color rgb="FF0000FF"/>
      <name val="Calibri"/>
      <family val="2"/>
      <scheme val="minor"/>
    </font>
    <font>
      <i/>
      <sz val="14"/>
      <color rgb="FF000000"/>
      <name val="Calibri"/>
      <family val="2"/>
      <scheme val="minor"/>
    </font>
  </fonts>
  <fills count="12">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s>
  <cellStyleXfs count="156">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207">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5" fillId="3" borderId="6" xfId="0" applyFont="1" applyFill="1" applyBorder="1" applyAlignment="1">
      <alignment horizontal="center" vertical="top" wrapText="1"/>
    </xf>
    <xf numFmtId="0" fontId="5" fillId="3" borderId="9" xfId="0" applyFont="1" applyFill="1" applyBorder="1" applyAlignment="1">
      <alignment horizontal="center"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9" fillId="3" borderId="0" xfId="0" applyFont="1" applyFill="1" applyAlignment="1">
      <alignment horizontal="center" vertical="top" wrapText="1"/>
    </xf>
    <xf numFmtId="0" fontId="21" fillId="3" borderId="0" xfId="0" applyFont="1" applyFill="1" applyAlignment="1">
      <alignment horizontal="center" vertical="top" wrapText="1"/>
    </xf>
    <xf numFmtId="0" fontId="3" fillId="2" borderId="1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4" fillId="4" borderId="0" xfId="0" applyFont="1" applyFill="1" applyAlignment="1">
      <alignment horizontal="right" vertical="top" wrapText="1"/>
    </xf>
    <xf numFmtId="10" fontId="5" fillId="4" borderId="0" xfId="0" applyNumberFormat="1" applyFont="1" applyFill="1" applyAlignment="1">
      <alignment horizontal="center" vertical="top" wrapText="1"/>
    </xf>
    <xf numFmtId="9" fontId="5" fillId="4" borderId="5" xfId="0" applyNumberFormat="1" applyFont="1" applyFill="1" applyBorder="1" applyAlignment="1">
      <alignment horizontal="center" vertical="top" wrapText="1"/>
    </xf>
    <xf numFmtId="9" fontId="5" fillId="4" borderId="14" xfId="0" applyNumberFormat="1" applyFont="1" applyFill="1" applyBorder="1" applyAlignment="1">
      <alignment horizontal="center" vertical="top" wrapText="1"/>
    </xf>
    <xf numFmtId="9" fontId="5" fillId="4" borderId="6" xfId="0" applyNumberFormat="1" applyFont="1" applyFill="1" applyBorder="1" applyAlignment="1">
      <alignment horizontal="center" vertical="top" wrapText="1"/>
    </xf>
    <xf numFmtId="9" fontId="5" fillId="4" borderId="0" xfId="0" applyNumberFormat="1" applyFont="1" applyFill="1" applyAlignment="1">
      <alignment horizontal="center" vertical="top" wrapText="1"/>
    </xf>
    <xf numFmtId="9" fontId="5" fillId="4" borderId="9" xfId="0" applyNumberFormat="1" applyFont="1" applyFill="1" applyBorder="1" applyAlignment="1">
      <alignment horizontal="center" vertical="top" wrapText="1"/>
    </xf>
    <xf numFmtId="9" fontId="5" fillId="4" borderId="8" xfId="0" applyNumberFormat="1" applyFont="1" applyFill="1" applyBorder="1" applyAlignment="1">
      <alignment horizontal="center" vertical="top" wrapText="1"/>
    </xf>
    <xf numFmtId="0" fontId="3" fillId="2" borderId="7" xfId="0" applyFont="1" applyFill="1" applyBorder="1" applyAlignment="1">
      <alignment horizontal="center" vertical="top" wrapText="1"/>
    </xf>
    <xf numFmtId="0" fontId="21" fillId="3" borderId="0" xfId="0" applyFont="1" applyFill="1" applyAlignment="1">
      <alignment horizontal="left" vertical="top" wrapText="1"/>
    </xf>
    <xf numFmtId="9" fontId="5" fillId="3" borderId="0" xfId="0" applyNumberFormat="1" applyFont="1" applyFill="1" applyBorder="1" applyAlignment="1">
      <alignment horizontal="center" vertical="top" wrapText="1"/>
    </xf>
    <xf numFmtId="9" fontId="5" fillId="3" borderId="16" xfId="0" applyNumberFormat="1" applyFont="1" applyFill="1" applyBorder="1" applyAlignment="1">
      <alignment horizontal="center"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0" fontId="5" fillId="3" borderId="17" xfId="0" quotePrefix="1" applyFont="1" applyFill="1" applyBorder="1" applyAlignment="1">
      <alignment horizontal="center" vertical="center" wrapText="1"/>
    </xf>
    <xf numFmtId="0" fontId="5" fillId="3" borderId="18" xfId="0" quotePrefix="1" applyFont="1" applyFill="1" applyBorder="1" applyAlignment="1">
      <alignment horizontal="center" vertical="center" wrapText="1"/>
    </xf>
    <xf numFmtId="0" fontId="5" fillId="3" borderId="19" xfId="0" quotePrefix="1" applyFont="1" applyFill="1" applyBorder="1" applyAlignment="1">
      <alignment horizontal="center" vertical="center" wrapText="1"/>
    </xf>
    <xf numFmtId="164" fontId="5" fillId="4" borderId="7" xfId="0" applyNumberFormat="1" applyFont="1" applyFill="1" applyBorder="1" applyAlignment="1">
      <alignment horizontal="center" vertical="top" wrapText="1"/>
    </xf>
    <xf numFmtId="164" fontId="5" fillId="4" borderId="15" xfId="0" applyNumberFormat="1" applyFont="1" applyFill="1" applyBorder="1" applyAlignment="1">
      <alignment horizontal="center" vertical="top" wrapText="1"/>
    </xf>
    <xf numFmtId="164" fontId="5" fillId="4" borderId="10" xfId="0" applyNumberFormat="1" applyFont="1" applyFill="1" applyBorder="1" applyAlignment="1">
      <alignment horizontal="center" vertical="top" wrapText="1"/>
    </xf>
    <xf numFmtId="164" fontId="5" fillId="4" borderId="6" xfId="0" applyNumberFormat="1" applyFont="1" applyFill="1" applyBorder="1" applyAlignment="1">
      <alignment horizontal="center" vertical="top" wrapText="1"/>
    </xf>
    <xf numFmtId="165" fontId="5" fillId="4" borderId="0" xfId="0" applyNumberFormat="1" applyFont="1" applyFill="1" applyAlignment="1">
      <alignment horizontal="center" vertical="top" wrapText="1"/>
    </xf>
    <xf numFmtId="165" fontId="5" fillId="4" borderId="14"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0" fontId="0" fillId="4" borderId="0" xfId="0" applyFill="1" applyBorder="1" applyAlignment="1">
      <alignment vertical="center"/>
    </xf>
    <xf numFmtId="166" fontId="5" fillId="3" borderId="15"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3" fillId="2" borderId="1" xfId="0" applyFont="1" applyFill="1" applyBorder="1" applyAlignment="1">
      <alignment horizontal="left" wrapText="1"/>
    </xf>
    <xf numFmtId="0" fontId="3" fillId="2" borderId="5" xfId="0" applyFont="1" applyFill="1" applyBorder="1" applyAlignment="1">
      <alignment horizontal="center" vertical="top" wrapText="1"/>
    </xf>
    <xf numFmtId="9" fontId="5" fillId="4" borderId="24" xfId="0" applyNumberFormat="1" applyFont="1" applyFill="1" applyBorder="1" applyAlignment="1">
      <alignment horizontal="center" vertical="top" wrapText="1"/>
    </xf>
    <xf numFmtId="9" fontId="5" fillId="4" borderId="30" xfId="0" applyNumberFormat="1" applyFont="1" applyFill="1" applyBorder="1" applyAlignment="1">
      <alignment horizontal="center" vertical="top" wrapText="1"/>
    </xf>
    <xf numFmtId="165" fontId="5" fillId="4" borderId="30" xfId="0" applyNumberFormat="1" applyFont="1" applyFill="1" applyBorder="1" applyAlignment="1">
      <alignment horizontal="center" vertical="top"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10" fontId="5" fillId="4" borderId="14" xfId="0" applyNumberFormat="1" applyFont="1" applyFill="1" applyBorder="1" applyAlignment="1">
      <alignment horizontal="center" vertical="top"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9" xfId="0"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7" fillId="3" borderId="2" xfId="155" applyFill="1" applyBorder="1" applyAlignment="1">
      <alignment horizontal="left" vertical="center" wrapText="1"/>
    </xf>
    <xf numFmtId="0" fontId="4" fillId="3" borderId="4" xfId="0" applyFont="1" applyFill="1" applyBorder="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4" fillId="3" borderId="6" xfId="0" applyFont="1" applyFill="1" applyBorder="1" applyAlignment="1">
      <alignment horizontal="right" vertical="center" wrapText="1"/>
    </xf>
    <xf numFmtId="0" fontId="5" fillId="3" borderId="0" xfId="0" applyFont="1" applyFill="1" applyAlignment="1">
      <alignment horizontal="left"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2" xfId="0" applyFont="1" applyFill="1" applyBorder="1" applyAlignment="1">
      <alignment horizontal="left" wrapText="1"/>
    </xf>
    <xf numFmtId="0" fontId="3" fillId="2" borderId="4" xfId="0" applyFont="1" applyFill="1" applyBorder="1" applyAlignment="1">
      <alignment horizontal="left" wrapText="1"/>
    </xf>
    <xf numFmtId="0" fontId="23" fillId="3" borderId="11" xfId="0" applyFont="1" applyFill="1" applyBorder="1" applyAlignment="1">
      <alignment horizontal="left" vertical="top" wrapText="1"/>
    </xf>
    <xf numFmtId="0" fontId="23" fillId="3" borderId="12" xfId="0" applyFont="1" applyFill="1" applyBorder="1" applyAlignment="1">
      <alignment horizontal="left" vertical="top" wrapText="1"/>
    </xf>
    <xf numFmtId="0" fontId="23" fillId="3" borderId="13" xfId="0" applyFont="1" applyFill="1" applyBorder="1" applyAlignment="1">
      <alignment horizontal="left" vertical="top"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4" fillId="4" borderId="9"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9" fontId="22" fillId="0" borderId="8" xfId="0" applyNumberFormat="1" applyFont="1" applyBorder="1" applyAlignment="1">
      <alignment horizontal="center" vertical="top" wrapText="1"/>
    </xf>
    <xf numFmtId="9" fontId="22" fillId="0" borderId="10" xfId="0" applyNumberFormat="1" applyFont="1" applyBorder="1" applyAlignment="1">
      <alignment horizontal="center" vertical="top"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cellXfs>
  <cellStyles count="1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cellStyle name="Normal" xfId="0" builtinId="0"/>
  </cellStyles>
  <dxfs count="747">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g.huxtable@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150" zoomScaleNormal="150" zoomScalePageLayoutView="150" workbookViewId="0">
      <selection activeCell="F21" sqref="F21:F24"/>
    </sheetView>
  </sheetViews>
  <sheetFormatPr defaultColWidth="10.875" defaultRowHeight="14.1" customHeight="1" x14ac:dyDescent="0.25"/>
  <cols>
    <col min="1" max="2" width="10.875" style="36"/>
    <col min="3" max="3" width="26.375" style="36" customWidth="1"/>
    <col min="4" max="4" width="9.625" style="36" customWidth="1"/>
    <col min="5" max="5" width="3.625" style="36" customWidth="1"/>
    <col min="6" max="6" width="25.125" style="36" customWidth="1"/>
    <col min="7" max="7" width="18" style="36" customWidth="1"/>
    <col min="8" max="9" width="7.125" style="36" customWidth="1"/>
    <col min="10" max="10" width="3.625" style="36" customWidth="1"/>
    <col min="11" max="11" width="31.125" style="36" customWidth="1"/>
    <col min="12" max="16384" width="10.875" style="36"/>
  </cols>
  <sheetData>
    <row r="1" spans="1:12" ht="14.1" customHeight="1" thickBot="1" x14ac:dyDescent="0.3">
      <c r="A1" s="149" t="s">
        <v>0</v>
      </c>
      <c r="B1" s="150"/>
      <c r="C1" s="150"/>
      <c r="D1" s="151"/>
      <c r="E1" s="16"/>
      <c r="F1" s="149" t="s">
        <v>1</v>
      </c>
      <c r="G1" s="150"/>
      <c r="H1" s="150"/>
      <c r="I1" s="151"/>
      <c r="J1" s="6"/>
      <c r="K1" s="6"/>
      <c r="L1" s="35"/>
    </row>
    <row r="2" spans="1:12" ht="14.1" customHeight="1" x14ac:dyDescent="0.25">
      <c r="A2" s="152" t="s">
        <v>888</v>
      </c>
      <c r="B2" s="153"/>
      <c r="C2" s="153"/>
      <c r="D2" s="154"/>
      <c r="E2" s="16"/>
      <c r="F2" s="152" t="s">
        <v>889</v>
      </c>
      <c r="G2" s="153"/>
      <c r="H2" s="153"/>
      <c r="I2" s="154"/>
      <c r="J2" s="6"/>
      <c r="K2" s="6"/>
      <c r="L2" s="35"/>
    </row>
    <row r="3" spans="1:12" ht="14.1" customHeight="1" thickBot="1" x14ac:dyDescent="0.3">
      <c r="A3" s="155"/>
      <c r="B3" s="156"/>
      <c r="C3" s="156"/>
      <c r="D3" s="157"/>
      <c r="E3" s="16"/>
      <c r="F3" s="155"/>
      <c r="G3" s="156"/>
      <c r="H3" s="156"/>
      <c r="I3" s="157"/>
      <c r="J3" s="6"/>
      <c r="K3" s="6"/>
      <c r="L3" s="35"/>
    </row>
    <row r="4" spans="1:12" ht="14.1" customHeight="1" thickBot="1" x14ac:dyDescent="0.3">
      <c r="A4" s="16"/>
      <c r="B4" s="16"/>
      <c r="C4" s="16"/>
      <c r="D4" s="16"/>
      <c r="E4" s="16"/>
      <c r="F4" s="6"/>
      <c r="G4" s="6"/>
      <c r="H4" s="6"/>
      <c r="I4" s="6"/>
      <c r="J4" s="6"/>
      <c r="K4" s="6"/>
      <c r="L4" s="35"/>
    </row>
    <row r="5" spans="1:12" ht="14.1" customHeight="1" thickBot="1" x14ac:dyDescent="0.3">
      <c r="A5" s="149" t="s">
        <v>2</v>
      </c>
      <c r="B5" s="150"/>
      <c r="C5" s="150"/>
      <c r="D5" s="151"/>
      <c r="E5" s="16"/>
      <c r="F5" s="149" t="s">
        <v>3</v>
      </c>
      <c r="G5" s="150"/>
      <c r="H5" s="150"/>
      <c r="I5" s="151"/>
      <c r="J5" s="6"/>
      <c r="K5" s="30"/>
      <c r="L5" s="35"/>
    </row>
    <row r="6" spans="1:12" ht="14.1" customHeight="1" thickBot="1" x14ac:dyDescent="0.3">
      <c r="A6" s="146" t="s">
        <v>890</v>
      </c>
      <c r="B6" s="147"/>
      <c r="C6" s="147"/>
      <c r="D6" s="148"/>
      <c r="E6" s="16"/>
      <c r="F6" s="146" t="s">
        <v>892</v>
      </c>
      <c r="G6" s="147"/>
      <c r="H6" s="147"/>
      <c r="I6" s="148"/>
      <c r="J6" s="6"/>
      <c r="K6" s="143" t="s">
        <v>28</v>
      </c>
      <c r="L6" s="35"/>
    </row>
    <row r="7" spans="1:12" ht="14.1" customHeight="1" thickBot="1" x14ac:dyDescent="0.3">
      <c r="A7" s="5"/>
      <c r="B7" s="5"/>
      <c r="C7" s="5"/>
      <c r="D7" s="37"/>
      <c r="E7" s="16"/>
      <c r="F7" s="146" t="s">
        <v>893</v>
      </c>
      <c r="G7" s="147"/>
      <c r="H7" s="147"/>
      <c r="I7" s="148"/>
      <c r="J7" s="6"/>
      <c r="K7" s="144"/>
      <c r="L7" s="35"/>
    </row>
    <row r="8" spans="1:12" ht="14.1" customHeight="1" thickBot="1" x14ac:dyDescent="0.3">
      <c r="A8" s="149" t="s">
        <v>4</v>
      </c>
      <c r="B8" s="150"/>
      <c r="C8" s="150"/>
      <c r="D8" s="151"/>
      <c r="E8" s="16"/>
      <c r="F8" s="146" t="s">
        <v>894</v>
      </c>
      <c r="G8" s="147"/>
      <c r="H8" s="147"/>
      <c r="I8" s="148"/>
      <c r="J8" s="6"/>
      <c r="K8" s="144"/>
      <c r="L8" s="35"/>
    </row>
    <row r="9" spans="1:12" ht="14.1" customHeight="1" thickBot="1" x14ac:dyDescent="0.3">
      <c r="A9" s="146" t="s">
        <v>891</v>
      </c>
      <c r="B9" s="147"/>
      <c r="C9" s="147"/>
      <c r="D9" s="148"/>
      <c r="E9" s="16"/>
      <c r="F9" s="146" t="s">
        <v>895</v>
      </c>
      <c r="G9" s="147"/>
      <c r="H9" s="147"/>
      <c r="I9" s="148"/>
      <c r="J9" s="6"/>
      <c r="K9" s="145"/>
      <c r="L9" s="35"/>
    </row>
    <row r="10" spans="1:12" ht="14.1" customHeight="1" thickBot="1" x14ac:dyDescent="0.3">
      <c r="A10" s="4"/>
      <c r="B10" s="4"/>
      <c r="C10" s="4"/>
      <c r="D10" s="16"/>
      <c r="E10" s="16"/>
      <c r="F10" s="4"/>
      <c r="G10" s="4"/>
      <c r="H10" s="4"/>
      <c r="I10" s="4"/>
      <c r="J10" s="6"/>
      <c r="K10" s="6"/>
      <c r="L10" s="35"/>
    </row>
    <row r="11" spans="1:12" ht="14.1" customHeight="1" thickBot="1" x14ac:dyDescent="0.3">
      <c r="A11" s="149" t="s">
        <v>5</v>
      </c>
      <c r="B11" s="150"/>
      <c r="C11" s="150"/>
      <c r="D11" s="151"/>
      <c r="E11" s="16"/>
      <c r="F11" s="149" t="s">
        <v>6</v>
      </c>
      <c r="G11" s="151"/>
      <c r="H11" s="2" t="s">
        <v>7</v>
      </c>
      <c r="I11" s="38">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J11" s="6"/>
      <c r="K11" s="31"/>
      <c r="L11" s="35"/>
    </row>
    <row r="12" spans="1:12" ht="14.1" customHeight="1" thickBot="1" x14ac:dyDescent="0.3">
      <c r="A12" s="39" t="s">
        <v>9</v>
      </c>
      <c r="B12" s="39" t="s">
        <v>10</v>
      </c>
      <c r="C12" s="40" t="s">
        <v>11</v>
      </c>
      <c r="D12" s="40" t="s">
        <v>12</v>
      </c>
      <c r="E12" s="41"/>
      <c r="F12" s="42" t="s">
        <v>13</v>
      </c>
      <c r="G12" s="6"/>
      <c r="H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4</v>
      </c>
      <c r="I12" s="43">
        <f>-H12*0.02</f>
        <v>-0.08</v>
      </c>
      <c r="J12" s="6"/>
      <c r="K12" s="143" t="s">
        <v>8</v>
      </c>
      <c r="L12" s="35"/>
    </row>
    <row r="13" spans="1:12" ht="14.1" customHeight="1" thickBot="1" x14ac:dyDescent="0.3">
      <c r="A13" s="44" t="s">
        <v>896</v>
      </c>
      <c r="B13" s="44" t="s">
        <v>897</v>
      </c>
      <c r="C13" s="45" t="s">
        <v>898</v>
      </c>
      <c r="D13" s="46"/>
      <c r="E13" s="6"/>
      <c r="F13" s="42" t="s">
        <v>14</v>
      </c>
      <c r="G13" s="6"/>
      <c r="H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I13" s="43">
        <f>-H13*0.01</f>
        <v>0</v>
      </c>
      <c r="J13" s="47"/>
      <c r="K13" s="144"/>
      <c r="L13" s="48"/>
    </row>
    <row r="14" spans="1:12" ht="14.1" customHeight="1" thickBot="1" x14ac:dyDescent="0.3">
      <c r="A14" s="44" t="s">
        <v>896</v>
      </c>
      <c r="B14" s="44" t="s">
        <v>897</v>
      </c>
      <c r="C14" s="45" t="s">
        <v>899</v>
      </c>
      <c r="D14" s="46"/>
      <c r="E14" s="6"/>
      <c r="F14" s="49" t="s">
        <v>15</v>
      </c>
      <c r="G14" s="50"/>
      <c r="H14" s="14">
        <f>COUNTA($A$13:$A$30)-H12-H13</f>
        <v>0</v>
      </c>
      <c r="I14" s="51">
        <v>0</v>
      </c>
      <c r="J14" s="12"/>
      <c r="K14" s="145"/>
      <c r="L14" s="52"/>
    </row>
    <row r="15" spans="1:12" ht="14.1" customHeight="1" thickBot="1" x14ac:dyDescent="0.3">
      <c r="A15" s="44" t="s">
        <v>896</v>
      </c>
      <c r="B15" s="44" t="s">
        <v>897</v>
      </c>
      <c r="C15" s="45" t="s">
        <v>900</v>
      </c>
      <c r="D15" s="46"/>
      <c r="E15" s="6"/>
      <c r="F15" s="6"/>
      <c r="G15" s="6"/>
      <c r="H15" s="15" t="s">
        <v>16</v>
      </c>
      <c r="I15" s="53">
        <f>SUM(I11:I14)</f>
        <v>2.0000000000000004E-2</v>
      </c>
      <c r="J15" s="12"/>
      <c r="K15" s="52"/>
      <c r="L15" s="52"/>
    </row>
    <row r="16" spans="1:12" ht="14.1" customHeight="1" thickBot="1" x14ac:dyDescent="0.3">
      <c r="A16" s="44" t="s">
        <v>896</v>
      </c>
      <c r="B16" s="44" t="s">
        <v>897</v>
      </c>
      <c r="C16" s="45" t="s">
        <v>901</v>
      </c>
      <c r="D16" s="46"/>
      <c r="E16" s="6"/>
      <c r="F16" s="6"/>
      <c r="G16" s="6"/>
      <c r="H16" s="6"/>
      <c r="I16" s="6"/>
      <c r="J16" s="12"/>
      <c r="K16" s="52"/>
      <c r="L16" s="52"/>
    </row>
    <row r="17" spans="1:12" ht="14.1" customHeight="1" thickBot="1" x14ac:dyDescent="0.3">
      <c r="A17" s="44"/>
      <c r="B17" s="44"/>
      <c r="C17" s="45"/>
      <c r="D17" s="46"/>
      <c r="E17" s="6"/>
      <c r="F17" s="149" t="s">
        <v>17</v>
      </c>
      <c r="G17" s="151"/>
      <c r="H17" s="2"/>
      <c r="I17" s="38">
        <v>0.75</v>
      </c>
      <c r="J17" s="6"/>
      <c r="K17" s="32"/>
      <c r="L17" s="52"/>
    </row>
    <row r="18" spans="1:12" ht="14.1" customHeight="1" thickBot="1" x14ac:dyDescent="0.3">
      <c r="A18" s="44"/>
      <c r="B18" s="44"/>
      <c r="C18" s="45"/>
      <c r="D18" s="46"/>
      <c r="E18" s="6"/>
      <c r="F18" s="42" t="s">
        <v>19</v>
      </c>
      <c r="G18" s="127" t="s">
        <v>903</v>
      </c>
      <c r="H18" s="129"/>
      <c r="I18" s="43">
        <f>IF(LEFT(G18,6)="Entire",0,IF(LEFT(G18,6)="Custom",-0.05,-0.1))</f>
        <v>-0.1</v>
      </c>
      <c r="J18" s="54"/>
      <c r="K18" s="143" t="s">
        <v>18</v>
      </c>
      <c r="L18" s="35"/>
    </row>
    <row r="19" spans="1:12" ht="14.1" customHeight="1" thickBot="1" x14ac:dyDescent="0.3">
      <c r="A19" s="44"/>
      <c r="B19" s="44"/>
      <c r="C19" s="45"/>
      <c r="D19" s="46"/>
      <c r="E19" s="6"/>
      <c r="F19" s="49" t="s">
        <v>20</v>
      </c>
      <c r="G19" s="133" t="s">
        <v>21</v>
      </c>
      <c r="H19" s="135"/>
      <c r="I19" s="51">
        <f>IF(G19="2D Graphics and 2D Gameplay",IF(I11=0.15,-0.05,0),IF(G19="3D Graphics but 2D Gameplay",IF(I11=0.15,-0.02,-0.3),IF(I11=0.15,0,-0.3)))</f>
        <v>0</v>
      </c>
      <c r="J19" s="6"/>
      <c r="K19" s="145"/>
      <c r="L19" s="35"/>
    </row>
    <row r="20" spans="1:12" ht="14.1" customHeight="1" thickBot="1" x14ac:dyDescent="0.3">
      <c r="A20" s="44"/>
      <c r="B20" s="44"/>
      <c r="C20" s="45"/>
      <c r="D20" s="46"/>
      <c r="E20" s="6"/>
      <c r="F20" s="6"/>
      <c r="G20" s="6"/>
      <c r="H20" s="15" t="s">
        <v>16</v>
      </c>
      <c r="I20" s="53">
        <f>SUM(I17:I19)</f>
        <v>0.65</v>
      </c>
      <c r="J20" s="6"/>
      <c r="K20" s="6"/>
      <c r="L20" s="35"/>
    </row>
    <row r="21" spans="1:12" ht="14.1" customHeight="1" thickBot="1" x14ac:dyDescent="0.3">
      <c r="A21" s="44"/>
      <c r="B21" s="44"/>
      <c r="C21" s="45"/>
      <c r="D21" s="46"/>
      <c r="E21" s="6"/>
      <c r="F21" s="140" t="s">
        <v>22</v>
      </c>
      <c r="G21" s="55"/>
      <c r="H21" s="29"/>
      <c r="I21" s="29"/>
      <c r="J21" s="6"/>
      <c r="K21" s="6"/>
      <c r="L21" s="35"/>
    </row>
    <row r="22" spans="1:12" ht="14.1" customHeight="1" thickBot="1" x14ac:dyDescent="0.3">
      <c r="A22" s="44"/>
      <c r="B22" s="44"/>
      <c r="C22" s="45"/>
      <c r="D22" s="46"/>
      <c r="E22" s="6"/>
      <c r="F22" s="141"/>
      <c r="G22" s="55"/>
      <c r="H22" s="33" t="s">
        <v>23</v>
      </c>
      <c r="I22" s="122">
        <f>I20+I15</f>
        <v>0.67</v>
      </c>
      <c r="J22" s="6"/>
      <c r="K22" s="124" t="s">
        <v>25</v>
      </c>
      <c r="L22" s="35"/>
    </row>
    <row r="23" spans="1:12" ht="14.1" customHeight="1" thickBot="1" x14ac:dyDescent="0.3">
      <c r="A23" s="44"/>
      <c r="B23" s="44"/>
      <c r="C23" s="45"/>
      <c r="D23" s="46"/>
      <c r="E23" s="6"/>
      <c r="F23" s="141"/>
      <c r="G23" s="55"/>
      <c r="H23" s="34" t="s">
        <v>24</v>
      </c>
      <c r="I23" s="123"/>
      <c r="J23" s="6"/>
      <c r="K23" s="125"/>
      <c r="L23" s="35"/>
    </row>
    <row r="24" spans="1:12" ht="14.1" customHeight="1" thickBot="1" x14ac:dyDescent="0.3">
      <c r="A24" s="44"/>
      <c r="B24" s="44"/>
      <c r="C24" s="45"/>
      <c r="D24" s="46"/>
      <c r="E24" s="6"/>
      <c r="F24" s="142"/>
      <c r="G24" s="55"/>
      <c r="H24" s="55"/>
      <c r="I24" s="55"/>
      <c r="J24" s="6"/>
      <c r="K24" s="6"/>
      <c r="L24" s="35"/>
    </row>
    <row r="25" spans="1:12" ht="14.1" customHeight="1" thickBot="1" x14ac:dyDescent="0.3">
      <c r="A25" s="44"/>
      <c r="B25" s="44"/>
      <c r="C25" s="45"/>
      <c r="D25" s="46"/>
      <c r="E25" s="6"/>
      <c r="F25" s="28"/>
      <c r="G25" s="28"/>
      <c r="H25" s="28"/>
      <c r="I25" s="29"/>
      <c r="J25" s="6"/>
      <c r="K25" s="6"/>
      <c r="L25" s="35"/>
    </row>
    <row r="26" spans="1:12" ht="14.1" customHeight="1" thickBot="1" x14ac:dyDescent="0.3">
      <c r="A26" s="44"/>
      <c r="B26" s="44"/>
      <c r="C26" s="45"/>
      <c r="D26" s="46"/>
      <c r="E26" s="16"/>
      <c r="F26" s="126" t="s">
        <v>26</v>
      </c>
      <c r="G26" s="126"/>
      <c r="H26" s="126"/>
      <c r="I26" s="126"/>
      <c r="J26" s="6"/>
      <c r="K26" s="6"/>
      <c r="L26" s="35"/>
    </row>
    <row r="27" spans="1:12" ht="14.1" customHeight="1" thickBot="1" x14ac:dyDescent="0.3">
      <c r="A27" s="44"/>
      <c r="B27" s="44"/>
      <c r="C27" s="45"/>
      <c r="D27" s="46"/>
      <c r="E27" s="16"/>
      <c r="F27" s="127" t="s">
        <v>27</v>
      </c>
      <c r="G27" s="128"/>
      <c r="H27" s="128"/>
      <c r="I27" s="129"/>
      <c r="J27" s="6"/>
      <c r="K27" s="6"/>
      <c r="L27" s="35"/>
    </row>
    <row r="28" spans="1:12" ht="14.1" customHeight="1" thickBot="1" x14ac:dyDescent="0.3">
      <c r="A28" s="44"/>
      <c r="B28" s="44"/>
      <c r="C28" s="45"/>
      <c r="D28" s="46"/>
      <c r="E28" s="16"/>
      <c r="F28" s="130"/>
      <c r="G28" s="131"/>
      <c r="H28" s="131"/>
      <c r="I28" s="132"/>
      <c r="J28" s="6"/>
      <c r="K28" s="6"/>
      <c r="L28" s="35"/>
    </row>
    <row r="29" spans="1:12" ht="14.1" customHeight="1" thickBot="1" x14ac:dyDescent="0.3">
      <c r="A29" s="44"/>
      <c r="B29" s="44"/>
      <c r="C29" s="45"/>
      <c r="D29" s="46"/>
      <c r="E29" s="16"/>
      <c r="F29" s="130"/>
      <c r="G29" s="131"/>
      <c r="H29" s="131"/>
      <c r="I29" s="132"/>
      <c r="J29" s="6"/>
      <c r="K29" s="6"/>
      <c r="L29" s="35"/>
    </row>
    <row r="30" spans="1:12" ht="14.1" customHeight="1" thickBot="1" x14ac:dyDescent="0.3">
      <c r="A30" s="44"/>
      <c r="B30" s="44"/>
      <c r="C30" s="45"/>
      <c r="D30" s="46"/>
      <c r="E30" s="16"/>
      <c r="F30" s="130"/>
      <c r="G30" s="131"/>
      <c r="H30" s="131"/>
      <c r="I30" s="132"/>
      <c r="J30" s="6"/>
      <c r="K30" s="6"/>
      <c r="L30" s="35"/>
    </row>
    <row r="31" spans="1:12" ht="14.1" customHeight="1" thickBot="1" x14ac:dyDescent="0.3">
      <c r="A31" s="136" t="s">
        <v>29</v>
      </c>
      <c r="B31" s="137"/>
      <c r="C31" s="138" t="s">
        <v>902</v>
      </c>
      <c r="D31" s="139"/>
      <c r="E31" s="6"/>
      <c r="F31" s="133"/>
      <c r="G31" s="134"/>
      <c r="H31" s="134"/>
      <c r="I31" s="135"/>
      <c r="J31" s="6"/>
      <c r="K31" s="6"/>
      <c r="L31" s="35"/>
    </row>
    <row r="32" spans="1:12" ht="14.1" customHeight="1" x14ac:dyDescent="0.25">
      <c r="A32" s="16"/>
      <c r="B32" s="16"/>
      <c r="C32" s="16"/>
      <c r="D32" s="16"/>
      <c r="E32" s="16"/>
      <c r="F32" s="6"/>
      <c r="G32" s="6"/>
      <c r="H32" s="15"/>
      <c r="I32" s="12"/>
      <c r="J32" s="6"/>
      <c r="K32" s="6"/>
      <c r="L32" s="35"/>
    </row>
  </sheetData>
  <mergeCells count="28">
    <mergeCell ref="A1:D1"/>
    <mergeCell ref="F1:I1"/>
    <mergeCell ref="A2:D3"/>
    <mergeCell ref="F2:I3"/>
    <mergeCell ref="A5:D5"/>
    <mergeCell ref="F5:I5"/>
    <mergeCell ref="K12:K14"/>
    <mergeCell ref="K18:K19"/>
    <mergeCell ref="A6:D6"/>
    <mergeCell ref="F6:I6"/>
    <mergeCell ref="F7:I7"/>
    <mergeCell ref="A8:D8"/>
    <mergeCell ref="F8:I8"/>
    <mergeCell ref="A9:D9"/>
    <mergeCell ref="F9:I9"/>
    <mergeCell ref="K6:K9"/>
    <mergeCell ref="A11:D11"/>
    <mergeCell ref="F11:G11"/>
    <mergeCell ref="F17:G17"/>
    <mergeCell ref="G18:H18"/>
    <mergeCell ref="G19:H19"/>
    <mergeCell ref="I22:I23"/>
    <mergeCell ref="K22:K23"/>
    <mergeCell ref="F26:I26"/>
    <mergeCell ref="F27:I31"/>
    <mergeCell ref="A31:B31"/>
    <mergeCell ref="C31:D31"/>
    <mergeCell ref="F21:F24"/>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I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H18">
      <formula1>"Entirely Custom, Custom (except for physics), Zero Engine, Unity, Unreal, Flash"</formula1>
    </dataValidation>
    <dataValidation type="list" allowBlank="1" showInputMessage="1" showErrorMessage="1" sqref="G19:H19">
      <formula1>"2D Graphics and 2D Gameplay, 3D Graphics but 2D Gameplay, 3D Graphics and 3D Gameplay"</formula1>
    </dataValidation>
  </dataValidations>
  <hyperlinks>
    <hyperlink ref="C31"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opLeftCell="A4" zoomScale="150" zoomScaleNormal="150" zoomScalePageLayoutView="150" workbookViewId="0">
      <selection activeCell="B15" sqref="B15"/>
    </sheetView>
  </sheetViews>
  <sheetFormatPr defaultColWidth="10.875" defaultRowHeight="14.1" customHeight="1" x14ac:dyDescent="0.25"/>
  <cols>
    <col min="1" max="1" width="29" style="36" customWidth="1"/>
    <col min="2" max="2" width="5" style="36" customWidth="1"/>
    <col min="3" max="8" width="9.625" style="36" customWidth="1"/>
    <col min="9" max="9" width="3.625" style="36" customWidth="1"/>
    <col min="10" max="10" width="26.375" style="36" customWidth="1"/>
    <col min="11" max="11" width="3.625" style="36" customWidth="1"/>
    <col min="12" max="12" width="26.375" style="36" customWidth="1"/>
    <col min="13" max="16384" width="10.875" style="36"/>
  </cols>
  <sheetData>
    <row r="1" spans="1:12" ht="18" customHeight="1" thickBot="1" x14ac:dyDescent="0.3">
      <c r="A1" s="185" t="s">
        <v>700</v>
      </c>
      <c r="B1" s="75"/>
      <c r="C1" s="200" t="s">
        <v>683</v>
      </c>
      <c r="D1" s="201"/>
      <c r="E1" s="200" t="s">
        <v>684</v>
      </c>
      <c r="F1" s="201"/>
      <c r="G1" s="200" t="s">
        <v>685</v>
      </c>
      <c r="H1" s="201"/>
    </row>
    <row r="2" spans="1:12" ht="18" customHeight="1" x14ac:dyDescent="0.25">
      <c r="A2" s="186"/>
      <c r="B2" s="75"/>
      <c r="C2" s="202" t="s">
        <v>682</v>
      </c>
      <c r="D2" s="203"/>
      <c r="E2" s="202" t="s">
        <v>682</v>
      </c>
      <c r="F2" s="203"/>
      <c r="G2" s="202" t="s">
        <v>682</v>
      </c>
      <c r="H2" s="203"/>
      <c r="J2" s="188" t="s">
        <v>701</v>
      </c>
      <c r="K2" s="189"/>
      <c r="L2" s="190"/>
    </row>
    <row r="3" spans="1:12" ht="23.1" customHeight="1" thickBot="1" x14ac:dyDescent="0.3">
      <c r="A3" s="187"/>
      <c r="B3" s="76"/>
      <c r="C3" s="198">
        <f>MAX(0,MIN(1,IF((A6+C6+L6) &lt;= 0.95, ROUND(A6+C6+L6,2), FLOOR((0.95+(A6+C6+L6-0.95)/5),0.01))))</f>
        <v>0.68</v>
      </c>
      <c r="D3" s="199"/>
      <c r="E3" s="198">
        <f>MAX(0,MIN(1,IF((A6+E6+L6) &lt;= 0.95, ROUND(A6+E6+L6,2), FLOOR((0.95+(A6+E6+L6-0.95)/5),0.01))))</f>
        <v>0.68</v>
      </c>
      <c r="F3" s="199"/>
      <c r="G3" s="198">
        <f>MAX(0,MIN(1,IF((A6+G6+L6) &lt;= 0.95, ROUND(A6+G6+L6,2), FLOOR((0.95+(A6+G6+L6-0.95)/5),0.01))))</f>
        <v>0.68</v>
      </c>
      <c r="H3" s="199"/>
      <c r="J3" s="191"/>
      <c r="K3" s="192"/>
      <c r="L3" s="193"/>
    </row>
    <row r="4" spans="1:12" ht="14.1" customHeight="1" thickBot="1" x14ac:dyDescent="0.3">
      <c r="A4" s="3"/>
      <c r="B4" s="11"/>
      <c r="C4" s="27"/>
      <c r="D4" s="27"/>
      <c r="E4" s="27"/>
      <c r="F4" s="27"/>
      <c r="G4" s="27"/>
      <c r="H4" s="27"/>
      <c r="J4" s="11"/>
      <c r="K4" s="88"/>
      <c r="L4" s="88"/>
    </row>
    <row r="5" spans="1:12" ht="14.1" customHeight="1" thickBot="1" x14ac:dyDescent="0.3">
      <c r="A5" s="77" t="s">
        <v>686</v>
      </c>
      <c r="B5" s="11"/>
      <c r="C5" s="149" t="s">
        <v>687</v>
      </c>
      <c r="D5" s="151"/>
      <c r="E5" s="149" t="s">
        <v>688</v>
      </c>
      <c r="F5" s="151"/>
      <c r="G5" s="149" t="s">
        <v>689</v>
      </c>
      <c r="H5" s="151"/>
      <c r="J5" s="77" t="s">
        <v>702</v>
      </c>
      <c r="K5" s="3"/>
      <c r="L5" s="77" t="s">
        <v>703</v>
      </c>
    </row>
    <row r="6" spans="1:12" ht="14.1" customHeight="1" thickBot="1" x14ac:dyDescent="0.3">
      <c r="A6" s="78">
        <f>'Game Data'!$I$22+Submission!$E$16</f>
        <v>0.67</v>
      </c>
      <c r="B6" s="11"/>
      <c r="C6" s="195">
        <f>D15+D24+D33+D42+D51+D60</f>
        <v>0</v>
      </c>
      <c r="D6" s="196"/>
      <c r="E6" s="195">
        <f>F15+F24+F33+F42+F51+F60</f>
        <v>0</v>
      </c>
      <c r="F6" s="196"/>
      <c r="G6" s="195">
        <f>H15+H24+H33+H42+H51+H60</f>
        <v>0</v>
      </c>
      <c r="H6" s="196"/>
      <c r="J6" s="92">
        <f>ABS('Student Grade'!$F$15+'Student Grade'!$D$24+'Student Grade'!$H$33+'Student Grade'!$F$42+'Student Grade'!$F$51+'Student Grade'!$F$60-$F$15-$D$24-$D$33-$H$42-$F$51-$F$60)</f>
        <v>4.3749999999999914E-2</v>
      </c>
      <c r="K6" s="3"/>
      <c r="L6" s="90">
        <f>IF(J6 &gt; 0.05, 0, IF( J6 &gt; 0.02, 0.01, (IF(J6 &gt; 0.01, 0.02, 0.03))))</f>
        <v>0.01</v>
      </c>
    </row>
    <row r="7" spans="1:12" ht="14.1" customHeight="1" thickBot="1" x14ac:dyDescent="0.3">
      <c r="A7" s="3"/>
      <c r="B7" s="11"/>
      <c r="C7" s="197" t="s">
        <v>690</v>
      </c>
      <c r="D7" s="197"/>
      <c r="E7" s="197" t="s">
        <v>691</v>
      </c>
      <c r="F7" s="197"/>
      <c r="G7" s="197" t="s">
        <v>692</v>
      </c>
      <c r="H7" s="197"/>
      <c r="J7" s="91"/>
      <c r="K7" s="3"/>
      <c r="L7" s="89"/>
    </row>
    <row r="8" spans="1:12" ht="14.1" customHeight="1" thickBot="1" x14ac:dyDescent="0.3">
      <c r="A8" s="1" t="s">
        <v>693</v>
      </c>
      <c r="B8" s="24" t="s">
        <v>7</v>
      </c>
      <c r="C8" s="1" t="s">
        <v>694</v>
      </c>
      <c r="D8" s="25" t="s">
        <v>33</v>
      </c>
      <c r="E8" s="24" t="s">
        <v>694</v>
      </c>
      <c r="F8" s="25" t="s">
        <v>33</v>
      </c>
      <c r="G8" s="24" t="s">
        <v>694</v>
      </c>
      <c r="H8" s="87" t="s">
        <v>33</v>
      </c>
      <c r="J8" s="204" t="s">
        <v>704</v>
      </c>
      <c r="K8" s="3"/>
      <c r="L8" s="93" t="s">
        <v>705</v>
      </c>
    </row>
    <row r="9" spans="1:12" ht="14.1" customHeight="1" x14ac:dyDescent="0.25">
      <c r="A9" s="56" t="str">
        <f>"Missing Required TCRs (out of "&amp;COUNTIF(TCRs!$A$10:'TCRs'!$A$250,"Required")&amp;")"</f>
        <v>Missing Required TCRs (out of 19)</v>
      </c>
      <c r="B9" s="57">
        <f>TCRs!$E$2</f>
        <v>0</v>
      </c>
      <c r="C9" s="81">
        <v>-0.1</v>
      </c>
      <c r="D9" s="96">
        <f t="shared" ref="D9:D14" si="0">B9*C9</f>
        <v>0</v>
      </c>
      <c r="E9" s="83">
        <v>-0.05</v>
      </c>
      <c r="F9" s="96">
        <f t="shared" ref="F9:F14" si="1">B9*E9</f>
        <v>0</v>
      </c>
      <c r="G9" s="83">
        <v>-0.02</v>
      </c>
      <c r="H9" s="96">
        <f>B9*G9</f>
        <v>0</v>
      </c>
      <c r="J9" s="205"/>
      <c r="K9" s="3"/>
      <c r="L9" s="94" t="s">
        <v>706</v>
      </c>
    </row>
    <row r="10" spans="1:12" ht="14.1" customHeight="1" thickBot="1" x14ac:dyDescent="0.3">
      <c r="A10" s="9" t="str">
        <f>"Missing Basic TCRs (out of "&amp;COUNTIF(TCRs!$A$10:'TCRs'!$A$250,"Basic")&amp;")"</f>
        <v>Missing Basic TCRs (out of 28)</v>
      </c>
      <c r="B10" s="11">
        <f>TCRs!$E$3</f>
        <v>0</v>
      </c>
      <c r="C10" s="82">
        <v>-0.02</v>
      </c>
      <c r="D10" s="97">
        <f t="shared" si="0"/>
        <v>0</v>
      </c>
      <c r="E10" s="84">
        <v>-0.01</v>
      </c>
      <c r="F10" s="97">
        <f t="shared" si="1"/>
        <v>0</v>
      </c>
      <c r="G10" s="100">
        <v>-5.0000000000000001E-3</v>
      </c>
      <c r="H10" s="97">
        <f t="shared" ref="H10:H14" si="2">B10*G10</f>
        <v>0</v>
      </c>
      <c r="J10" s="206"/>
      <c r="K10" s="3"/>
      <c r="L10" s="95" t="s">
        <v>707</v>
      </c>
    </row>
    <row r="11" spans="1:12" ht="14.1" customHeight="1" thickBot="1" x14ac:dyDescent="0.3">
      <c r="A11" s="9" t="str">
        <f>"Missing Intermediate TCRs (out of "&amp;COUNTIF(TCRs!$A$10:'TCRs'!$A$250,"Intermediate")&amp;")"</f>
        <v>Missing Intermediate TCRs (out of 19)</v>
      </c>
      <c r="B11" s="11">
        <f>TCRs!$E$4</f>
        <v>0</v>
      </c>
      <c r="C11" s="82">
        <v>-0.01</v>
      </c>
      <c r="D11" s="97">
        <f t="shared" si="0"/>
        <v>0</v>
      </c>
      <c r="E11" s="100">
        <v>-5.0000000000000001E-3</v>
      </c>
      <c r="F11" s="97">
        <f t="shared" si="1"/>
        <v>0</v>
      </c>
      <c r="G11" s="80">
        <v>-2.5000000000000001E-3</v>
      </c>
      <c r="H11" s="97">
        <f t="shared" si="2"/>
        <v>0</v>
      </c>
      <c r="J11" s="89"/>
      <c r="K11" s="3"/>
      <c r="L11" s="18"/>
    </row>
    <row r="12" spans="1:12" ht="14.1" customHeight="1" x14ac:dyDescent="0.25">
      <c r="A12" s="9" t="str">
        <f>"Completed Advanced TCRs (out of "&amp;COUNTIF(TCRs!$A$10:'TCRs'!$A$250,"Advanced")&amp;")"</f>
        <v>Completed Advanced TCRs (out of 20)</v>
      </c>
      <c r="B12" s="11">
        <f>TCRs!$E$7</f>
        <v>0</v>
      </c>
      <c r="C12" s="101">
        <v>5.0000000000000001E-3</v>
      </c>
      <c r="D12" s="97">
        <f t="shared" si="0"/>
        <v>0</v>
      </c>
      <c r="E12" s="101">
        <v>5.0000000000000001E-3</v>
      </c>
      <c r="F12" s="97">
        <f t="shared" si="1"/>
        <v>0</v>
      </c>
      <c r="G12" s="101">
        <v>5.0000000000000001E-3</v>
      </c>
      <c r="H12" s="97">
        <f t="shared" si="2"/>
        <v>0</v>
      </c>
      <c r="J12" s="143" t="s">
        <v>715</v>
      </c>
      <c r="K12" s="31"/>
      <c r="L12" s="102" t="s">
        <v>716</v>
      </c>
    </row>
    <row r="13" spans="1:12" ht="14.1" customHeight="1" x14ac:dyDescent="0.25">
      <c r="A13" s="9" t="str">
        <f>"Completed Professional TCRs (out of "&amp;COUNTIF(TCRs!$A$10:'TCRs'!$A$250,"Professional")&amp;")"</f>
        <v>Completed Professional TCRs (out of 9)</v>
      </c>
      <c r="B13" s="11">
        <f>TCRs!$E$8</f>
        <v>0</v>
      </c>
      <c r="C13" s="121">
        <v>7.4999999999999997E-3</v>
      </c>
      <c r="D13" s="97">
        <f t="shared" si="0"/>
        <v>0</v>
      </c>
      <c r="E13" s="121">
        <v>7.4999999999999997E-3</v>
      </c>
      <c r="F13" s="97">
        <f t="shared" si="1"/>
        <v>0</v>
      </c>
      <c r="G13" s="121">
        <v>7.4999999999999997E-3</v>
      </c>
      <c r="H13" s="97">
        <f t="shared" si="2"/>
        <v>0</v>
      </c>
      <c r="J13" s="144"/>
      <c r="K13" s="31"/>
      <c r="L13" s="104" t="s">
        <v>708</v>
      </c>
    </row>
    <row r="14" spans="1:12" ht="14.1" customHeight="1" thickBot="1" x14ac:dyDescent="0.3">
      <c r="A14" s="10" t="str">
        <f>"Completed Innovative TCRs (out of "&amp;COUNTIF(TCRs!$A$10:'TCRs'!$A$250,"Innovative")&amp;")"</f>
        <v>Completed Innovative TCRs (out of 9)</v>
      </c>
      <c r="B14" s="58">
        <f>TCRs!$E$9</f>
        <v>0</v>
      </c>
      <c r="C14" s="86">
        <v>0.01</v>
      </c>
      <c r="D14" s="98">
        <f t="shared" si="0"/>
        <v>0</v>
      </c>
      <c r="E14" s="86">
        <v>0.01</v>
      </c>
      <c r="F14" s="98">
        <f t="shared" si="1"/>
        <v>0</v>
      </c>
      <c r="G14" s="86">
        <v>0.01</v>
      </c>
      <c r="H14" s="98">
        <f t="shared" si="2"/>
        <v>0</v>
      </c>
      <c r="J14" s="144"/>
      <c r="K14" s="105"/>
      <c r="L14" s="104" t="s">
        <v>709</v>
      </c>
    </row>
    <row r="15" spans="1:12" ht="14.1" customHeight="1" x14ac:dyDescent="0.25">
      <c r="A15" s="3"/>
      <c r="B15" s="11"/>
      <c r="C15" s="79" t="s">
        <v>16</v>
      </c>
      <c r="D15" s="99">
        <f>SUM(D9:D14)</f>
        <v>0</v>
      </c>
      <c r="E15" s="79" t="s">
        <v>16</v>
      </c>
      <c r="F15" s="99">
        <f>SUM(F9:F14)</f>
        <v>0</v>
      </c>
      <c r="G15" s="79" t="s">
        <v>16</v>
      </c>
      <c r="H15" s="99">
        <f>SUM(H9:H14)</f>
        <v>0</v>
      </c>
      <c r="J15" s="144"/>
      <c r="K15" s="105"/>
      <c r="L15" s="104" t="s">
        <v>710</v>
      </c>
    </row>
    <row r="16" spans="1:12" ht="14.1" customHeight="1" thickBot="1" x14ac:dyDescent="0.3">
      <c r="A16" s="3"/>
      <c r="B16" s="11"/>
      <c r="C16" s="194" t="s">
        <v>690</v>
      </c>
      <c r="D16" s="194"/>
      <c r="E16" s="194" t="s">
        <v>691</v>
      </c>
      <c r="F16" s="194"/>
      <c r="G16" s="194" t="s">
        <v>692</v>
      </c>
      <c r="H16" s="194"/>
      <c r="J16" s="144"/>
      <c r="K16" s="105"/>
      <c r="L16" s="104" t="s">
        <v>711</v>
      </c>
    </row>
    <row r="17" spans="1:12" ht="14.1" customHeight="1" thickBot="1" x14ac:dyDescent="0.3">
      <c r="A17" s="1" t="s">
        <v>695</v>
      </c>
      <c r="B17" s="24" t="s">
        <v>7</v>
      </c>
      <c r="C17" s="111" t="s">
        <v>694</v>
      </c>
      <c r="D17" s="25" t="s">
        <v>33</v>
      </c>
      <c r="E17" s="24" t="s">
        <v>694</v>
      </c>
      <c r="F17" s="25" t="s">
        <v>33</v>
      </c>
      <c r="G17" s="24" t="s">
        <v>694</v>
      </c>
      <c r="H17" s="25" t="s">
        <v>33</v>
      </c>
      <c r="J17" s="144"/>
      <c r="K17" s="105"/>
      <c r="L17" s="104" t="s">
        <v>712</v>
      </c>
    </row>
    <row r="18" spans="1:12" ht="14.1" customHeight="1" x14ac:dyDescent="0.25">
      <c r="A18" s="56" t="str">
        <f>"Missing Required DCRs (out of "&amp;COUNTIF(DCRs!$A$10:'DCRs'!$A$241,"Required")&amp;")"</f>
        <v>Missing Required DCRs (out of 8)</v>
      </c>
      <c r="B18" s="57">
        <f>DCRs!$E$2</f>
        <v>0</v>
      </c>
      <c r="C18" s="112">
        <v>-0.05</v>
      </c>
      <c r="D18" s="96">
        <f t="shared" ref="D18:D23" si="3">B18*C18</f>
        <v>0</v>
      </c>
      <c r="E18" s="82">
        <v>-0.1</v>
      </c>
      <c r="F18" s="96">
        <f t="shared" ref="F18:F23" si="4">B18*E18</f>
        <v>0</v>
      </c>
      <c r="G18" s="83">
        <v>-0.05</v>
      </c>
      <c r="H18" s="96">
        <f>B18*G18</f>
        <v>0</v>
      </c>
      <c r="J18" s="144"/>
      <c r="K18" s="105"/>
      <c r="L18" s="104" t="s">
        <v>713</v>
      </c>
    </row>
    <row r="19" spans="1:12" ht="14.1" customHeight="1" thickBot="1" x14ac:dyDescent="0.3">
      <c r="A19" s="9" t="str">
        <f>"Missing Basic DCRs (out of "&amp;COUNTIF(DCRs!$A$10:'DCRs'!$A$241,"Basic")&amp;")"</f>
        <v>Missing Basic DCRs (out of 7)</v>
      </c>
      <c r="B19" s="11">
        <f>DCRs!$E$3</f>
        <v>0</v>
      </c>
      <c r="C19" s="113">
        <v>-0.01</v>
      </c>
      <c r="D19" s="97">
        <f t="shared" si="3"/>
        <v>0</v>
      </c>
      <c r="E19" s="82">
        <v>-0.02</v>
      </c>
      <c r="F19" s="97">
        <f t="shared" si="4"/>
        <v>0</v>
      </c>
      <c r="G19" s="84">
        <v>-0.01</v>
      </c>
      <c r="H19" s="97">
        <f t="shared" ref="H19:H23" si="5">B19*G19</f>
        <v>0</v>
      </c>
      <c r="J19" s="145"/>
      <c r="K19" s="105"/>
      <c r="L19" s="103" t="s">
        <v>714</v>
      </c>
    </row>
    <row r="20" spans="1:12" ht="14.1" customHeight="1" x14ac:dyDescent="0.25">
      <c r="A20" s="9" t="str">
        <f>"Missing Intermediate DCRs (out of "&amp;COUNTIF(DCRs!$A$10:'DCRs'!$A$241,"Intermediate")&amp;")"</f>
        <v>Missing Intermediate DCRs (out of 6)</v>
      </c>
      <c r="B20" s="11">
        <f>DCRs!$E$4</f>
        <v>0</v>
      </c>
      <c r="C20" s="114">
        <v>-5.0000000000000001E-3</v>
      </c>
      <c r="D20" s="97">
        <f t="shared" si="3"/>
        <v>0</v>
      </c>
      <c r="E20" s="82">
        <v>-0.01</v>
      </c>
      <c r="F20" s="97">
        <f t="shared" si="4"/>
        <v>0</v>
      </c>
      <c r="G20" s="100">
        <v>-5.0000000000000001E-3</v>
      </c>
      <c r="H20" s="97">
        <f t="shared" si="5"/>
        <v>0</v>
      </c>
    </row>
    <row r="21" spans="1:12" ht="14.1" customHeight="1" x14ac:dyDescent="0.25">
      <c r="A21" s="9" t="str">
        <f>"Completed Advanced DCRs (out of "&amp;COUNTIF(DCRs!$A$10:'DCRs'!$A$241,"Advanced")&amp;")"</f>
        <v>Completed Advanced DCRs (out of 15)</v>
      </c>
      <c r="B21" s="11">
        <f>DCRs!$E$7</f>
        <v>0</v>
      </c>
      <c r="C21" s="101">
        <v>5.0000000000000001E-3</v>
      </c>
      <c r="D21" s="97">
        <f t="shared" si="3"/>
        <v>0</v>
      </c>
      <c r="E21" s="100">
        <v>5.0000000000000001E-3</v>
      </c>
      <c r="F21" s="97">
        <f t="shared" si="4"/>
        <v>0</v>
      </c>
      <c r="G21" s="100">
        <v>5.0000000000000001E-3</v>
      </c>
      <c r="H21" s="97">
        <f t="shared" si="5"/>
        <v>0</v>
      </c>
    </row>
    <row r="22" spans="1:12" ht="14.1" customHeight="1" x14ac:dyDescent="0.25">
      <c r="A22" s="9" t="str">
        <f>"Completed Professional DCRs (out of "&amp;COUNTIF(DCRs!$A$10:'DCRs'!$A$241,"Professional")&amp;")"</f>
        <v>Completed Professional DCRs (out of 16)</v>
      </c>
      <c r="B22" s="11">
        <f>DCRs!$E$8</f>
        <v>0</v>
      </c>
      <c r="C22" s="121">
        <v>7.4999999999999997E-3</v>
      </c>
      <c r="D22" s="97">
        <f t="shared" si="3"/>
        <v>0</v>
      </c>
      <c r="E22" s="121">
        <v>7.4999999999999997E-3</v>
      </c>
      <c r="F22" s="97">
        <f t="shared" si="4"/>
        <v>0</v>
      </c>
      <c r="G22" s="121">
        <v>7.4999999999999997E-3</v>
      </c>
      <c r="H22" s="97">
        <f t="shared" si="5"/>
        <v>0</v>
      </c>
    </row>
    <row r="23" spans="1:12" ht="14.1" customHeight="1" thickBot="1" x14ac:dyDescent="0.3">
      <c r="A23" s="10" t="str">
        <f>"Completed Innovative DCRs (out of "&amp;COUNTIF(DCRs!$A$10:'DCRs'!$A$241,"Innovative")&amp;")"</f>
        <v>Completed Innovative DCRs (out of 28)</v>
      </c>
      <c r="B23" s="58">
        <f>DCRs!$E$9</f>
        <v>0</v>
      </c>
      <c r="C23" s="86">
        <v>0.01</v>
      </c>
      <c r="D23" s="98">
        <f t="shared" si="3"/>
        <v>0</v>
      </c>
      <c r="E23" s="85">
        <v>0.01</v>
      </c>
      <c r="F23" s="98">
        <f t="shared" si="4"/>
        <v>0</v>
      </c>
      <c r="G23" s="85">
        <v>0.01</v>
      </c>
      <c r="H23" s="98">
        <f t="shared" si="5"/>
        <v>0</v>
      </c>
    </row>
    <row r="24" spans="1:12" ht="14.1" customHeight="1" x14ac:dyDescent="0.25">
      <c r="A24" s="3"/>
      <c r="B24" s="11"/>
      <c r="C24" s="79" t="s">
        <v>16</v>
      </c>
      <c r="D24" s="99">
        <f>SUM(D18:D23)</f>
        <v>0</v>
      </c>
      <c r="E24" s="79" t="s">
        <v>16</v>
      </c>
      <c r="F24" s="99">
        <f>SUM(F18:F23)</f>
        <v>0</v>
      </c>
      <c r="G24" s="79" t="s">
        <v>16</v>
      </c>
      <c r="H24" s="99">
        <f>SUM(H18:H23)</f>
        <v>0</v>
      </c>
    </row>
    <row r="25" spans="1:12" ht="14.1" customHeight="1" thickBot="1" x14ac:dyDescent="0.3">
      <c r="A25" s="3"/>
      <c r="B25" s="11"/>
      <c r="C25" s="194" t="s">
        <v>690</v>
      </c>
      <c r="D25" s="194"/>
      <c r="E25" s="194" t="s">
        <v>691</v>
      </c>
      <c r="F25" s="194"/>
      <c r="G25" s="194" t="s">
        <v>692</v>
      </c>
      <c r="H25" s="194"/>
    </row>
    <row r="26" spans="1:12" ht="14.1" customHeight="1" thickBot="1" x14ac:dyDescent="0.3">
      <c r="A26" s="1" t="s">
        <v>870</v>
      </c>
      <c r="B26" s="24" t="s">
        <v>7</v>
      </c>
      <c r="C26" s="111" t="s">
        <v>694</v>
      </c>
      <c r="D26" s="25" t="s">
        <v>33</v>
      </c>
      <c r="E26" s="24" t="s">
        <v>694</v>
      </c>
      <c r="F26" s="25" t="s">
        <v>33</v>
      </c>
      <c r="G26" s="24" t="s">
        <v>694</v>
      </c>
      <c r="H26" s="25" t="s">
        <v>33</v>
      </c>
    </row>
    <row r="27" spans="1:12" ht="14.1" customHeight="1" x14ac:dyDescent="0.25">
      <c r="A27" s="56" t="str">
        <f>"Missing Required ICRs (out of "&amp;COUNTIF(ICRs!$A$10:'ICRs'!$A$241,"Required")&amp;")"</f>
        <v>Missing Required ICRs (out of 3)</v>
      </c>
      <c r="B27" s="57">
        <f>ICRs!$E$2</f>
        <v>0</v>
      </c>
      <c r="C27" s="112">
        <v>-0.05</v>
      </c>
      <c r="D27" s="96">
        <f t="shared" ref="D27:D32" si="6">B27*C27</f>
        <v>0</v>
      </c>
      <c r="E27" s="82">
        <v>-0.1</v>
      </c>
      <c r="F27" s="96">
        <f t="shared" ref="F27:F32" si="7">B27*E27</f>
        <v>0</v>
      </c>
      <c r="G27" s="83">
        <v>-0.05</v>
      </c>
      <c r="H27" s="96">
        <f>B27*G27</f>
        <v>0</v>
      </c>
    </row>
    <row r="28" spans="1:12" ht="14.1" customHeight="1" x14ac:dyDescent="0.25">
      <c r="A28" s="9" t="str">
        <f>"Missing Basic ICRs (out of "&amp;COUNTIF(ICRs!$A$10:'ICRs'!$A$241,"Basic")&amp;")"</f>
        <v>Missing Basic ICRs (out of 6)</v>
      </c>
      <c r="B28" s="11">
        <f>ICRs!$E$3</f>
        <v>0</v>
      </c>
      <c r="C28" s="113">
        <v>-0.01</v>
      </c>
      <c r="D28" s="97">
        <f t="shared" si="6"/>
        <v>0</v>
      </c>
      <c r="E28" s="82">
        <v>-0.02</v>
      </c>
      <c r="F28" s="97">
        <f t="shared" si="7"/>
        <v>0</v>
      </c>
      <c r="G28" s="84">
        <v>-0.01</v>
      </c>
      <c r="H28" s="97">
        <f t="shared" ref="H28:H32" si="8">B28*G28</f>
        <v>0</v>
      </c>
    </row>
    <row r="29" spans="1:12" ht="14.1" customHeight="1" x14ac:dyDescent="0.25">
      <c r="A29" s="9" t="str">
        <f>"Missing Intermediate ICRs (out of "&amp;COUNTIF(ICRs!$A$10:'ICRs'!$A$241,"Intermediate")&amp;")"</f>
        <v>Missing Intermediate ICRs (out of 5)</v>
      </c>
      <c r="B29" s="11">
        <f>ICRs!$E$4</f>
        <v>0</v>
      </c>
      <c r="C29" s="114">
        <v>-5.0000000000000001E-3</v>
      </c>
      <c r="D29" s="97">
        <f t="shared" si="6"/>
        <v>0</v>
      </c>
      <c r="E29" s="82">
        <v>-0.01</v>
      </c>
      <c r="F29" s="97">
        <f t="shared" si="7"/>
        <v>0</v>
      </c>
      <c r="G29" s="100">
        <v>-5.0000000000000001E-3</v>
      </c>
      <c r="H29" s="97">
        <f t="shared" si="8"/>
        <v>0</v>
      </c>
    </row>
    <row r="30" spans="1:12" ht="14.1" customHeight="1" x14ac:dyDescent="0.25">
      <c r="A30" s="9" t="str">
        <f>"Completed Advanced ICRs (out of "&amp;COUNTIF(ICRs!$A$10:'ICRs'!$A$241,"Advanced")&amp;")"</f>
        <v>Completed Advanced ICRs (out of 8)</v>
      </c>
      <c r="B30" s="11">
        <f>ICRs!$E$7</f>
        <v>0</v>
      </c>
      <c r="C30" s="101">
        <v>5.0000000000000001E-3</v>
      </c>
      <c r="D30" s="97">
        <f t="shared" si="6"/>
        <v>0</v>
      </c>
      <c r="E30" s="100">
        <v>5.0000000000000001E-3</v>
      </c>
      <c r="F30" s="97">
        <f t="shared" si="7"/>
        <v>0</v>
      </c>
      <c r="G30" s="100">
        <v>5.0000000000000001E-3</v>
      </c>
      <c r="H30" s="97">
        <f t="shared" si="8"/>
        <v>0</v>
      </c>
    </row>
    <row r="31" spans="1:12" ht="14.1" customHeight="1" x14ac:dyDescent="0.25">
      <c r="A31" s="9" t="str">
        <f>"Completed Professional ICRs (out of "&amp;COUNTIF(ICRs!$A$10:'ICRs'!$A$241,"Professional")&amp;")"</f>
        <v>Completed Professional ICRs (out of 10)</v>
      </c>
      <c r="B31" s="11">
        <f>ICRs!$E$8</f>
        <v>0</v>
      </c>
      <c r="C31" s="121">
        <v>7.4999999999999997E-3</v>
      </c>
      <c r="D31" s="97">
        <f t="shared" si="6"/>
        <v>0</v>
      </c>
      <c r="E31" s="121">
        <v>7.4999999999999997E-3</v>
      </c>
      <c r="F31" s="97">
        <f t="shared" si="7"/>
        <v>0</v>
      </c>
      <c r="G31" s="121">
        <v>7.4999999999999997E-3</v>
      </c>
      <c r="H31" s="97">
        <f t="shared" si="8"/>
        <v>0</v>
      </c>
    </row>
    <row r="32" spans="1:12" ht="14.1" customHeight="1" thickBot="1" x14ac:dyDescent="0.3">
      <c r="A32" s="10" t="str">
        <f>"Completed Innovative ICRs (out of "&amp;COUNTIF(ICRs!$A$10:'ICRs'!$A$241,"Innovative")&amp;")"</f>
        <v>Completed Innovative ICRs (out of 7)</v>
      </c>
      <c r="B32" s="58">
        <f>ICRs!$E$9</f>
        <v>0</v>
      </c>
      <c r="C32" s="86">
        <v>0.01</v>
      </c>
      <c r="D32" s="98">
        <f t="shared" si="6"/>
        <v>0</v>
      </c>
      <c r="E32" s="85">
        <v>0.01</v>
      </c>
      <c r="F32" s="98">
        <f t="shared" si="7"/>
        <v>0</v>
      </c>
      <c r="G32" s="85">
        <v>0.01</v>
      </c>
      <c r="H32" s="98">
        <f t="shared" si="8"/>
        <v>0</v>
      </c>
    </row>
    <row r="33" spans="1:8" ht="14.1" customHeight="1" x14ac:dyDescent="0.25">
      <c r="A33" s="3"/>
      <c r="B33" s="11"/>
      <c r="C33" s="79" t="s">
        <v>16</v>
      </c>
      <c r="D33" s="99">
        <f>SUM(D27:D32)</f>
        <v>0</v>
      </c>
      <c r="E33" s="79" t="s">
        <v>16</v>
      </c>
      <c r="F33" s="99">
        <f>SUM(F27:F32)</f>
        <v>0</v>
      </c>
      <c r="G33" s="79" t="s">
        <v>16</v>
      </c>
      <c r="H33" s="99">
        <f>SUM(H27:H32)</f>
        <v>0</v>
      </c>
    </row>
    <row r="34" spans="1:8" ht="14.1" customHeight="1" thickBot="1" x14ac:dyDescent="0.3">
      <c r="A34" s="3"/>
      <c r="B34" s="11"/>
      <c r="C34" s="194" t="s">
        <v>690</v>
      </c>
      <c r="D34" s="194"/>
      <c r="E34" s="194" t="s">
        <v>691</v>
      </c>
      <c r="F34" s="194"/>
      <c r="G34" s="194" t="s">
        <v>692</v>
      </c>
      <c r="H34" s="194"/>
    </row>
    <row r="35" spans="1:8" ht="14.1" customHeight="1" thickBot="1" x14ac:dyDescent="0.3">
      <c r="A35" s="1" t="s">
        <v>696</v>
      </c>
      <c r="B35" s="24" t="s">
        <v>7</v>
      </c>
      <c r="C35" s="1" t="s">
        <v>694</v>
      </c>
      <c r="D35" s="25" t="s">
        <v>33</v>
      </c>
      <c r="E35" s="24" t="s">
        <v>694</v>
      </c>
      <c r="F35" s="25" t="s">
        <v>33</v>
      </c>
      <c r="G35" s="24" t="s">
        <v>694</v>
      </c>
      <c r="H35" s="25" t="s">
        <v>33</v>
      </c>
    </row>
    <row r="36" spans="1:8" ht="14.1" customHeight="1" x14ac:dyDescent="0.25">
      <c r="A36" s="56" t="str">
        <f>"Missing Required NCRs (out of "&amp;COUNTIF(NCRs!$A$10:'NCRs'!$A$248,"Required")&amp;")"</f>
        <v>Missing Required NCRs (out of 5)</v>
      </c>
      <c r="B36" s="57">
        <f>NCRs!$E$2</f>
        <v>0</v>
      </c>
      <c r="C36" s="81">
        <v>-0.05</v>
      </c>
      <c r="D36" s="96">
        <f t="shared" ref="D36:D41" si="9">B36*C36</f>
        <v>0</v>
      </c>
      <c r="E36" s="84">
        <v>-0.1</v>
      </c>
      <c r="F36" s="96">
        <f t="shared" ref="F36:F41" si="10">B36*E36</f>
        <v>0</v>
      </c>
      <c r="G36" s="84">
        <v>-0.05</v>
      </c>
      <c r="H36" s="96">
        <f>B36*G36</f>
        <v>0</v>
      </c>
    </row>
    <row r="37" spans="1:8" ht="14.1" customHeight="1" x14ac:dyDescent="0.25">
      <c r="A37" s="9" t="str">
        <f>"Missing Basic NCRs (out of "&amp;COUNTIF(NCRs!$A$10:'NCRs'!$A$248,"Basic")&amp;")"</f>
        <v>Missing Basic NCRs (out of 6)</v>
      </c>
      <c r="B37" s="11">
        <f>NCRs!$E$3</f>
        <v>0</v>
      </c>
      <c r="C37" s="82">
        <v>-0.01</v>
      </c>
      <c r="D37" s="97">
        <f t="shared" si="9"/>
        <v>0</v>
      </c>
      <c r="E37" s="84">
        <v>-0.02</v>
      </c>
      <c r="F37" s="97">
        <f t="shared" si="10"/>
        <v>0</v>
      </c>
      <c r="G37" s="84">
        <v>-0.01</v>
      </c>
      <c r="H37" s="97">
        <f t="shared" ref="H37:H41" si="11">B37*G37</f>
        <v>0</v>
      </c>
    </row>
    <row r="38" spans="1:8" ht="14.1" customHeight="1" x14ac:dyDescent="0.25">
      <c r="A38" s="9" t="str">
        <f>"Missing Intermediate NCRs (out of "&amp;COUNTIF(NCRs!$A$10:'NCRs'!$A$248,"Intermediate")&amp;")"</f>
        <v>Missing Intermediate NCRs (out of 1)</v>
      </c>
      <c r="B38" s="11">
        <f>NCRs!$E$4</f>
        <v>0</v>
      </c>
      <c r="C38" s="101">
        <v>-5.0000000000000001E-3</v>
      </c>
      <c r="D38" s="97">
        <f t="shared" si="9"/>
        <v>0</v>
      </c>
      <c r="E38" s="84">
        <v>-0.01</v>
      </c>
      <c r="F38" s="97">
        <f t="shared" si="10"/>
        <v>0</v>
      </c>
      <c r="G38" s="100">
        <v>-5.0000000000000001E-3</v>
      </c>
      <c r="H38" s="97">
        <f t="shared" si="11"/>
        <v>0</v>
      </c>
    </row>
    <row r="39" spans="1:8" ht="14.1" customHeight="1" x14ac:dyDescent="0.25">
      <c r="A39" s="9" t="str">
        <f>"Completed Advanced NCRs (out of "&amp;COUNTIF(NCRs!$A$10:'NCRs'!$A$248,"Advanced")&amp;")"</f>
        <v>Completed Advanced NCRs (out of 8)</v>
      </c>
      <c r="B39" s="11">
        <f>NCRs!$E$7</f>
        <v>0</v>
      </c>
      <c r="C39" s="101">
        <v>5.0000000000000001E-3</v>
      </c>
      <c r="D39" s="97">
        <f t="shared" si="9"/>
        <v>0</v>
      </c>
      <c r="E39" s="100">
        <v>5.0000000000000001E-3</v>
      </c>
      <c r="F39" s="97">
        <f t="shared" si="10"/>
        <v>0</v>
      </c>
      <c r="G39" s="100">
        <v>5.0000000000000001E-3</v>
      </c>
      <c r="H39" s="97">
        <f t="shared" si="11"/>
        <v>0</v>
      </c>
    </row>
    <row r="40" spans="1:8" ht="14.1" customHeight="1" x14ac:dyDescent="0.25">
      <c r="A40" s="9" t="str">
        <f>"Completed Professional NCRs (out of "&amp;COUNTIF(NCRs!$A$10:'NCRs'!$A$248,"Professional")&amp;")"</f>
        <v>Completed Professional NCRs (out of 9)</v>
      </c>
      <c r="B40" s="11">
        <f>NCRs!$E$8</f>
        <v>0</v>
      </c>
      <c r="C40" s="121">
        <v>7.4999999999999997E-3</v>
      </c>
      <c r="D40" s="97">
        <f t="shared" si="9"/>
        <v>0</v>
      </c>
      <c r="E40" s="121">
        <v>7.4999999999999997E-3</v>
      </c>
      <c r="F40" s="97">
        <f t="shared" si="10"/>
        <v>0</v>
      </c>
      <c r="G40" s="121">
        <v>7.4999999999999997E-3</v>
      </c>
      <c r="H40" s="97">
        <f t="shared" si="11"/>
        <v>0</v>
      </c>
    </row>
    <row r="41" spans="1:8" ht="14.1" customHeight="1" thickBot="1" x14ac:dyDescent="0.3">
      <c r="A41" s="10" t="str">
        <f>"Completed Innovative NCRs (out of "&amp;COUNTIF(NCRs!$A$10:'NCRs'!$A$248,"Innovative")&amp;")"</f>
        <v>Completed Innovative NCRs (out of 11)</v>
      </c>
      <c r="B41" s="58">
        <f>NCRs!$E$9</f>
        <v>0</v>
      </c>
      <c r="C41" s="86">
        <v>0.01</v>
      </c>
      <c r="D41" s="98">
        <f t="shared" si="9"/>
        <v>0</v>
      </c>
      <c r="E41" s="85">
        <v>0.01</v>
      </c>
      <c r="F41" s="98">
        <f t="shared" si="10"/>
        <v>0</v>
      </c>
      <c r="G41" s="85">
        <v>0.01</v>
      </c>
      <c r="H41" s="98">
        <f t="shared" si="11"/>
        <v>0</v>
      </c>
    </row>
    <row r="42" spans="1:8" ht="14.1" customHeight="1" x14ac:dyDescent="0.25">
      <c r="A42" s="3"/>
      <c r="B42" s="11"/>
      <c r="C42" s="79" t="s">
        <v>16</v>
      </c>
      <c r="D42" s="99">
        <f>SUM(D36:D41)</f>
        <v>0</v>
      </c>
      <c r="E42" s="79" t="s">
        <v>16</v>
      </c>
      <c r="F42" s="99">
        <f>SUM(F36:F41)</f>
        <v>0</v>
      </c>
      <c r="G42" s="79" t="s">
        <v>16</v>
      </c>
      <c r="H42" s="99">
        <f>SUM(H36:H41)</f>
        <v>0</v>
      </c>
    </row>
    <row r="43" spans="1:8" ht="14.1" customHeight="1" thickBot="1" x14ac:dyDescent="0.3">
      <c r="A43" s="3"/>
      <c r="B43" s="11"/>
      <c r="C43" s="194" t="s">
        <v>690</v>
      </c>
      <c r="D43" s="194"/>
      <c r="E43" s="194" t="s">
        <v>691</v>
      </c>
      <c r="F43" s="194"/>
      <c r="G43" s="194" t="s">
        <v>692</v>
      </c>
      <c r="H43" s="194"/>
    </row>
    <row r="44" spans="1:8" ht="14.1" customHeight="1" thickBot="1" x14ac:dyDescent="0.3">
      <c r="A44" s="1" t="s">
        <v>697</v>
      </c>
      <c r="B44" s="24" t="s">
        <v>7</v>
      </c>
      <c r="C44" s="1" t="s">
        <v>694</v>
      </c>
      <c r="D44" s="25" t="s">
        <v>33</v>
      </c>
      <c r="E44" s="24" t="s">
        <v>694</v>
      </c>
      <c r="F44" s="25" t="s">
        <v>33</v>
      </c>
      <c r="G44" s="24" t="s">
        <v>694</v>
      </c>
      <c r="H44" s="25" t="s">
        <v>33</v>
      </c>
    </row>
    <row r="45" spans="1:8" ht="14.1" customHeight="1" x14ac:dyDescent="0.25">
      <c r="A45" s="56" t="str">
        <f>"Missing Required VCRs (out of "&amp;COUNTIF(VCRs!$A$10:'VCRs'!$A$227,"Required")&amp;")"</f>
        <v>Missing Required VCRs (out of 2)</v>
      </c>
      <c r="B45" s="57">
        <f>VCRs!$E$2</f>
        <v>0</v>
      </c>
      <c r="C45" s="82">
        <v>-0.05</v>
      </c>
      <c r="D45" s="96">
        <f t="shared" ref="D45:D50" si="12">B45*C45</f>
        <v>0</v>
      </c>
      <c r="E45" s="84">
        <v>-0.05</v>
      </c>
      <c r="F45" s="96">
        <f t="shared" ref="F45:F50" si="13">B45*E45</f>
        <v>0</v>
      </c>
      <c r="G45" s="81">
        <v>-0.1</v>
      </c>
      <c r="H45" s="96">
        <f>B45*G45</f>
        <v>0</v>
      </c>
    </row>
    <row r="46" spans="1:8" ht="14.1" customHeight="1" x14ac:dyDescent="0.25">
      <c r="A46" s="9" t="str">
        <f>"Missing Basic VCRs (out of "&amp;COUNTIF(VCRs!$A$10:'VCRs'!$A$227,"Basic")&amp;")"</f>
        <v>Missing Basic VCRs (out of 5)</v>
      </c>
      <c r="B46" s="11">
        <f>VCRs!$E$3</f>
        <v>0</v>
      </c>
      <c r="C46" s="82">
        <v>-0.01</v>
      </c>
      <c r="D46" s="97">
        <f t="shared" si="12"/>
        <v>0</v>
      </c>
      <c r="E46" s="84">
        <v>-0.01</v>
      </c>
      <c r="F46" s="97">
        <f t="shared" si="13"/>
        <v>0</v>
      </c>
      <c r="G46" s="82">
        <v>-0.02</v>
      </c>
      <c r="H46" s="97">
        <f t="shared" ref="H46:H50" si="14">B46*G46</f>
        <v>0</v>
      </c>
    </row>
    <row r="47" spans="1:8" ht="14.1" customHeight="1" x14ac:dyDescent="0.25">
      <c r="A47" s="9" t="str">
        <f>"Missing Intermediate VCRs (out of "&amp;COUNTIF(VCRs!$A$10:'VCRs'!$A$227,"Intermediate")&amp;")"</f>
        <v>Missing Intermediate VCRs (out of 7)</v>
      </c>
      <c r="B47" s="11">
        <f>VCRs!$E$4</f>
        <v>0</v>
      </c>
      <c r="C47" s="101">
        <v>-5.0000000000000001E-3</v>
      </c>
      <c r="D47" s="97">
        <f t="shared" si="12"/>
        <v>0</v>
      </c>
      <c r="E47" s="100">
        <v>-5.0000000000000001E-3</v>
      </c>
      <c r="F47" s="97">
        <f t="shared" si="13"/>
        <v>0</v>
      </c>
      <c r="G47" s="82">
        <v>-0.01</v>
      </c>
      <c r="H47" s="97">
        <f t="shared" si="14"/>
        <v>0</v>
      </c>
    </row>
    <row r="48" spans="1:8" ht="14.1" customHeight="1" x14ac:dyDescent="0.25">
      <c r="A48" s="9" t="str">
        <f>"Completed Advanced VCRs (out of "&amp;COUNTIF(VCRs!$A$10:'VCRs'!$A$227,"Advanced")&amp;")"</f>
        <v>Completed Advanced VCRs (out of 14)</v>
      </c>
      <c r="B48" s="11">
        <f>VCRs!$E$7</f>
        <v>0</v>
      </c>
      <c r="C48" s="101">
        <v>5.0000000000000001E-3</v>
      </c>
      <c r="D48" s="97">
        <f t="shared" si="12"/>
        <v>0</v>
      </c>
      <c r="E48" s="100">
        <v>5.0000000000000001E-3</v>
      </c>
      <c r="F48" s="97">
        <f t="shared" si="13"/>
        <v>0</v>
      </c>
      <c r="G48" s="100">
        <v>5.0000000000000001E-3</v>
      </c>
      <c r="H48" s="97">
        <f t="shared" si="14"/>
        <v>0</v>
      </c>
    </row>
    <row r="49" spans="1:8" ht="14.1" customHeight="1" x14ac:dyDescent="0.25">
      <c r="A49" s="9" t="str">
        <f>"Completed Professional VCRs (out of "&amp;COUNTIF(VCRs!$A$10:'VCRs'!$A$227,"Professional")&amp;")"</f>
        <v>Completed Professional VCRs (out of 11)</v>
      </c>
      <c r="B49" s="11">
        <f>VCRs!$E$8</f>
        <v>0</v>
      </c>
      <c r="C49" s="121">
        <v>7.4999999999999997E-3</v>
      </c>
      <c r="D49" s="97">
        <f t="shared" si="12"/>
        <v>0</v>
      </c>
      <c r="E49" s="121">
        <v>7.4999999999999997E-3</v>
      </c>
      <c r="F49" s="97">
        <f t="shared" si="13"/>
        <v>0</v>
      </c>
      <c r="G49" s="121">
        <v>7.4999999999999997E-3</v>
      </c>
      <c r="H49" s="97">
        <f t="shared" si="14"/>
        <v>0</v>
      </c>
    </row>
    <row r="50" spans="1:8" ht="14.1" customHeight="1" thickBot="1" x14ac:dyDescent="0.3">
      <c r="A50" s="10" t="str">
        <f>"Completed Innovative VCRs (out of "&amp;COUNTIF(VCRs!$A$10:'VCRs'!$A$227,"Innovative")&amp;")"</f>
        <v>Completed Innovative VCRs (out of 7)</v>
      </c>
      <c r="B50" s="58">
        <f>VCRs!$E$9</f>
        <v>0</v>
      </c>
      <c r="C50" s="86">
        <v>0.01</v>
      </c>
      <c r="D50" s="98">
        <f t="shared" si="12"/>
        <v>0</v>
      </c>
      <c r="E50" s="85">
        <v>0.01</v>
      </c>
      <c r="F50" s="98">
        <f t="shared" si="13"/>
        <v>0</v>
      </c>
      <c r="G50" s="85">
        <v>0.01</v>
      </c>
      <c r="H50" s="98">
        <f t="shared" si="14"/>
        <v>0</v>
      </c>
    </row>
    <row r="51" spans="1:8" ht="14.1" customHeight="1" x14ac:dyDescent="0.25">
      <c r="A51" s="3"/>
      <c r="B51" s="11"/>
      <c r="C51" s="79" t="s">
        <v>16</v>
      </c>
      <c r="D51" s="99">
        <f>SUM(D45:D50)</f>
        <v>0</v>
      </c>
      <c r="E51" s="79" t="s">
        <v>16</v>
      </c>
      <c r="F51" s="99">
        <f>SUM(F45:F50)</f>
        <v>0</v>
      </c>
      <c r="G51" s="79" t="s">
        <v>16</v>
      </c>
      <c r="H51" s="99">
        <f>SUM(H45:H50)</f>
        <v>0</v>
      </c>
    </row>
    <row r="52" spans="1:8" ht="14.1" customHeight="1" thickBot="1" x14ac:dyDescent="0.3">
      <c r="A52" s="3"/>
      <c r="B52" s="11"/>
      <c r="C52" s="194" t="s">
        <v>690</v>
      </c>
      <c r="D52" s="194"/>
      <c r="E52" s="194" t="s">
        <v>691</v>
      </c>
      <c r="F52" s="194"/>
      <c r="G52" s="194" t="s">
        <v>692</v>
      </c>
      <c r="H52" s="194"/>
    </row>
    <row r="53" spans="1:8" ht="14.1" customHeight="1" thickBot="1" x14ac:dyDescent="0.3">
      <c r="A53" s="1" t="s">
        <v>698</v>
      </c>
      <c r="B53" s="24" t="s">
        <v>7</v>
      </c>
      <c r="C53" s="1" t="s">
        <v>694</v>
      </c>
      <c r="D53" s="25" t="s">
        <v>33</v>
      </c>
      <c r="E53" s="24" t="s">
        <v>694</v>
      </c>
      <c r="F53" s="25" t="s">
        <v>33</v>
      </c>
      <c r="G53" s="24" t="s">
        <v>694</v>
      </c>
      <c r="H53" s="25" t="s">
        <v>33</v>
      </c>
    </row>
    <row r="54" spans="1:8" ht="14.1" customHeight="1" x14ac:dyDescent="0.25">
      <c r="A54" s="56" t="str">
        <f>"Missing Required ACRs (out of "&amp;COUNTIF(ACRs!$A$10:'ACRs'!$A$240,"Required")&amp;")"</f>
        <v>Missing Required ACRs (out of 5)</v>
      </c>
      <c r="B54" s="57">
        <f>ACRs!$E$2</f>
        <v>0</v>
      </c>
      <c r="C54" s="81">
        <v>-0.05</v>
      </c>
      <c r="D54" s="96">
        <f t="shared" ref="D54:D59" si="15">B54*C54</f>
        <v>0</v>
      </c>
      <c r="E54" s="83">
        <v>-0.05</v>
      </c>
      <c r="F54" s="96">
        <f t="shared" ref="F54:F59" si="16">B54*E54</f>
        <v>0</v>
      </c>
      <c r="G54" s="83">
        <v>-0.05</v>
      </c>
      <c r="H54" s="96">
        <f>B54*G54</f>
        <v>0</v>
      </c>
    </row>
    <row r="55" spans="1:8" ht="14.1" customHeight="1" x14ac:dyDescent="0.25">
      <c r="A55" s="9" t="str">
        <f>"Missing Basic ACRs (out of "&amp;COUNTIF(ACRs!$A$10:'ACRs'!$A$240,"Basic")&amp;")"</f>
        <v>Missing Basic ACRs (out of 4)</v>
      </c>
      <c r="B55" s="11">
        <f>ACRs!$E$3</f>
        <v>0</v>
      </c>
      <c r="C55" s="82">
        <v>-0.01</v>
      </c>
      <c r="D55" s="97">
        <f t="shared" si="15"/>
        <v>0</v>
      </c>
      <c r="E55" s="84">
        <v>-0.01</v>
      </c>
      <c r="F55" s="97">
        <f t="shared" si="16"/>
        <v>0</v>
      </c>
      <c r="G55" s="84">
        <v>-0.01</v>
      </c>
      <c r="H55" s="97">
        <f t="shared" ref="H55:H59" si="17">B55*G55</f>
        <v>0</v>
      </c>
    </row>
    <row r="56" spans="1:8" ht="14.1" customHeight="1" x14ac:dyDescent="0.25">
      <c r="A56" s="9" t="str">
        <f>"Missing Intermediate ACRs (out of "&amp;COUNTIF(ACRs!$A$10:'ACRs'!$A$240,"Intermediate")&amp;")"</f>
        <v>Missing Intermediate ACRs (out of 4)</v>
      </c>
      <c r="B56" s="11">
        <f>ACRs!$E$4</f>
        <v>0</v>
      </c>
      <c r="C56" s="101">
        <v>-5.0000000000000001E-3</v>
      </c>
      <c r="D56" s="97">
        <f t="shared" si="15"/>
        <v>0</v>
      </c>
      <c r="E56" s="100">
        <v>-5.0000000000000001E-3</v>
      </c>
      <c r="F56" s="97">
        <f t="shared" si="16"/>
        <v>0</v>
      </c>
      <c r="G56" s="100">
        <v>-5.0000000000000001E-3</v>
      </c>
      <c r="H56" s="97">
        <f t="shared" si="17"/>
        <v>0</v>
      </c>
    </row>
    <row r="57" spans="1:8" ht="14.1" customHeight="1" x14ac:dyDescent="0.25">
      <c r="A57" s="9" t="str">
        <f>"Completed Advanced ACRs (out of "&amp;COUNTIF(ACRs!$A$10:'ACRs'!$A$240,"Advanced")&amp;")"</f>
        <v>Completed Advanced ACRs (out of 9)</v>
      </c>
      <c r="B57" s="11">
        <f>ACRs!$E$7</f>
        <v>0</v>
      </c>
      <c r="C57" s="101">
        <v>5.0000000000000001E-3</v>
      </c>
      <c r="D57" s="97">
        <f t="shared" si="15"/>
        <v>0</v>
      </c>
      <c r="E57" s="100">
        <v>5.0000000000000001E-3</v>
      </c>
      <c r="F57" s="97">
        <f t="shared" si="16"/>
        <v>0</v>
      </c>
      <c r="G57" s="100">
        <v>5.0000000000000001E-3</v>
      </c>
      <c r="H57" s="97">
        <f t="shared" si="17"/>
        <v>0</v>
      </c>
    </row>
    <row r="58" spans="1:8" ht="14.1" customHeight="1" x14ac:dyDescent="0.25">
      <c r="A58" s="9" t="str">
        <f>"Completed Professional ACRs (out of "&amp;COUNTIF(ACRs!$A$10:'ACRs'!$A$240,"Professional")&amp;")"</f>
        <v>Completed Professional ACRs (out of 6)</v>
      </c>
      <c r="B58" s="11">
        <f>ACRs!$E$8</f>
        <v>0</v>
      </c>
      <c r="C58" s="121">
        <v>7.4999999999999997E-3</v>
      </c>
      <c r="D58" s="97">
        <f t="shared" si="15"/>
        <v>0</v>
      </c>
      <c r="E58" s="121">
        <v>7.4999999999999997E-3</v>
      </c>
      <c r="F58" s="97">
        <f t="shared" si="16"/>
        <v>0</v>
      </c>
      <c r="G58" s="121">
        <v>7.4999999999999997E-3</v>
      </c>
      <c r="H58" s="97">
        <f t="shared" si="17"/>
        <v>0</v>
      </c>
    </row>
    <row r="59" spans="1:8" ht="14.1" customHeight="1" thickBot="1" x14ac:dyDescent="0.3">
      <c r="A59" s="10" t="str">
        <f>"Completed Innovative ACRs (out of "&amp;COUNTIF(ACRs!$A$10:'ACRs'!$A$240,"Innovative")&amp;")"</f>
        <v>Completed Innovative ACRs (out of 4)</v>
      </c>
      <c r="B59" s="58">
        <f>ACRs!$E$9</f>
        <v>0</v>
      </c>
      <c r="C59" s="86">
        <v>0.01</v>
      </c>
      <c r="D59" s="98">
        <f t="shared" si="15"/>
        <v>0</v>
      </c>
      <c r="E59" s="85">
        <v>0.01</v>
      </c>
      <c r="F59" s="98">
        <f t="shared" si="16"/>
        <v>0</v>
      </c>
      <c r="G59" s="85">
        <v>0.01</v>
      </c>
      <c r="H59" s="98">
        <f t="shared" si="17"/>
        <v>0</v>
      </c>
    </row>
    <row r="60" spans="1:8" ht="14.1" customHeight="1" x14ac:dyDescent="0.25">
      <c r="A60" s="3"/>
      <c r="B60" s="11"/>
      <c r="C60" s="79" t="s">
        <v>16</v>
      </c>
      <c r="D60" s="99">
        <f>SUM(D54:D59)</f>
        <v>0</v>
      </c>
      <c r="E60" s="79" t="s">
        <v>16</v>
      </c>
      <c r="F60" s="99">
        <f>SUM(F54:F59)</f>
        <v>0</v>
      </c>
      <c r="G60" s="79" t="s">
        <v>16</v>
      </c>
      <c r="H60" s="99">
        <f>SUM(H54:H59)</f>
        <v>0</v>
      </c>
    </row>
  </sheetData>
  <mergeCells count="37">
    <mergeCell ref="A1:A3"/>
    <mergeCell ref="C1:D1"/>
    <mergeCell ref="E1:F1"/>
    <mergeCell ref="G1:H1"/>
    <mergeCell ref="C2:D2"/>
    <mergeCell ref="E2:F2"/>
    <mergeCell ref="G2:H2"/>
    <mergeCell ref="C3:D3"/>
    <mergeCell ref="E3:F3"/>
    <mergeCell ref="G3:H3"/>
    <mergeCell ref="C5:D5"/>
    <mergeCell ref="E5:F5"/>
    <mergeCell ref="G5:H5"/>
    <mergeCell ref="C6:D6"/>
    <mergeCell ref="E6:F6"/>
    <mergeCell ref="G6:H6"/>
    <mergeCell ref="E7:F7"/>
    <mergeCell ref="G7:H7"/>
    <mergeCell ref="C16:D16"/>
    <mergeCell ref="E16:F16"/>
    <mergeCell ref="G16:H16"/>
    <mergeCell ref="C52:D52"/>
    <mergeCell ref="E52:F52"/>
    <mergeCell ref="G52:H52"/>
    <mergeCell ref="J2:L3"/>
    <mergeCell ref="J8:J10"/>
    <mergeCell ref="J12:J19"/>
    <mergeCell ref="C25:D25"/>
    <mergeCell ref="E25:F25"/>
    <mergeCell ref="G25:H25"/>
    <mergeCell ref="C34:D34"/>
    <mergeCell ref="E34:F34"/>
    <mergeCell ref="G34:H34"/>
    <mergeCell ref="C43:D43"/>
    <mergeCell ref="E43:F43"/>
    <mergeCell ref="G43:H43"/>
    <mergeCell ref="C7:D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opLeftCell="A10" zoomScale="150" zoomScaleNormal="150" zoomScalePageLayoutView="150" workbookViewId="0">
      <selection activeCell="B23" sqref="B23:F23"/>
    </sheetView>
  </sheetViews>
  <sheetFormatPr defaultColWidth="10.875" defaultRowHeight="14.1" customHeight="1" x14ac:dyDescent="0.25"/>
  <cols>
    <col min="1" max="1" width="22" style="61" customWidth="1"/>
    <col min="2" max="2" width="12.625" style="61" customWidth="1"/>
    <col min="3" max="3" width="6.125" style="61" customWidth="1"/>
    <col min="4" max="4" width="8" style="61" customWidth="1"/>
    <col min="5" max="5" width="7.625" style="61" customWidth="1"/>
    <col min="6" max="6" width="94.375" style="61" customWidth="1"/>
    <col min="7" max="16384" width="10.875" style="61"/>
  </cols>
  <sheetData>
    <row r="1" spans="1:6" ht="14.1" customHeight="1" thickBot="1" x14ac:dyDescent="0.3">
      <c r="A1" s="162" t="s">
        <v>30</v>
      </c>
      <c r="B1" s="163"/>
      <c r="C1" s="163"/>
      <c r="D1" s="163"/>
      <c r="E1" s="163"/>
      <c r="F1" s="164"/>
    </row>
    <row r="2" spans="1:6" ht="42.95" customHeight="1" thickBot="1" x14ac:dyDescent="0.3">
      <c r="A2" s="165" t="s">
        <v>52</v>
      </c>
      <c r="B2" s="166"/>
      <c r="C2" s="166"/>
      <c r="D2" s="166"/>
      <c r="E2" s="166"/>
      <c r="F2" s="167"/>
    </row>
    <row r="3" spans="1:6" ht="42.95" customHeight="1" thickBot="1" x14ac:dyDescent="0.3">
      <c r="A3" s="168" t="s">
        <v>53</v>
      </c>
      <c r="B3" s="169"/>
      <c r="C3" s="169"/>
      <c r="D3" s="169"/>
      <c r="E3" s="169"/>
      <c r="F3" s="170"/>
    </row>
    <row r="4" spans="1:6" ht="29.1" customHeight="1" thickBot="1" x14ac:dyDescent="0.3">
      <c r="A4" s="165" t="s">
        <v>719</v>
      </c>
      <c r="B4" s="166"/>
      <c r="C4" s="166"/>
      <c r="D4" s="166"/>
      <c r="E4" s="166"/>
      <c r="F4" s="167"/>
    </row>
    <row r="5" spans="1:6" ht="29.1" customHeight="1" thickBot="1" x14ac:dyDescent="0.3">
      <c r="A5" s="171" t="s">
        <v>62</v>
      </c>
      <c r="B5" s="172"/>
      <c r="C5" s="172"/>
      <c r="D5" s="172"/>
      <c r="E5" s="172"/>
      <c r="F5" s="173"/>
    </row>
    <row r="6" spans="1:6" ht="14.1" customHeight="1" thickBot="1" x14ac:dyDescent="0.3">
      <c r="A6" s="6"/>
      <c r="B6" s="6"/>
      <c r="C6" s="6"/>
      <c r="D6" s="6"/>
      <c r="E6" s="6"/>
      <c r="F6" s="6"/>
    </row>
    <row r="7" spans="1:6" ht="14.1" customHeight="1" thickBot="1" x14ac:dyDescent="0.3">
      <c r="A7" s="2" t="s">
        <v>31</v>
      </c>
      <c r="B7" s="21"/>
      <c r="C7" s="21" t="s">
        <v>7</v>
      </c>
      <c r="D7" s="21" t="s">
        <v>32</v>
      </c>
      <c r="E7" s="20" t="s">
        <v>33</v>
      </c>
      <c r="F7" s="40" t="s">
        <v>34</v>
      </c>
    </row>
    <row r="8" spans="1:6" ht="14.1" customHeight="1" x14ac:dyDescent="0.25">
      <c r="A8" s="168" t="s">
        <v>35</v>
      </c>
      <c r="B8" s="169"/>
      <c r="C8" s="17">
        <v>0</v>
      </c>
      <c r="D8" s="53">
        <v>-0.01</v>
      </c>
      <c r="E8" s="106">
        <f>C8*D8</f>
        <v>0</v>
      </c>
      <c r="F8" s="62" t="s">
        <v>36</v>
      </c>
    </row>
    <row r="9" spans="1:6" ht="14.1" customHeight="1" x14ac:dyDescent="0.25">
      <c r="A9" s="158" t="s">
        <v>37</v>
      </c>
      <c r="B9" s="159"/>
      <c r="C9" s="12">
        <v>0</v>
      </c>
      <c r="D9" s="53">
        <v>-0.02</v>
      </c>
      <c r="E9" s="106">
        <f t="shared" ref="E9:E15" si="0">C9*D9</f>
        <v>0</v>
      </c>
      <c r="F9" s="22" t="s">
        <v>38</v>
      </c>
    </row>
    <row r="10" spans="1:6" ht="14.1" customHeight="1" x14ac:dyDescent="0.25">
      <c r="A10" s="175" t="s">
        <v>39</v>
      </c>
      <c r="B10" s="175"/>
      <c r="C10" s="12">
        <v>0</v>
      </c>
      <c r="D10" s="53">
        <v>-0.01</v>
      </c>
      <c r="E10" s="106">
        <f t="shared" si="0"/>
        <v>0</v>
      </c>
      <c r="F10" s="22" t="s">
        <v>61</v>
      </c>
    </row>
    <row r="11" spans="1:6" ht="14.1" customHeight="1" x14ac:dyDescent="0.25">
      <c r="A11" s="175" t="s">
        <v>40</v>
      </c>
      <c r="B11" s="175"/>
      <c r="C11" s="12">
        <v>0</v>
      </c>
      <c r="D11" s="53">
        <v>-0.02</v>
      </c>
      <c r="E11" s="106">
        <f t="shared" si="0"/>
        <v>0</v>
      </c>
      <c r="F11" s="22" t="s">
        <v>41</v>
      </c>
    </row>
    <row r="12" spans="1:6" ht="14.1" customHeight="1" x14ac:dyDescent="0.25">
      <c r="A12" s="175" t="s">
        <v>42</v>
      </c>
      <c r="B12" s="175"/>
      <c r="C12" s="12">
        <v>0</v>
      </c>
      <c r="D12" s="53">
        <v>-0.05</v>
      </c>
      <c r="E12" s="106">
        <f t="shared" si="0"/>
        <v>0</v>
      </c>
      <c r="F12" s="22" t="s">
        <v>67</v>
      </c>
    </row>
    <row r="13" spans="1:6" ht="14.1" customHeight="1" x14ac:dyDescent="0.25">
      <c r="A13" s="158" t="s">
        <v>43</v>
      </c>
      <c r="B13" s="159"/>
      <c r="C13" s="12">
        <v>0</v>
      </c>
      <c r="D13" s="53">
        <v>-0.05</v>
      </c>
      <c r="E13" s="106">
        <f t="shared" si="0"/>
        <v>0</v>
      </c>
      <c r="F13" s="22" t="s">
        <v>44</v>
      </c>
    </row>
    <row r="14" spans="1:6" ht="14.1" customHeight="1" x14ac:dyDescent="0.25">
      <c r="A14" s="158" t="s">
        <v>45</v>
      </c>
      <c r="B14" s="159"/>
      <c r="C14" s="12">
        <v>0</v>
      </c>
      <c r="D14" s="53">
        <v>-0.05</v>
      </c>
      <c r="E14" s="106">
        <f t="shared" si="0"/>
        <v>0</v>
      </c>
      <c r="F14" s="22" t="s">
        <v>46</v>
      </c>
    </row>
    <row r="15" spans="1:6" ht="14.1" customHeight="1" thickBot="1" x14ac:dyDescent="0.3">
      <c r="A15" s="160" t="s">
        <v>47</v>
      </c>
      <c r="B15" s="161"/>
      <c r="C15" s="19">
        <v>0</v>
      </c>
      <c r="D15" s="63">
        <v>-0.3</v>
      </c>
      <c r="E15" s="107">
        <f t="shared" si="0"/>
        <v>0</v>
      </c>
      <c r="F15" s="23" t="s">
        <v>48</v>
      </c>
    </row>
    <row r="16" spans="1:6" ht="14.1" customHeight="1" x14ac:dyDescent="0.25">
      <c r="A16" s="6"/>
      <c r="B16" s="174" t="s">
        <v>49</v>
      </c>
      <c r="C16" s="174"/>
      <c r="D16" s="174"/>
      <c r="E16" s="108">
        <f>SUM(E8:E15)</f>
        <v>0</v>
      </c>
      <c r="F16" s="6"/>
    </row>
    <row r="17" spans="1:6" ht="14.1" customHeight="1" thickBot="1" x14ac:dyDescent="0.3">
      <c r="A17" s="6"/>
      <c r="B17" s="6"/>
      <c r="C17" s="6"/>
      <c r="D17" s="6"/>
      <c r="E17" s="6"/>
      <c r="F17" s="6"/>
    </row>
    <row r="18" spans="1:6" ht="14.1" customHeight="1" thickBot="1" x14ac:dyDescent="0.3">
      <c r="A18" s="40" t="s">
        <v>50</v>
      </c>
      <c r="B18" s="162" t="s">
        <v>51</v>
      </c>
      <c r="C18" s="163"/>
      <c r="D18" s="163"/>
      <c r="E18" s="163"/>
      <c r="F18" s="164"/>
    </row>
    <row r="19" spans="1:6" ht="29.1" customHeight="1" thickBot="1" x14ac:dyDescent="0.3">
      <c r="A19" s="64" t="s">
        <v>54</v>
      </c>
      <c r="B19" s="165" t="s">
        <v>68</v>
      </c>
      <c r="C19" s="166"/>
      <c r="D19" s="166"/>
      <c r="E19" s="166"/>
      <c r="F19" s="167"/>
    </row>
    <row r="20" spans="1:6" ht="72" customHeight="1" thickBot="1" x14ac:dyDescent="0.3">
      <c r="A20" s="64" t="s">
        <v>56</v>
      </c>
      <c r="B20" s="165" t="s">
        <v>64</v>
      </c>
      <c r="C20" s="166"/>
      <c r="D20" s="166"/>
      <c r="E20" s="166"/>
      <c r="F20" s="167"/>
    </row>
    <row r="21" spans="1:6" ht="29.1" customHeight="1" thickBot="1" x14ac:dyDescent="0.3">
      <c r="A21" s="64" t="s">
        <v>57</v>
      </c>
      <c r="B21" s="165" t="s">
        <v>65</v>
      </c>
      <c r="C21" s="166"/>
      <c r="D21" s="166"/>
      <c r="E21" s="166"/>
      <c r="F21" s="167"/>
    </row>
    <row r="22" spans="1:6" ht="14.1" customHeight="1" thickBot="1" x14ac:dyDescent="0.3">
      <c r="A22" s="64" t="s">
        <v>59</v>
      </c>
      <c r="B22" s="165" t="s">
        <v>66</v>
      </c>
      <c r="C22" s="166"/>
      <c r="D22" s="166"/>
      <c r="E22" s="166"/>
      <c r="F22" s="167"/>
    </row>
    <row r="23" spans="1:6" ht="14.1" customHeight="1" thickBot="1" x14ac:dyDescent="0.3">
      <c r="A23" s="64" t="s">
        <v>58</v>
      </c>
      <c r="B23" s="165" t="s">
        <v>60</v>
      </c>
      <c r="C23" s="166"/>
      <c r="D23" s="166"/>
      <c r="E23" s="166"/>
      <c r="F23" s="167"/>
    </row>
    <row r="24" spans="1:6" ht="42.95" customHeight="1" thickBot="1" x14ac:dyDescent="0.3">
      <c r="A24" s="64" t="s">
        <v>55</v>
      </c>
      <c r="B24" s="165" t="s">
        <v>63</v>
      </c>
      <c r="C24" s="166"/>
      <c r="D24" s="166"/>
      <c r="E24" s="166"/>
      <c r="F24" s="167"/>
    </row>
  </sheetData>
  <mergeCells count="21">
    <mergeCell ref="B24:F24"/>
    <mergeCell ref="B20:F20"/>
    <mergeCell ref="A1:F1"/>
    <mergeCell ref="A2:F2"/>
    <mergeCell ref="A4:F4"/>
    <mergeCell ref="A3:F3"/>
    <mergeCell ref="A5:F5"/>
    <mergeCell ref="B16:D16"/>
    <mergeCell ref="B21:F21"/>
    <mergeCell ref="B22:F22"/>
    <mergeCell ref="B23:F23"/>
    <mergeCell ref="A8:B8"/>
    <mergeCell ref="A9:B9"/>
    <mergeCell ref="A10:B10"/>
    <mergeCell ref="A11:B11"/>
    <mergeCell ref="A12:B12"/>
    <mergeCell ref="A13:B13"/>
    <mergeCell ref="A14:B14"/>
    <mergeCell ref="A15:B15"/>
    <mergeCell ref="B18:F18"/>
    <mergeCell ref="B19:F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7" zoomScale="150" zoomScaleNormal="150" zoomScalePageLayoutView="150" workbookViewId="0">
      <selection activeCell="D59" sqref="D59"/>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69</v>
      </c>
      <c r="B1" s="8" t="s">
        <v>70</v>
      </c>
      <c r="C1" s="8" t="s">
        <v>71</v>
      </c>
      <c r="D1" s="7" t="str">
        <f>""&amp;COUNTIF(D$10:D$250,$A$2)&amp;" "&amp;$A$2</f>
        <v>2 Untested</v>
      </c>
      <c r="E1" s="7" t="str">
        <f>""&amp;COUNTIF(E$10:E$250,$A$2)&amp;" "&amp;$A$2</f>
        <v>105 Untested</v>
      </c>
      <c r="F1" s="8" t="s">
        <v>72</v>
      </c>
    </row>
    <row r="2" spans="1:6" ht="14.1" customHeight="1" thickBot="1" x14ac:dyDescent="0.3">
      <c r="A2" s="64" t="s">
        <v>73</v>
      </c>
      <c r="B2" s="60" t="s">
        <v>74</v>
      </c>
      <c r="C2" s="180" t="s">
        <v>878</v>
      </c>
      <c r="D2" s="66">
        <f>SUMPRODUCT(($A$10:$A$250="Required")*(D$10:D$250="Missing"))+0.5*SUMPRODUCT(($A$10:$A$250="Required")*(D$10:D$250="Partial"))</f>
        <v>8</v>
      </c>
      <c r="E2" s="66">
        <f>SUMPRODUCT(($A$10:$A$250="Required")*(E$10:E$250="Missing"))+0.5*SUMPRODUCT(($A$10:$A$250="Required")*(E$10:E$250="Partial"))</f>
        <v>0</v>
      </c>
      <c r="F2" s="60" t="str">
        <f>"Required "&amp;$F$1&amp;"s "&amp;A3</f>
        <v>Required TCRs Missing</v>
      </c>
    </row>
    <row r="3" spans="1:6" ht="14.1" customHeight="1" thickBot="1" x14ac:dyDescent="0.3">
      <c r="A3" s="64" t="s">
        <v>75</v>
      </c>
      <c r="B3" s="60" t="s">
        <v>76</v>
      </c>
      <c r="C3" s="181"/>
      <c r="D3" s="66">
        <f>SUMPRODUCT(($A$10:$A$250="Basic")*(D$10:D$250="Missing"))+0.5*SUMPRODUCT(($A$10:$A$250="Basic")*(D$10:D$250="Partial"))</f>
        <v>11.5</v>
      </c>
      <c r="E3" s="66">
        <f>SUMPRODUCT(($A$10:$A$250="Basic")*(E$10:E$250="Missing"))+0.5*SUMPRODUCT(($A$10:$A$250="Basic")*(E$10:E$250="Partial"))</f>
        <v>0</v>
      </c>
      <c r="F3" s="60" t="str">
        <f>"Basic "&amp;$F$1&amp;"s "&amp;A3</f>
        <v>Basic TCRs Missing</v>
      </c>
    </row>
    <row r="4" spans="1:6" ht="14.1" customHeight="1" thickBot="1" x14ac:dyDescent="0.3">
      <c r="A4" s="64" t="s">
        <v>77</v>
      </c>
      <c r="B4" s="60" t="s">
        <v>78</v>
      </c>
      <c r="C4" s="181"/>
      <c r="D4" s="66">
        <f>SUMPRODUCT(($A$10:$A$250="Intermediate")*(D$10:D$250="Missing"))+0.5*SUMPRODUCT(($A$10:$A$250="Intermediate")*(D$10:D$250="Partial"))</f>
        <v>7</v>
      </c>
      <c r="E4" s="66">
        <f>SUMPRODUCT(($A$10:$A$250="Intermediate")*(E$10:E$250="Missing"))+0.5*SUMPRODUCT(($A$10:$A$250="Intermediate")*(E$10:E$250="Partial"))</f>
        <v>0</v>
      </c>
      <c r="F4" s="60" t="str">
        <f>"Intermediate "&amp;$F$1&amp;"s "&amp;A3</f>
        <v>Intermediate TCRs Missing</v>
      </c>
    </row>
    <row r="5" spans="1:6" ht="14.1" customHeight="1" thickBot="1" x14ac:dyDescent="0.3">
      <c r="A5" s="64" t="s">
        <v>79</v>
      </c>
      <c r="B5" s="60" t="s">
        <v>80</v>
      </c>
      <c r="C5" s="181"/>
      <c r="D5" s="66">
        <f>SUMPRODUCT(($A$10:$A$250="Intermediate")*(D$10:D$250="Completed"))+SUMPRODUCT(($A$10:$A$250="Intermediate")*(D$10:D$250="Pre-Passed"))+0.5*SUMPRODUCT(($A$10:$A$250="Intermediate")*(D$10:D$250="Partial"))</f>
        <v>10</v>
      </c>
      <c r="E5" s="66">
        <f>SUMPRODUCT(($A$10:$A$250="Intermediate")*(E$10:E$250="Completed"))+SUMPRODUCT(($A$10:$A$250="Intermediate")*(E$10:E$250="Pre-Passed"))+0.5*SUMPRODUCT(($A$10:$A$250="Intermediate")*(E$10:E$250="Partial"))</f>
        <v>0</v>
      </c>
      <c r="F5" s="60" t="str">
        <f>"Intermediate "&amp;$F$1&amp;"s "&amp;A5</f>
        <v>Intermediate TCRs Completed</v>
      </c>
    </row>
    <row r="6" spans="1:6" ht="14.1" customHeight="1" thickBot="1" x14ac:dyDescent="0.3">
      <c r="A6" s="64" t="s">
        <v>81</v>
      </c>
      <c r="B6" s="60" t="s">
        <v>82</v>
      </c>
      <c r="C6" s="181"/>
      <c r="D6" s="66">
        <f>SUMPRODUCT(($A$10:$A$250="Advanced")*(D$10:D$250="Missing"))+0.5*SUMPRODUCT(($A$10:$A$250="Advanced")*(D$10:D$250="Partial"))</f>
        <v>6.5</v>
      </c>
      <c r="E6" s="66">
        <f>SUMPRODUCT(($A$10:$A$250="Advanced")*(E$10:E$250="Missing"))+0.5*SUMPRODUCT(($A$10:$A$250="Advanced")*(E$10:E$250="Partial"))</f>
        <v>0</v>
      </c>
      <c r="F6" s="60" t="str">
        <f>"Advanced "&amp;$F$1&amp;"s "&amp;A3</f>
        <v>Advanced TCRs Missing</v>
      </c>
    </row>
    <row r="7" spans="1:6" ht="14.1" customHeight="1" thickBot="1" x14ac:dyDescent="0.3">
      <c r="A7" s="64" t="s">
        <v>83</v>
      </c>
      <c r="B7" s="60" t="s">
        <v>84</v>
      </c>
      <c r="C7" s="181"/>
      <c r="D7" s="66">
        <f>SUMPRODUCT(($A$10:$A$250="Advanced")*(D$10:D$250="Completed"))+SUMPRODUCT(($A$10:$A$250="Advanced")*(D$10:D$250="Pre-Passed"))+0.5*SUMPRODUCT(($A$10:$A$250="Advanced")*(D$10:D$250="Partial"))</f>
        <v>6.5</v>
      </c>
      <c r="E7" s="66">
        <f>SUMPRODUCT(($A$10:$A$250="Advanced")*(E$10:E$250="Completed"))+SUMPRODUCT(($A$10:$A$250="Advanced")*(E$10:E$250="Pre-Passed"))+0.5*SUMPRODUCT(($A$10:$A$250="Advanced")*(E$10:E$250="Partial"))</f>
        <v>0</v>
      </c>
      <c r="F7" s="60" t="str">
        <f>"Advanced "&amp;$F$1&amp;"s "&amp;A5</f>
        <v>Advanced TCRs Completed</v>
      </c>
    </row>
    <row r="8" spans="1:6" ht="14.1" customHeight="1" thickBot="1" x14ac:dyDescent="0.3">
      <c r="A8" s="59" t="s">
        <v>85</v>
      </c>
      <c r="B8" s="60" t="s">
        <v>86</v>
      </c>
      <c r="C8" s="181"/>
      <c r="D8" s="66">
        <f>SUMPRODUCT(($A$10:$A$250="Professional")*(D$10:D$250="Completed"))+SUMPRODUCT(($A$10:$A$250="Professional")*(D$10:D$250="Pre-Passed"))+0.5*SUMPRODUCT(($A$10:$A$250="Professional")*(D$10:D$250="Partial"))</f>
        <v>1</v>
      </c>
      <c r="E8" s="66">
        <f>SUMPRODUCT(($A$10:$A$250="Professional")*(E$10:E$250="Completed"))+SUMPRODUCT(($A$10:$A$250="Professional")*(E$10:E$250="Pre-Passed"))+0.5*SUMPRODUCT(($A$10:$A$250="Professional")*(E$10:E$250="Partial"))</f>
        <v>0</v>
      </c>
      <c r="F8" s="60" t="str">
        <f>"Professional "&amp;$F$1&amp;"s "&amp;A5</f>
        <v>Professional TCRs Completed</v>
      </c>
    </row>
    <row r="9" spans="1:6" ht="14.1" customHeight="1" thickBot="1" x14ac:dyDescent="0.3">
      <c r="A9" s="183" t="s">
        <v>87</v>
      </c>
      <c r="B9" s="184"/>
      <c r="C9" s="182"/>
      <c r="D9" s="66">
        <f>SUMPRODUCT(($A$10:$A$250="Innovative")*(D$10:D$250="Completed"))+SUMPRODUCT(($A$10:$A$250="Innovative")*(D$10:D$250="Pre-Passed"))+0.5*SUMPRODUCT(($A$10:$A$250="Innovative")*(D$10:D$250="Partial"))</f>
        <v>0</v>
      </c>
      <c r="E9" s="66">
        <f>SUMPRODUCT(($A$10:$A$250="Innovative")*(E$10:E$250="Completed"))+SUMPRODUCT(($A$10:$A$250="Innovative")*(E$10:E$250="Pre-Passed"))+0.5*SUMPRODUCT(($A$10:$A$250="Innovative")*(E$10:E$250="Partial"))</f>
        <v>0</v>
      </c>
      <c r="F9" s="60" t="str">
        <f>"Innovative "&amp;$F$1&amp;"s "&amp;A5</f>
        <v>Innovative TCRs Completed</v>
      </c>
    </row>
    <row r="10" spans="1:6" ht="14.1" customHeight="1" thickBot="1" x14ac:dyDescent="0.3">
      <c r="A10" s="176" t="s">
        <v>718</v>
      </c>
      <c r="B10" s="177"/>
      <c r="C10" s="8" t="s">
        <v>860</v>
      </c>
      <c r="D10" s="8" t="s">
        <v>89</v>
      </c>
      <c r="E10" s="8" t="s">
        <v>90</v>
      </c>
      <c r="F10" s="8" t="s">
        <v>91</v>
      </c>
    </row>
    <row r="11" spans="1:6" ht="51.75" thickBot="1" x14ac:dyDescent="0.3">
      <c r="A11" s="67" t="s">
        <v>92</v>
      </c>
      <c r="B11" s="60" t="s">
        <v>93</v>
      </c>
      <c r="C11" s="60" t="s">
        <v>94</v>
      </c>
      <c r="D11" s="8" t="s">
        <v>79</v>
      </c>
      <c r="E11" s="8" t="s">
        <v>73</v>
      </c>
      <c r="F11" s="60"/>
    </row>
    <row r="12" spans="1:6" ht="51.75" thickBot="1" x14ac:dyDescent="0.3">
      <c r="A12" s="68" t="s">
        <v>95</v>
      </c>
      <c r="B12" s="60" t="s">
        <v>96</v>
      </c>
      <c r="C12" s="60" t="s">
        <v>720</v>
      </c>
      <c r="D12" s="8" t="s">
        <v>77</v>
      </c>
      <c r="E12" s="8" t="s">
        <v>73</v>
      </c>
      <c r="F12" s="60"/>
    </row>
    <row r="13" spans="1:6" ht="77.25" thickBot="1" x14ac:dyDescent="0.3">
      <c r="A13" s="67" t="s">
        <v>95</v>
      </c>
      <c r="B13" s="60" t="s">
        <v>717</v>
      </c>
      <c r="C13" s="60" t="s">
        <v>861</v>
      </c>
      <c r="D13" s="8" t="s">
        <v>75</v>
      </c>
      <c r="E13" s="8" t="s">
        <v>73</v>
      </c>
      <c r="F13" s="60"/>
    </row>
    <row r="14" spans="1:6" ht="16.5" thickBot="1" x14ac:dyDescent="0.3">
      <c r="A14" s="67" t="s">
        <v>97</v>
      </c>
      <c r="B14" s="60" t="s">
        <v>724</v>
      </c>
      <c r="C14" s="60" t="s">
        <v>721</v>
      </c>
      <c r="D14" s="8" t="s">
        <v>75</v>
      </c>
      <c r="E14" s="8" t="s">
        <v>73</v>
      </c>
      <c r="F14" s="60"/>
    </row>
    <row r="15" spans="1:6" ht="26.25" thickBot="1" x14ac:dyDescent="0.3">
      <c r="A15" s="68" t="s">
        <v>134</v>
      </c>
      <c r="B15" s="60" t="s">
        <v>723</v>
      </c>
      <c r="C15" s="60" t="s">
        <v>722</v>
      </c>
      <c r="D15" s="8" t="s">
        <v>75</v>
      </c>
      <c r="E15" s="8" t="s">
        <v>73</v>
      </c>
      <c r="F15" s="60"/>
    </row>
    <row r="16" spans="1:6" ht="26.25" thickBot="1" x14ac:dyDescent="0.3">
      <c r="A16" s="69" t="s">
        <v>218</v>
      </c>
      <c r="B16" s="60" t="s">
        <v>725</v>
      </c>
      <c r="C16" s="60" t="s">
        <v>726</v>
      </c>
      <c r="D16" s="8" t="s">
        <v>75</v>
      </c>
      <c r="E16" s="8" t="s">
        <v>73</v>
      </c>
      <c r="F16" s="60"/>
    </row>
    <row r="17" spans="1:6" ht="29.1" customHeight="1" thickBot="1" x14ac:dyDescent="0.25">
      <c r="A17" s="176" t="s">
        <v>732</v>
      </c>
      <c r="B17" s="177"/>
      <c r="C17" s="8" t="s">
        <v>862</v>
      </c>
      <c r="D17" s="110" t="s">
        <v>89</v>
      </c>
      <c r="E17" s="110" t="s">
        <v>90</v>
      </c>
      <c r="F17" s="110" t="s">
        <v>91</v>
      </c>
    </row>
    <row r="18" spans="1:6" ht="77.25" thickBot="1" x14ac:dyDescent="0.3">
      <c r="A18" s="67" t="s">
        <v>92</v>
      </c>
      <c r="B18" s="60" t="s">
        <v>98</v>
      </c>
      <c r="C18" s="60" t="s">
        <v>735</v>
      </c>
      <c r="D18" s="8" t="s">
        <v>75</v>
      </c>
      <c r="E18" s="8" t="s">
        <v>73</v>
      </c>
      <c r="F18" s="60"/>
    </row>
    <row r="19" spans="1:6" ht="39" thickBot="1" x14ac:dyDescent="0.3">
      <c r="A19" s="67" t="s">
        <v>92</v>
      </c>
      <c r="B19" s="60" t="s">
        <v>99</v>
      </c>
      <c r="C19" s="60" t="s">
        <v>736</v>
      </c>
      <c r="D19" s="8" t="s">
        <v>75</v>
      </c>
      <c r="E19" s="8" t="s">
        <v>73</v>
      </c>
      <c r="F19" s="60"/>
    </row>
    <row r="20" spans="1:6" ht="26.25" thickBot="1" x14ac:dyDescent="0.3">
      <c r="A20" s="67" t="s">
        <v>92</v>
      </c>
      <c r="B20" s="60" t="s">
        <v>100</v>
      </c>
      <c r="C20" s="60" t="s">
        <v>101</v>
      </c>
      <c r="D20" s="8" t="s">
        <v>75</v>
      </c>
      <c r="E20" s="8" t="s">
        <v>73</v>
      </c>
      <c r="F20" s="60"/>
    </row>
    <row r="21" spans="1:6" ht="26.25" thickBot="1" x14ac:dyDescent="0.3">
      <c r="A21" s="67" t="s">
        <v>92</v>
      </c>
      <c r="B21" s="60" t="s">
        <v>102</v>
      </c>
      <c r="C21" s="60" t="s">
        <v>103</v>
      </c>
      <c r="D21" s="8" t="s">
        <v>75</v>
      </c>
      <c r="E21" s="8" t="s">
        <v>73</v>
      </c>
      <c r="F21" s="60"/>
    </row>
    <row r="22" spans="1:6" ht="26.25" thickBot="1" x14ac:dyDescent="0.3">
      <c r="A22" s="67" t="s">
        <v>92</v>
      </c>
      <c r="B22" s="60" t="s">
        <v>104</v>
      </c>
      <c r="C22" s="60" t="s">
        <v>737</v>
      </c>
      <c r="D22" s="8" t="s">
        <v>75</v>
      </c>
      <c r="E22" s="8" t="s">
        <v>73</v>
      </c>
      <c r="F22" s="60"/>
    </row>
    <row r="23" spans="1:6" ht="39" thickBot="1" x14ac:dyDescent="0.3">
      <c r="A23" s="67" t="s">
        <v>95</v>
      </c>
      <c r="B23" s="60" t="s">
        <v>105</v>
      </c>
      <c r="C23" s="60" t="s">
        <v>738</v>
      </c>
      <c r="D23" s="8" t="s">
        <v>75</v>
      </c>
      <c r="E23" s="8" t="s">
        <v>73</v>
      </c>
      <c r="F23" s="60" t="s">
        <v>872</v>
      </c>
    </row>
    <row r="24" spans="1:6" ht="51.75" thickBot="1" x14ac:dyDescent="0.3">
      <c r="A24" s="67" t="s">
        <v>95</v>
      </c>
      <c r="B24" s="60" t="s">
        <v>106</v>
      </c>
      <c r="C24" s="60" t="s">
        <v>739</v>
      </c>
      <c r="D24" s="8" t="s">
        <v>75</v>
      </c>
      <c r="E24" s="8" t="s">
        <v>73</v>
      </c>
      <c r="F24" s="60" t="s">
        <v>872</v>
      </c>
    </row>
    <row r="25" spans="1:6" ht="90" thickBot="1" x14ac:dyDescent="0.3">
      <c r="A25" s="68" t="s">
        <v>95</v>
      </c>
      <c r="B25" s="60" t="s">
        <v>108</v>
      </c>
      <c r="C25" s="60" t="s">
        <v>727</v>
      </c>
      <c r="D25" s="8" t="s">
        <v>75</v>
      </c>
      <c r="E25" s="8" t="s">
        <v>73</v>
      </c>
      <c r="F25" s="60"/>
    </row>
    <row r="26" spans="1:6" ht="39" thickBot="1" x14ac:dyDescent="0.3">
      <c r="A26" s="68" t="s">
        <v>109</v>
      </c>
      <c r="B26" s="60" t="s">
        <v>107</v>
      </c>
      <c r="C26" s="60" t="s">
        <v>740</v>
      </c>
      <c r="D26" s="8" t="s">
        <v>75</v>
      </c>
      <c r="E26" s="8" t="s">
        <v>73</v>
      </c>
      <c r="F26" s="60" t="s">
        <v>873</v>
      </c>
    </row>
    <row r="27" spans="1:6" ht="64.5" thickBot="1" x14ac:dyDescent="0.3">
      <c r="A27" s="70" t="s">
        <v>109</v>
      </c>
      <c r="B27" s="60" t="s">
        <v>110</v>
      </c>
      <c r="C27" s="60" t="s">
        <v>111</v>
      </c>
      <c r="D27" s="8" t="s">
        <v>75</v>
      </c>
      <c r="E27" s="8" t="s">
        <v>73</v>
      </c>
      <c r="F27" s="60"/>
    </row>
    <row r="28" spans="1:6" ht="26.25" thickBot="1" x14ac:dyDescent="0.3">
      <c r="A28" s="69" t="s">
        <v>97</v>
      </c>
      <c r="B28" s="60" t="s">
        <v>112</v>
      </c>
      <c r="C28" s="60" t="s">
        <v>741</v>
      </c>
      <c r="D28" s="8" t="s">
        <v>75</v>
      </c>
      <c r="E28" s="8" t="s">
        <v>73</v>
      </c>
      <c r="F28" s="60"/>
    </row>
    <row r="29" spans="1:6" ht="39" thickBot="1" x14ac:dyDescent="0.25">
      <c r="A29" s="178" t="s">
        <v>733</v>
      </c>
      <c r="B29" s="179"/>
      <c r="C29" s="8" t="s">
        <v>886</v>
      </c>
      <c r="D29" s="110" t="s">
        <v>89</v>
      </c>
      <c r="E29" s="110" t="s">
        <v>90</v>
      </c>
      <c r="F29" s="110" t="s">
        <v>91</v>
      </c>
    </row>
    <row r="30" spans="1:6" ht="16.5" thickBot="1" x14ac:dyDescent="0.3">
      <c r="A30" s="67" t="s">
        <v>92</v>
      </c>
      <c r="B30" s="60" t="s">
        <v>743</v>
      </c>
      <c r="C30" s="60" t="s">
        <v>742</v>
      </c>
      <c r="D30" s="8" t="s">
        <v>79</v>
      </c>
      <c r="E30" s="8" t="s">
        <v>73</v>
      </c>
      <c r="F30" s="60"/>
    </row>
    <row r="31" spans="1:6" ht="16.5" thickBot="1" x14ac:dyDescent="0.3">
      <c r="A31" s="67" t="s">
        <v>92</v>
      </c>
      <c r="B31" s="60" t="s">
        <v>747</v>
      </c>
      <c r="C31" s="60" t="s">
        <v>744</v>
      </c>
      <c r="D31" s="8" t="s">
        <v>79</v>
      </c>
      <c r="E31" s="8" t="s">
        <v>73</v>
      </c>
      <c r="F31" s="60"/>
    </row>
    <row r="32" spans="1:6" ht="16.5" thickBot="1" x14ac:dyDescent="0.3">
      <c r="A32" s="67" t="s">
        <v>92</v>
      </c>
      <c r="B32" s="60" t="s">
        <v>734</v>
      </c>
      <c r="C32" s="60" t="s">
        <v>745</v>
      </c>
      <c r="D32" s="8" t="s">
        <v>79</v>
      </c>
      <c r="E32" s="8" t="s">
        <v>73</v>
      </c>
      <c r="F32" s="60"/>
    </row>
    <row r="33" spans="1:6" ht="16.5" thickBot="1" x14ac:dyDescent="0.3">
      <c r="A33" s="67" t="s">
        <v>92</v>
      </c>
      <c r="B33" s="60" t="s">
        <v>779</v>
      </c>
      <c r="C33" s="60" t="s">
        <v>778</v>
      </c>
      <c r="D33" s="8" t="s">
        <v>79</v>
      </c>
      <c r="E33" s="8" t="s">
        <v>73</v>
      </c>
      <c r="F33" s="60"/>
    </row>
    <row r="34" spans="1:6" ht="16.5" thickBot="1" x14ac:dyDescent="0.3">
      <c r="A34" s="67" t="s">
        <v>95</v>
      </c>
      <c r="B34" s="60" t="s">
        <v>746</v>
      </c>
      <c r="C34" s="60" t="s">
        <v>757</v>
      </c>
      <c r="D34" s="8" t="s">
        <v>79</v>
      </c>
      <c r="E34" s="8" t="s">
        <v>73</v>
      </c>
      <c r="F34" s="60"/>
    </row>
    <row r="35" spans="1:6" ht="26.25" thickBot="1" x14ac:dyDescent="0.3">
      <c r="A35" s="68" t="s">
        <v>752</v>
      </c>
      <c r="B35" s="60" t="s">
        <v>753</v>
      </c>
      <c r="C35" s="60" t="s">
        <v>754</v>
      </c>
      <c r="D35" s="8" t="s">
        <v>79</v>
      </c>
      <c r="E35" s="8" t="s">
        <v>73</v>
      </c>
      <c r="F35" s="60"/>
    </row>
    <row r="36" spans="1:6" ht="16.5" thickBot="1" x14ac:dyDescent="0.3">
      <c r="A36" s="67" t="s">
        <v>95</v>
      </c>
      <c r="B36" s="60" t="s">
        <v>748</v>
      </c>
      <c r="C36" s="60" t="s">
        <v>749</v>
      </c>
      <c r="D36" s="8" t="s">
        <v>79</v>
      </c>
      <c r="E36" s="8" t="s">
        <v>73</v>
      </c>
      <c r="F36" s="60"/>
    </row>
    <row r="37" spans="1:6" ht="26.25" thickBot="1" x14ac:dyDescent="0.3">
      <c r="A37" s="67" t="s">
        <v>95</v>
      </c>
      <c r="B37" s="60" t="s">
        <v>750</v>
      </c>
      <c r="C37" s="60" t="s">
        <v>760</v>
      </c>
      <c r="D37" s="8" t="s">
        <v>79</v>
      </c>
      <c r="E37" s="8" t="s">
        <v>73</v>
      </c>
      <c r="F37" s="60"/>
    </row>
    <row r="38" spans="1:6" ht="26.25" thickBot="1" x14ac:dyDescent="0.3">
      <c r="A38" s="68" t="s">
        <v>95</v>
      </c>
      <c r="B38" s="60" t="s">
        <v>751</v>
      </c>
      <c r="C38" s="60" t="s">
        <v>761</v>
      </c>
      <c r="D38" s="8" t="s">
        <v>79</v>
      </c>
      <c r="E38" s="8" t="s">
        <v>73</v>
      </c>
      <c r="F38" s="60"/>
    </row>
    <row r="39" spans="1:6" ht="26.25" thickBot="1" x14ac:dyDescent="0.3">
      <c r="A39" s="68" t="s">
        <v>95</v>
      </c>
      <c r="B39" s="60" t="s">
        <v>780</v>
      </c>
      <c r="C39" s="60" t="s">
        <v>781</v>
      </c>
      <c r="D39" s="8" t="s">
        <v>79</v>
      </c>
      <c r="E39" s="8" t="s">
        <v>73</v>
      </c>
      <c r="F39" s="60"/>
    </row>
    <row r="40" spans="1:6" ht="16.5" thickBot="1" x14ac:dyDescent="0.3">
      <c r="A40" s="68" t="s">
        <v>97</v>
      </c>
      <c r="B40" s="60" t="s">
        <v>755</v>
      </c>
      <c r="C40" s="60" t="s">
        <v>756</v>
      </c>
      <c r="D40" s="8" t="s">
        <v>85</v>
      </c>
      <c r="E40" s="8" t="s">
        <v>73</v>
      </c>
      <c r="F40" s="60"/>
    </row>
    <row r="41" spans="1:6" ht="16.5" thickBot="1" x14ac:dyDescent="0.3">
      <c r="A41" s="70" t="s">
        <v>97</v>
      </c>
      <c r="B41" s="60" t="s">
        <v>763</v>
      </c>
      <c r="C41" s="60" t="s">
        <v>758</v>
      </c>
      <c r="D41" s="8" t="s">
        <v>85</v>
      </c>
      <c r="E41" s="8" t="s">
        <v>73</v>
      </c>
      <c r="F41" s="60"/>
    </row>
    <row r="42" spans="1:6" ht="16.5" thickBot="1" x14ac:dyDescent="0.3">
      <c r="A42" s="69" t="s">
        <v>97</v>
      </c>
      <c r="B42" s="60" t="s">
        <v>759</v>
      </c>
      <c r="C42" s="60" t="s">
        <v>762</v>
      </c>
      <c r="D42" s="8" t="s">
        <v>85</v>
      </c>
      <c r="E42" s="8" t="s">
        <v>73</v>
      </c>
      <c r="F42" s="60"/>
    </row>
    <row r="43" spans="1:6" ht="16.5" thickBot="1" x14ac:dyDescent="0.3">
      <c r="A43" s="68" t="s">
        <v>97</v>
      </c>
      <c r="B43" s="60" t="s">
        <v>792</v>
      </c>
      <c r="C43" s="60" t="s">
        <v>871</v>
      </c>
      <c r="D43" s="8" t="s">
        <v>85</v>
      </c>
      <c r="E43" s="8" t="s">
        <v>73</v>
      </c>
      <c r="F43" s="60"/>
    </row>
    <row r="44" spans="1:6" ht="16.5" thickBot="1" x14ac:dyDescent="0.3">
      <c r="A44" s="68" t="s">
        <v>97</v>
      </c>
      <c r="B44" s="60" t="s">
        <v>782</v>
      </c>
      <c r="C44" s="60" t="s">
        <v>783</v>
      </c>
      <c r="D44" s="8" t="s">
        <v>85</v>
      </c>
      <c r="E44" s="8" t="s">
        <v>73</v>
      </c>
      <c r="F44" s="60"/>
    </row>
    <row r="45" spans="1:6" ht="16.5" thickBot="1" x14ac:dyDescent="0.3">
      <c r="A45" s="70" t="s">
        <v>134</v>
      </c>
      <c r="B45" s="60" t="s">
        <v>774</v>
      </c>
      <c r="C45" s="60" t="s">
        <v>776</v>
      </c>
      <c r="D45" s="8" t="s">
        <v>85</v>
      </c>
      <c r="E45" s="8" t="s">
        <v>73</v>
      </c>
      <c r="F45" s="60"/>
    </row>
    <row r="46" spans="1:6" ht="16.5" thickBot="1" x14ac:dyDescent="0.3">
      <c r="A46" s="69" t="s">
        <v>134</v>
      </c>
      <c r="B46" s="60" t="s">
        <v>765</v>
      </c>
      <c r="C46" s="60" t="s">
        <v>764</v>
      </c>
      <c r="D46" s="8" t="s">
        <v>85</v>
      </c>
      <c r="E46" s="8" t="s">
        <v>73</v>
      </c>
      <c r="F46" s="60"/>
    </row>
    <row r="47" spans="1:6" ht="16.5" thickBot="1" x14ac:dyDescent="0.3">
      <c r="A47" s="69" t="s">
        <v>134</v>
      </c>
      <c r="B47" s="60" t="s">
        <v>770</v>
      </c>
      <c r="C47" s="60" t="s">
        <v>771</v>
      </c>
      <c r="D47" s="8" t="s">
        <v>85</v>
      </c>
      <c r="E47" s="8" t="s">
        <v>73</v>
      </c>
      <c r="F47" s="60"/>
    </row>
    <row r="48" spans="1:6" ht="16.5" thickBot="1" x14ac:dyDescent="0.3">
      <c r="A48" s="68" t="s">
        <v>134</v>
      </c>
      <c r="B48" s="60" t="s">
        <v>788</v>
      </c>
      <c r="C48" s="60" t="s">
        <v>789</v>
      </c>
      <c r="D48" s="8" t="s">
        <v>85</v>
      </c>
      <c r="E48" s="8" t="s">
        <v>73</v>
      </c>
      <c r="F48" s="60"/>
    </row>
    <row r="49" spans="1:6" ht="16.5" thickBot="1" x14ac:dyDescent="0.3">
      <c r="A49" s="68" t="s">
        <v>134</v>
      </c>
      <c r="B49" s="60" t="s">
        <v>784</v>
      </c>
      <c r="C49" s="60" t="s">
        <v>785</v>
      </c>
      <c r="D49" s="8" t="s">
        <v>85</v>
      </c>
      <c r="E49" s="8" t="s">
        <v>73</v>
      </c>
      <c r="F49" s="60"/>
    </row>
    <row r="50" spans="1:6" ht="16.5" thickBot="1" x14ac:dyDescent="0.3">
      <c r="A50" s="70" t="s">
        <v>218</v>
      </c>
      <c r="B50" s="60" t="s">
        <v>775</v>
      </c>
      <c r="C50" s="60" t="s">
        <v>777</v>
      </c>
      <c r="D50" s="8" t="s">
        <v>85</v>
      </c>
      <c r="E50" s="8" t="s">
        <v>73</v>
      </c>
      <c r="F50" s="60"/>
    </row>
    <row r="51" spans="1:6" ht="16.5" thickBot="1" x14ac:dyDescent="0.3">
      <c r="A51" s="69" t="s">
        <v>218</v>
      </c>
      <c r="B51" s="60" t="s">
        <v>766</v>
      </c>
      <c r="C51" s="60" t="s">
        <v>767</v>
      </c>
      <c r="D51" s="8" t="s">
        <v>85</v>
      </c>
      <c r="E51" s="8" t="s">
        <v>73</v>
      </c>
      <c r="F51" s="60"/>
    </row>
    <row r="52" spans="1:6" ht="26.25" thickBot="1" x14ac:dyDescent="0.3">
      <c r="A52" s="69" t="s">
        <v>218</v>
      </c>
      <c r="B52" s="60" t="s">
        <v>768</v>
      </c>
      <c r="C52" s="60" t="s">
        <v>769</v>
      </c>
      <c r="D52" s="8" t="s">
        <v>85</v>
      </c>
      <c r="E52" s="8" t="s">
        <v>73</v>
      </c>
      <c r="F52" s="60"/>
    </row>
    <row r="53" spans="1:6" ht="26.25" thickBot="1" x14ac:dyDescent="0.3">
      <c r="A53" s="69" t="s">
        <v>218</v>
      </c>
      <c r="B53" s="60" t="s">
        <v>772</v>
      </c>
      <c r="C53" s="60" t="s">
        <v>773</v>
      </c>
      <c r="D53" s="8" t="s">
        <v>85</v>
      </c>
      <c r="E53" s="8" t="s">
        <v>73</v>
      </c>
      <c r="F53" s="60"/>
    </row>
    <row r="54" spans="1:6" ht="26.25" thickBot="1" x14ac:dyDescent="0.3">
      <c r="A54" s="68" t="s">
        <v>218</v>
      </c>
      <c r="B54" s="60" t="s">
        <v>790</v>
      </c>
      <c r="C54" s="60" t="s">
        <v>791</v>
      </c>
      <c r="D54" s="8" t="s">
        <v>85</v>
      </c>
      <c r="E54" s="8" t="s">
        <v>73</v>
      </c>
      <c r="F54" s="60"/>
    </row>
    <row r="55" spans="1:6" ht="16.5" thickBot="1" x14ac:dyDescent="0.3">
      <c r="A55" s="68" t="s">
        <v>218</v>
      </c>
      <c r="B55" s="60" t="s">
        <v>786</v>
      </c>
      <c r="C55" s="60" t="s">
        <v>787</v>
      </c>
      <c r="D55" s="8" t="s">
        <v>85</v>
      </c>
      <c r="E55" s="8" t="s">
        <v>73</v>
      </c>
      <c r="F55" s="60"/>
    </row>
    <row r="56" spans="1:6" ht="14.1" customHeight="1" thickBot="1" x14ac:dyDescent="0.3">
      <c r="A56" s="176" t="s">
        <v>113</v>
      </c>
      <c r="B56" s="177"/>
      <c r="C56" s="8" t="s">
        <v>88</v>
      </c>
      <c r="D56" s="8" t="s">
        <v>89</v>
      </c>
      <c r="E56" s="8" t="s">
        <v>90</v>
      </c>
      <c r="F56" s="8" t="s">
        <v>91</v>
      </c>
    </row>
    <row r="57" spans="1:6" ht="51.75" thickBot="1" x14ac:dyDescent="0.3">
      <c r="A57" s="67" t="s">
        <v>92</v>
      </c>
      <c r="B57" s="60" t="s">
        <v>114</v>
      </c>
      <c r="C57" s="60" t="s">
        <v>115</v>
      </c>
      <c r="D57" s="8" t="s">
        <v>75</v>
      </c>
      <c r="E57" s="8" t="s">
        <v>73</v>
      </c>
      <c r="F57" s="60"/>
    </row>
    <row r="58" spans="1:6" ht="64.5" thickBot="1" x14ac:dyDescent="0.3">
      <c r="A58" s="67" t="s">
        <v>92</v>
      </c>
      <c r="B58" s="60" t="s">
        <v>116</v>
      </c>
      <c r="C58" s="60" t="s">
        <v>876</v>
      </c>
      <c r="D58" s="8" t="s">
        <v>75</v>
      </c>
      <c r="E58" s="8" t="s">
        <v>73</v>
      </c>
      <c r="F58" s="60"/>
    </row>
    <row r="59" spans="1:6" ht="64.5" thickBot="1" x14ac:dyDescent="0.3">
      <c r="A59" s="68" t="s">
        <v>95</v>
      </c>
      <c r="B59" s="60" t="s">
        <v>117</v>
      </c>
      <c r="C59" s="60" t="s">
        <v>118</v>
      </c>
      <c r="D59" s="8" t="s">
        <v>75</v>
      </c>
      <c r="E59" s="8" t="s">
        <v>73</v>
      </c>
      <c r="F59" s="60"/>
    </row>
    <row r="60" spans="1:6" ht="39" thickBot="1" x14ac:dyDescent="0.3">
      <c r="A60" s="68" t="s">
        <v>95</v>
      </c>
      <c r="B60" s="60" t="s">
        <v>119</v>
      </c>
      <c r="C60" s="60" t="s">
        <v>120</v>
      </c>
      <c r="D60" s="8" t="s">
        <v>75</v>
      </c>
      <c r="E60" s="8" t="s">
        <v>73</v>
      </c>
      <c r="F60" s="60"/>
    </row>
    <row r="61" spans="1:6" ht="39" thickBot="1" x14ac:dyDescent="0.3">
      <c r="A61" s="68" t="s">
        <v>95</v>
      </c>
      <c r="B61" s="60" t="s">
        <v>121</v>
      </c>
      <c r="C61" s="60" t="s">
        <v>868</v>
      </c>
      <c r="D61" s="8" t="s">
        <v>75</v>
      </c>
      <c r="E61" s="8" t="s">
        <v>73</v>
      </c>
      <c r="F61" s="60"/>
    </row>
    <row r="62" spans="1:6" ht="102.75" thickBot="1" x14ac:dyDescent="0.3">
      <c r="A62" s="68" t="s">
        <v>95</v>
      </c>
      <c r="B62" s="60" t="s">
        <v>122</v>
      </c>
      <c r="C62" s="60" t="s">
        <v>869</v>
      </c>
      <c r="D62" s="8" t="s">
        <v>75</v>
      </c>
      <c r="E62" s="8" t="s">
        <v>73</v>
      </c>
      <c r="F62" s="60"/>
    </row>
    <row r="63" spans="1:6" ht="51.75" thickBot="1" x14ac:dyDescent="0.3">
      <c r="A63" s="68" t="s">
        <v>95</v>
      </c>
      <c r="B63" s="60" t="s">
        <v>123</v>
      </c>
      <c r="C63" s="60" t="s">
        <v>867</v>
      </c>
      <c r="D63" s="8" t="s">
        <v>79</v>
      </c>
      <c r="E63" s="8" t="s">
        <v>73</v>
      </c>
      <c r="F63" s="60" t="s">
        <v>887</v>
      </c>
    </row>
    <row r="64" spans="1:6" ht="51.75" thickBot="1" x14ac:dyDescent="0.3">
      <c r="A64" s="68" t="s">
        <v>109</v>
      </c>
      <c r="B64" s="60" t="s">
        <v>124</v>
      </c>
      <c r="C64" s="60" t="s">
        <v>125</v>
      </c>
      <c r="D64" s="8" t="s">
        <v>79</v>
      </c>
      <c r="E64" s="8" t="s">
        <v>73</v>
      </c>
      <c r="F64" s="60" t="s">
        <v>873</v>
      </c>
    </row>
    <row r="65" spans="1:6" ht="16.5" thickBot="1" x14ac:dyDescent="0.3">
      <c r="A65" s="68" t="s">
        <v>109</v>
      </c>
      <c r="B65" s="60" t="s">
        <v>126</v>
      </c>
      <c r="C65" s="60" t="s">
        <v>127</v>
      </c>
      <c r="D65" s="8" t="s">
        <v>79</v>
      </c>
      <c r="E65" s="8" t="s">
        <v>73</v>
      </c>
      <c r="F65" s="60" t="s">
        <v>873</v>
      </c>
    </row>
    <row r="66" spans="1:6" ht="51.75" thickBot="1" x14ac:dyDescent="0.3">
      <c r="A66" s="70" t="s">
        <v>109</v>
      </c>
      <c r="B66" s="60" t="s">
        <v>128</v>
      </c>
      <c r="C66" s="60" t="s">
        <v>129</v>
      </c>
      <c r="D66" s="8" t="s">
        <v>79</v>
      </c>
      <c r="E66" s="8" t="s">
        <v>73</v>
      </c>
      <c r="F66" s="60"/>
    </row>
    <row r="67" spans="1:6" ht="90" thickBot="1" x14ac:dyDescent="0.3">
      <c r="A67" s="70" t="s">
        <v>97</v>
      </c>
      <c r="B67" s="60" t="s">
        <v>130</v>
      </c>
      <c r="C67" s="60" t="s">
        <v>131</v>
      </c>
      <c r="D67" s="8" t="s">
        <v>79</v>
      </c>
      <c r="E67" s="8" t="s">
        <v>73</v>
      </c>
      <c r="F67" s="60"/>
    </row>
    <row r="68" spans="1:6" ht="39" thickBot="1" x14ac:dyDescent="0.3">
      <c r="A68" s="69" t="s">
        <v>97</v>
      </c>
      <c r="B68" s="60" t="s">
        <v>132</v>
      </c>
      <c r="C68" s="60" t="s">
        <v>133</v>
      </c>
      <c r="D68" s="8" t="s">
        <v>75</v>
      </c>
      <c r="E68" s="8" t="s">
        <v>73</v>
      </c>
      <c r="F68" s="60"/>
    </row>
    <row r="69" spans="1:6" ht="14.1" customHeight="1" thickBot="1" x14ac:dyDescent="0.3">
      <c r="A69" s="176" t="s">
        <v>135</v>
      </c>
      <c r="B69" s="177"/>
      <c r="C69" s="8" t="s">
        <v>88</v>
      </c>
      <c r="D69" s="8" t="s">
        <v>89</v>
      </c>
      <c r="E69" s="8" t="s">
        <v>90</v>
      </c>
      <c r="F69" s="8" t="s">
        <v>91</v>
      </c>
    </row>
    <row r="70" spans="1:6" ht="26.25" thickBot="1" x14ac:dyDescent="0.3">
      <c r="A70" s="67" t="s">
        <v>92</v>
      </c>
      <c r="B70" s="60" t="s">
        <v>136</v>
      </c>
      <c r="C70" s="60" t="s">
        <v>137</v>
      </c>
      <c r="D70" s="8" t="s">
        <v>79</v>
      </c>
      <c r="E70" s="8" t="s">
        <v>73</v>
      </c>
      <c r="F70" s="60"/>
    </row>
    <row r="71" spans="1:6" ht="77.25" thickBot="1" x14ac:dyDescent="0.3">
      <c r="A71" s="68" t="s">
        <v>95</v>
      </c>
      <c r="B71" s="60" t="s">
        <v>138</v>
      </c>
      <c r="C71" s="60" t="s">
        <v>139</v>
      </c>
      <c r="D71" s="8" t="s">
        <v>79</v>
      </c>
      <c r="E71" s="8" t="s">
        <v>73</v>
      </c>
      <c r="F71" s="60"/>
    </row>
    <row r="72" spans="1:6" ht="77.25" thickBot="1" x14ac:dyDescent="0.3">
      <c r="A72" s="68" t="s">
        <v>95</v>
      </c>
      <c r="B72" s="60" t="s">
        <v>140</v>
      </c>
      <c r="C72" s="60" t="s">
        <v>141</v>
      </c>
      <c r="D72" s="8" t="s">
        <v>75</v>
      </c>
      <c r="E72" s="8" t="s">
        <v>73</v>
      </c>
      <c r="F72" s="60"/>
    </row>
    <row r="73" spans="1:6" ht="39" thickBot="1" x14ac:dyDescent="0.3">
      <c r="A73" s="68" t="s">
        <v>95</v>
      </c>
      <c r="B73" s="60" t="s">
        <v>142</v>
      </c>
      <c r="C73" s="60" t="s">
        <v>143</v>
      </c>
      <c r="D73" s="8" t="s">
        <v>75</v>
      </c>
      <c r="E73" s="8" t="s">
        <v>73</v>
      </c>
      <c r="F73" s="60"/>
    </row>
    <row r="74" spans="1:6" ht="26.25" thickBot="1" x14ac:dyDescent="0.3">
      <c r="A74" s="70" t="s">
        <v>109</v>
      </c>
      <c r="B74" s="60" t="s">
        <v>144</v>
      </c>
      <c r="C74" s="60" t="s">
        <v>145</v>
      </c>
      <c r="D74" s="8" t="s">
        <v>75</v>
      </c>
      <c r="E74" s="8" t="s">
        <v>73</v>
      </c>
      <c r="F74" s="60"/>
    </row>
    <row r="75" spans="1:6" ht="26.25" thickBot="1" x14ac:dyDescent="0.3">
      <c r="A75" s="69" t="s">
        <v>97</v>
      </c>
      <c r="B75" s="60" t="s">
        <v>146</v>
      </c>
      <c r="C75" s="60" t="s">
        <v>147</v>
      </c>
      <c r="D75" s="8" t="s">
        <v>79</v>
      </c>
      <c r="E75" s="8" t="s">
        <v>73</v>
      </c>
      <c r="F75" s="60"/>
    </row>
    <row r="76" spans="1:6" ht="51.75" thickBot="1" x14ac:dyDescent="0.3">
      <c r="A76" s="69" t="s">
        <v>97</v>
      </c>
      <c r="B76" s="60" t="s">
        <v>148</v>
      </c>
      <c r="C76" s="60" t="s">
        <v>149</v>
      </c>
      <c r="D76" s="8" t="s">
        <v>77</v>
      </c>
      <c r="E76" s="8" t="s">
        <v>73</v>
      </c>
      <c r="F76" s="60"/>
    </row>
    <row r="77" spans="1:6" ht="77.25" thickBot="1" x14ac:dyDescent="0.3">
      <c r="A77" s="69" t="s">
        <v>97</v>
      </c>
      <c r="B77" s="60" t="s">
        <v>150</v>
      </c>
      <c r="C77" s="60" t="s">
        <v>151</v>
      </c>
      <c r="D77" s="8" t="s">
        <v>75</v>
      </c>
      <c r="E77" s="8" t="s">
        <v>73</v>
      </c>
      <c r="F77" s="60"/>
    </row>
    <row r="78" spans="1:6" ht="14.1" customHeight="1" thickBot="1" x14ac:dyDescent="0.3">
      <c r="A78" s="176" t="s">
        <v>152</v>
      </c>
      <c r="B78" s="177"/>
      <c r="C78" s="8" t="s">
        <v>88</v>
      </c>
      <c r="D78" s="8" t="s">
        <v>89</v>
      </c>
      <c r="E78" s="8" t="s">
        <v>90</v>
      </c>
      <c r="F78" s="8" t="s">
        <v>91</v>
      </c>
    </row>
    <row r="79" spans="1:6" ht="39" thickBot="1" x14ac:dyDescent="0.3">
      <c r="A79" s="67" t="s">
        <v>92</v>
      </c>
      <c r="B79" s="60" t="s">
        <v>153</v>
      </c>
      <c r="C79" s="60" t="s">
        <v>154</v>
      </c>
      <c r="D79" s="8" t="s">
        <v>79</v>
      </c>
      <c r="E79" s="8" t="s">
        <v>73</v>
      </c>
      <c r="F79" s="60"/>
    </row>
    <row r="80" spans="1:6" ht="26.25" thickBot="1" x14ac:dyDescent="0.3">
      <c r="A80" s="68" t="s">
        <v>95</v>
      </c>
      <c r="B80" s="60" t="s">
        <v>155</v>
      </c>
      <c r="C80" s="60" t="s">
        <v>156</v>
      </c>
      <c r="D80" s="8" t="s">
        <v>79</v>
      </c>
      <c r="E80" s="8" t="s">
        <v>73</v>
      </c>
      <c r="F80" s="60" t="s">
        <v>872</v>
      </c>
    </row>
    <row r="81" spans="1:6" ht="16.5" thickBot="1" x14ac:dyDescent="0.3">
      <c r="A81" s="109" t="s">
        <v>109</v>
      </c>
      <c r="B81" s="60" t="s">
        <v>157</v>
      </c>
      <c r="C81" s="60" t="s">
        <v>158</v>
      </c>
      <c r="D81" s="8" t="s">
        <v>79</v>
      </c>
      <c r="E81" s="8" t="s">
        <v>73</v>
      </c>
      <c r="F81" s="60" t="s">
        <v>873</v>
      </c>
    </row>
    <row r="82" spans="1:6" ht="26.25" thickBot="1" x14ac:dyDescent="0.3">
      <c r="A82" s="69" t="s">
        <v>97</v>
      </c>
      <c r="B82" s="60" t="s">
        <v>159</v>
      </c>
      <c r="C82" s="60" t="s">
        <v>160</v>
      </c>
      <c r="D82" s="8" t="s">
        <v>79</v>
      </c>
      <c r="E82" s="8" t="s">
        <v>73</v>
      </c>
      <c r="F82" s="60"/>
    </row>
    <row r="83" spans="1:6" ht="16.5" thickBot="1" x14ac:dyDescent="0.3">
      <c r="A83" s="69" t="s">
        <v>134</v>
      </c>
      <c r="B83" s="60" t="s">
        <v>161</v>
      </c>
      <c r="C83" s="60" t="s">
        <v>162</v>
      </c>
      <c r="D83" s="8" t="s">
        <v>79</v>
      </c>
      <c r="E83" s="8" t="s">
        <v>73</v>
      </c>
      <c r="F83" s="60" t="s">
        <v>875</v>
      </c>
    </row>
    <row r="84" spans="1:6" ht="14.1" customHeight="1" thickBot="1" x14ac:dyDescent="0.3">
      <c r="A84" s="176" t="s">
        <v>163</v>
      </c>
      <c r="B84" s="177"/>
      <c r="C84" s="8" t="s">
        <v>88</v>
      </c>
      <c r="D84" s="8" t="s">
        <v>89</v>
      </c>
      <c r="E84" s="8" t="s">
        <v>90</v>
      </c>
      <c r="F84" s="8" t="s">
        <v>91</v>
      </c>
    </row>
    <row r="85" spans="1:6" ht="26.25" thickBot="1" x14ac:dyDescent="0.3">
      <c r="A85" s="68" t="s">
        <v>95</v>
      </c>
      <c r="B85" s="60" t="s">
        <v>164</v>
      </c>
      <c r="C85" s="60" t="s">
        <v>165</v>
      </c>
      <c r="D85" s="8" t="s">
        <v>79</v>
      </c>
      <c r="E85" s="8" t="s">
        <v>73</v>
      </c>
      <c r="F85" s="60"/>
    </row>
    <row r="86" spans="1:6" ht="16.5" thickBot="1" x14ac:dyDescent="0.3">
      <c r="A86" s="68" t="s">
        <v>95</v>
      </c>
      <c r="B86" s="60" t="s">
        <v>168</v>
      </c>
      <c r="C86" s="60" t="s">
        <v>169</v>
      </c>
      <c r="D86" s="8" t="s">
        <v>79</v>
      </c>
      <c r="E86" s="8" t="s">
        <v>73</v>
      </c>
      <c r="F86" s="60"/>
    </row>
    <row r="87" spans="1:6" ht="26.25" thickBot="1" x14ac:dyDescent="0.3">
      <c r="A87" s="68" t="s">
        <v>95</v>
      </c>
      <c r="B87" s="60" t="s">
        <v>170</v>
      </c>
      <c r="C87" s="60" t="s">
        <v>171</v>
      </c>
      <c r="D87" s="8" t="s">
        <v>79</v>
      </c>
      <c r="E87" s="8" t="s">
        <v>73</v>
      </c>
      <c r="F87" s="60"/>
    </row>
    <row r="88" spans="1:6" ht="39" thickBot="1" x14ac:dyDescent="0.3">
      <c r="A88" s="109" t="s">
        <v>109</v>
      </c>
      <c r="B88" s="60" t="s">
        <v>172</v>
      </c>
      <c r="C88" s="60" t="s">
        <v>173</v>
      </c>
      <c r="D88" s="8" t="s">
        <v>79</v>
      </c>
      <c r="E88" s="8" t="s">
        <v>73</v>
      </c>
      <c r="F88" s="60" t="s">
        <v>873</v>
      </c>
    </row>
    <row r="89" spans="1:6" ht="51.75" thickBot="1" x14ac:dyDescent="0.3">
      <c r="A89" s="109" t="s">
        <v>109</v>
      </c>
      <c r="B89" s="60" t="s">
        <v>174</v>
      </c>
      <c r="C89" s="60" t="s">
        <v>866</v>
      </c>
      <c r="D89" s="8" t="s">
        <v>75</v>
      </c>
      <c r="E89" s="8" t="s">
        <v>73</v>
      </c>
      <c r="F89" s="60" t="s">
        <v>873</v>
      </c>
    </row>
    <row r="90" spans="1:6" ht="39" thickBot="1" x14ac:dyDescent="0.3">
      <c r="A90" s="109" t="s">
        <v>109</v>
      </c>
      <c r="B90" s="60" t="s">
        <v>175</v>
      </c>
      <c r="C90" s="60" t="s">
        <v>176</v>
      </c>
      <c r="D90" s="8" t="s">
        <v>79</v>
      </c>
      <c r="E90" s="8" t="s">
        <v>73</v>
      </c>
      <c r="F90" s="60" t="s">
        <v>873</v>
      </c>
    </row>
    <row r="91" spans="1:6" ht="64.5" thickBot="1" x14ac:dyDescent="0.3">
      <c r="A91" s="109" t="s">
        <v>109</v>
      </c>
      <c r="B91" s="60" t="s">
        <v>177</v>
      </c>
      <c r="C91" s="60" t="s">
        <v>178</v>
      </c>
      <c r="D91" s="8" t="s">
        <v>75</v>
      </c>
      <c r="E91" s="8" t="s">
        <v>73</v>
      </c>
      <c r="F91" s="60" t="s">
        <v>873</v>
      </c>
    </row>
    <row r="92" spans="1:6" ht="51.75" thickBot="1" x14ac:dyDescent="0.3">
      <c r="A92" s="109" t="s">
        <v>109</v>
      </c>
      <c r="B92" s="60" t="s">
        <v>181</v>
      </c>
      <c r="C92" s="60" t="s">
        <v>182</v>
      </c>
      <c r="D92" s="8" t="s">
        <v>79</v>
      </c>
      <c r="E92" s="8" t="s">
        <v>73</v>
      </c>
      <c r="F92" s="60" t="s">
        <v>873</v>
      </c>
    </row>
    <row r="93" spans="1:6" ht="51.75" thickBot="1" x14ac:dyDescent="0.3">
      <c r="A93" s="69" t="s">
        <v>97</v>
      </c>
      <c r="B93" s="60" t="s">
        <v>179</v>
      </c>
      <c r="C93" s="60" t="s">
        <v>180</v>
      </c>
      <c r="D93" s="8" t="s">
        <v>75</v>
      </c>
      <c r="E93" s="8" t="s">
        <v>73</v>
      </c>
      <c r="F93" s="60" t="s">
        <v>873</v>
      </c>
    </row>
    <row r="94" spans="1:6" ht="64.5" thickBot="1" x14ac:dyDescent="0.3">
      <c r="A94" s="69" t="s">
        <v>97</v>
      </c>
      <c r="B94" s="60" t="s">
        <v>166</v>
      </c>
      <c r="C94" s="60" t="s">
        <v>167</v>
      </c>
      <c r="D94" s="8" t="s">
        <v>79</v>
      </c>
      <c r="E94" s="8" t="s">
        <v>73</v>
      </c>
      <c r="F94" s="60" t="s">
        <v>873</v>
      </c>
    </row>
    <row r="95" spans="1:6" ht="26.25" thickBot="1" x14ac:dyDescent="0.3">
      <c r="A95" s="69" t="s">
        <v>97</v>
      </c>
      <c r="B95" s="60" t="s">
        <v>183</v>
      </c>
      <c r="C95" s="60" t="s">
        <v>184</v>
      </c>
      <c r="D95" s="8" t="s">
        <v>79</v>
      </c>
      <c r="E95" s="8" t="s">
        <v>73</v>
      </c>
      <c r="F95" s="60" t="s">
        <v>873</v>
      </c>
    </row>
    <row r="96" spans="1:6" ht="26.25" thickBot="1" x14ac:dyDescent="0.3">
      <c r="A96" s="69" t="s">
        <v>97</v>
      </c>
      <c r="B96" s="60" t="s">
        <v>185</v>
      </c>
      <c r="C96" s="60" t="s">
        <v>186</v>
      </c>
      <c r="D96" s="8" t="s">
        <v>75</v>
      </c>
      <c r="E96" s="8" t="s">
        <v>73</v>
      </c>
      <c r="F96" s="60"/>
    </row>
    <row r="97" spans="1:6" ht="14.1" customHeight="1" thickBot="1" x14ac:dyDescent="0.3">
      <c r="A97" s="176" t="s">
        <v>187</v>
      </c>
      <c r="B97" s="177"/>
      <c r="C97" s="8" t="s">
        <v>88</v>
      </c>
      <c r="D97" s="8" t="s">
        <v>89</v>
      </c>
      <c r="E97" s="8" t="s">
        <v>90</v>
      </c>
      <c r="F97" s="8" t="s">
        <v>91</v>
      </c>
    </row>
    <row r="98" spans="1:6" ht="26.25" thickBot="1" x14ac:dyDescent="0.3">
      <c r="A98" s="67" t="s">
        <v>95</v>
      </c>
      <c r="B98" s="60" t="s">
        <v>188</v>
      </c>
      <c r="C98" s="60" t="s">
        <v>864</v>
      </c>
      <c r="D98" s="8" t="s">
        <v>79</v>
      </c>
      <c r="E98" s="8" t="s">
        <v>73</v>
      </c>
      <c r="F98" s="60" t="s">
        <v>872</v>
      </c>
    </row>
    <row r="99" spans="1:6" ht="16.5" thickBot="1" x14ac:dyDescent="0.3">
      <c r="A99" s="68" t="s">
        <v>109</v>
      </c>
      <c r="B99" s="60" t="s">
        <v>189</v>
      </c>
      <c r="C99" s="60" t="s">
        <v>865</v>
      </c>
      <c r="D99" s="8" t="s">
        <v>79</v>
      </c>
      <c r="E99" s="8" t="s">
        <v>73</v>
      </c>
      <c r="F99" s="60" t="s">
        <v>873</v>
      </c>
    </row>
    <row r="100" spans="1:6" ht="26.25" thickBot="1" x14ac:dyDescent="0.3">
      <c r="A100" s="70" t="s">
        <v>109</v>
      </c>
      <c r="B100" s="60" t="s">
        <v>190</v>
      </c>
      <c r="C100" s="60" t="s">
        <v>191</v>
      </c>
      <c r="D100" s="8" t="s">
        <v>73</v>
      </c>
      <c r="E100" s="8" t="s">
        <v>73</v>
      </c>
      <c r="F100" s="60"/>
    </row>
    <row r="101" spans="1:6" ht="26.25" thickBot="1" x14ac:dyDescent="0.3">
      <c r="A101" s="70" t="s">
        <v>109</v>
      </c>
      <c r="B101" s="60" t="s">
        <v>192</v>
      </c>
      <c r="C101" s="60" t="s">
        <v>193</v>
      </c>
      <c r="D101" s="8" t="s">
        <v>79</v>
      </c>
      <c r="E101" s="8" t="s">
        <v>73</v>
      </c>
      <c r="F101" s="60"/>
    </row>
    <row r="102" spans="1:6" ht="14.1" customHeight="1" thickBot="1" x14ac:dyDescent="0.3">
      <c r="A102" s="176" t="s">
        <v>194</v>
      </c>
      <c r="B102" s="177"/>
      <c r="C102" s="8" t="s">
        <v>88</v>
      </c>
      <c r="D102" s="8" t="s">
        <v>89</v>
      </c>
      <c r="E102" s="8" t="s">
        <v>90</v>
      </c>
      <c r="F102" s="8" t="s">
        <v>91</v>
      </c>
    </row>
    <row r="103" spans="1:6" ht="26.25" thickBot="1" x14ac:dyDescent="0.3">
      <c r="A103" s="67" t="s">
        <v>92</v>
      </c>
      <c r="B103" s="60" t="s">
        <v>195</v>
      </c>
      <c r="C103" s="60" t="s">
        <v>196</v>
      </c>
      <c r="D103" s="8" t="s">
        <v>79</v>
      </c>
      <c r="E103" s="8" t="s">
        <v>73</v>
      </c>
      <c r="F103" s="60"/>
    </row>
    <row r="104" spans="1:6" ht="16.5" thickBot="1" x14ac:dyDescent="0.3">
      <c r="A104" s="67" t="s">
        <v>92</v>
      </c>
      <c r="B104" s="60" t="s">
        <v>197</v>
      </c>
      <c r="C104" s="60" t="s">
        <v>198</v>
      </c>
      <c r="D104" s="8" t="s">
        <v>79</v>
      </c>
      <c r="E104" s="8" t="s">
        <v>73</v>
      </c>
      <c r="F104" s="60"/>
    </row>
    <row r="105" spans="1:6" ht="128.25" thickBot="1" x14ac:dyDescent="0.3">
      <c r="A105" s="68" t="s">
        <v>95</v>
      </c>
      <c r="B105" s="60" t="s">
        <v>199</v>
      </c>
      <c r="C105" s="60" t="s">
        <v>729</v>
      </c>
      <c r="D105" s="8" t="s">
        <v>73</v>
      </c>
      <c r="E105" s="8" t="s">
        <v>73</v>
      </c>
      <c r="F105" s="60"/>
    </row>
    <row r="106" spans="1:6" ht="39" thickBot="1" x14ac:dyDescent="0.3">
      <c r="A106" s="68" t="s">
        <v>109</v>
      </c>
      <c r="B106" s="60" t="s">
        <v>200</v>
      </c>
      <c r="C106" s="60" t="s">
        <v>201</v>
      </c>
      <c r="D106" s="8" t="s">
        <v>79</v>
      </c>
      <c r="E106" s="8" t="s">
        <v>73</v>
      </c>
      <c r="F106" s="60" t="s">
        <v>873</v>
      </c>
    </row>
    <row r="107" spans="1:6" ht="26.25" thickBot="1" x14ac:dyDescent="0.3">
      <c r="A107" s="69" t="s">
        <v>97</v>
      </c>
      <c r="B107" s="60" t="s">
        <v>202</v>
      </c>
      <c r="C107" s="60" t="s">
        <v>203</v>
      </c>
      <c r="D107" s="8" t="s">
        <v>79</v>
      </c>
      <c r="E107" s="8" t="s">
        <v>73</v>
      </c>
      <c r="F107" s="60"/>
    </row>
    <row r="108" spans="1:6" ht="26.25" thickBot="1" x14ac:dyDescent="0.3">
      <c r="A108" s="71" t="s">
        <v>134</v>
      </c>
      <c r="B108" s="60" t="s">
        <v>204</v>
      </c>
      <c r="C108" s="60" t="s">
        <v>863</v>
      </c>
      <c r="D108" s="8" t="s">
        <v>75</v>
      </c>
      <c r="E108" s="8" t="s">
        <v>73</v>
      </c>
      <c r="F108" s="60"/>
    </row>
    <row r="109" spans="1:6" ht="26.25" thickBot="1" x14ac:dyDescent="0.3">
      <c r="A109" s="71" t="s">
        <v>218</v>
      </c>
      <c r="B109" s="60" t="s">
        <v>730</v>
      </c>
      <c r="C109" s="60" t="s">
        <v>731</v>
      </c>
      <c r="D109" s="8" t="s">
        <v>75</v>
      </c>
      <c r="E109" s="8" t="s">
        <v>73</v>
      </c>
      <c r="F109" s="60" t="s">
        <v>877</v>
      </c>
    </row>
    <row r="110" spans="1:6" ht="14.1" customHeight="1" thickBot="1" x14ac:dyDescent="0.3">
      <c r="A110" s="176" t="s">
        <v>205</v>
      </c>
      <c r="B110" s="177"/>
      <c r="C110" s="8" t="s">
        <v>88</v>
      </c>
      <c r="D110" s="8" t="s">
        <v>89</v>
      </c>
      <c r="E110" s="8" t="s">
        <v>90</v>
      </c>
      <c r="F110" s="8" t="s">
        <v>91</v>
      </c>
    </row>
    <row r="111" spans="1:6" ht="64.5" thickBot="1" x14ac:dyDescent="0.3">
      <c r="A111" s="67" t="s">
        <v>92</v>
      </c>
      <c r="B111" s="60" t="s">
        <v>206</v>
      </c>
      <c r="C111" s="60" t="s">
        <v>207</v>
      </c>
      <c r="D111" s="8" t="s">
        <v>75</v>
      </c>
      <c r="E111" s="8" t="s">
        <v>73</v>
      </c>
      <c r="F111" s="60"/>
    </row>
    <row r="112" spans="1:6" ht="39" thickBot="1" x14ac:dyDescent="0.3">
      <c r="A112" s="68" t="s">
        <v>95</v>
      </c>
      <c r="B112" s="60" t="s">
        <v>208</v>
      </c>
      <c r="C112" s="60" t="s">
        <v>209</v>
      </c>
      <c r="D112" s="8" t="s">
        <v>75</v>
      </c>
      <c r="E112" s="8" t="s">
        <v>73</v>
      </c>
      <c r="F112" s="60"/>
    </row>
    <row r="113" spans="1:6" ht="16.5" thickBot="1" x14ac:dyDescent="0.3">
      <c r="A113" s="70" t="s">
        <v>109</v>
      </c>
      <c r="B113" s="60" t="s">
        <v>210</v>
      </c>
      <c r="C113" s="60" t="s">
        <v>211</v>
      </c>
      <c r="D113" s="8" t="s">
        <v>75</v>
      </c>
      <c r="E113" s="8" t="s">
        <v>73</v>
      </c>
      <c r="F113" s="60"/>
    </row>
    <row r="114" spans="1:6" ht="14.1" customHeight="1" thickBot="1" x14ac:dyDescent="0.3">
      <c r="A114" s="176" t="s">
        <v>212</v>
      </c>
      <c r="B114" s="177"/>
      <c r="C114" s="8" t="s">
        <v>88</v>
      </c>
      <c r="D114" s="8" t="s">
        <v>89</v>
      </c>
      <c r="E114" s="8" t="s">
        <v>90</v>
      </c>
      <c r="F114" s="8" t="s">
        <v>91</v>
      </c>
    </row>
    <row r="115" spans="1:6" ht="51.75" thickBot="1" x14ac:dyDescent="0.3">
      <c r="A115" s="67" t="s">
        <v>92</v>
      </c>
      <c r="B115" s="60" t="s">
        <v>213</v>
      </c>
      <c r="C115" s="60" t="s">
        <v>214</v>
      </c>
      <c r="D115" s="8" t="s">
        <v>79</v>
      </c>
      <c r="E115" s="8" t="s">
        <v>73</v>
      </c>
      <c r="F115" s="60"/>
    </row>
    <row r="116" spans="1:6" ht="16.5" thickBot="1" x14ac:dyDescent="0.3">
      <c r="A116" s="68" t="s">
        <v>95</v>
      </c>
      <c r="B116" s="60" t="s">
        <v>215</v>
      </c>
      <c r="C116" s="60" t="s">
        <v>216</v>
      </c>
      <c r="D116" s="8" t="s">
        <v>79</v>
      </c>
      <c r="E116" s="8" t="s">
        <v>73</v>
      </c>
      <c r="F116" s="60"/>
    </row>
    <row r="117" spans="1:6" ht="115.5" thickBot="1" x14ac:dyDescent="0.3">
      <c r="A117" s="70" t="s">
        <v>109</v>
      </c>
      <c r="B117" s="60" t="s">
        <v>217</v>
      </c>
      <c r="C117" s="60" t="s">
        <v>728</v>
      </c>
      <c r="D117" s="8" t="s">
        <v>75</v>
      </c>
      <c r="E117" s="8" t="s">
        <v>73</v>
      </c>
      <c r="F117" s="60"/>
    </row>
    <row r="118" spans="1:6" ht="14.1" customHeight="1" thickBot="1" x14ac:dyDescent="0.3">
      <c r="A118" s="176" t="s">
        <v>219</v>
      </c>
      <c r="B118" s="177"/>
      <c r="C118" s="8" t="s">
        <v>816</v>
      </c>
      <c r="D118" s="8" t="s">
        <v>89</v>
      </c>
      <c r="E118" s="8" t="s">
        <v>90</v>
      </c>
      <c r="F118" s="8" t="s">
        <v>91</v>
      </c>
    </row>
    <row r="119" spans="1:6" ht="16.5" thickBot="1" x14ac:dyDescent="0.3">
      <c r="A119" s="67" t="s">
        <v>92</v>
      </c>
      <c r="B119" s="60" t="s">
        <v>220</v>
      </c>
      <c r="C119" s="60" t="s">
        <v>221</v>
      </c>
      <c r="D119" s="8" t="s">
        <v>85</v>
      </c>
      <c r="E119" s="8" t="s">
        <v>73</v>
      </c>
      <c r="F119" s="60"/>
    </row>
    <row r="120" spans="1:6" ht="26.25" thickBot="1" x14ac:dyDescent="0.3">
      <c r="A120" s="68" t="s">
        <v>95</v>
      </c>
      <c r="B120" s="60" t="s">
        <v>222</v>
      </c>
      <c r="C120" s="60" t="s">
        <v>223</v>
      </c>
      <c r="D120" s="8" t="s">
        <v>85</v>
      </c>
      <c r="E120" s="8" t="s">
        <v>73</v>
      </c>
      <c r="F120" s="60"/>
    </row>
    <row r="121" spans="1:6" ht="16.5" thickBot="1" x14ac:dyDescent="0.3">
      <c r="A121" s="68" t="s">
        <v>95</v>
      </c>
      <c r="B121" s="60" t="s">
        <v>224</v>
      </c>
      <c r="C121" s="60" t="s">
        <v>225</v>
      </c>
      <c r="D121" s="8" t="s">
        <v>85</v>
      </c>
      <c r="E121" s="8" t="s">
        <v>73</v>
      </c>
      <c r="F121" s="60"/>
    </row>
    <row r="122" spans="1:6" ht="26.25" thickBot="1" x14ac:dyDescent="0.3">
      <c r="A122" s="70" t="s">
        <v>109</v>
      </c>
      <c r="B122" s="60" t="s">
        <v>226</v>
      </c>
      <c r="C122" s="60" t="s">
        <v>227</v>
      </c>
      <c r="D122" s="8" t="s">
        <v>85</v>
      </c>
      <c r="E122" s="8" t="s">
        <v>73</v>
      </c>
      <c r="F122" s="60"/>
    </row>
    <row r="123" spans="1:6" ht="16.5" thickBot="1" x14ac:dyDescent="0.3">
      <c r="A123" s="69" t="s">
        <v>97</v>
      </c>
      <c r="B123" s="60" t="s">
        <v>228</v>
      </c>
      <c r="C123" s="60" t="s">
        <v>229</v>
      </c>
      <c r="D123" s="8" t="s">
        <v>85</v>
      </c>
      <c r="E123" s="8" t="s">
        <v>73</v>
      </c>
      <c r="F123" s="60"/>
    </row>
    <row r="124" spans="1:6" ht="26.25" thickBot="1" x14ac:dyDescent="0.3">
      <c r="A124" s="69" t="s">
        <v>97</v>
      </c>
      <c r="B124" s="60" t="s">
        <v>230</v>
      </c>
      <c r="C124" s="60" t="s">
        <v>231</v>
      </c>
      <c r="D124" s="8" t="s">
        <v>85</v>
      </c>
      <c r="E124" s="8" t="s">
        <v>73</v>
      </c>
      <c r="F124" s="60"/>
    </row>
    <row r="125" spans="1:6" ht="39" thickBot="1" x14ac:dyDescent="0.3">
      <c r="A125" s="71" t="s">
        <v>134</v>
      </c>
      <c r="B125" s="60" t="s">
        <v>232</v>
      </c>
      <c r="C125" s="60" t="s">
        <v>233</v>
      </c>
      <c r="D125" s="8" t="s">
        <v>85</v>
      </c>
      <c r="E125" s="8" t="s">
        <v>73</v>
      </c>
      <c r="F125" s="60"/>
    </row>
    <row r="126" spans="1:6" ht="16.5" thickBot="1" x14ac:dyDescent="0.3">
      <c r="A126" s="72" t="s">
        <v>218</v>
      </c>
      <c r="B126" s="60" t="s">
        <v>234</v>
      </c>
      <c r="C126" s="60" t="s">
        <v>235</v>
      </c>
      <c r="D126" s="8" t="s">
        <v>85</v>
      </c>
      <c r="E126" s="8" t="s">
        <v>73</v>
      </c>
      <c r="F126" s="60"/>
    </row>
  </sheetData>
  <mergeCells count="14">
    <mergeCell ref="C2:C9"/>
    <mergeCell ref="A9:B9"/>
    <mergeCell ref="A10:B10"/>
    <mergeCell ref="A17:B17"/>
    <mergeCell ref="A56:B56"/>
    <mergeCell ref="A110:B110"/>
    <mergeCell ref="A114:B114"/>
    <mergeCell ref="A118:B118"/>
    <mergeCell ref="A29:B29"/>
    <mergeCell ref="A69:B69"/>
    <mergeCell ref="A78:B78"/>
    <mergeCell ref="A84:B84"/>
    <mergeCell ref="A97:B97"/>
    <mergeCell ref="A102:B102"/>
  </mergeCells>
  <conditionalFormatting sqref="A10 A33:A37 A39:A41 A109:A251 A14:A31 A95:A107 A56:A80 A82:A87">
    <cfRule type="beginsWith" dxfId="746" priority="306" stopIfTrue="1" operator="beginsWith" text="Innovative">
      <formula>LEFT(A10,LEN("Innovative"))="Innovative"</formula>
    </cfRule>
    <cfRule type="beginsWith" dxfId="745" priority="307" stopIfTrue="1" operator="beginsWith" text="Professional">
      <formula>LEFT(A10,LEN("Professional"))="Professional"</formula>
    </cfRule>
    <cfRule type="beginsWith" dxfId="744" priority="308" stopIfTrue="1" operator="beginsWith" text="Advanced">
      <formula>LEFT(A10,LEN("Advanced"))="Advanced"</formula>
    </cfRule>
    <cfRule type="beginsWith" dxfId="743" priority="309" stopIfTrue="1" operator="beginsWith" text="Intermediate">
      <formula>LEFT(A10,LEN("Intermediate"))="Intermediate"</formula>
    </cfRule>
    <cfRule type="beginsWith" dxfId="742" priority="310" stopIfTrue="1" operator="beginsWith" text="Basic">
      <formula>LEFT(A10,LEN("Basic"))="Basic"</formula>
    </cfRule>
    <cfRule type="beginsWith" dxfId="741" priority="311" stopIfTrue="1" operator="beginsWith" text="Required">
      <formula>LEFT(A10,LEN("Required"))="Required"</formula>
    </cfRule>
    <cfRule type="notContainsBlanks" dxfId="740" priority="312" stopIfTrue="1">
      <formula>LEN(TRIM(A10))&gt;0</formula>
    </cfRule>
  </conditionalFormatting>
  <conditionalFormatting sqref="D53:E53 D33:E37 D39:E41 D109:E251 D56:E107 D10:E31">
    <cfRule type="beginsWith" dxfId="739" priority="298" stopIfTrue="1" operator="beginsWith" text="Not Applicable">
      <formula>LEFT(D10,LEN("Not Applicable"))="Not Applicable"</formula>
    </cfRule>
    <cfRule type="beginsWith" dxfId="738" priority="299" stopIfTrue="1" operator="beginsWith" text="Waived">
      <formula>LEFT(D10,LEN("Waived"))="Waived"</formula>
    </cfRule>
    <cfRule type="beginsWith" dxfId="737" priority="301" stopIfTrue="1" operator="beginsWith" text="Pre-Passed">
      <formula>LEFT(D10,LEN("Pre-Passed"))="Pre-Passed"</formula>
    </cfRule>
    <cfRule type="beginsWith" dxfId="736" priority="302" stopIfTrue="1" operator="beginsWith" text="Completed">
      <formula>LEFT(D10,LEN("Completed"))="Completed"</formula>
    </cfRule>
    <cfRule type="beginsWith" dxfId="735" priority="303" stopIfTrue="1" operator="beginsWith" text="Partial">
      <formula>LEFT(D10,LEN("Partial"))="Partial"</formula>
    </cfRule>
    <cfRule type="beginsWith" dxfId="734" priority="304" stopIfTrue="1" operator="beginsWith" text="Missing">
      <formula>LEFT(D10,LEN("Missing"))="Missing"</formula>
    </cfRule>
    <cfRule type="beginsWith" dxfId="733" priority="305" stopIfTrue="1" operator="beginsWith" text="Untested">
      <formula>LEFT(D10,LEN("Untested"))="Untested"</formula>
    </cfRule>
    <cfRule type="notContainsBlanks" dxfId="732" priority="313" stopIfTrue="1">
      <formula>LEN(TRIM(D10))&gt;0</formula>
    </cfRule>
  </conditionalFormatting>
  <conditionalFormatting sqref="A11">
    <cfRule type="beginsWith" dxfId="731" priority="291" stopIfTrue="1" operator="beginsWith" text="Innovative">
      <formula>LEFT(A11,LEN("Innovative"))="Innovative"</formula>
    </cfRule>
    <cfRule type="beginsWith" dxfId="730" priority="292" stopIfTrue="1" operator="beginsWith" text="Professional">
      <formula>LEFT(A11,LEN("Professional"))="Professional"</formula>
    </cfRule>
    <cfRule type="beginsWith" dxfId="729" priority="293" stopIfTrue="1" operator="beginsWith" text="Advanced">
      <formula>LEFT(A11,LEN("Advanced"))="Advanced"</formula>
    </cfRule>
    <cfRule type="beginsWith" dxfId="728" priority="294" stopIfTrue="1" operator="beginsWith" text="Intermediate">
      <formula>LEFT(A11,LEN("Intermediate"))="Intermediate"</formula>
    </cfRule>
    <cfRule type="beginsWith" dxfId="727" priority="295" stopIfTrue="1" operator="beginsWith" text="Basic">
      <formula>LEFT(A11,LEN("Basic"))="Basic"</formula>
    </cfRule>
    <cfRule type="beginsWith" dxfId="726" priority="296" stopIfTrue="1" operator="beginsWith" text="Required">
      <formula>LEFT(A11,LEN("Required"))="Required"</formula>
    </cfRule>
    <cfRule type="notContainsBlanks" dxfId="725" priority="297" stopIfTrue="1">
      <formula>LEN(TRIM(A11))&gt;0</formula>
    </cfRule>
  </conditionalFormatting>
  <conditionalFormatting sqref="A12:A13">
    <cfRule type="beginsWith" dxfId="724" priority="284" stopIfTrue="1" operator="beginsWith" text="Innovative">
      <formula>LEFT(A12,LEN("Innovative"))="Innovative"</formula>
    </cfRule>
    <cfRule type="beginsWith" dxfId="723" priority="285" stopIfTrue="1" operator="beginsWith" text="Professional">
      <formula>LEFT(A12,LEN("Professional"))="Professional"</formula>
    </cfRule>
    <cfRule type="beginsWith" dxfId="722" priority="286" stopIfTrue="1" operator="beginsWith" text="Advanced">
      <formula>LEFT(A12,LEN("Advanced"))="Advanced"</formula>
    </cfRule>
    <cfRule type="beginsWith" dxfId="721" priority="287" stopIfTrue="1" operator="beginsWith" text="Intermediate">
      <formula>LEFT(A12,LEN("Intermediate"))="Intermediate"</formula>
    </cfRule>
    <cfRule type="beginsWith" dxfId="720" priority="288" stopIfTrue="1" operator="beginsWith" text="Basic">
      <formula>LEFT(A12,LEN("Basic"))="Basic"</formula>
    </cfRule>
    <cfRule type="beginsWith" dxfId="719" priority="289" stopIfTrue="1" operator="beginsWith" text="Required">
      <formula>LEFT(A12,LEN("Required"))="Required"</formula>
    </cfRule>
    <cfRule type="notContainsBlanks" dxfId="718" priority="290" stopIfTrue="1">
      <formula>LEN(TRIM(A12))&gt;0</formula>
    </cfRule>
  </conditionalFormatting>
  <conditionalFormatting sqref="A13">
    <cfRule type="beginsWith" dxfId="717" priority="277" stopIfTrue="1" operator="beginsWith" text="Innovative">
      <formula>LEFT(A13,LEN("Innovative"))="Innovative"</formula>
    </cfRule>
    <cfRule type="beginsWith" dxfId="716" priority="278" stopIfTrue="1" operator="beginsWith" text="Professional">
      <formula>LEFT(A13,LEN("Professional"))="Professional"</formula>
    </cfRule>
    <cfRule type="beginsWith" dxfId="715" priority="279" stopIfTrue="1" operator="beginsWith" text="Advanced">
      <formula>LEFT(A13,LEN("Advanced"))="Advanced"</formula>
    </cfRule>
    <cfRule type="beginsWith" dxfId="714" priority="280" stopIfTrue="1" operator="beginsWith" text="Intermediate">
      <formula>LEFT(A13,LEN("Intermediate"))="Intermediate"</formula>
    </cfRule>
    <cfRule type="beginsWith" dxfId="713" priority="281" stopIfTrue="1" operator="beginsWith" text="Basic">
      <formula>LEFT(A13,LEN("Basic"))="Basic"</formula>
    </cfRule>
    <cfRule type="beginsWith" dxfId="712" priority="282" stopIfTrue="1" operator="beginsWith" text="Required">
      <formula>LEFT(A13,LEN("Required"))="Required"</formula>
    </cfRule>
    <cfRule type="notContainsBlanks" dxfId="711" priority="283" stopIfTrue="1">
      <formula>LEN(TRIM(A13))&gt;0</formula>
    </cfRule>
  </conditionalFormatting>
  <conditionalFormatting sqref="A108">
    <cfRule type="beginsWith" dxfId="710" priority="254" stopIfTrue="1" operator="beginsWith" text="Innovative">
      <formula>LEFT(A108,LEN("Innovative"))="Innovative"</formula>
    </cfRule>
    <cfRule type="beginsWith" dxfId="709" priority="255" stopIfTrue="1" operator="beginsWith" text="Professional">
      <formula>LEFT(A108,LEN("Professional"))="Professional"</formula>
    </cfRule>
    <cfRule type="beginsWith" dxfId="708" priority="256" stopIfTrue="1" operator="beginsWith" text="Advanced">
      <formula>LEFT(A108,LEN("Advanced"))="Advanced"</formula>
    </cfRule>
    <cfRule type="beginsWith" dxfId="707" priority="257" stopIfTrue="1" operator="beginsWith" text="Intermediate">
      <formula>LEFT(A108,LEN("Intermediate"))="Intermediate"</formula>
    </cfRule>
    <cfRule type="beginsWith" dxfId="706" priority="258" stopIfTrue="1" operator="beginsWith" text="Basic">
      <formula>LEFT(A108,LEN("Basic"))="Basic"</formula>
    </cfRule>
    <cfRule type="beginsWith" dxfId="705" priority="259" stopIfTrue="1" operator="beginsWith" text="Required">
      <formula>LEFT(A108,LEN("Required"))="Required"</formula>
    </cfRule>
    <cfRule type="notContainsBlanks" dxfId="704" priority="260" stopIfTrue="1">
      <formula>LEN(TRIM(A108))&gt;0</formula>
    </cfRule>
  </conditionalFormatting>
  <conditionalFormatting sqref="D108:E108">
    <cfRule type="beginsWith" dxfId="703" priority="247" stopIfTrue="1" operator="beginsWith" text="Not Applicable">
      <formula>LEFT(D108,LEN("Not Applicable"))="Not Applicable"</formula>
    </cfRule>
    <cfRule type="beginsWith" dxfId="702" priority="248" stopIfTrue="1" operator="beginsWith" text="Waived">
      <formula>LEFT(D108,LEN("Waived"))="Waived"</formula>
    </cfRule>
    <cfRule type="beginsWith" dxfId="701" priority="249" stopIfTrue="1" operator="beginsWith" text="Pre-Passed">
      <formula>LEFT(D108,LEN("Pre-Passed"))="Pre-Passed"</formula>
    </cfRule>
    <cfRule type="beginsWith" dxfId="700" priority="250" stopIfTrue="1" operator="beginsWith" text="Completed">
      <formula>LEFT(D108,LEN("Completed"))="Completed"</formula>
    </cfRule>
    <cfRule type="beginsWith" dxfId="699" priority="251" stopIfTrue="1" operator="beginsWith" text="Partial">
      <formula>LEFT(D108,LEN("Partial"))="Partial"</formula>
    </cfRule>
    <cfRule type="beginsWith" dxfId="698" priority="252" stopIfTrue="1" operator="beginsWith" text="Missing">
      <formula>LEFT(D108,LEN("Missing"))="Missing"</formula>
    </cfRule>
    <cfRule type="beginsWith" dxfId="697" priority="253" stopIfTrue="1" operator="beginsWith" text="Untested">
      <formula>LEFT(D108,LEN("Untested"))="Untested"</formula>
    </cfRule>
    <cfRule type="notContainsBlanks" dxfId="696" priority="261" stopIfTrue="1">
      <formula>LEN(TRIM(D108))&gt;0</formula>
    </cfRule>
  </conditionalFormatting>
  <conditionalFormatting sqref="A51">
    <cfRule type="beginsWith" dxfId="695" priority="239" stopIfTrue="1" operator="beginsWith" text="Innovative">
      <formula>LEFT(A51,LEN("Innovative"))="Innovative"</formula>
    </cfRule>
    <cfRule type="beginsWith" dxfId="694" priority="240" stopIfTrue="1" operator="beginsWith" text="Professional">
      <formula>LEFT(A51,LEN("Professional"))="Professional"</formula>
    </cfRule>
    <cfRule type="beginsWith" dxfId="693" priority="241" stopIfTrue="1" operator="beginsWith" text="Advanced">
      <formula>LEFT(A51,LEN("Advanced"))="Advanced"</formula>
    </cfRule>
    <cfRule type="beginsWith" dxfId="692" priority="242" stopIfTrue="1" operator="beginsWith" text="Intermediate">
      <formula>LEFT(A51,LEN("Intermediate"))="Intermediate"</formula>
    </cfRule>
    <cfRule type="beginsWith" dxfId="691" priority="243" stopIfTrue="1" operator="beginsWith" text="Basic">
      <formula>LEFT(A51,LEN("Basic"))="Basic"</formula>
    </cfRule>
    <cfRule type="beginsWith" dxfId="690" priority="244" stopIfTrue="1" operator="beginsWith" text="Required">
      <formula>LEFT(A51,LEN("Required"))="Required"</formula>
    </cfRule>
    <cfRule type="notContainsBlanks" dxfId="689" priority="245" stopIfTrue="1">
      <formula>LEN(TRIM(A51))&gt;0</formula>
    </cfRule>
  </conditionalFormatting>
  <conditionalFormatting sqref="D51:E51">
    <cfRule type="beginsWith" dxfId="688" priority="232" stopIfTrue="1" operator="beginsWith" text="Not Applicable">
      <formula>LEFT(D51,LEN("Not Applicable"))="Not Applicable"</formula>
    </cfRule>
    <cfRule type="beginsWith" dxfId="687" priority="233" stopIfTrue="1" operator="beginsWith" text="Waived">
      <formula>LEFT(D51,LEN("Waived"))="Waived"</formula>
    </cfRule>
    <cfRule type="beginsWith" dxfId="686" priority="234" stopIfTrue="1" operator="beginsWith" text="Pre-Passed">
      <formula>LEFT(D51,LEN("Pre-Passed"))="Pre-Passed"</formula>
    </cfRule>
    <cfRule type="beginsWith" dxfId="685" priority="235" stopIfTrue="1" operator="beginsWith" text="Completed">
      <formula>LEFT(D51,LEN("Completed"))="Completed"</formula>
    </cfRule>
    <cfRule type="beginsWith" dxfId="684" priority="236" stopIfTrue="1" operator="beginsWith" text="Partial">
      <formula>LEFT(D51,LEN("Partial"))="Partial"</formula>
    </cfRule>
    <cfRule type="beginsWith" dxfId="683" priority="237" stopIfTrue="1" operator="beginsWith" text="Missing">
      <formula>LEFT(D51,LEN("Missing"))="Missing"</formula>
    </cfRule>
    <cfRule type="beginsWith" dxfId="682" priority="238" stopIfTrue="1" operator="beginsWith" text="Untested">
      <formula>LEFT(D51,LEN("Untested"))="Untested"</formula>
    </cfRule>
    <cfRule type="notContainsBlanks" dxfId="681" priority="246" stopIfTrue="1">
      <formula>LEN(TRIM(D51))&gt;0</formula>
    </cfRule>
  </conditionalFormatting>
  <conditionalFormatting sqref="A47">
    <cfRule type="beginsWith" dxfId="680" priority="224" stopIfTrue="1" operator="beginsWith" text="Innovative">
      <formula>LEFT(A47,LEN("Innovative"))="Innovative"</formula>
    </cfRule>
    <cfRule type="beginsWith" dxfId="679" priority="225" stopIfTrue="1" operator="beginsWith" text="Professional">
      <formula>LEFT(A47,LEN("Professional"))="Professional"</formula>
    </cfRule>
    <cfRule type="beginsWith" dxfId="678" priority="226" stopIfTrue="1" operator="beginsWith" text="Advanced">
      <formula>LEFT(A47,LEN("Advanced"))="Advanced"</formula>
    </cfRule>
    <cfRule type="beginsWith" dxfId="677" priority="227" stopIfTrue="1" operator="beginsWith" text="Intermediate">
      <formula>LEFT(A47,LEN("Intermediate"))="Intermediate"</formula>
    </cfRule>
    <cfRule type="beginsWith" dxfId="676" priority="228" stopIfTrue="1" operator="beginsWith" text="Basic">
      <formula>LEFT(A47,LEN("Basic"))="Basic"</formula>
    </cfRule>
    <cfRule type="beginsWith" dxfId="675" priority="229" stopIfTrue="1" operator="beginsWith" text="Required">
      <formula>LEFT(A47,LEN("Required"))="Required"</formula>
    </cfRule>
    <cfRule type="notContainsBlanks" dxfId="674" priority="230" stopIfTrue="1">
      <formula>LEN(TRIM(A47))&gt;0</formula>
    </cfRule>
  </conditionalFormatting>
  <conditionalFormatting sqref="D47:E47">
    <cfRule type="beginsWith" dxfId="673" priority="217" stopIfTrue="1" operator="beginsWith" text="Not Applicable">
      <formula>LEFT(D47,LEN("Not Applicable"))="Not Applicable"</formula>
    </cfRule>
    <cfRule type="beginsWith" dxfId="672" priority="218" stopIfTrue="1" operator="beginsWith" text="Waived">
      <formula>LEFT(D47,LEN("Waived"))="Waived"</formula>
    </cfRule>
    <cfRule type="beginsWith" dxfId="671" priority="219" stopIfTrue="1" operator="beginsWith" text="Pre-Passed">
      <formula>LEFT(D47,LEN("Pre-Passed"))="Pre-Passed"</formula>
    </cfRule>
    <cfRule type="beginsWith" dxfId="670" priority="220" stopIfTrue="1" operator="beginsWith" text="Completed">
      <formula>LEFT(D47,LEN("Completed"))="Completed"</formula>
    </cfRule>
    <cfRule type="beginsWith" dxfId="669" priority="221" stopIfTrue="1" operator="beginsWith" text="Partial">
      <formula>LEFT(D47,LEN("Partial"))="Partial"</formula>
    </cfRule>
    <cfRule type="beginsWith" dxfId="668" priority="222" stopIfTrue="1" operator="beginsWith" text="Missing">
      <formula>LEFT(D47,LEN("Missing"))="Missing"</formula>
    </cfRule>
    <cfRule type="beginsWith" dxfId="667" priority="223" stopIfTrue="1" operator="beginsWith" text="Untested">
      <formula>LEFT(D47,LEN("Untested"))="Untested"</formula>
    </cfRule>
    <cfRule type="notContainsBlanks" dxfId="666" priority="231" stopIfTrue="1">
      <formula>LEN(TRIM(D47))&gt;0</formula>
    </cfRule>
  </conditionalFormatting>
  <conditionalFormatting sqref="A42">
    <cfRule type="beginsWith" dxfId="665" priority="209" stopIfTrue="1" operator="beginsWith" text="Innovative">
      <formula>LEFT(A42,LEN("Innovative"))="Innovative"</formula>
    </cfRule>
    <cfRule type="beginsWith" dxfId="664" priority="210" stopIfTrue="1" operator="beginsWith" text="Professional">
      <formula>LEFT(A42,LEN("Professional"))="Professional"</formula>
    </cfRule>
    <cfRule type="beginsWith" dxfId="663" priority="211" stopIfTrue="1" operator="beginsWith" text="Advanced">
      <formula>LEFT(A42,LEN("Advanced"))="Advanced"</formula>
    </cfRule>
    <cfRule type="beginsWith" dxfId="662" priority="212" stopIfTrue="1" operator="beginsWith" text="Intermediate">
      <formula>LEFT(A42,LEN("Intermediate"))="Intermediate"</formula>
    </cfRule>
    <cfRule type="beginsWith" dxfId="661" priority="213" stopIfTrue="1" operator="beginsWith" text="Basic">
      <formula>LEFT(A42,LEN("Basic"))="Basic"</formula>
    </cfRule>
    <cfRule type="beginsWith" dxfId="660" priority="214" stopIfTrue="1" operator="beginsWith" text="Required">
      <formula>LEFT(A42,LEN("Required"))="Required"</formula>
    </cfRule>
    <cfRule type="notContainsBlanks" dxfId="659" priority="215" stopIfTrue="1">
      <formula>LEN(TRIM(A42))&gt;0</formula>
    </cfRule>
  </conditionalFormatting>
  <conditionalFormatting sqref="D42:E42">
    <cfRule type="beginsWith" dxfId="658" priority="202" stopIfTrue="1" operator="beginsWith" text="Not Applicable">
      <formula>LEFT(D42,LEN("Not Applicable"))="Not Applicable"</formula>
    </cfRule>
    <cfRule type="beginsWith" dxfId="657" priority="203" stopIfTrue="1" operator="beginsWith" text="Waived">
      <formula>LEFT(D42,LEN("Waived"))="Waived"</formula>
    </cfRule>
    <cfRule type="beginsWith" dxfId="656" priority="204" stopIfTrue="1" operator="beginsWith" text="Pre-Passed">
      <formula>LEFT(D42,LEN("Pre-Passed"))="Pre-Passed"</formula>
    </cfRule>
    <cfRule type="beginsWith" dxfId="655" priority="205" stopIfTrue="1" operator="beginsWith" text="Completed">
      <formula>LEFT(D42,LEN("Completed"))="Completed"</formula>
    </cfRule>
    <cfRule type="beginsWith" dxfId="654" priority="206" stopIfTrue="1" operator="beginsWith" text="Partial">
      <formula>LEFT(D42,LEN("Partial"))="Partial"</formula>
    </cfRule>
    <cfRule type="beginsWith" dxfId="653" priority="207" stopIfTrue="1" operator="beginsWith" text="Missing">
      <formula>LEFT(D42,LEN("Missing"))="Missing"</formula>
    </cfRule>
    <cfRule type="beginsWith" dxfId="652" priority="208" stopIfTrue="1" operator="beginsWith" text="Untested">
      <formula>LEFT(D42,LEN("Untested"))="Untested"</formula>
    </cfRule>
    <cfRule type="notContainsBlanks" dxfId="651" priority="216" stopIfTrue="1">
      <formula>LEN(TRIM(D42))&gt;0</formula>
    </cfRule>
  </conditionalFormatting>
  <conditionalFormatting sqref="A53">
    <cfRule type="beginsWith" dxfId="650" priority="195" stopIfTrue="1" operator="beginsWith" text="Innovative">
      <formula>LEFT(A53,LEN("Innovative"))="Innovative"</formula>
    </cfRule>
    <cfRule type="beginsWith" dxfId="649" priority="196" stopIfTrue="1" operator="beginsWith" text="Professional">
      <formula>LEFT(A53,LEN("Professional"))="Professional"</formula>
    </cfRule>
    <cfRule type="beginsWith" dxfId="648" priority="197" stopIfTrue="1" operator="beginsWith" text="Advanced">
      <formula>LEFT(A53,LEN("Advanced"))="Advanced"</formula>
    </cfRule>
    <cfRule type="beginsWith" dxfId="647" priority="198" stopIfTrue="1" operator="beginsWith" text="Intermediate">
      <formula>LEFT(A53,LEN("Intermediate"))="Intermediate"</formula>
    </cfRule>
    <cfRule type="beginsWith" dxfId="646" priority="199" stopIfTrue="1" operator="beginsWith" text="Basic">
      <formula>LEFT(A53,LEN("Basic"))="Basic"</formula>
    </cfRule>
    <cfRule type="beginsWith" dxfId="645" priority="200" stopIfTrue="1" operator="beginsWith" text="Required">
      <formula>LEFT(A53,LEN("Required"))="Required"</formula>
    </cfRule>
    <cfRule type="notContainsBlanks" dxfId="644" priority="201" stopIfTrue="1">
      <formula>LEN(TRIM(A53))&gt;0</formula>
    </cfRule>
  </conditionalFormatting>
  <conditionalFormatting sqref="A46">
    <cfRule type="beginsWith" dxfId="643" priority="187" stopIfTrue="1" operator="beginsWith" text="Innovative">
      <formula>LEFT(A46,LEN("Innovative"))="Innovative"</formula>
    </cfRule>
    <cfRule type="beginsWith" dxfId="642" priority="188" stopIfTrue="1" operator="beginsWith" text="Professional">
      <formula>LEFT(A46,LEN("Professional"))="Professional"</formula>
    </cfRule>
    <cfRule type="beginsWith" dxfId="641" priority="189" stopIfTrue="1" operator="beginsWith" text="Advanced">
      <formula>LEFT(A46,LEN("Advanced"))="Advanced"</formula>
    </cfRule>
    <cfRule type="beginsWith" dxfId="640" priority="190" stopIfTrue="1" operator="beginsWith" text="Intermediate">
      <formula>LEFT(A46,LEN("Intermediate"))="Intermediate"</formula>
    </cfRule>
    <cfRule type="beginsWith" dxfId="639" priority="191" stopIfTrue="1" operator="beginsWith" text="Basic">
      <formula>LEFT(A46,LEN("Basic"))="Basic"</formula>
    </cfRule>
    <cfRule type="beginsWith" dxfId="638" priority="192" stopIfTrue="1" operator="beginsWith" text="Required">
      <formula>LEFT(A46,LEN("Required"))="Required"</formula>
    </cfRule>
    <cfRule type="notContainsBlanks" dxfId="637" priority="193" stopIfTrue="1">
      <formula>LEN(TRIM(A46))&gt;0</formula>
    </cfRule>
  </conditionalFormatting>
  <conditionalFormatting sqref="D46:E46">
    <cfRule type="beginsWith" dxfId="636" priority="180" stopIfTrue="1" operator="beginsWith" text="Not Applicable">
      <formula>LEFT(D46,LEN("Not Applicable"))="Not Applicable"</formula>
    </cfRule>
    <cfRule type="beginsWith" dxfId="635" priority="181" stopIfTrue="1" operator="beginsWith" text="Waived">
      <formula>LEFT(D46,LEN("Waived"))="Waived"</formula>
    </cfRule>
    <cfRule type="beginsWith" dxfId="634" priority="182" stopIfTrue="1" operator="beginsWith" text="Pre-Passed">
      <formula>LEFT(D46,LEN("Pre-Passed"))="Pre-Passed"</formula>
    </cfRule>
    <cfRule type="beginsWith" dxfId="633" priority="183" stopIfTrue="1" operator="beginsWith" text="Completed">
      <formula>LEFT(D46,LEN("Completed"))="Completed"</formula>
    </cfRule>
    <cfRule type="beginsWith" dxfId="632" priority="184" stopIfTrue="1" operator="beginsWith" text="Partial">
      <formula>LEFT(D46,LEN("Partial"))="Partial"</formula>
    </cfRule>
    <cfRule type="beginsWith" dxfId="631" priority="185" stopIfTrue="1" operator="beginsWith" text="Missing">
      <formula>LEFT(D46,LEN("Missing"))="Missing"</formula>
    </cfRule>
    <cfRule type="beginsWith" dxfId="630" priority="186" stopIfTrue="1" operator="beginsWith" text="Untested">
      <formula>LEFT(D46,LEN("Untested"))="Untested"</formula>
    </cfRule>
    <cfRule type="notContainsBlanks" dxfId="629" priority="194" stopIfTrue="1">
      <formula>LEN(TRIM(D46))&gt;0</formula>
    </cfRule>
  </conditionalFormatting>
  <conditionalFormatting sqref="D52:E52">
    <cfRule type="beginsWith" dxfId="628" priority="172" stopIfTrue="1" operator="beginsWith" text="Not Applicable">
      <formula>LEFT(D52,LEN("Not Applicable"))="Not Applicable"</formula>
    </cfRule>
    <cfRule type="beginsWith" dxfId="627" priority="173" stopIfTrue="1" operator="beginsWith" text="Waived">
      <formula>LEFT(D52,LEN("Waived"))="Waived"</formula>
    </cfRule>
    <cfRule type="beginsWith" dxfId="626" priority="174" stopIfTrue="1" operator="beginsWith" text="Pre-Passed">
      <formula>LEFT(D52,LEN("Pre-Passed"))="Pre-Passed"</formula>
    </cfRule>
    <cfRule type="beginsWith" dxfId="625" priority="175" stopIfTrue="1" operator="beginsWith" text="Completed">
      <formula>LEFT(D52,LEN("Completed"))="Completed"</formula>
    </cfRule>
    <cfRule type="beginsWith" dxfId="624" priority="176" stopIfTrue="1" operator="beginsWith" text="Partial">
      <formula>LEFT(D52,LEN("Partial"))="Partial"</formula>
    </cfRule>
    <cfRule type="beginsWith" dxfId="623" priority="177" stopIfTrue="1" operator="beginsWith" text="Missing">
      <formula>LEFT(D52,LEN("Missing"))="Missing"</formula>
    </cfRule>
    <cfRule type="beginsWith" dxfId="622" priority="178" stopIfTrue="1" operator="beginsWith" text="Untested">
      <formula>LEFT(D52,LEN("Untested"))="Untested"</formula>
    </cfRule>
    <cfRule type="notContainsBlanks" dxfId="621" priority="179" stopIfTrue="1">
      <formula>LEN(TRIM(D52))&gt;0</formula>
    </cfRule>
  </conditionalFormatting>
  <conditionalFormatting sqref="A52">
    <cfRule type="beginsWith" dxfId="620" priority="165" stopIfTrue="1" operator="beginsWith" text="Innovative">
      <formula>LEFT(A52,LEN("Innovative"))="Innovative"</formula>
    </cfRule>
    <cfRule type="beginsWith" dxfId="619" priority="166" stopIfTrue="1" operator="beginsWith" text="Professional">
      <formula>LEFT(A52,LEN("Professional"))="Professional"</formula>
    </cfRule>
    <cfRule type="beginsWith" dxfId="618" priority="167" stopIfTrue="1" operator="beginsWith" text="Advanced">
      <formula>LEFT(A52,LEN("Advanced"))="Advanced"</formula>
    </cfRule>
    <cfRule type="beginsWith" dxfId="617" priority="168" stopIfTrue="1" operator="beginsWith" text="Intermediate">
      <formula>LEFT(A52,LEN("Intermediate"))="Intermediate"</formula>
    </cfRule>
    <cfRule type="beginsWith" dxfId="616" priority="169" stopIfTrue="1" operator="beginsWith" text="Basic">
      <formula>LEFT(A52,LEN("Basic"))="Basic"</formula>
    </cfRule>
    <cfRule type="beginsWith" dxfId="615" priority="170" stopIfTrue="1" operator="beginsWith" text="Required">
      <formula>LEFT(A52,LEN("Required"))="Required"</formula>
    </cfRule>
    <cfRule type="notContainsBlanks" dxfId="614" priority="171" stopIfTrue="1">
      <formula>LEN(TRIM(A52))&gt;0</formula>
    </cfRule>
  </conditionalFormatting>
  <conditionalFormatting sqref="A45">
    <cfRule type="beginsWith" dxfId="613" priority="157" stopIfTrue="1" operator="beginsWith" text="Innovative">
      <formula>LEFT(A45,LEN("Innovative"))="Innovative"</formula>
    </cfRule>
    <cfRule type="beginsWith" dxfId="612" priority="158" stopIfTrue="1" operator="beginsWith" text="Professional">
      <formula>LEFT(A45,LEN("Professional"))="Professional"</formula>
    </cfRule>
    <cfRule type="beginsWith" dxfId="611" priority="159" stopIfTrue="1" operator="beginsWith" text="Advanced">
      <formula>LEFT(A45,LEN("Advanced"))="Advanced"</formula>
    </cfRule>
    <cfRule type="beginsWith" dxfId="610" priority="160" stopIfTrue="1" operator="beginsWith" text="Intermediate">
      <formula>LEFT(A45,LEN("Intermediate"))="Intermediate"</formula>
    </cfRule>
    <cfRule type="beginsWith" dxfId="609" priority="161" stopIfTrue="1" operator="beginsWith" text="Basic">
      <formula>LEFT(A45,LEN("Basic"))="Basic"</formula>
    </cfRule>
    <cfRule type="beginsWith" dxfId="608" priority="162" stopIfTrue="1" operator="beginsWith" text="Required">
      <formula>LEFT(A45,LEN("Required"))="Required"</formula>
    </cfRule>
    <cfRule type="notContainsBlanks" dxfId="607" priority="163" stopIfTrue="1">
      <formula>LEN(TRIM(A45))&gt;0</formula>
    </cfRule>
  </conditionalFormatting>
  <conditionalFormatting sqref="D45:E45">
    <cfRule type="beginsWith" dxfId="606" priority="150" stopIfTrue="1" operator="beginsWith" text="Not Applicable">
      <formula>LEFT(D45,LEN("Not Applicable"))="Not Applicable"</formula>
    </cfRule>
    <cfRule type="beginsWith" dxfId="605" priority="151" stopIfTrue="1" operator="beginsWith" text="Waived">
      <formula>LEFT(D45,LEN("Waived"))="Waived"</formula>
    </cfRule>
    <cfRule type="beginsWith" dxfId="604" priority="152" stopIfTrue="1" operator="beginsWith" text="Pre-Passed">
      <formula>LEFT(D45,LEN("Pre-Passed"))="Pre-Passed"</formula>
    </cfRule>
    <cfRule type="beginsWith" dxfId="603" priority="153" stopIfTrue="1" operator="beginsWith" text="Completed">
      <formula>LEFT(D45,LEN("Completed"))="Completed"</formula>
    </cfRule>
    <cfRule type="beginsWith" dxfId="602" priority="154" stopIfTrue="1" operator="beginsWith" text="Partial">
      <formula>LEFT(D45,LEN("Partial"))="Partial"</formula>
    </cfRule>
    <cfRule type="beginsWith" dxfId="601" priority="155" stopIfTrue="1" operator="beginsWith" text="Missing">
      <formula>LEFT(D45,LEN("Missing"))="Missing"</formula>
    </cfRule>
    <cfRule type="beginsWith" dxfId="600" priority="156" stopIfTrue="1" operator="beginsWith" text="Untested">
      <formula>LEFT(D45,LEN("Untested"))="Untested"</formula>
    </cfRule>
    <cfRule type="notContainsBlanks" dxfId="599" priority="164" stopIfTrue="1">
      <formula>LEN(TRIM(D45))&gt;0</formula>
    </cfRule>
  </conditionalFormatting>
  <conditionalFormatting sqref="A50">
    <cfRule type="beginsWith" dxfId="598" priority="142" stopIfTrue="1" operator="beginsWith" text="Innovative">
      <formula>LEFT(A50,LEN("Innovative"))="Innovative"</formula>
    </cfRule>
    <cfRule type="beginsWith" dxfId="597" priority="143" stopIfTrue="1" operator="beginsWith" text="Professional">
      <formula>LEFT(A50,LEN("Professional"))="Professional"</formula>
    </cfRule>
    <cfRule type="beginsWith" dxfId="596" priority="144" stopIfTrue="1" operator="beginsWith" text="Advanced">
      <formula>LEFT(A50,LEN("Advanced"))="Advanced"</formula>
    </cfRule>
    <cfRule type="beginsWith" dxfId="595" priority="145" stopIfTrue="1" operator="beginsWith" text="Intermediate">
      <formula>LEFT(A50,LEN("Intermediate"))="Intermediate"</formula>
    </cfRule>
    <cfRule type="beginsWith" dxfId="594" priority="146" stopIfTrue="1" operator="beginsWith" text="Basic">
      <formula>LEFT(A50,LEN("Basic"))="Basic"</formula>
    </cfRule>
    <cfRule type="beginsWith" dxfId="593" priority="147" stopIfTrue="1" operator="beginsWith" text="Required">
      <formula>LEFT(A50,LEN("Required"))="Required"</formula>
    </cfRule>
    <cfRule type="notContainsBlanks" dxfId="592" priority="148" stopIfTrue="1">
      <formula>LEN(TRIM(A50))&gt;0</formula>
    </cfRule>
  </conditionalFormatting>
  <conditionalFormatting sqref="D50:E50">
    <cfRule type="beginsWith" dxfId="591" priority="135" stopIfTrue="1" operator="beginsWith" text="Not Applicable">
      <formula>LEFT(D50,LEN("Not Applicable"))="Not Applicable"</formula>
    </cfRule>
    <cfRule type="beginsWith" dxfId="590" priority="136" stopIfTrue="1" operator="beginsWith" text="Waived">
      <formula>LEFT(D50,LEN("Waived"))="Waived"</formula>
    </cfRule>
    <cfRule type="beginsWith" dxfId="589" priority="137" stopIfTrue="1" operator="beginsWith" text="Pre-Passed">
      <formula>LEFT(D50,LEN("Pre-Passed"))="Pre-Passed"</formula>
    </cfRule>
    <cfRule type="beginsWith" dxfId="588" priority="138" stopIfTrue="1" operator="beginsWith" text="Completed">
      <formula>LEFT(D50,LEN("Completed"))="Completed"</formula>
    </cfRule>
    <cfRule type="beginsWith" dxfId="587" priority="139" stopIfTrue="1" operator="beginsWith" text="Partial">
      <formula>LEFT(D50,LEN("Partial"))="Partial"</formula>
    </cfRule>
    <cfRule type="beginsWith" dxfId="586" priority="140" stopIfTrue="1" operator="beginsWith" text="Missing">
      <formula>LEFT(D50,LEN("Missing"))="Missing"</formula>
    </cfRule>
    <cfRule type="beginsWith" dxfId="585" priority="141" stopIfTrue="1" operator="beginsWith" text="Untested">
      <formula>LEFT(D50,LEN("Untested"))="Untested"</formula>
    </cfRule>
    <cfRule type="notContainsBlanks" dxfId="584" priority="149" stopIfTrue="1">
      <formula>LEN(TRIM(D50))&gt;0</formula>
    </cfRule>
  </conditionalFormatting>
  <conditionalFormatting sqref="A32">
    <cfRule type="beginsWith" dxfId="583" priority="127" stopIfTrue="1" operator="beginsWith" text="Innovative">
      <formula>LEFT(A32,LEN("Innovative"))="Innovative"</formula>
    </cfRule>
    <cfRule type="beginsWith" dxfId="582" priority="128" stopIfTrue="1" operator="beginsWith" text="Professional">
      <formula>LEFT(A32,LEN("Professional"))="Professional"</formula>
    </cfRule>
    <cfRule type="beginsWith" dxfId="581" priority="129" stopIfTrue="1" operator="beginsWith" text="Advanced">
      <formula>LEFT(A32,LEN("Advanced"))="Advanced"</formula>
    </cfRule>
    <cfRule type="beginsWith" dxfId="580" priority="130" stopIfTrue="1" operator="beginsWith" text="Intermediate">
      <formula>LEFT(A32,LEN("Intermediate"))="Intermediate"</formula>
    </cfRule>
    <cfRule type="beginsWith" dxfId="579" priority="131" stopIfTrue="1" operator="beginsWith" text="Basic">
      <formula>LEFT(A32,LEN("Basic"))="Basic"</formula>
    </cfRule>
    <cfRule type="beginsWith" dxfId="578" priority="132" stopIfTrue="1" operator="beginsWith" text="Required">
      <formula>LEFT(A32,LEN("Required"))="Required"</formula>
    </cfRule>
    <cfRule type="notContainsBlanks" dxfId="577" priority="133" stopIfTrue="1">
      <formula>LEN(TRIM(A32))&gt;0</formula>
    </cfRule>
  </conditionalFormatting>
  <conditionalFormatting sqref="D32:E32">
    <cfRule type="beginsWith" dxfId="576" priority="120" stopIfTrue="1" operator="beginsWith" text="Not Applicable">
      <formula>LEFT(D32,LEN("Not Applicable"))="Not Applicable"</formula>
    </cfRule>
    <cfRule type="beginsWith" dxfId="575" priority="121" stopIfTrue="1" operator="beginsWith" text="Waived">
      <formula>LEFT(D32,LEN("Waived"))="Waived"</formula>
    </cfRule>
    <cfRule type="beginsWith" dxfId="574" priority="122" stopIfTrue="1" operator="beginsWith" text="Pre-Passed">
      <formula>LEFT(D32,LEN("Pre-Passed"))="Pre-Passed"</formula>
    </cfRule>
    <cfRule type="beginsWith" dxfId="573" priority="123" stopIfTrue="1" operator="beginsWith" text="Completed">
      <formula>LEFT(D32,LEN("Completed"))="Completed"</formula>
    </cfRule>
    <cfRule type="beginsWith" dxfId="572" priority="124" stopIfTrue="1" operator="beginsWith" text="Partial">
      <formula>LEFT(D32,LEN("Partial"))="Partial"</formula>
    </cfRule>
    <cfRule type="beginsWith" dxfId="571" priority="125" stopIfTrue="1" operator="beginsWith" text="Missing">
      <formula>LEFT(D32,LEN("Missing"))="Missing"</formula>
    </cfRule>
    <cfRule type="beginsWith" dxfId="570" priority="126" stopIfTrue="1" operator="beginsWith" text="Untested">
      <formula>LEFT(D32,LEN("Untested"))="Untested"</formula>
    </cfRule>
    <cfRule type="notContainsBlanks" dxfId="569" priority="134" stopIfTrue="1">
      <formula>LEN(TRIM(D32))&gt;0</formula>
    </cfRule>
  </conditionalFormatting>
  <conditionalFormatting sqref="A38">
    <cfRule type="beginsWith" dxfId="568" priority="112" stopIfTrue="1" operator="beginsWith" text="Innovative">
      <formula>LEFT(A38,LEN("Innovative"))="Innovative"</formula>
    </cfRule>
    <cfRule type="beginsWith" dxfId="567" priority="113" stopIfTrue="1" operator="beginsWith" text="Professional">
      <formula>LEFT(A38,LEN("Professional"))="Professional"</formula>
    </cfRule>
    <cfRule type="beginsWith" dxfId="566" priority="114" stopIfTrue="1" operator="beginsWith" text="Advanced">
      <formula>LEFT(A38,LEN("Advanced"))="Advanced"</formula>
    </cfRule>
    <cfRule type="beginsWith" dxfId="565" priority="115" stopIfTrue="1" operator="beginsWith" text="Intermediate">
      <formula>LEFT(A38,LEN("Intermediate"))="Intermediate"</formula>
    </cfRule>
    <cfRule type="beginsWith" dxfId="564" priority="116" stopIfTrue="1" operator="beginsWith" text="Basic">
      <formula>LEFT(A38,LEN("Basic"))="Basic"</formula>
    </cfRule>
    <cfRule type="beginsWith" dxfId="563" priority="117" stopIfTrue="1" operator="beginsWith" text="Required">
      <formula>LEFT(A38,LEN("Required"))="Required"</formula>
    </cfRule>
    <cfRule type="notContainsBlanks" dxfId="562" priority="118" stopIfTrue="1">
      <formula>LEN(TRIM(A38))&gt;0</formula>
    </cfRule>
  </conditionalFormatting>
  <conditionalFormatting sqref="D38:E38">
    <cfRule type="beginsWith" dxfId="561" priority="105" stopIfTrue="1" operator="beginsWith" text="Not Applicable">
      <formula>LEFT(D38,LEN("Not Applicable"))="Not Applicable"</formula>
    </cfRule>
    <cfRule type="beginsWith" dxfId="560" priority="106" stopIfTrue="1" operator="beginsWith" text="Waived">
      <formula>LEFT(D38,LEN("Waived"))="Waived"</formula>
    </cfRule>
    <cfRule type="beginsWith" dxfId="559" priority="107" stopIfTrue="1" operator="beginsWith" text="Pre-Passed">
      <formula>LEFT(D38,LEN("Pre-Passed"))="Pre-Passed"</formula>
    </cfRule>
    <cfRule type="beginsWith" dxfId="558" priority="108" stopIfTrue="1" operator="beginsWith" text="Completed">
      <formula>LEFT(D38,LEN("Completed"))="Completed"</formula>
    </cfRule>
    <cfRule type="beginsWith" dxfId="557" priority="109" stopIfTrue="1" operator="beginsWith" text="Partial">
      <formula>LEFT(D38,LEN("Partial"))="Partial"</formula>
    </cfRule>
    <cfRule type="beginsWith" dxfId="556" priority="110" stopIfTrue="1" operator="beginsWith" text="Missing">
      <formula>LEFT(D38,LEN("Missing"))="Missing"</formula>
    </cfRule>
    <cfRule type="beginsWith" dxfId="555" priority="111" stopIfTrue="1" operator="beginsWith" text="Untested">
      <formula>LEFT(D38,LEN("Untested"))="Untested"</formula>
    </cfRule>
    <cfRule type="notContainsBlanks" dxfId="554" priority="119" stopIfTrue="1">
      <formula>LEN(TRIM(D38))&gt;0</formula>
    </cfRule>
  </conditionalFormatting>
  <conditionalFormatting sqref="A44">
    <cfRule type="beginsWith" dxfId="553" priority="97" stopIfTrue="1" operator="beginsWith" text="Innovative">
      <formula>LEFT(A44,LEN("Innovative"))="Innovative"</formula>
    </cfRule>
    <cfRule type="beginsWith" dxfId="552" priority="98" stopIfTrue="1" operator="beginsWith" text="Professional">
      <formula>LEFT(A44,LEN("Professional"))="Professional"</formula>
    </cfRule>
    <cfRule type="beginsWith" dxfId="551" priority="99" stopIfTrue="1" operator="beginsWith" text="Advanced">
      <formula>LEFT(A44,LEN("Advanced"))="Advanced"</formula>
    </cfRule>
    <cfRule type="beginsWith" dxfId="550" priority="100" stopIfTrue="1" operator="beginsWith" text="Intermediate">
      <formula>LEFT(A44,LEN("Intermediate"))="Intermediate"</formula>
    </cfRule>
    <cfRule type="beginsWith" dxfId="549" priority="101" stopIfTrue="1" operator="beginsWith" text="Basic">
      <formula>LEFT(A44,LEN("Basic"))="Basic"</formula>
    </cfRule>
    <cfRule type="beginsWith" dxfId="548" priority="102" stopIfTrue="1" operator="beginsWith" text="Required">
      <formula>LEFT(A44,LEN("Required"))="Required"</formula>
    </cfRule>
    <cfRule type="notContainsBlanks" dxfId="547" priority="103" stopIfTrue="1">
      <formula>LEN(TRIM(A44))&gt;0</formula>
    </cfRule>
  </conditionalFormatting>
  <conditionalFormatting sqref="D44:E44">
    <cfRule type="beginsWith" dxfId="546" priority="90" stopIfTrue="1" operator="beginsWith" text="Not Applicable">
      <formula>LEFT(D44,LEN("Not Applicable"))="Not Applicable"</formula>
    </cfRule>
    <cfRule type="beginsWith" dxfId="545" priority="91" stopIfTrue="1" operator="beginsWith" text="Waived">
      <formula>LEFT(D44,LEN("Waived"))="Waived"</formula>
    </cfRule>
    <cfRule type="beginsWith" dxfId="544" priority="92" stopIfTrue="1" operator="beginsWith" text="Pre-Passed">
      <formula>LEFT(D44,LEN("Pre-Passed"))="Pre-Passed"</formula>
    </cfRule>
    <cfRule type="beginsWith" dxfId="543" priority="93" stopIfTrue="1" operator="beginsWith" text="Completed">
      <formula>LEFT(D44,LEN("Completed"))="Completed"</formula>
    </cfRule>
    <cfRule type="beginsWith" dxfId="542" priority="94" stopIfTrue="1" operator="beginsWith" text="Partial">
      <formula>LEFT(D44,LEN("Partial"))="Partial"</formula>
    </cfRule>
    <cfRule type="beginsWith" dxfId="541" priority="95" stopIfTrue="1" operator="beginsWith" text="Missing">
      <formula>LEFT(D44,LEN("Missing"))="Missing"</formula>
    </cfRule>
    <cfRule type="beginsWith" dxfId="540" priority="96" stopIfTrue="1" operator="beginsWith" text="Untested">
      <formula>LEFT(D44,LEN("Untested"))="Untested"</formula>
    </cfRule>
    <cfRule type="notContainsBlanks" dxfId="539" priority="104" stopIfTrue="1">
      <formula>LEN(TRIM(D44))&gt;0</formula>
    </cfRule>
  </conditionalFormatting>
  <conditionalFormatting sqref="A49">
    <cfRule type="beginsWith" dxfId="538" priority="82" stopIfTrue="1" operator="beginsWith" text="Innovative">
      <formula>LEFT(A49,LEN("Innovative"))="Innovative"</formula>
    </cfRule>
    <cfRule type="beginsWith" dxfId="537" priority="83" stopIfTrue="1" operator="beginsWith" text="Professional">
      <formula>LEFT(A49,LEN("Professional"))="Professional"</formula>
    </cfRule>
    <cfRule type="beginsWith" dxfId="536" priority="84" stopIfTrue="1" operator="beginsWith" text="Advanced">
      <formula>LEFT(A49,LEN("Advanced"))="Advanced"</formula>
    </cfRule>
    <cfRule type="beginsWith" dxfId="535" priority="85" stopIfTrue="1" operator="beginsWith" text="Intermediate">
      <formula>LEFT(A49,LEN("Intermediate"))="Intermediate"</formula>
    </cfRule>
    <cfRule type="beginsWith" dxfId="534" priority="86" stopIfTrue="1" operator="beginsWith" text="Basic">
      <formula>LEFT(A49,LEN("Basic"))="Basic"</formula>
    </cfRule>
    <cfRule type="beginsWith" dxfId="533" priority="87" stopIfTrue="1" operator="beginsWith" text="Required">
      <formula>LEFT(A49,LEN("Required"))="Required"</formula>
    </cfRule>
    <cfRule type="notContainsBlanks" dxfId="532" priority="88" stopIfTrue="1">
      <formula>LEN(TRIM(A49))&gt;0</formula>
    </cfRule>
  </conditionalFormatting>
  <conditionalFormatting sqref="D49:E49">
    <cfRule type="beginsWith" dxfId="531" priority="75" stopIfTrue="1" operator="beginsWith" text="Not Applicable">
      <formula>LEFT(D49,LEN("Not Applicable"))="Not Applicable"</formula>
    </cfRule>
    <cfRule type="beginsWith" dxfId="530" priority="76" stopIfTrue="1" operator="beginsWith" text="Waived">
      <formula>LEFT(D49,LEN("Waived"))="Waived"</formula>
    </cfRule>
    <cfRule type="beginsWith" dxfId="529" priority="77" stopIfTrue="1" operator="beginsWith" text="Pre-Passed">
      <formula>LEFT(D49,LEN("Pre-Passed"))="Pre-Passed"</formula>
    </cfRule>
    <cfRule type="beginsWith" dxfId="528" priority="78" stopIfTrue="1" operator="beginsWith" text="Completed">
      <formula>LEFT(D49,LEN("Completed"))="Completed"</formula>
    </cfRule>
    <cfRule type="beginsWith" dxfId="527" priority="79" stopIfTrue="1" operator="beginsWith" text="Partial">
      <formula>LEFT(D49,LEN("Partial"))="Partial"</formula>
    </cfRule>
    <cfRule type="beginsWith" dxfId="526" priority="80" stopIfTrue="1" operator="beginsWith" text="Missing">
      <formula>LEFT(D49,LEN("Missing"))="Missing"</formula>
    </cfRule>
    <cfRule type="beginsWith" dxfId="525" priority="81" stopIfTrue="1" operator="beginsWith" text="Untested">
      <formula>LEFT(D49,LEN("Untested"))="Untested"</formula>
    </cfRule>
    <cfRule type="notContainsBlanks" dxfId="524" priority="89" stopIfTrue="1">
      <formula>LEN(TRIM(D49))&gt;0</formula>
    </cfRule>
  </conditionalFormatting>
  <conditionalFormatting sqref="A55">
    <cfRule type="beginsWith" dxfId="523" priority="67" stopIfTrue="1" operator="beginsWith" text="Innovative">
      <formula>LEFT(A55,LEN("Innovative"))="Innovative"</formula>
    </cfRule>
    <cfRule type="beginsWith" dxfId="522" priority="68" stopIfTrue="1" operator="beginsWith" text="Professional">
      <formula>LEFT(A55,LEN("Professional"))="Professional"</formula>
    </cfRule>
    <cfRule type="beginsWith" dxfId="521" priority="69" stopIfTrue="1" operator="beginsWith" text="Advanced">
      <formula>LEFT(A55,LEN("Advanced"))="Advanced"</formula>
    </cfRule>
    <cfRule type="beginsWith" dxfId="520" priority="70" stopIfTrue="1" operator="beginsWith" text="Intermediate">
      <formula>LEFT(A55,LEN("Intermediate"))="Intermediate"</formula>
    </cfRule>
    <cfRule type="beginsWith" dxfId="519" priority="71" stopIfTrue="1" operator="beginsWith" text="Basic">
      <formula>LEFT(A55,LEN("Basic"))="Basic"</formula>
    </cfRule>
    <cfRule type="beginsWith" dxfId="518" priority="72" stopIfTrue="1" operator="beginsWith" text="Required">
      <formula>LEFT(A55,LEN("Required"))="Required"</formula>
    </cfRule>
    <cfRule type="notContainsBlanks" dxfId="517" priority="73" stopIfTrue="1">
      <formula>LEN(TRIM(A55))&gt;0</formula>
    </cfRule>
  </conditionalFormatting>
  <conditionalFormatting sqref="D55:E55">
    <cfRule type="beginsWith" dxfId="516" priority="60" stopIfTrue="1" operator="beginsWith" text="Not Applicable">
      <formula>LEFT(D55,LEN("Not Applicable"))="Not Applicable"</formula>
    </cfRule>
    <cfRule type="beginsWith" dxfId="515" priority="61" stopIfTrue="1" operator="beginsWith" text="Waived">
      <formula>LEFT(D55,LEN("Waived"))="Waived"</formula>
    </cfRule>
    <cfRule type="beginsWith" dxfId="514" priority="62" stopIfTrue="1" operator="beginsWith" text="Pre-Passed">
      <formula>LEFT(D55,LEN("Pre-Passed"))="Pre-Passed"</formula>
    </cfRule>
    <cfRule type="beginsWith" dxfId="513" priority="63" stopIfTrue="1" operator="beginsWith" text="Completed">
      <formula>LEFT(D55,LEN("Completed"))="Completed"</formula>
    </cfRule>
    <cfRule type="beginsWith" dxfId="512" priority="64" stopIfTrue="1" operator="beginsWith" text="Partial">
      <formula>LEFT(D55,LEN("Partial"))="Partial"</formula>
    </cfRule>
    <cfRule type="beginsWith" dxfId="511" priority="65" stopIfTrue="1" operator="beginsWith" text="Missing">
      <formula>LEFT(D55,LEN("Missing"))="Missing"</formula>
    </cfRule>
    <cfRule type="beginsWith" dxfId="510" priority="66" stopIfTrue="1" operator="beginsWith" text="Untested">
      <formula>LEFT(D55,LEN("Untested"))="Untested"</formula>
    </cfRule>
    <cfRule type="notContainsBlanks" dxfId="509" priority="74" stopIfTrue="1">
      <formula>LEN(TRIM(D55))&gt;0</formula>
    </cfRule>
  </conditionalFormatting>
  <conditionalFormatting sqref="A48">
    <cfRule type="beginsWith" dxfId="508" priority="52" stopIfTrue="1" operator="beginsWith" text="Innovative">
      <formula>LEFT(A48,LEN("Innovative"))="Innovative"</formula>
    </cfRule>
    <cfRule type="beginsWith" dxfId="507" priority="53" stopIfTrue="1" operator="beginsWith" text="Professional">
      <formula>LEFT(A48,LEN("Professional"))="Professional"</formula>
    </cfRule>
    <cfRule type="beginsWith" dxfId="506" priority="54" stopIfTrue="1" operator="beginsWith" text="Advanced">
      <formula>LEFT(A48,LEN("Advanced"))="Advanced"</formula>
    </cfRule>
    <cfRule type="beginsWith" dxfId="505" priority="55" stopIfTrue="1" operator="beginsWith" text="Intermediate">
      <formula>LEFT(A48,LEN("Intermediate"))="Intermediate"</formula>
    </cfRule>
    <cfRule type="beginsWith" dxfId="504" priority="56" stopIfTrue="1" operator="beginsWith" text="Basic">
      <formula>LEFT(A48,LEN("Basic"))="Basic"</formula>
    </cfRule>
    <cfRule type="beginsWith" dxfId="503" priority="57" stopIfTrue="1" operator="beginsWith" text="Required">
      <formula>LEFT(A48,LEN("Required"))="Required"</formula>
    </cfRule>
    <cfRule type="notContainsBlanks" dxfId="502" priority="58" stopIfTrue="1">
      <formula>LEN(TRIM(A48))&gt;0</formula>
    </cfRule>
  </conditionalFormatting>
  <conditionalFormatting sqref="D48:E48">
    <cfRule type="beginsWith" dxfId="501" priority="45" stopIfTrue="1" operator="beginsWith" text="Not Applicable">
      <formula>LEFT(D48,LEN("Not Applicable"))="Not Applicable"</formula>
    </cfRule>
    <cfRule type="beginsWith" dxfId="500" priority="46" stopIfTrue="1" operator="beginsWith" text="Waived">
      <formula>LEFT(D48,LEN("Waived"))="Waived"</formula>
    </cfRule>
    <cfRule type="beginsWith" dxfId="499" priority="47" stopIfTrue="1" operator="beginsWith" text="Pre-Passed">
      <formula>LEFT(D48,LEN("Pre-Passed"))="Pre-Passed"</formula>
    </cfRule>
    <cfRule type="beginsWith" dxfId="498" priority="48" stopIfTrue="1" operator="beginsWith" text="Completed">
      <formula>LEFT(D48,LEN("Completed"))="Completed"</formula>
    </cfRule>
    <cfRule type="beginsWith" dxfId="497" priority="49" stopIfTrue="1" operator="beginsWith" text="Partial">
      <formula>LEFT(D48,LEN("Partial"))="Partial"</formula>
    </cfRule>
    <cfRule type="beginsWith" dxfId="496" priority="50" stopIfTrue="1" operator="beginsWith" text="Missing">
      <formula>LEFT(D48,LEN("Missing"))="Missing"</formula>
    </cfRule>
    <cfRule type="beginsWith" dxfId="495" priority="51" stopIfTrue="1" operator="beginsWith" text="Untested">
      <formula>LEFT(D48,LEN("Untested"))="Untested"</formula>
    </cfRule>
    <cfRule type="notContainsBlanks" dxfId="494" priority="59" stopIfTrue="1">
      <formula>LEN(TRIM(D48))&gt;0</formula>
    </cfRule>
  </conditionalFormatting>
  <conditionalFormatting sqref="A54">
    <cfRule type="beginsWith" dxfId="493" priority="37" stopIfTrue="1" operator="beginsWith" text="Innovative">
      <formula>LEFT(A54,LEN("Innovative"))="Innovative"</formula>
    </cfRule>
    <cfRule type="beginsWith" dxfId="492" priority="38" stopIfTrue="1" operator="beginsWith" text="Professional">
      <formula>LEFT(A54,LEN("Professional"))="Professional"</formula>
    </cfRule>
    <cfRule type="beginsWith" dxfId="491" priority="39" stopIfTrue="1" operator="beginsWith" text="Advanced">
      <formula>LEFT(A54,LEN("Advanced"))="Advanced"</formula>
    </cfRule>
    <cfRule type="beginsWith" dxfId="490" priority="40" stopIfTrue="1" operator="beginsWith" text="Intermediate">
      <formula>LEFT(A54,LEN("Intermediate"))="Intermediate"</formula>
    </cfRule>
    <cfRule type="beginsWith" dxfId="489" priority="41" stopIfTrue="1" operator="beginsWith" text="Basic">
      <formula>LEFT(A54,LEN("Basic"))="Basic"</formula>
    </cfRule>
    <cfRule type="beginsWith" dxfId="488" priority="42" stopIfTrue="1" operator="beginsWith" text="Required">
      <formula>LEFT(A54,LEN("Required"))="Required"</formula>
    </cfRule>
    <cfRule type="notContainsBlanks" dxfId="487" priority="43" stopIfTrue="1">
      <formula>LEN(TRIM(A54))&gt;0</formula>
    </cfRule>
  </conditionalFormatting>
  <conditionalFormatting sqref="D54:E54">
    <cfRule type="beginsWith" dxfId="486" priority="30" stopIfTrue="1" operator="beginsWith" text="Not Applicable">
      <formula>LEFT(D54,LEN("Not Applicable"))="Not Applicable"</formula>
    </cfRule>
    <cfRule type="beginsWith" dxfId="485" priority="31" stopIfTrue="1" operator="beginsWith" text="Waived">
      <formula>LEFT(D54,LEN("Waived"))="Waived"</formula>
    </cfRule>
    <cfRule type="beginsWith" dxfId="484" priority="32" stopIfTrue="1" operator="beginsWith" text="Pre-Passed">
      <formula>LEFT(D54,LEN("Pre-Passed"))="Pre-Passed"</formula>
    </cfRule>
    <cfRule type="beginsWith" dxfId="483" priority="33" stopIfTrue="1" operator="beginsWith" text="Completed">
      <formula>LEFT(D54,LEN("Completed"))="Completed"</formula>
    </cfRule>
    <cfRule type="beginsWith" dxfId="482" priority="34" stopIfTrue="1" operator="beginsWith" text="Partial">
      <formula>LEFT(D54,LEN("Partial"))="Partial"</formula>
    </cfRule>
    <cfRule type="beginsWith" dxfId="481" priority="35" stopIfTrue="1" operator="beginsWith" text="Missing">
      <formula>LEFT(D54,LEN("Missing"))="Missing"</formula>
    </cfRule>
    <cfRule type="beginsWith" dxfId="480" priority="36" stopIfTrue="1" operator="beginsWith" text="Untested">
      <formula>LEFT(D54,LEN("Untested"))="Untested"</formula>
    </cfRule>
    <cfRule type="notContainsBlanks" dxfId="479" priority="44" stopIfTrue="1">
      <formula>LEN(TRIM(D54))&gt;0</formula>
    </cfRule>
  </conditionalFormatting>
  <conditionalFormatting sqref="A43">
    <cfRule type="beginsWith" dxfId="478" priority="22" stopIfTrue="1" operator="beginsWith" text="Innovative">
      <formula>LEFT(A43,LEN("Innovative"))="Innovative"</formula>
    </cfRule>
    <cfRule type="beginsWith" dxfId="477" priority="23" stopIfTrue="1" operator="beginsWith" text="Professional">
      <formula>LEFT(A43,LEN("Professional"))="Professional"</formula>
    </cfRule>
    <cfRule type="beginsWith" dxfId="476" priority="24" stopIfTrue="1" operator="beginsWith" text="Advanced">
      <formula>LEFT(A43,LEN("Advanced"))="Advanced"</formula>
    </cfRule>
    <cfRule type="beginsWith" dxfId="475" priority="25" stopIfTrue="1" operator="beginsWith" text="Intermediate">
      <formula>LEFT(A43,LEN("Intermediate"))="Intermediate"</formula>
    </cfRule>
    <cfRule type="beginsWith" dxfId="474" priority="26" stopIfTrue="1" operator="beginsWith" text="Basic">
      <formula>LEFT(A43,LEN("Basic"))="Basic"</formula>
    </cfRule>
    <cfRule type="beginsWith" dxfId="473" priority="27" stopIfTrue="1" operator="beginsWith" text="Required">
      <formula>LEFT(A43,LEN("Required"))="Required"</formula>
    </cfRule>
    <cfRule type="notContainsBlanks" dxfId="472" priority="28" stopIfTrue="1">
      <formula>LEN(TRIM(A43))&gt;0</formula>
    </cfRule>
  </conditionalFormatting>
  <conditionalFormatting sqref="D43:E43">
    <cfRule type="beginsWith" dxfId="471" priority="15" stopIfTrue="1" operator="beginsWith" text="Not Applicable">
      <formula>LEFT(D43,LEN("Not Applicable"))="Not Applicable"</formula>
    </cfRule>
    <cfRule type="beginsWith" dxfId="470" priority="16" stopIfTrue="1" operator="beginsWith" text="Waived">
      <formula>LEFT(D43,LEN("Waived"))="Waived"</formula>
    </cfRule>
    <cfRule type="beginsWith" dxfId="469" priority="17" stopIfTrue="1" operator="beginsWith" text="Pre-Passed">
      <formula>LEFT(D43,LEN("Pre-Passed"))="Pre-Passed"</formula>
    </cfRule>
    <cfRule type="beginsWith" dxfId="468" priority="18" stopIfTrue="1" operator="beginsWith" text="Completed">
      <formula>LEFT(D43,LEN("Completed"))="Completed"</formula>
    </cfRule>
    <cfRule type="beginsWith" dxfId="467" priority="19" stopIfTrue="1" operator="beginsWith" text="Partial">
      <formula>LEFT(D43,LEN("Partial"))="Partial"</formula>
    </cfRule>
    <cfRule type="beginsWith" dxfId="466" priority="20" stopIfTrue="1" operator="beginsWith" text="Missing">
      <formula>LEFT(D43,LEN("Missing"))="Missing"</formula>
    </cfRule>
    <cfRule type="beginsWith" dxfId="465" priority="21" stopIfTrue="1" operator="beginsWith" text="Untested">
      <formula>LEFT(D43,LEN("Untested"))="Untested"</formula>
    </cfRule>
    <cfRule type="notContainsBlanks" dxfId="464" priority="29" stopIfTrue="1">
      <formula>LEN(TRIM(D43))&gt;0</formula>
    </cfRule>
  </conditionalFormatting>
  <conditionalFormatting sqref="A93">
    <cfRule type="beginsWith" dxfId="463" priority="8" stopIfTrue="1" operator="beginsWith" text="Innovative">
      <formula>LEFT(A93,LEN("Innovative"))="Innovative"</formula>
    </cfRule>
    <cfRule type="beginsWith" dxfId="462" priority="9" stopIfTrue="1" operator="beginsWith" text="Professional">
      <formula>LEFT(A93,LEN("Professional"))="Professional"</formula>
    </cfRule>
    <cfRule type="beginsWith" dxfId="461" priority="10" stopIfTrue="1" operator="beginsWith" text="Advanced">
      <formula>LEFT(A93,LEN("Advanced"))="Advanced"</formula>
    </cfRule>
    <cfRule type="beginsWith" dxfId="460" priority="11" stopIfTrue="1" operator="beginsWith" text="Intermediate">
      <formula>LEFT(A93,LEN("Intermediate"))="Intermediate"</formula>
    </cfRule>
    <cfRule type="beginsWith" dxfId="459" priority="12" stopIfTrue="1" operator="beginsWith" text="Basic">
      <formula>LEFT(A93,LEN("Basic"))="Basic"</formula>
    </cfRule>
    <cfRule type="beginsWith" dxfId="458" priority="13" stopIfTrue="1" operator="beginsWith" text="Required">
      <formula>LEFT(A93,LEN("Required"))="Required"</formula>
    </cfRule>
    <cfRule type="notContainsBlanks" dxfId="457" priority="14" stopIfTrue="1">
      <formula>LEN(TRIM(A93))&gt;0</formula>
    </cfRule>
  </conditionalFormatting>
  <conditionalFormatting sqref="A94">
    <cfRule type="beginsWith" dxfId="456" priority="1" stopIfTrue="1" operator="beginsWith" text="Innovative">
      <formula>LEFT(A94,LEN("Innovative"))="Innovative"</formula>
    </cfRule>
    <cfRule type="beginsWith" dxfId="455" priority="2" stopIfTrue="1" operator="beginsWith" text="Professional">
      <formula>LEFT(A94,LEN("Professional"))="Professional"</formula>
    </cfRule>
    <cfRule type="beginsWith" dxfId="454" priority="3" stopIfTrue="1" operator="beginsWith" text="Advanced">
      <formula>LEFT(A94,LEN("Advanced"))="Advanced"</formula>
    </cfRule>
    <cfRule type="beginsWith" dxfId="453" priority="4" stopIfTrue="1" operator="beginsWith" text="Intermediate">
      <formula>LEFT(A94,LEN("Intermediate"))="Intermediate"</formula>
    </cfRule>
    <cfRule type="beginsWith" dxfId="452" priority="5" stopIfTrue="1" operator="beginsWith" text="Basic">
      <formula>LEFT(A94,LEN("Basic"))="Basic"</formula>
    </cfRule>
    <cfRule type="beginsWith" dxfId="451" priority="6" stopIfTrue="1" operator="beginsWith" text="Required">
      <formula>LEFT(A94,LEN("Required"))="Required"</formula>
    </cfRule>
    <cfRule type="notContainsBlanks" dxfId="450" priority="7" stopIfTrue="1">
      <formula>LEN(TRIM(A94))&gt;0</formula>
    </cfRule>
  </conditionalFormatting>
  <dataValidations count="1">
    <dataValidation type="list" showInputMessage="1" showErrorMessage="1" sqref="D11:E16 D119:E126 D70:E77 D79:E83 D103:E109 D98:E101 D111:E113 D115:E117 D30:E55 D85:E96 D57:E68 D18:E28">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abSelected="1" topLeftCell="B76" zoomScale="150" zoomScaleNormal="150" zoomScalePageLayoutView="150" workbookViewId="0">
      <selection activeCell="F86" sqref="F86"/>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69</v>
      </c>
      <c r="B1" s="8" t="s">
        <v>70</v>
      </c>
      <c r="C1" s="8" t="s">
        <v>377</v>
      </c>
      <c r="D1" s="7" t="str">
        <f>""&amp;COUNTIF(D$10:D$241,$A$2)&amp;" "&amp;$A$2</f>
        <v>0 Untested</v>
      </c>
      <c r="E1" s="7" t="str">
        <f>""&amp;COUNTIF(E$10:E$241,$A$2)&amp;" "&amp;$A$2</f>
        <v>80 Untested</v>
      </c>
      <c r="F1" s="8" t="s">
        <v>236</v>
      </c>
    </row>
    <row r="2" spans="1:6" ht="14.1" customHeight="1" thickBot="1" x14ac:dyDescent="0.3">
      <c r="A2" s="64" t="s">
        <v>73</v>
      </c>
      <c r="B2" s="60" t="s">
        <v>74</v>
      </c>
      <c r="C2" s="180" t="s">
        <v>854</v>
      </c>
      <c r="D2" s="66">
        <f>SUMPRODUCT(($A$10:$A$241="Required")*(D$10:D$241="Missing"))+0.5*SUMPRODUCT(($A$10:$A$241="Required")*(D$10:D$241="Partial"))</f>
        <v>0</v>
      </c>
      <c r="E2" s="66">
        <f>SUMPRODUCT(($A$10:$A$241="Required")*(E$10:E$241="Missing"))+0.5*SUMPRODUCT(($A$10:$A$241="Required")*(E$10:E$241="Partial"))</f>
        <v>0</v>
      </c>
      <c r="F2" s="60" t="str">
        <f>"Required "&amp;$F$1&amp;"s "&amp;A3</f>
        <v>Required DCRs Missing</v>
      </c>
    </row>
    <row r="3" spans="1:6" ht="14.1" customHeight="1" thickBot="1" x14ac:dyDescent="0.3">
      <c r="A3" s="64" t="s">
        <v>75</v>
      </c>
      <c r="B3" s="60" t="s">
        <v>76</v>
      </c>
      <c r="C3" s="181"/>
      <c r="D3" s="66">
        <f>SUMPRODUCT(($A$10:$A$241="Basic")*(D$10:D$241="Missing"))+0.5*SUMPRODUCT(($A$10:$A$241="Basic")*(D$10:D$241="Partial"))</f>
        <v>0</v>
      </c>
      <c r="E3" s="66">
        <f>SUMPRODUCT(($A$10:$A$241="Basic")*(E$10:E$241="Missing"))+0.5*SUMPRODUCT(($A$10:$A$241="Basic")*(E$10:E$241="Partial"))</f>
        <v>0</v>
      </c>
      <c r="F3" s="60" t="str">
        <f>"Basic "&amp;$F$1&amp;"s "&amp;A3</f>
        <v>Basic DCRs Missing</v>
      </c>
    </row>
    <row r="4" spans="1:6" ht="14.1" customHeight="1" thickBot="1" x14ac:dyDescent="0.3">
      <c r="A4" s="64" t="s">
        <v>77</v>
      </c>
      <c r="B4" s="60" t="s">
        <v>78</v>
      </c>
      <c r="C4" s="181"/>
      <c r="D4" s="66">
        <f>SUMPRODUCT(($A$10:$A$241="Intermediate")*(D$10:D$241="Missing"))+0.5*SUMPRODUCT(($A$10:$A$241="Intermediate")*(D$10:D$241="Partial"))</f>
        <v>0</v>
      </c>
      <c r="E4" s="66">
        <f>SUMPRODUCT(($A$10:$A$241="Intermediate")*(E$10:E$241="Missing"))+0.5*SUMPRODUCT(($A$10:$A$241="Intermediate")*(E$10:E$241="Partial"))</f>
        <v>0</v>
      </c>
      <c r="F4" s="60" t="str">
        <f>"Intermediate "&amp;$F$1&amp;"s "&amp;A3</f>
        <v>Intermediate DCRs Missing</v>
      </c>
    </row>
    <row r="5" spans="1:6" ht="14.1" customHeight="1" thickBot="1" x14ac:dyDescent="0.3">
      <c r="A5" s="64" t="s">
        <v>79</v>
      </c>
      <c r="B5" s="60" t="s">
        <v>80</v>
      </c>
      <c r="C5" s="181"/>
      <c r="D5" s="66">
        <f>SUMPRODUCT(($A$10:$A$241="Intermediate")*(D$10:D$241="Completed"))+SUMPRODUCT(($A$10:$A$241="Intermediate")*(D$10:D$241="Pre-Passed"))+0.5*SUMPRODUCT(($A$10:$A$241="Intermediate")*(D$10:D$241="Partial"))</f>
        <v>6</v>
      </c>
      <c r="E5" s="66">
        <f>SUMPRODUCT(($A$10:$A$241="Intermediate")*(E$10:E$241="Completed"))+SUMPRODUCT(($A$10:$A$241="Intermediate")*(E$10:E$241="Pre-Passed"))+0.5*SUMPRODUCT(($A$10:$A$241="Intermediate")*(E$10:E$241="Partial"))</f>
        <v>0</v>
      </c>
      <c r="F5" s="60" t="str">
        <f>"Intermediate "&amp;$F$1&amp;"s "&amp;A5</f>
        <v>Intermediate DCRs Completed</v>
      </c>
    </row>
    <row r="6" spans="1:6" ht="14.1" customHeight="1" thickBot="1" x14ac:dyDescent="0.3">
      <c r="A6" s="64" t="s">
        <v>81</v>
      </c>
      <c r="B6" s="60" t="s">
        <v>82</v>
      </c>
      <c r="C6" s="181"/>
      <c r="D6" s="66">
        <f>SUMPRODUCT(($A$10:$A$241="Advanced")*(D$10:D$241="Missing"))+0.5*SUMPRODUCT(($A$10:$A$241="Advanced")*(D$10:D$241="Partial"))</f>
        <v>2</v>
      </c>
      <c r="E6" s="66">
        <f>SUMPRODUCT(($A$10:$A$241="Advanced")*(E$10:E$241="Missing"))+0.5*SUMPRODUCT(($A$10:$A$241="Advanced")*(E$10:E$241="Partial"))</f>
        <v>0</v>
      </c>
      <c r="F6" s="60" t="str">
        <f>"Advanced "&amp;$F$1&amp;"s "&amp;A3</f>
        <v>Advanced DCRs Missing</v>
      </c>
    </row>
    <row r="7" spans="1:6" ht="14.1" customHeight="1" thickBot="1" x14ac:dyDescent="0.3">
      <c r="A7" s="64" t="s">
        <v>83</v>
      </c>
      <c r="B7" s="60" t="s">
        <v>84</v>
      </c>
      <c r="C7" s="181"/>
      <c r="D7" s="66">
        <f>SUMPRODUCT(($A$10:$A$241="Advanced")*(D$10:D$241="Completed"))+SUMPRODUCT(($A$10:$A$241="Advanced")*(D$10:D$241="Pre-Passed"))+0.5*SUMPRODUCT(($A$10:$A$241="Advanced")*(D$10:D$241="Partial"))</f>
        <v>13</v>
      </c>
      <c r="E7" s="66">
        <f>SUMPRODUCT(($A$10:$A$241="Advanced")*(E$10:E$241="Completed"))+SUMPRODUCT(($A$10:$A$241="Advanced")*(E$10:E$241="Pre-Passed"))+0.5*SUMPRODUCT(($A$10:$A$241="Advanced")*(E$10:E$241="Partial"))</f>
        <v>0</v>
      </c>
      <c r="F7" s="60" t="str">
        <f>"Advanced "&amp;$F$1&amp;"s "&amp;A5</f>
        <v>Advanced DCRs Completed</v>
      </c>
    </row>
    <row r="8" spans="1:6" ht="14.1" customHeight="1" thickBot="1" x14ac:dyDescent="0.3">
      <c r="A8" s="59" t="s">
        <v>85</v>
      </c>
      <c r="B8" s="60" t="s">
        <v>86</v>
      </c>
      <c r="C8" s="181"/>
      <c r="D8" s="66">
        <f>SUMPRODUCT(($A$10:$A$241="Professional")*(D$10:D$241="Completed"))+SUMPRODUCT(($A$10:$A$241="Professional")*(D$10:D$241="Pre-Passed"))+0.5*SUMPRODUCT(($A$10:$A$241="Professional")*(D$10:D$241="Partial"))</f>
        <v>8</v>
      </c>
      <c r="E8" s="66">
        <f>SUMPRODUCT(($A$10:$A$241="Professional")*(E$10:E$241="Completed"))+SUMPRODUCT(($A$10:$A$241="Professional")*(E$10:E$241="Pre-Passed"))+0.5*SUMPRODUCT(($A$10:$A$241="Professional")*(E$10:E$241="Partial"))</f>
        <v>0</v>
      </c>
      <c r="F8" s="60" t="str">
        <f>"Professional "&amp;$F$1&amp;"s "&amp;A5</f>
        <v>Professional DCRs Completed</v>
      </c>
    </row>
    <row r="9" spans="1:6" ht="14.1" customHeight="1" thickBot="1" x14ac:dyDescent="0.3">
      <c r="A9" s="183" t="s">
        <v>87</v>
      </c>
      <c r="B9" s="184"/>
      <c r="C9" s="182"/>
      <c r="D9" s="66">
        <f>SUMPRODUCT(($A$10:$A$241="Innovative")*(D$10:D$241="Completed"))+SUMPRODUCT(($A$10:$A$241="Innovative")*(D$10:D$241="Pre-Passed"))+0.5*SUMPRODUCT(($A$10:$A$241="Innovative")*(D$10:D$241="Partial"))</f>
        <v>2</v>
      </c>
      <c r="E9" s="66">
        <f>SUMPRODUCT(($A$10:$A$241="Innovative")*(E$10:E$241="Completed"))+SUMPRODUCT(($A$10:$A$241="Innovative")*(E$10:E$241="Pre-Passed"))+0.5*SUMPRODUCT(($A$10:$A$241="Innovative")*(E$10:E$241="Partial"))</f>
        <v>0</v>
      </c>
      <c r="F9" s="60" t="str">
        <f>"Innovative "&amp;$F$1&amp;"s "&amp;A5</f>
        <v>Innovative DCRs Completed</v>
      </c>
    </row>
    <row r="10" spans="1:6" ht="14.1" customHeight="1" thickBot="1" x14ac:dyDescent="0.3">
      <c r="A10" s="176" t="s">
        <v>803</v>
      </c>
      <c r="B10" s="177"/>
      <c r="C10" s="8" t="s">
        <v>855</v>
      </c>
      <c r="D10" s="8" t="s">
        <v>89</v>
      </c>
      <c r="E10" s="8" t="s">
        <v>90</v>
      </c>
      <c r="F10" s="8" t="s">
        <v>91</v>
      </c>
    </row>
    <row r="11" spans="1:6" ht="16.5" thickBot="1" x14ac:dyDescent="0.3">
      <c r="A11" s="116" t="s">
        <v>95</v>
      </c>
      <c r="B11" s="60" t="s">
        <v>799</v>
      </c>
      <c r="C11" s="60" t="s">
        <v>857</v>
      </c>
      <c r="D11" s="8" t="s">
        <v>79</v>
      </c>
      <c r="E11" s="8" t="s">
        <v>73</v>
      </c>
      <c r="F11" s="60"/>
    </row>
    <row r="12" spans="1:6" ht="16.5" thickBot="1" x14ac:dyDescent="0.3">
      <c r="A12" s="118" t="s">
        <v>97</v>
      </c>
      <c r="B12" s="60" t="s">
        <v>800</v>
      </c>
      <c r="C12" s="60" t="s">
        <v>856</v>
      </c>
      <c r="D12" s="8" t="s">
        <v>75</v>
      </c>
      <c r="E12" s="8" t="s">
        <v>73</v>
      </c>
      <c r="F12" s="60"/>
    </row>
    <row r="13" spans="1:6" ht="16.5" thickBot="1" x14ac:dyDescent="0.3">
      <c r="A13" s="119" t="s">
        <v>134</v>
      </c>
      <c r="B13" s="60" t="s">
        <v>801</v>
      </c>
      <c r="C13" s="60" t="s">
        <v>858</v>
      </c>
      <c r="D13" s="8" t="s">
        <v>75</v>
      </c>
      <c r="E13" s="8" t="s">
        <v>73</v>
      </c>
      <c r="F13" s="60"/>
    </row>
    <row r="14" spans="1:6" ht="26.25" thickBot="1" x14ac:dyDescent="0.3">
      <c r="A14" s="120" t="s">
        <v>218</v>
      </c>
      <c r="B14" s="60" t="s">
        <v>802</v>
      </c>
      <c r="C14" s="60" t="s">
        <v>859</v>
      </c>
      <c r="D14" s="8" t="s">
        <v>75</v>
      </c>
      <c r="E14" s="8" t="s">
        <v>73</v>
      </c>
      <c r="F14" s="60"/>
    </row>
    <row r="15" spans="1:6" ht="14.1" customHeight="1" thickBot="1" x14ac:dyDescent="0.3">
      <c r="A15" s="176" t="s">
        <v>249</v>
      </c>
      <c r="B15" s="177"/>
      <c r="C15" s="8" t="s">
        <v>88</v>
      </c>
      <c r="D15" s="8" t="s">
        <v>89</v>
      </c>
      <c r="E15" s="8" t="s">
        <v>90</v>
      </c>
      <c r="F15" s="8" t="s">
        <v>91</v>
      </c>
    </row>
    <row r="16" spans="1:6" ht="16.5" thickBot="1" x14ac:dyDescent="0.3">
      <c r="A16" s="115" t="s">
        <v>92</v>
      </c>
      <c r="B16" s="60" t="s">
        <v>250</v>
      </c>
      <c r="C16" s="60" t="s">
        <v>850</v>
      </c>
      <c r="D16" s="8" t="s">
        <v>79</v>
      </c>
      <c r="E16" s="8" t="s">
        <v>73</v>
      </c>
      <c r="F16" s="60"/>
    </row>
    <row r="17" spans="1:6" ht="39" thickBot="1" x14ac:dyDescent="0.3">
      <c r="A17" s="116" t="s">
        <v>95</v>
      </c>
      <c r="B17" s="60" t="s">
        <v>251</v>
      </c>
      <c r="C17" s="60" t="s">
        <v>328</v>
      </c>
      <c r="D17" s="8" t="s">
        <v>79</v>
      </c>
      <c r="E17" s="8" t="s">
        <v>73</v>
      </c>
      <c r="F17" s="60" t="s">
        <v>920</v>
      </c>
    </row>
    <row r="18" spans="1:6" ht="64.5" thickBot="1" x14ac:dyDescent="0.3">
      <c r="A18" s="117" t="s">
        <v>109</v>
      </c>
      <c r="B18" s="60" t="s">
        <v>252</v>
      </c>
      <c r="C18" s="60" t="s">
        <v>851</v>
      </c>
      <c r="D18" s="8" t="s">
        <v>79</v>
      </c>
      <c r="E18" s="8" t="s">
        <v>73</v>
      </c>
      <c r="F18" s="60" t="s">
        <v>921</v>
      </c>
    </row>
    <row r="19" spans="1:6" ht="64.5" thickBot="1" x14ac:dyDescent="0.3">
      <c r="A19" s="118" t="s">
        <v>97</v>
      </c>
      <c r="B19" s="60" t="s">
        <v>253</v>
      </c>
      <c r="C19" s="60" t="s">
        <v>329</v>
      </c>
      <c r="D19" s="8" t="s">
        <v>79</v>
      </c>
      <c r="E19" s="8" t="s">
        <v>73</v>
      </c>
      <c r="F19" s="60" t="s">
        <v>922</v>
      </c>
    </row>
    <row r="20" spans="1:6" ht="39" thickBot="1" x14ac:dyDescent="0.3">
      <c r="A20" s="119" t="s">
        <v>134</v>
      </c>
      <c r="B20" s="60" t="s">
        <v>254</v>
      </c>
      <c r="C20" s="60" t="s">
        <v>330</v>
      </c>
      <c r="D20" s="8" t="s">
        <v>75</v>
      </c>
      <c r="E20" s="8" t="s">
        <v>73</v>
      </c>
      <c r="F20" s="60" t="s">
        <v>875</v>
      </c>
    </row>
    <row r="21" spans="1:6" ht="26.25" thickBot="1" x14ac:dyDescent="0.3">
      <c r="A21" s="120" t="s">
        <v>218</v>
      </c>
      <c r="B21" s="60" t="s">
        <v>255</v>
      </c>
      <c r="C21" s="60" t="s">
        <v>852</v>
      </c>
      <c r="D21" s="8" t="s">
        <v>75</v>
      </c>
      <c r="E21" s="8" t="s">
        <v>73</v>
      </c>
      <c r="F21" s="60" t="s">
        <v>874</v>
      </c>
    </row>
    <row r="22" spans="1:6" ht="14.1" customHeight="1" thickBot="1" x14ac:dyDescent="0.3">
      <c r="A22" s="120" t="s">
        <v>218</v>
      </c>
      <c r="B22" s="60" t="s">
        <v>256</v>
      </c>
      <c r="C22" s="60" t="s">
        <v>853</v>
      </c>
      <c r="D22" s="8" t="s">
        <v>75</v>
      </c>
      <c r="E22" s="8" t="s">
        <v>73</v>
      </c>
      <c r="F22" s="60"/>
    </row>
    <row r="23" spans="1:6" ht="14.1" customHeight="1" thickBot="1" x14ac:dyDescent="0.3">
      <c r="A23" s="176" t="s">
        <v>257</v>
      </c>
      <c r="B23" s="177"/>
      <c r="C23" s="8" t="s">
        <v>88</v>
      </c>
      <c r="D23" s="8" t="s">
        <v>89</v>
      </c>
      <c r="E23" s="8" t="s">
        <v>90</v>
      </c>
      <c r="F23" s="8" t="s">
        <v>91</v>
      </c>
    </row>
    <row r="24" spans="1:6" ht="51.75" thickBot="1" x14ac:dyDescent="0.3">
      <c r="A24" s="115" t="s">
        <v>92</v>
      </c>
      <c r="B24" s="60" t="s">
        <v>258</v>
      </c>
      <c r="C24" s="60" t="s">
        <v>331</v>
      </c>
      <c r="D24" s="8" t="s">
        <v>79</v>
      </c>
      <c r="E24" s="8" t="s">
        <v>73</v>
      </c>
      <c r="F24" s="60" t="s">
        <v>923</v>
      </c>
    </row>
    <row r="25" spans="1:6" ht="64.5" thickBot="1" x14ac:dyDescent="0.3">
      <c r="A25" s="116" t="s">
        <v>95</v>
      </c>
      <c r="B25" s="60" t="s">
        <v>848</v>
      </c>
      <c r="C25" s="60" t="s">
        <v>849</v>
      </c>
      <c r="D25" s="8" t="s">
        <v>79</v>
      </c>
      <c r="E25" s="8" t="s">
        <v>73</v>
      </c>
      <c r="F25" s="60"/>
    </row>
    <row r="26" spans="1:6" ht="90" thickBot="1" x14ac:dyDescent="0.3">
      <c r="A26" s="117" t="s">
        <v>109</v>
      </c>
      <c r="B26" s="60" t="s">
        <v>846</v>
      </c>
      <c r="C26" s="60" t="s">
        <v>847</v>
      </c>
      <c r="D26" s="8" t="s">
        <v>79</v>
      </c>
      <c r="E26" s="8" t="s">
        <v>73</v>
      </c>
      <c r="F26" s="60" t="s">
        <v>924</v>
      </c>
    </row>
    <row r="27" spans="1:6" ht="90" thickBot="1" x14ac:dyDescent="0.3">
      <c r="A27" s="118" t="s">
        <v>97</v>
      </c>
      <c r="B27" s="60" t="s">
        <v>845</v>
      </c>
      <c r="C27" s="60" t="s">
        <v>332</v>
      </c>
      <c r="D27" s="8" t="s">
        <v>79</v>
      </c>
      <c r="E27" s="8" t="s">
        <v>73</v>
      </c>
      <c r="F27" s="60"/>
    </row>
    <row r="28" spans="1:6" ht="16.5" thickBot="1" x14ac:dyDescent="0.3">
      <c r="A28" s="119" t="s">
        <v>134</v>
      </c>
      <c r="B28" s="60" t="s">
        <v>259</v>
      </c>
      <c r="C28" s="60" t="s">
        <v>333</v>
      </c>
      <c r="D28" s="8" t="s">
        <v>75</v>
      </c>
      <c r="E28" s="8" t="s">
        <v>73</v>
      </c>
      <c r="F28" s="60" t="s">
        <v>875</v>
      </c>
    </row>
    <row r="29" spans="1:6" ht="39" thickBot="1" x14ac:dyDescent="0.3">
      <c r="A29" s="120" t="s">
        <v>218</v>
      </c>
      <c r="B29" s="60" t="s">
        <v>260</v>
      </c>
      <c r="C29" s="60" t="s">
        <v>334</v>
      </c>
      <c r="D29" s="8" t="s">
        <v>79</v>
      </c>
      <c r="E29" s="8" t="s">
        <v>73</v>
      </c>
      <c r="F29" s="60" t="s">
        <v>925</v>
      </c>
    </row>
    <row r="30" spans="1:6" ht="16.5" thickBot="1" x14ac:dyDescent="0.3">
      <c r="A30" s="120" t="s">
        <v>218</v>
      </c>
      <c r="B30" s="60" t="s">
        <v>261</v>
      </c>
      <c r="C30" s="60" t="s">
        <v>335</v>
      </c>
      <c r="D30" s="8" t="s">
        <v>75</v>
      </c>
      <c r="E30" s="8" t="s">
        <v>73</v>
      </c>
      <c r="F30" s="60"/>
    </row>
    <row r="31" spans="1:6" ht="14.1" customHeight="1" thickBot="1" x14ac:dyDescent="0.3">
      <c r="A31" s="176" t="s">
        <v>262</v>
      </c>
      <c r="B31" s="177"/>
      <c r="C31" s="8" t="s">
        <v>88</v>
      </c>
      <c r="D31" s="8" t="s">
        <v>89</v>
      </c>
      <c r="E31" s="8" t="s">
        <v>90</v>
      </c>
      <c r="F31" s="8" t="s">
        <v>91</v>
      </c>
    </row>
    <row r="32" spans="1:6" ht="39" thickBot="1" x14ac:dyDescent="0.3">
      <c r="A32" s="115" t="s">
        <v>92</v>
      </c>
      <c r="B32" s="60" t="s">
        <v>263</v>
      </c>
      <c r="C32" s="60" t="s">
        <v>336</v>
      </c>
      <c r="D32" s="8" t="s">
        <v>79</v>
      </c>
      <c r="E32" s="8" t="s">
        <v>73</v>
      </c>
      <c r="F32" s="60" t="s">
        <v>926</v>
      </c>
    </row>
    <row r="33" spans="1:6" ht="51.75" thickBot="1" x14ac:dyDescent="0.3">
      <c r="A33" s="115" t="s">
        <v>92</v>
      </c>
      <c r="B33" s="60" t="s">
        <v>264</v>
      </c>
      <c r="C33" s="60" t="s">
        <v>337</v>
      </c>
      <c r="D33" s="8" t="s">
        <v>79</v>
      </c>
      <c r="E33" s="8" t="s">
        <v>73</v>
      </c>
      <c r="F33" s="60" t="s">
        <v>927</v>
      </c>
    </row>
    <row r="34" spans="1:6" ht="39" thickBot="1" x14ac:dyDescent="0.3">
      <c r="A34" s="115" t="s">
        <v>92</v>
      </c>
      <c r="B34" s="60" t="s">
        <v>265</v>
      </c>
      <c r="C34" s="60" t="s">
        <v>338</v>
      </c>
      <c r="D34" s="8" t="s">
        <v>79</v>
      </c>
      <c r="E34" s="8" t="s">
        <v>73</v>
      </c>
      <c r="F34" s="60" t="s">
        <v>928</v>
      </c>
    </row>
    <row r="35" spans="1:6" ht="64.5" thickBot="1" x14ac:dyDescent="0.3">
      <c r="A35" s="116" t="s">
        <v>95</v>
      </c>
      <c r="B35" s="60" t="s">
        <v>266</v>
      </c>
      <c r="C35" s="60" t="s">
        <v>339</v>
      </c>
      <c r="D35" s="8" t="s">
        <v>79</v>
      </c>
      <c r="E35" s="8" t="s">
        <v>73</v>
      </c>
      <c r="F35" s="60" t="s">
        <v>929</v>
      </c>
    </row>
    <row r="36" spans="1:6" ht="90" thickBot="1" x14ac:dyDescent="0.3">
      <c r="A36" s="116" t="s">
        <v>95</v>
      </c>
      <c r="B36" s="60" t="s">
        <v>267</v>
      </c>
      <c r="C36" s="60" t="s">
        <v>340</v>
      </c>
      <c r="D36" s="8" t="s">
        <v>79</v>
      </c>
      <c r="E36" s="8" t="s">
        <v>73</v>
      </c>
      <c r="F36" s="60" t="s">
        <v>930</v>
      </c>
    </row>
    <row r="37" spans="1:6" ht="16.5" thickBot="1" x14ac:dyDescent="0.3">
      <c r="A37" s="117" t="s">
        <v>109</v>
      </c>
      <c r="B37" s="60" t="s">
        <v>268</v>
      </c>
      <c r="C37" s="60" t="s">
        <v>341</v>
      </c>
      <c r="D37" s="8" t="s">
        <v>79</v>
      </c>
      <c r="E37" s="8" t="s">
        <v>73</v>
      </c>
      <c r="F37" s="60" t="s">
        <v>873</v>
      </c>
    </row>
    <row r="38" spans="1:6" ht="14.1" customHeight="1" thickBot="1" x14ac:dyDescent="0.3">
      <c r="A38" s="117" t="s">
        <v>109</v>
      </c>
      <c r="B38" s="60" t="s">
        <v>269</v>
      </c>
      <c r="C38" s="60" t="s">
        <v>342</v>
      </c>
      <c r="D38" s="8" t="s">
        <v>79</v>
      </c>
      <c r="E38" s="8" t="s">
        <v>73</v>
      </c>
      <c r="F38" s="60" t="s">
        <v>873</v>
      </c>
    </row>
    <row r="39" spans="1:6" ht="39" thickBot="1" x14ac:dyDescent="0.3">
      <c r="A39" s="118" t="s">
        <v>97</v>
      </c>
      <c r="B39" s="60" t="s">
        <v>270</v>
      </c>
      <c r="C39" s="60" t="s">
        <v>343</v>
      </c>
      <c r="D39" s="8" t="s">
        <v>79</v>
      </c>
      <c r="E39" s="8" t="s">
        <v>73</v>
      </c>
      <c r="F39" s="60" t="s">
        <v>931</v>
      </c>
    </row>
    <row r="40" spans="1:6" ht="39" thickBot="1" x14ac:dyDescent="0.3">
      <c r="A40" s="118" t="s">
        <v>97</v>
      </c>
      <c r="B40" s="60" t="s">
        <v>271</v>
      </c>
      <c r="C40" s="60" t="s">
        <v>844</v>
      </c>
      <c r="D40" s="8" t="s">
        <v>79</v>
      </c>
      <c r="E40" s="8" t="s">
        <v>73</v>
      </c>
      <c r="F40" s="60" t="s">
        <v>932</v>
      </c>
    </row>
    <row r="41" spans="1:6" ht="26.25" thickBot="1" x14ac:dyDescent="0.3">
      <c r="A41" s="118" t="s">
        <v>97</v>
      </c>
      <c r="B41" s="60" t="s">
        <v>274</v>
      </c>
      <c r="C41" s="60" t="s">
        <v>346</v>
      </c>
      <c r="D41" s="8" t="s">
        <v>79</v>
      </c>
      <c r="E41" s="8" t="s">
        <v>73</v>
      </c>
      <c r="F41" s="60"/>
    </row>
    <row r="42" spans="1:6" ht="26.25" thickBot="1" x14ac:dyDescent="0.3">
      <c r="A42" s="118" t="s">
        <v>97</v>
      </c>
      <c r="B42" s="60" t="s">
        <v>272</v>
      </c>
      <c r="C42" s="60" t="s">
        <v>344</v>
      </c>
      <c r="D42" s="8" t="s">
        <v>79</v>
      </c>
      <c r="E42" s="8" t="s">
        <v>73</v>
      </c>
      <c r="F42" s="60"/>
    </row>
    <row r="43" spans="1:6" ht="16.5" thickBot="1" x14ac:dyDescent="0.3">
      <c r="A43" s="119" t="s">
        <v>134</v>
      </c>
      <c r="B43" s="60" t="s">
        <v>273</v>
      </c>
      <c r="C43" s="60" t="s">
        <v>345</v>
      </c>
      <c r="D43" s="8" t="s">
        <v>79</v>
      </c>
      <c r="E43" s="8" t="s">
        <v>73</v>
      </c>
      <c r="F43" s="60" t="s">
        <v>875</v>
      </c>
    </row>
    <row r="44" spans="1:6" ht="26.25" thickBot="1" x14ac:dyDescent="0.3">
      <c r="A44" s="119" t="s">
        <v>134</v>
      </c>
      <c r="B44" s="60" t="s">
        <v>275</v>
      </c>
      <c r="C44" s="60" t="s">
        <v>347</v>
      </c>
      <c r="D44" s="8" t="s">
        <v>79</v>
      </c>
      <c r="E44" s="8" t="s">
        <v>73</v>
      </c>
      <c r="F44" s="60" t="s">
        <v>875</v>
      </c>
    </row>
    <row r="45" spans="1:6" ht="26.25" thickBot="1" x14ac:dyDescent="0.3">
      <c r="A45" s="119" t="s">
        <v>134</v>
      </c>
      <c r="B45" s="60" t="s">
        <v>276</v>
      </c>
      <c r="C45" s="60" t="s">
        <v>348</v>
      </c>
      <c r="D45" s="8" t="s">
        <v>75</v>
      </c>
      <c r="E45" s="8" t="s">
        <v>73</v>
      </c>
      <c r="F45" s="60" t="s">
        <v>875</v>
      </c>
    </row>
    <row r="46" spans="1:6" ht="26.25" thickBot="1" x14ac:dyDescent="0.3">
      <c r="A46" s="119" t="s">
        <v>134</v>
      </c>
      <c r="B46" s="60" t="s">
        <v>279</v>
      </c>
      <c r="C46" s="60" t="s">
        <v>351</v>
      </c>
      <c r="D46" s="8" t="s">
        <v>79</v>
      </c>
      <c r="E46" s="8" t="s">
        <v>73</v>
      </c>
      <c r="F46" s="60"/>
    </row>
    <row r="47" spans="1:6" ht="77.25" thickBot="1" x14ac:dyDescent="0.3">
      <c r="A47" s="119" t="s">
        <v>134</v>
      </c>
      <c r="B47" s="60" t="s">
        <v>277</v>
      </c>
      <c r="C47" s="60" t="s">
        <v>349</v>
      </c>
      <c r="D47" s="8" t="s">
        <v>79</v>
      </c>
      <c r="E47" s="8" t="s">
        <v>73</v>
      </c>
      <c r="F47" s="60" t="s">
        <v>933</v>
      </c>
    </row>
    <row r="48" spans="1:6" ht="26.25" thickBot="1" x14ac:dyDescent="0.3">
      <c r="A48" s="120" t="s">
        <v>218</v>
      </c>
      <c r="B48" s="60" t="s">
        <v>278</v>
      </c>
      <c r="C48" s="60" t="s">
        <v>350</v>
      </c>
      <c r="D48" s="8" t="s">
        <v>75</v>
      </c>
      <c r="E48" s="8" t="s">
        <v>73</v>
      </c>
      <c r="F48" s="60" t="s">
        <v>874</v>
      </c>
    </row>
    <row r="49" spans="1:6" ht="26.25" thickBot="1" x14ac:dyDescent="0.3">
      <c r="A49" s="120" t="s">
        <v>218</v>
      </c>
      <c r="B49" s="60" t="s">
        <v>280</v>
      </c>
      <c r="C49" s="60" t="s">
        <v>352</v>
      </c>
      <c r="D49" s="8" t="s">
        <v>75</v>
      </c>
      <c r="E49" s="8" t="s">
        <v>73</v>
      </c>
      <c r="F49" s="60" t="s">
        <v>874</v>
      </c>
    </row>
    <row r="50" spans="1:6" ht="26.25" thickBot="1" x14ac:dyDescent="0.3">
      <c r="A50" s="120" t="s">
        <v>218</v>
      </c>
      <c r="B50" s="60" t="s">
        <v>281</v>
      </c>
      <c r="C50" s="60" t="s">
        <v>353</v>
      </c>
      <c r="D50" s="8" t="s">
        <v>75</v>
      </c>
      <c r="E50" s="8" t="s">
        <v>73</v>
      </c>
      <c r="F50" s="60" t="s">
        <v>874</v>
      </c>
    </row>
    <row r="51" spans="1:6" ht="16.5" thickBot="1" x14ac:dyDescent="0.3">
      <c r="A51" s="120" t="s">
        <v>218</v>
      </c>
      <c r="B51" s="60" t="s">
        <v>282</v>
      </c>
      <c r="C51" s="60" t="s">
        <v>354</v>
      </c>
      <c r="D51" s="8" t="s">
        <v>75</v>
      </c>
      <c r="E51" s="8" t="s">
        <v>73</v>
      </c>
      <c r="F51" s="60"/>
    </row>
    <row r="52" spans="1:6" ht="26.25" thickBot="1" x14ac:dyDescent="0.3">
      <c r="A52" s="120" t="s">
        <v>218</v>
      </c>
      <c r="B52" s="60" t="s">
        <v>283</v>
      </c>
      <c r="C52" s="60" t="s">
        <v>355</v>
      </c>
      <c r="D52" s="8" t="s">
        <v>75</v>
      </c>
      <c r="E52" s="8" t="s">
        <v>73</v>
      </c>
      <c r="F52" s="60"/>
    </row>
    <row r="53" spans="1:6" ht="26.25" thickBot="1" x14ac:dyDescent="0.3">
      <c r="A53" s="120" t="s">
        <v>218</v>
      </c>
      <c r="B53" s="60" t="s">
        <v>284</v>
      </c>
      <c r="C53" s="60" t="s">
        <v>356</v>
      </c>
      <c r="D53" s="8" t="s">
        <v>75</v>
      </c>
      <c r="E53" s="8" t="s">
        <v>73</v>
      </c>
      <c r="F53" s="60"/>
    </row>
    <row r="54" spans="1:6" ht="26.25" thickBot="1" x14ac:dyDescent="0.3">
      <c r="A54" s="120" t="s">
        <v>218</v>
      </c>
      <c r="B54" s="60" t="s">
        <v>285</v>
      </c>
      <c r="C54" s="60" t="s">
        <v>357</v>
      </c>
      <c r="D54" s="8" t="s">
        <v>75</v>
      </c>
      <c r="E54" s="8" t="s">
        <v>73</v>
      </c>
      <c r="F54" s="60"/>
    </row>
    <row r="55" spans="1:6" ht="26.25" thickBot="1" x14ac:dyDescent="0.3">
      <c r="A55" s="120" t="s">
        <v>218</v>
      </c>
      <c r="B55" s="60" t="s">
        <v>286</v>
      </c>
      <c r="C55" s="60" t="s">
        <v>358</v>
      </c>
      <c r="D55" s="8" t="s">
        <v>75</v>
      </c>
      <c r="E55" s="8" t="s">
        <v>73</v>
      </c>
      <c r="F55" s="60"/>
    </row>
    <row r="56" spans="1:6" ht="26.25" thickBot="1" x14ac:dyDescent="0.3">
      <c r="A56" s="120" t="s">
        <v>218</v>
      </c>
      <c r="B56" s="60" t="s">
        <v>287</v>
      </c>
      <c r="C56" s="60" t="s">
        <v>359</v>
      </c>
      <c r="D56" s="8" t="s">
        <v>75</v>
      </c>
      <c r="E56" s="8" t="s">
        <v>73</v>
      </c>
      <c r="F56" s="60"/>
    </row>
    <row r="57" spans="1:6" ht="14.1" customHeight="1" thickBot="1" x14ac:dyDescent="0.3">
      <c r="A57" s="176" t="s">
        <v>288</v>
      </c>
      <c r="B57" s="177"/>
      <c r="C57" s="73" t="s">
        <v>825</v>
      </c>
      <c r="D57" s="8" t="s">
        <v>89</v>
      </c>
      <c r="E57" s="8" t="s">
        <v>90</v>
      </c>
      <c r="F57" s="8" t="s">
        <v>91</v>
      </c>
    </row>
    <row r="58" spans="1:6" ht="14.1" customHeight="1" thickBot="1" x14ac:dyDescent="0.3">
      <c r="A58" s="115" t="s">
        <v>92</v>
      </c>
      <c r="B58" s="60" t="s">
        <v>881</v>
      </c>
      <c r="C58" s="60" t="s">
        <v>880</v>
      </c>
      <c r="D58" s="8" t="s">
        <v>79</v>
      </c>
      <c r="E58" s="8" t="s">
        <v>73</v>
      </c>
      <c r="F58" s="60"/>
    </row>
    <row r="59" spans="1:6" ht="102.75" thickBot="1" x14ac:dyDescent="0.3">
      <c r="A59" s="115" t="s">
        <v>92</v>
      </c>
      <c r="B59" s="60" t="s">
        <v>289</v>
      </c>
      <c r="C59" s="60" t="s">
        <v>884</v>
      </c>
      <c r="D59" s="8" t="s">
        <v>79</v>
      </c>
      <c r="E59" s="8" t="s">
        <v>73</v>
      </c>
      <c r="F59" s="60" t="s">
        <v>934</v>
      </c>
    </row>
    <row r="60" spans="1:6" ht="51.75" thickBot="1" x14ac:dyDescent="0.3">
      <c r="A60" s="116" t="s">
        <v>95</v>
      </c>
      <c r="B60" s="60" t="s">
        <v>882</v>
      </c>
      <c r="C60" s="60" t="s">
        <v>883</v>
      </c>
      <c r="D60" s="8" t="s">
        <v>79</v>
      </c>
      <c r="E60" s="8" t="s">
        <v>73</v>
      </c>
      <c r="F60" s="60" t="s">
        <v>936</v>
      </c>
    </row>
    <row r="61" spans="1:6" ht="64.5" thickBot="1" x14ac:dyDescent="0.3">
      <c r="A61" s="117" t="s">
        <v>109</v>
      </c>
      <c r="B61" s="60" t="s">
        <v>290</v>
      </c>
      <c r="C61" s="60" t="s">
        <v>885</v>
      </c>
      <c r="D61" s="8" t="s">
        <v>79</v>
      </c>
      <c r="E61" s="8" t="s">
        <v>73</v>
      </c>
      <c r="F61" s="60" t="s">
        <v>935</v>
      </c>
    </row>
    <row r="62" spans="1:6" ht="39" thickBot="1" x14ac:dyDescent="0.3">
      <c r="A62" s="118" t="s">
        <v>97</v>
      </c>
      <c r="B62" s="60" t="s">
        <v>291</v>
      </c>
      <c r="C62" s="60" t="s">
        <v>360</v>
      </c>
      <c r="D62" s="8" t="s">
        <v>79</v>
      </c>
      <c r="E62" s="8" t="s">
        <v>73</v>
      </c>
      <c r="F62" s="60" t="s">
        <v>937</v>
      </c>
    </row>
    <row r="63" spans="1:6" ht="39" thickBot="1" x14ac:dyDescent="0.3">
      <c r="A63" s="118" t="s">
        <v>97</v>
      </c>
      <c r="B63" s="60" t="s">
        <v>842</v>
      </c>
      <c r="C63" s="60" t="s">
        <v>843</v>
      </c>
      <c r="D63" s="8" t="s">
        <v>79</v>
      </c>
      <c r="E63" s="8" t="s">
        <v>73</v>
      </c>
      <c r="F63" s="60" t="s">
        <v>938</v>
      </c>
    </row>
    <row r="64" spans="1:6" ht="26.25" thickBot="1" x14ac:dyDescent="0.3">
      <c r="A64" s="118" t="s">
        <v>97</v>
      </c>
      <c r="B64" s="60" t="s">
        <v>793</v>
      </c>
      <c r="C64" s="60" t="s">
        <v>794</v>
      </c>
      <c r="D64" s="8" t="s">
        <v>75</v>
      </c>
      <c r="E64" s="8" t="s">
        <v>73</v>
      </c>
      <c r="F64" s="60"/>
    </row>
    <row r="65" spans="1:6" ht="26.25" thickBot="1" x14ac:dyDescent="0.3">
      <c r="A65" s="118" t="s">
        <v>97</v>
      </c>
      <c r="B65" s="60" t="s">
        <v>838</v>
      </c>
      <c r="C65" s="60" t="s">
        <v>839</v>
      </c>
      <c r="D65" s="8" t="s">
        <v>79</v>
      </c>
      <c r="E65" s="8" t="s">
        <v>73</v>
      </c>
      <c r="F65" s="60"/>
    </row>
    <row r="66" spans="1:6" ht="16.5" thickBot="1" x14ac:dyDescent="0.3">
      <c r="A66" s="118" t="s">
        <v>97</v>
      </c>
      <c r="B66" s="60" t="s">
        <v>840</v>
      </c>
      <c r="C66" s="60" t="s">
        <v>841</v>
      </c>
      <c r="D66" s="8" t="s">
        <v>79</v>
      </c>
      <c r="E66" s="8" t="s">
        <v>73</v>
      </c>
      <c r="F66" s="60"/>
    </row>
    <row r="67" spans="1:6" ht="26.25" thickBot="1" x14ac:dyDescent="0.3">
      <c r="A67" s="119" t="s">
        <v>134</v>
      </c>
      <c r="B67" s="60" t="s">
        <v>292</v>
      </c>
      <c r="C67" s="60" t="s">
        <v>361</v>
      </c>
      <c r="D67" s="8" t="s">
        <v>79</v>
      </c>
      <c r="E67" s="8" t="s">
        <v>73</v>
      </c>
      <c r="F67" s="60" t="s">
        <v>875</v>
      </c>
    </row>
    <row r="68" spans="1:6" ht="26.25" thickBot="1" x14ac:dyDescent="0.3">
      <c r="A68" s="119" t="s">
        <v>134</v>
      </c>
      <c r="B68" s="60" t="s">
        <v>293</v>
      </c>
      <c r="C68" s="60" t="s">
        <v>362</v>
      </c>
      <c r="D68" s="8" t="s">
        <v>75</v>
      </c>
      <c r="E68" s="8" t="s">
        <v>73</v>
      </c>
      <c r="F68" s="60" t="s">
        <v>875</v>
      </c>
    </row>
    <row r="69" spans="1:6" ht="26.25" thickBot="1" x14ac:dyDescent="0.3">
      <c r="A69" s="119" t="s">
        <v>134</v>
      </c>
      <c r="B69" s="60" t="s">
        <v>294</v>
      </c>
      <c r="C69" s="60" t="s">
        <v>363</v>
      </c>
      <c r="D69" s="8" t="s">
        <v>75</v>
      </c>
      <c r="E69" s="8" t="s">
        <v>73</v>
      </c>
      <c r="F69" s="60" t="s">
        <v>875</v>
      </c>
    </row>
    <row r="70" spans="1:6" ht="16.5" thickBot="1" x14ac:dyDescent="0.3">
      <c r="A70" s="119" t="s">
        <v>134</v>
      </c>
      <c r="B70" s="60" t="s">
        <v>835</v>
      </c>
      <c r="C70" s="60" t="s">
        <v>834</v>
      </c>
      <c r="D70" s="8" t="s">
        <v>79</v>
      </c>
      <c r="E70" s="8" t="s">
        <v>73</v>
      </c>
      <c r="F70" s="60" t="s">
        <v>875</v>
      </c>
    </row>
    <row r="71" spans="1:6" ht="26.25" thickBot="1" x14ac:dyDescent="0.3">
      <c r="A71" s="119" t="s">
        <v>134</v>
      </c>
      <c r="B71" s="60" t="s">
        <v>795</v>
      </c>
      <c r="C71" s="60" t="s">
        <v>796</v>
      </c>
      <c r="D71" s="8" t="s">
        <v>79</v>
      </c>
      <c r="E71" s="8" t="s">
        <v>73</v>
      </c>
      <c r="F71" s="60" t="s">
        <v>904</v>
      </c>
    </row>
    <row r="72" spans="1:6" ht="26.25" thickBot="1" x14ac:dyDescent="0.3">
      <c r="A72" s="120" t="s">
        <v>218</v>
      </c>
      <c r="B72" s="60" t="s">
        <v>295</v>
      </c>
      <c r="C72" s="60" t="s">
        <v>824</v>
      </c>
      <c r="D72" s="8" t="s">
        <v>75</v>
      </c>
      <c r="E72" s="8" t="s">
        <v>73</v>
      </c>
      <c r="F72" s="60" t="s">
        <v>874</v>
      </c>
    </row>
    <row r="73" spans="1:6" ht="26.25" thickBot="1" x14ac:dyDescent="0.3">
      <c r="A73" s="120" t="s">
        <v>218</v>
      </c>
      <c r="B73" s="60" t="s">
        <v>296</v>
      </c>
      <c r="C73" s="60" t="s">
        <v>364</v>
      </c>
      <c r="D73" s="8" t="s">
        <v>75</v>
      </c>
      <c r="E73" s="8" t="s">
        <v>73</v>
      </c>
      <c r="F73" s="60" t="s">
        <v>874</v>
      </c>
    </row>
    <row r="74" spans="1:6" ht="26.25" thickBot="1" x14ac:dyDescent="0.3">
      <c r="A74" s="120" t="s">
        <v>218</v>
      </c>
      <c r="B74" s="60" t="s">
        <v>297</v>
      </c>
      <c r="C74" s="60" t="s">
        <v>365</v>
      </c>
      <c r="D74" s="8" t="s">
        <v>75</v>
      </c>
      <c r="E74" s="8" t="s">
        <v>73</v>
      </c>
      <c r="F74" s="60" t="s">
        <v>874</v>
      </c>
    </row>
    <row r="75" spans="1:6" ht="16.5" thickBot="1" x14ac:dyDescent="0.3">
      <c r="A75" s="120" t="s">
        <v>218</v>
      </c>
      <c r="B75" s="60" t="s">
        <v>836</v>
      </c>
      <c r="C75" s="60" t="s">
        <v>837</v>
      </c>
      <c r="D75" s="8" t="s">
        <v>75</v>
      </c>
      <c r="E75" s="8" t="s">
        <v>73</v>
      </c>
      <c r="F75" s="60" t="s">
        <v>874</v>
      </c>
    </row>
    <row r="76" spans="1:6" ht="16.5" thickBot="1" x14ac:dyDescent="0.3">
      <c r="A76" s="120" t="s">
        <v>218</v>
      </c>
      <c r="B76" s="60" t="s">
        <v>797</v>
      </c>
      <c r="C76" s="60" t="s">
        <v>798</v>
      </c>
      <c r="D76" s="8" t="s">
        <v>75</v>
      </c>
      <c r="E76" s="8" t="s">
        <v>73</v>
      </c>
      <c r="F76" s="60" t="s">
        <v>874</v>
      </c>
    </row>
    <row r="77" spans="1:6" ht="26.25" thickBot="1" x14ac:dyDescent="0.3">
      <c r="A77" s="120" t="s">
        <v>218</v>
      </c>
      <c r="B77" s="60" t="s">
        <v>298</v>
      </c>
      <c r="C77" s="60" t="s">
        <v>833</v>
      </c>
      <c r="D77" s="8" t="s">
        <v>75</v>
      </c>
      <c r="E77" s="8" t="s">
        <v>73</v>
      </c>
      <c r="F77" s="60"/>
    </row>
    <row r="78" spans="1:6" ht="14.1" customHeight="1" thickBot="1" x14ac:dyDescent="0.3">
      <c r="A78" s="176" t="s">
        <v>299</v>
      </c>
      <c r="B78" s="177"/>
      <c r="C78" s="8" t="s">
        <v>88</v>
      </c>
      <c r="D78" s="8" t="s">
        <v>89</v>
      </c>
      <c r="E78" s="8" t="s">
        <v>90</v>
      </c>
      <c r="F78" s="8" t="s">
        <v>91</v>
      </c>
    </row>
    <row r="79" spans="1:6" ht="16.5" thickBot="1" x14ac:dyDescent="0.3">
      <c r="A79" s="115" t="s">
        <v>92</v>
      </c>
      <c r="B79" s="60" t="s">
        <v>300</v>
      </c>
      <c r="C79" s="60" t="s">
        <v>366</v>
      </c>
      <c r="D79" s="8" t="s">
        <v>79</v>
      </c>
      <c r="E79" s="8" t="s">
        <v>73</v>
      </c>
      <c r="F79" s="60"/>
    </row>
    <row r="80" spans="1:6" ht="16.5" thickBot="1" x14ac:dyDescent="0.3">
      <c r="A80" s="116" t="s">
        <v>95</v>
      </c>
      <c r="B80" s="60" t="s">
        <v>301</v>
      </c>
      <c r="C80" s="60" t="s">
        <v>367</v>
      </c>
      <c r="D80" s="8" t="s">
        <v>79</v>
      </c>
      <c r="E80" s="8" t="s">
        <v>73</v>
      </c>
      <c r="F80" s="60"/>
    </row>
    <row r="81" spans="1:6" ht="39" thickBot="1" x14ac:dyDescent="0.3">
      <c r="A81" s="117" t="s">
        <v>109</v>
      </c>
      <c r="B81" s="60" t="s">
        <v>302</v>
      </c>
      <c r="C81" s="60" t="s">
        <v>827</v>
      </c>
      <c r="D81" s="8" t="s">
        <v>79</v>
      </c>
      <c r="E81" s="8" t="s">
        <v>73</v>
      </c>
      <c r="F81" s="60"/>
    </row>
    <row r="82" spans="1:6" ht="39" thickBot="1" x14ac:dyDescent="0.3">
      <c r="A82" s="118" t="s">
        <v>97</v>
      </c>
      <c r="B82" s="60" t="s">
        <v>303</v>
      </c>
      <c r="C82" s="60" t="s">
        <v>368</v>
      </c>
      <c r="D82" s="8" t="s">
        <v>79</v>
      </c>
      <c r="E82" s="8" t="s">
        <v>73</v>
      </c>
      <c r="F82" s="60"/>
    </row>
    <row r="83" spans="1:6" ht="26.25" thickBot="1" x14ac:dyDescent="0.3">
      <c r="A83" s="118" t="s">
        <v>97</v>
      </c>
      <c r="B83" s="60" t="s">
        <v>304</v>
      </c>
      <c r="C83" s="60" t="s">
        <v>369</v>
      </c>
      <c r="D83" s="8" t="s">
        <v>79</v>
      </c>
      <c r="E83" s="8" t="s">
        <v>73</v>
      </c>
      <c r="F83" s="60"/>
    </row>
    <row r="84" spans="1:6" ht="16.5" thickBot="1" x14ac:dyDescent="0.3">
      <c r="A84" s="118" t="s">
        <v>97</v>
      </c>
      <c r="B84" s="60" t="s">
        <v>305</v>
      </c>
      <c r="C84" s="60" t="s">
        <v>370</v>
      </c>
      <c r="D84" s="8" t="s">
        <v>79</v>
      </c>
      <c r="E84" s="8" t="s">
        <v>73</v>
      </c>
      <c r="F84" s="60"/>
    </row>
    <row r="85" spans="1:6" ht="51.75" thickBot="1" x14ac:dyDescent="0.3">
      <c r="A85" s="119" t="s">
        <v>134</v>
      </c>
      <c r="B85" s="60" t="s">
        <v>306</v>
      </c>
      <c r="C85" s="60" t="s">
        <v>371</v>
      </c>
      <c r="D85" s="8" t="s">
        <v>79</v>
      </c>
      <c r="E85" s="8" t="s">
        <v>73</v>
      </c>
      <c r="F85" s="60" t="s">
        <v>939</v>
      </c>
    </row>
    <row r="86" spans="1:6" ht="16.5" thickBot="1" x14ac:dyDescent="0.3">
      <c r="A86" s="119" t="s">
        <v>134</v>
      </c>
      <c r="B86" s="60" t="s">
        <v>307</v>
      </c>
      <c r="C86" s="60" t="s">
        <v>372</v>
      </c>
      <c r="D86" s="8" t="s">
        <v>75</v>
      </c>
      <c r="E86" s="8" t="s">
        <v>73</v>
      </c>
      <c r="F86" s="60" t="s">
        <v>875</v>
      </c>
    </row>
    <row r="87" spans="1:6" ht="26.25" thickBot="1" x14ac:dyDescent="0.3">
      <c r="A87" s="119" t="s">
        <v>134</v>
      </c>
      <c r="B87" s="60" t="s">
        <v>308</v>
      </c>
      <c r="C87" s="60" t="s">
        <v>826</v>
      </c>
      <c r="D87" s="8" t="s">
        <v>75</v>
      </c>
      <c r="E87" s="8" t="s">
        <v>73</v>
      </c>
      <c r="F87" s="60" t="s">
        <v>875</v>
      </c>
    </row>
    <row r="88" spans="1:6" ht="26.25" thickBot="1" x14ac:dyDescent="0.3">
      <c r="A88" s="120" t="s">
        <v>218</v>
      </c>
      <c r="B88" s="60" t="s">
        <v>309</v>
      </c>
      <c r="C88" s="60" t="s">
        <v>373</v>
      </c>
      <c r="D88" s="8" t="s">
        <v>75</v>
      </c>
      <c r="E88" s="8" t="s">
        <v>73</v>
      </c>
      <c r="F88" s="60" t="s">
        <v>874</v>
      </c>
    </row>
    <row r="89" spans="1:6" ht="16.5" thickBot="1" x14ac:dyDescent="0.3">
      <c r="A89" s="120" t="s">
        <v>218</v>
      </c>
      <c r="B89" s="60" t="s">
        <v>310</v>
      </c>
      <c r="C89" s="60" t="s">
        <v>374</v>
      </c>
      <c r="D89" s="8" t="s">
        <v>75</v>
      </c>
      <c r="E89" s="8" t="s">
        <v>73</v>
      </c>
      <c r="F89" s="60" t="s">
        <v>874</v>
      </c>
    </row>
    <row r="90" spans="1:6" ht="26.25" thickBot="1" x14ac:dyDescent="0.3">
      <c r="A90" s="120" t="s">
        <v>218</v>
      </c>
      <c r="B90" s="60" t="s">
        <v>311</v>
      </c>
      <c r="C90" s="60" t="s">
        <v>375</v>
      </c>
      <c r="D90" s="8" t="s">
        <v>75</v>
      </c>
      <c r="E90" s="8" t="s">
        <v>73</v>
      </c>
      <c r="F90" s="60"/>
    </row>
    <row r="91" spans="1:6" ht="26.25" thickBot="1" x14ac:dyDescent="0.3">
      <c r="A91" s="120" t="s">
        <v>218</v>
      </c>
      <c r="B91" s="60" t="s">
        <v>312</v>
      </c>
      <c r="C91" s="60" t="s">
        <v>828</v>
      </c>
      <c r="D91" s="8" t="s">
        <v>79</v>
      </c>
      <c r="E91" s="8" t="s">
        <v>73</v>
      </c>
      <c r="F91" s="60" t="s">
        <v>905</v>
      </c>
    </row>
    <row r="92" spans="1:6" ht="26.25" thickBot="1" x14ac:dyDescent="0.3">
      <c r="A92" s="120" t="s">
        <v>218</v>
      </c>
      <c r="B92" s="60" t="s">
        <v>313</v>
      </c>
      <c r="C92" s="60" t="s">
        <v>829</v>
      </c>
      <c r="D92" s="8" t="s">
        <v>75</v>
      </c>
      <c r="E92" s="8" t="s">
        <v>73</v>
      </c>
      <c r="F92" s="60"/>
    </row>
    <row r="93" spans="1:6" ht="26.25" thickBot="1" x14ac:dyDescent="0.3">
      <c r="A93" s="120" t="s">
        <v>218</v>
      </c>
      <c r="B93" s="60" t="s">
        <v>314</v>
      </c>
      <c r="C93" s="60" t="s">
        <v>830</v>
      </c>
      <c r="D93" s="8" t="s">
        <v>75</v>
      </c>
      <c r="E93" s="8" t="s">
        <v>73</v>
      </c>
      <c r="F93" s="60"/>
    </row>
    <row r="94" spans="1:6" ht="26.25" thickBot="1" x14ac:dyDescent="0.3">
      <c r="A94" s="120" t="s">
        <v>218</v>
      </c>
      <c r="B94" s="60" t="s">
        <v>315</v>
      </c>
      <c r="C94" s="60" t="s">
        <v>831</v>
      </c>
      <c r="D94" s="8" t="s">
        <v>75</v>
      </c>
      <c r="E94" s="8" t="s">
        <v>73</v>
      </c>
      <c r="F94" s="60"/>
    </row>
    <row r="95" spans="1:6" ht="26.25" thickBot="1" x14ac:dyDescent="0.3">
      <c r="A95" s="120" t="s">
        <v>218</v>
      </c>
      <c r="B95" s="60" t="s">
        <v>316</v>
      </c>
      <c r="C95" s="60" t="s">
        <v>832</v>
      </c>
      <c r="D95" s="8" t="s">
        <v>75</v>
      </c>
      <c r="E95" s="8" t="s">
        <v>73</v>
      </c>
      <c r="F95" s="60"/>
    </row>
    <row r="96" spans="1:6" s="26" customFormat="1" ht="15.75" x14ac:dyDescent="0.25"/>
    <row r="97" s="26" customFormat="1" ht="15.75" x14ac:dyDescent="0.25"/>
    <row r="98" s="26" customFormat="1" ht="15.75" x14ac:dyDescent="0.25"/>
    <row r="99" s="26" customFormat="1" ht="15.75" x14ac:dyDescent="0.25"/>
    <row r="100" s="26" customFormat="1" ht="14.1" customHeight="1" x14ac:dyDescent="0.25"/>
    <row r="101" s="26" customFormat="1" ht="15.75" x14ac:dyDescent="0.25"/>
    <row r="102" s="26" customFormat="1" ht="15.75" x14ac:dyDescent="0.25"/>
    <row r="103" s="26" customFormat="1" ht="15.75" x14ac:dyDescent="0.25"/>
    <row r="104" s="26" customFormat="1" ht="14.1" customHeight="1" x14ac:dyDescent="0.25"/>
    <row r="105" s="26" customFormat="1" ht="15.75" x14ac:dyDescent="0.25"/>
    <row r="106" s="26" customFormat="1" ht="15.75" x14ac:dyDescent="0.25"/>
    <row r="107" s="26" customFormat="1" ht="15.75" x14ac:dyDescent="0.25"/>
    <row r="108" s="26" customFormat="1" ht="15.75" x14ac:dyDescent="0.25"/>
    <row r="109" s="26" customFormat="1" ht="14.1" customHeight="1" x14ac:dyDescent="0.25"/>
    <row r="110" s="26" customFormat="1" ht="15.75" x14ac:dyDescent="0.25"/>
    <row r="111" s="26" customFormat="1" ht="15.75" x14ac:dyDescent="0.25"/>
    <row r="112" s="26" customFormat="1" ht="15.75" x14ac:dyDescent="0.25"/>
    <row r="113" s="26" customFormat="1" ht="15.75" x14ac:dyDescent="0.25"/>
    <row r="114" s="26" customFormat="1" ht="15.75" x14ac:dyDescent="0.25"/>
    <row r="115" s="26" customFormat="1" ht="15.75" x14ac:dyDescent="0.25"/>
    <row r="116" s="26" customFormat="1" ht="15.75" x14ac:dyDescent="0.25"/>
    <row r="117" s="26" customFormat="1" ht="15.75" x14ac:dyDescent="0.25"/>
  </sheetData>
  <mergeCells count="8">
    <mergeCell ref="A31:B31"/>
    <mergeCell ref="A57:B57"/>
    <mergeCell ref="A78:B78"/>
    <mergeCell ref="C2:C9"/>
    <mergeCell ref="A9:B9"/>
    <mergeCell ref="A10:B10"/>
    <mergeCell ref="A15:B15"/>
    <mergeCell ref="A23:B23"/>
  </mergeCells>
  <conditionalFormatting sqref="A118:A242">
    <cfRule type="beginsWith" dxfId="449" priority="229" stopIfTrue="1" operator="beginsWith" text="Innovative">
      <formula>LEFT(A118,LEN("Innovative"))="Innovative"</formula>
    </cfRule>
    <cfRule type="beginsWith" dxfId="448" priority="230" stopIfTrue="1" operator="beginsWith" text="Professional">
      <formula>LEFT(A118,LEN("Professional"))="Professional"</formula>
    </cfRule>
    <cfRule type="beginsWith" dxfId="447" priority="231" stopIfTrue="1" operator="beginsWith" text="Advanced">
      <formula>LEFT(A118,LEN("Advanced"))="Advanced"</formula>
    </cfRule>
    <cfRule type="beginsWith" dxfId="446" priority="232" stopIfTrue="1" operator="beginsWith" text="Intermediate">
      <formula>LEFT(A118,LEN("Intermediate"))="Intermediate"</formula>
    </cfRule>
    <cfRule type="beginsWith" dxfId="445" priority="233" stopIfTrue="1" operator="beginsWith" text="Basic">
      <formula>LEFT(A118,LEN("Basic"))="Basic"</formula>
    </cfRule>
    <cfRule type="beginsWith" dxfId="444" priority="234" stopIfTrue="1" operator="beginsWith" text="Required">
      <formula>LEFT(A118,LEN("Required"))="Required"</formula>
    </cfRule>
    <cfRule type="notContainsBlanks" dxfId="443" priority="235" stopIfTrue="1">
      <formula>LEN(TRIM(A118))&gt;0</formula>
    </cfRule>
  </conditionalFormatting>
  <conditionalFormatting sqref="D118:E242 D68:E69 D62:E66 D16:E18 D49:E51 D46:E46 D41:E43">
    <cfRule type="beginsWith" dxfId="442" priority="222" stopIfTrue="1" operator="beginsWith" text="Not Applicable">
      <formula>LEFT(D16,LEN("Not Applicable"))="Not Applicable"</formula>
    </cfRule>
    <cfRule type="beginsWith" dxfId="441" priority="223" stopIfTrue="1" operator="beginsWith" text="Waived">
      <formula>LEFT(D16,LEN("Waived"))="Waived"</formula>
    </cfRule>
    <cfRule type="beginsWith" dxfId="440" priority="224" stopIfTrue="1" operator="beginsWith" text="Pre-Passed">
      <formula>LEFT(D16,LEN("Pre-Passed"))="Pre-Passed"</formula>
    </cfRule>
    <cfRule type="beginsWith" dxfId="439" priority="225" stopIfTrue="1" operator="beginsWith" text="Completed">
      <formula>LEFT(D16,LEN("Completed"))="Completed"</formula>
    </cfRule>
    <cfRule type="beginsWith" dxfId="438" priority="226" stopIfTrue="1" operator="beginsWith" text="Partial">
      <formula>LEFT(D16,LEN("Partial"))="Partial"</formula>
    </cfRule>
    <cfRule type="beginsWith" dxfId="437" priority="227" stopIfTrue="1" operator="beginsWith" text="Missing">
      <formula>LEFT(D16,LEN("Missing"))="Missing"</formula>
    </cfRule>
    <cfRule type="beginsWith" dxfId="436" priority="228" stopIfTrue="1" operator="beginsWith" text="Untested">
      <formula>LEFT(D16,LEN("Untested"))="Untested"</formula>
    </cfRule>
    <cfRule type="notContainsBlanks" dxfId="435" priority="236" stopIfTrue="1">
      <formula>LEN(TRIM(D16))&gt;0</formula>
    </cfRule>
  </conditionalFormatting>
  <conditionalFormatting sqref="D19:E22">
    <cfRule type="beginsWith" dxfId="434" priority="198" stopIfTrue="1" operator="beginsWith" text="Not Applicable">
      <formula>LEFT(D19,LEN("Not Applicable"))="Not Applicable"</formula>
    </cfRule>
    <cfRule type="beginsWith" dxfId="433" priority="199" stopIfTrue="1" operator="beginsWith" text="Waived">
      <formula>LEFT(D19,LEN("Waived"))="Waived"</formula>
    </cfRule>
    <cfRule type="beginsWith" dxfId="432" priority="200" stopIfTrue="1" operator="beginsWith" text="Pre-Passed">
      <formula>LEFT(D19,LEN("Pre-Passed"))="Pre-Passed"</formula>
    </cfRule>
    <cfRule type="beginsWith" dxfId="431" priority="201" stopIfTrue="1" operator="beginsWith" text="Completed">
      <formula>LEFT(D19,LEN("Completed"))="Completed"</formula>
    </cfRule>
    <cfRule type="beginsWith" dxfId="430" priority="202" stopIfTrue="1" operator="beginsWith" text="Partial">
      <formula>LEFT(D19,LEN("Partial"))="Partial"</formula>
    </cfRule>
    <cfRule type="beginsWith" dxfId="429" priority="203" stopIfTrue="1" operator="beginsWith" text="Missing">
      <formula>LEFT(D19,LEN("Missing"))="Missing"</formula>
    </cfRule>
    <cfRule type="beginsWith" dxfId="428" priority="204" stopIfTrue="1" operator="beginsWith" text="Untested">
      <formula>LEFT(D19,LEN("Untested"))="Untested"</formula>
    </cfRule>
    <cfRule type="notContainsBlanks" dxfId="427" priority="205" stopIfTrue="1">
      <formula>LEN(TRIM(D19))&gt;0</formula>
    </cfRule>
  </conditionalFormatting>
  <conditionalFormatting sqref="D24:E26">
    <cfRule type="beginsWith" dxfId="426" priority="190" stopIfTrue="1" operator="beginsWith" text="Not Applicable">
      <formula>LEFT(D24,LEN("Not Applicable"))="Not Applicable"</formula>
    </cfRule>
    <cfRule type="beginsWith" dxfId="425" priority="191" stopIfTrue="1" operator="beginsWith" text="Waived">
      <formula>LEFT(D24,LEN("Waived"))="Waived"</formula>
    </cfRule>
    <cfRule type="beginsWith" dxfId="424" priority="192" stopIfTrue="1" operator="beginsWith" text="Pre-Passed">
      <formula>LEFT(D24,LEN("Pre-Passed"))="Pre-Passed"</formula>
    </cfRule>
    <cfRule type="beginsWith" dxfId="423" priority="193" stopIfTrue="1" operator="beginsWith" text="Completed">
      <formula>LEFT(D24,LEN("Completed"))="Completed"</formula>
    </cfRule>
    <cfRule type="beginsWith" dxfId="422" priority="194" stopIfTrue="1" operator="beginsWith" text="Partial">
      <formula>LEFT(D24,LEN("Partial"))="Partial"</formula>
    </cfRule>
    <cfRule type="beginsWith" dxfId="421" priority="195" stopIfTrue="1" operator="beginsWith" text="Missing">
      <formula>LEFT(D24,LEN("Missing"))="Missing"</formula>
    </cfRule>
    <cfRule type="beginsWith" dxfId="420" priority="196" stopIfTrue="1" operator="beginsWith" text="Untested">
      <formula>LEFT(D24,LEN("Untested"))="Untested"</formula>
    </cfRule>
    <cfRule type="notContainsBlanks" dxfId="419" priority="197" stopIfTrue="1">
      <formula>LEN(TRIM(D24))&gt;0</formula>
    </cfRule>
  </conditionalFormatting>
  <conditionalFormatting sqref="D27:E30">
    <cfRule type="beginsWith" dxfId="418" priority="182" stopIfTrue="1" operator="beginsWith" text="Not Applicable">
      <formula>LEFT(D27,LEN("Not Applicable"))="Not Applicable"</formula>
    </cfRule>
    <cfRule type="beginsWith" dxfId="417" priority="183" stopIfTrue="1" operator="beginsWith" text="Waived">
      <formula>LEFT(D27,LEN("Waived"))="Waived"</formula>
    </cfRule>
    <cfRule type="beginsWith" dxfId="416" priority="184" stopIfTrue="1" operator="beginsWith" text="Pre-Passed">
      <formula>LEFT(D27,LEN("Pre-Passed"))="Pre-Passed"</formula>
    </cfRule>
    <cfRule type="beginsWith" dxfId="415" priority="185" stopIfTrue="1" operator="beginsWith" text="Completed">
      <formula>LEFT(D27,LEN("Completed"))="Completed"</formula>
    </cfRule>
    <cfRule type="beginsWith" dxfId="414" priority="186" stopIfTrue="1" operator="beginsWith" text="Partial">
      <formula>LEFT(D27,LEN("Partial"))="Partial"</formula>
    </cfRule>
    <cfRule type="beginsWith" dxfId="413" priority="187" stopIfTrue="1" operator="beginsWith" text="Missing">
      <formula>LEFT(D27,LEN("Missing"))="Missing"</formula>
    </cfRule>
    <cfRule type="beginsWith" dxfId="412" priority="188" stopIfTrue="1" operator="beginsWith" text="Untested">
      <formula>LEFT(D27,LEN("Untested"))="Untested"</formula>
    </cfRule>
    <cfRule type="notContainsBlanks" dxfId="411" priority="189" stopIfTrue="1">
      <formula>LEN(TRIM(D27))&gt;0</formula>
    </cfRule>
  </conditionalFormatting>
  <conditionalFormatting sqref="D32:E35">
    <cfRule type="beginsWith" dxfId="410" priority="174" stopIfTrue="1" operator="beginsWith" text="Not Applicable">
      <formula>LEFT(D32,LEN("Not Applicable"))="Not Applicable"</formula>
    </cfRule>
    <cfRule type="beginsWith" dxfId="409" priority="175" stopIfTrue="1" operator="beginsWith" text="Waived">
      <formula>LEFT(D32,LEN("Waived"))="Waived"</formula>
    </cfRule>
    <cfRule type="beginsWith" dxfId="408" priority="176" stopIfTrue="1" operator="beginsWith" text="Pre-Passed">
      <formula>LEFT(D32,LEN("Pre-Passed"))="Pre-Passed"</formula>
    </cfRule>
    <cfRule type="beginsWith" dxfId="407" priority="177" stopIfTrue="1" operator="beginsWith" text="Completed">
      <formula>LEFT(D32,LEN("Completed"))="Completed"</formula>
    </cfRule>
    <cfRule type="beginsWith" dxfId="406" priority="178" stopIfTrue="1" operator="beginsWith" text="Partial">
      <formula>LEFT(D32,LEN("Partial"))="Partial"</formula>
    </cfRule>
    <cfRule type="beginsWith" dxfId="405" priority="179" stopIfTrue="1" operator="beginsWith" text="Missing">
      <formula>LEFT(D32,LEN("Missing"))="Missing"</formula>
    </cfRule>
    <cfRule type="beginsWith" dxfId="404" priority="180" stopIfTrue="1" operator="beginsWith" text="Untested">
      <formula>LEFT(D32,LEN("Untested"))="Untested"</formula>
    </cfRule>
    <cfRule type="notContainsBlanks" dxfId="403" priority="181" stopIfTrue="1">
      <formula>LEN(TRIM(D32))&gt;0</formula>
    </cfRule>
  </conditionalFormatting>
  <conditionalFormatting sqref="D36:E39">
    <cfRule type="beginsWith" dxfId="402" priority="166" stopIfTrue="1" operator="beginsWith" text="Not Applicable">
      <formula>LEFT(D36,LEN("Not Applicable"))="Not Applicable"</formula>
    </cfRule>
    <cfRule type="beginsWith" dxfId="401" priority="167" stopIfTrue="1" operator="beginsWith" text="Waived">
      <formula>LEFT(D36,LEN("Waived"))="Waived"</formula>
    </cfRule>
    <cfRule type="beginsWith" dxfId="400" priority="168" stopIfTrue="1" operator="beginsWith" text="Pre-Passed">
      <formula>LEFT(D36,LEN("Pre-Passed"))="Pre-Passed"</formula>
    </cfRule>
    <cfRule type="beginsWith" dxfId="399" priority="169" stopIfTrue="1" operator="beginsWith" text="Completed">
      <formula>LEFT(D36,LEN("Completed"))="Completed"</formula>
    </cfRule>
    <cfRule type="beginsWith" dxfId="398" priority="170" stopIfTrue="1" operator="beginsWith" text="Partial">
      <formula>LEFT(D36,LEN("Partial"))="Partial"</formula>
    </cfRule>
    <cfRule type="beginsWith" dxfId="397" priority="171" stopIfTrue="1" operator="beginsWith" text="Missing">
      <formula>LEFT(D36,LEN("Missing"))="Missing"</formula>
    </cfRule>
    <cfRule type="beginsWith" dxfId="396" priority="172" stopIfTrue="1" operator="beginsWith" text="Untested">
      <formula>LEFT(D36,LEN("Untested"))="Untested"</formula>
    </cfRule>
    <cfRule type="notContainsBlanks" dxfId="395" priority="173" stopIfTrue="1">
      <formula>LEN(TRIM(D36))&gt;0</formula>
    </cfRule>
  </conditionalFormatting>
  <conditionalFormatting sqref="D40:E40">
    <cfRule type="beginsWith" dxfId="394" priority="158" stopIfTrue="1" operator="beginsWith" text="Not Applicable">
      <formula>LEFT(D40,LEN("Not Applicable"))="Not Applicable"</formula>
    </cfRule>
    <cfRule type="beginsWith" dxfId="393" priority="159" stopIfTrue="1" operator="beginsWith" text="Waived">
      <formula>LEFT(D40,LEN("Waived"))="Waived"</formula>
    </cfRule>
    <cfRule type="beginsWith" dxfId="392" priority="160" stopIfTrue="1" operator="beginsWith" text="Pre-Passed">
      <formula>LEFT(D40,LEN("Pre-Passed"))="Pre-Passed"</formula>
    </cfRule>
    <cfRule type="beginsWith" dxfId="391" priority="161" stopIfTrue="1" operator="beginsWith" text="Completed">
      <formula>LEFT(D40,LEN("Completed"))="Completed"</formula>
    </cfRule>
    <cfRule type="beginsWith" dxfId="390" priority="162" stopIfTrue="1" operator="beginsWith" text="Partial">
      <formula>LEFT(D40,LEN("Partial"))="Partial"</formula>
    </cfRule>
    <cfRule type="beginsWith" dxfId="389" priority="163" stopIfTrue="1" operator="beginsWith" text="Missing">
      <formula>LEFT(D40,LEN("Missing"))="Missing"</formula>
    </cfRule>
    <cfRule type="beginsWith" dxfId="388" priority="164" stopIfTrue="1" operator="beginsWith" text="Untested">
      <formula>LEFT(D40,LEN("Untested"))="Untested"</formula>
    </cfRule>
    <cfRule type="notContainsBlanks" dxfId="387" priority="165" stopIfTrue="1">
      <formula>LEN(TRIM(D40))&gt;0</formula>
    </cfRule>
  </conditionalFormatting>
  <conditionalFormatting sqref="D44:E45 D47:E48">
    <cfRule type="beginsWith" dxfId="386" priority="150" stopIfTrue="1" operator="beginsWith" text="Not Applicable">
      <formula>LEFT(D44,LEN("Not Applicable"))="Not Applicable"</formula>
    </cfRule>
    <cfRule type="beginsWith" dxfId="385" priority="151" stopIfTrue="1" operator="beginsWith" text="Waived">
      <formula>LEFT(D44,LEN("Waived"))="Waived"</formula>
    </cfRule>
    <cfRule type="beginsWith" dxfId="384" priority="152" stopIfTrue="1" operator="beginsWith" text="Pre-Passed">
      <formula>LEFT(D44,LEN("Pre-Passed"))="Pre-Passed"</formula>
    </cfRule>
    <cfRule type="beginsWith" dxfId="383" priority="153" stopIfTrue="1" operator="beginsWith" text="Completed">
      <formula>LEFT(D44,LEN("Completed"))="Completed"</formula>
    </cfRule>
    <cfRule type="beginsWith" dxfId="382" priority="154" stopIfTrue="1" operator="beginsWith" text="Partial">
      <formula>LEFT(D44,LEN("Partial"))="Partial"</formula>
    </cfRule>
    <cfRule type="beginsWith" dxfId="381" priority="155" stopIfTrue="1" operator="beginsWith" text="Missing">
      <formula>LEFT(D44,LEN("Missing"))="Missing"</formula>
    </cfRule>
    <cfRule type="beginsWith" dxfId="380" priority="156" stopIfTrue="1" operator="beginsWith" text="Untested">
      <formula>LEFT(D44,LEN("Untested"))="Untested"</formula>
    </cfRule>
    <cfRule type="notContainsBlanks" dxfId="379" priority="157" stopIfTrue="1">
      <formula>LEN(TRIM(D44))&gt;0</formula>
    </cfRule>
  </conditionalFormatting>
  <conditionalFormatting sqref="D52:E52">
    <cfRule type="beginsWith" dxfId="378" priority="134" stopIfTrue="1" operator="beginsWith" text="Not Applicable">
      <formula>LEFT(D52,LEN("Not Applicable"))="Not Applicable"</formula>
    </cfRule>
    <cfRule type="beginsWith" dxfId="377" priority="135" stopIfTrue="1" operator="beginsWith" text="Waived">
      <formula>LEFT(D52,LEN("Waived"))="Waived"</formula>
    </cfRule>
    <cfRule type="beginsWith" dxfId="376" priority="136" stopIfTrue="1" operator="beginsWith" text="Pre-Passed">
      <formula>LEFT(D52,LEN("Pre-Passed"))="Pre-Passed"</formula>
    </cfRule>
    <cfRule type="beginsWith" dxfId="375" priority="137" stopIfTrue="1" operator="beginsWith" text="Completed">
      <formula>LEFT(D52,LEN("Completed"))="Completed"</formula>
    </cfRule>
    <cfRule type="beginsWith" dxfId="374" priority="138" stopIfTrue="1" operator="beginsWith" text="Partial">
      <formula>LEFT(D52,LEN("Partial"))="Partial"</formula>
    </cfRule>
    <cfRule type="beginsWith" dxfId="373" priority="139" stopIfTrue="1" operator="beginsWith" text="Missing">
      <formula>LEFT(D52,LEN("Missing"))="Missing"</formula>
    </cfRule>
    <cfRule type="beginsWith" dxfId="372" priority="140" stopIfTrue="1" operator="beginsWith" text="Untested">
      <formula>LEFT(D52,LEN("Untested"))="Untested"</formula>
    </cfRule>
    <cfRule type="notContainsBlanks" dxfId="371" priority="141" stopIfTrue="1">
      <formula>LEN(TRIM(D52))&gt;0</formula>
    </cfRule>
  </conditionalFormatting>
  <conditionalFormatting sqref="D53:E56">
    <cfRule type="beginsWith" dxfId="370" priority="126" stopIfTrue="1" operator="beginsWith" text="Not Applicable">
      <formula>LEFT(D53,LEN("Not Applicable"))="Not Applicable"</formula>
    </cfRule>
    <cfRule type="beginsWith" dxfId="369" priority="127" stopIfTrue="1" operator="beginsWith" text="Waived">
      <formula>LEFT(D53,LEN("Waived"))="Waived"</formula>
    </cfRule>
    <cfRule type="beginsWith" dxfId="368" priority="128" stopIfTrue="1" operator="beginsWith" text="Pre-Passed">
      <formula>LEFT(D53,LEN("Pre-Passed"))="Pre-Passed"</formula>
    </cfRule>
    <cfRule type="beginsWith" dxfId="367" priority="129" stopIfTrue="1" operator="beginsWith" text="Completed">
      <formula>LEFT(D53,LEN("Completed"))="Completed"</formula>
    </cfRule>
    <cfRule type="beginsWith" dxfId="366" priority="130" stopIfTrue="1" operator="beginsWith" text="Partial">
      <formula>LEFT(D53,LEN("Partial"))="Partial"</formula>
    </cfRule>
    <cfRule type="beginsWith" dxfId="365" priority="131" stopIfTrue="1" operator="beginsWith" text="Missing">
      <formula>LEFT(D53,LEN("Missing"))="Missing"</formula>
    </cfRule>
    <cfRule type="beginsWith" dxfId="364" priority="132" stopIfTrue="1" operator="beginsWith" text="Untested">
      <formula>LEFT(D53,LEN("Untested"))="Untested"</formula>
    </cfRule>
    <cfRule type="notContainsBlanks" dxfId="363" priority="133" stopIfTrue="1">
      <formula>LEN(TRIM(D53))&gt;0</formula>
    </cfRule>
  </conditionalFormatting>
  <conditionalFormatting sqref="D58:E61">
    <cfRule type="beginsWith" dxfId="362" priority="118" stopIfTrue="1" operator="beginsWith" text="Not Applicable">
      <formula>LEFT(D58,LEN("Not Applicable"))="Not Applicable"</formula>
    </cfRule>
    <cfRule type="beginsWith" dxfId="361" priority="119" stopIfTrue="1" operator="beginsWith" text="Waived">
      <formula>LEFT(D58,LEN("Waived"))="Waived"</formula>
    </cfRule>
    <cfRule type="beginsWith" dxfId="360" priority="120" stopIfTrue="1" operator="beginsWith" text="Pre-Passed">
      <formula>LEFT(D58,LEN("Pre-Passed"))="Pre-Passed"</formula>
    </cfRule>
    <cfRule type="beginsWith" dxfId="359" priority="121" stopIfTrue="1" operator="beginsWith" text="Completed">
      <formula>LEFT(D58,LEN("Completed"))="Completed"</formula>
    </cfRule>
    <cfRule type="beginsWith" dxfId="358" priority="122" stopIfTrue="1" operator="beginsWith" text="Partial">
      <formula>LEFT(D58,LEN("Partial"))="Partial"</formula>
    </cfRule>
    <cfRule type="beginsWith" dxfId="357" priority="123" stopIfTrue="1" operator="beginsWith" text="Missing">
      <formula>LEFT(D58,LEN("Missing"))="Missing"</formula>
    </cfRule>
    <cfRule type="beginsWith" dxfId="356" priority="124" stopIfTrue="1" operator="beginsWith" text="Untested">
      <formula>LEFT(D58,LEN("Untested"))="Untested"</formula>
    </cfRule>
    <cfRule type="notContainsBlanks" dxfId="355" priority="125" stopIfTrue="1">
      <formula>LEN(TRIM(D58))&gt;0</formula>
    </cfRule>
  </conditionalFormatting>
  <conditionalFormatting sqref="D67:E67">
    <cfRule type="beginsWith" dxfId="354" priority="110" stopIfTrue="1" operator="beginsWith" text="Not Applicable">
      <formula>LEFT(D67,LEN("Not Applicable"))="Not Applicable"</formula>
    </cfRule>
    <cfRule type="beginsWith" dxfId="353" priority="111" stopIfTrue="1" operator="beginsWith" text="Waived">
      <formula>LEFT(D67,LEN("Waived"))="Waived"</formula>
    </cfRule>
    <cfRule type="beginsWith" dxfId="352" priority="112" stopIfTrue="1" operator="beginsWith" text="Pre-Passed">
      <formula>LEFT(D67,LEN("Pre-Passed"))="Pre-Passed"</formula>
    </cfRule>
    <cfRule type="beginsWith" dxfId="351" priority="113" stopIfTrue="1" operator="beginsWith" text="Completed">
      <formula>LEFT(D67,LEN("Completed"))="Completed"</formula>
    </cfRule>
    <cfRule type="beginsWith" dxfId="350" priority="114" stopIfTrue="1" operator="beginsWith" text="Partial">
      <formula>LEFT(D67,LEN("Partial"))="Partial"</formula>
    </cfRule>
    <cfRule type="beginsWith" dxfId="349" priority="115" stopIfTrue="1" operator="beginsWith" text="Missing">
      <formula>LEFT(D67,LEN("Missing"))="Missing"</formula>
    </cfRule>
    <cfRule type="beginsWith" dxfId="348" priority="116" stopIfTrue="1" operator="beginsWith" text="Untested">
      <formula>LEFT(D67,LEN("Untested"))="Untested"</formula>
    </cfRule>
    <cfRule type="notContainsBlanks" dxfId="347" priority="117" stopIfTrue="1">
      <formula>LEN(TRIM(D67))&gt;0</formula>
    </cfRule>
  </conditionalFormatting>
  <conditionalFormatting sqref="D70:E73">
    <cfRule type="beginsWith" dxfId="346" priority="94" stopIfTrue="1" operator="beginsWith" text="Not Applicable">
      <formula>LEFT(D70,LEN("Not Applicable"))="Not Applicable"</formula>
    </cfRule>
    <cfRule type="beginsWith" dxfId="345" priority="95" stopIfTrue="1" operator="beginsWith" text="Waived">
      <formula>LEFT(D70,LEN("Waived"))="Waived"</formula>
    </cfRule>
    <cfRule type="beginsWith" dxfId="344" priority="96" stopIfTrue="1" operator="beginsWith" text="Pre-Passed">
      <formula>LEFT(D70,LEN("Pre-Passed"))="Pre-Passed"</formula>
    </cfRule>
    <cfRule type="beginsWith" dxfId="343" priority="97" stopIfTrue="1" operator="beginsWith" text="Completed">
      <formula>LEFT(D70,LEN("Completed"))="Completed"</formula>
    </cfRule>
    <cfRule type="beginsWith" dxfId="342" priority="98" stopIfTrue="1" operator="beginsWith" text="Partial">
      <formula>LEFT(D70,LEN("Partial"))="Partial"</formula>
    </cfRule>
    <cfRule type="beginsWith" dxfId="341" priority="99" stopIfTrue="1" operator="beginsWith" text="Missing">
      <formula>LEFT(D70,LEN("Missing"))="Missing"</formula>
    </cfRule>
    <cfRule type="beginsWith" dxfId="340" priority="100" stopIfTrue="1" operator="beginsWith" text="Untested">
      <formula>LEFT(D70,LEN("Untested"))="Untested"</formula>
    </cfRule>
    <cfRule type="notContainsBlanks" dxfId="339" priority="101" stopIfTrue="1">
      <formula>LEN(TRIM(D70))&gt;0</formula>
    </cfRule>
  </conditionalFormatting>
  <conditionalFormatting sqref="D74:E77">
    <cfRule type="beginsWith" dxfId="338" priority="86" stopIfTrue="1" operator="beginsWith" text="Not Applicable">
      <formula>LEFT(D74,LEN("Not Applicable"))="Not Applicable"</formula>
    </cfRule>
    <cfRule type="beginsWith" dxfId="337" priority="87" stopIfTrue="1" operator="beginsWith" text="Waived">
      <formula>LEFT(D74,LEN("Waived"))="Waived"</formula>
    </cfRule>
    <cfRule type="beginsWith" dxfId="336" priority="88" stopIfTrue="1" operator="beginsWith" text="Pre-Passed">
      <formula>LEFT(D74,LEN("Pre-Passed"))="Pre-Passed"</formula>
    </cfRule>
    <cfRule type="beginsWith" dxfId="335" priority="89" stopIfTrue="1" operator="beginsWith" text="Completed">
      <formula>LEFT(D74,LEN("Completed"))="Completed"</formula>
    </cfRule>
    <cfRule type="beginsWith" dxfId="334" priority="90" stopIfTrue="1" operator="beginsWith" text="Partial">
      <formula>LEFT(D74,LEN("Partial"))="Partial"</formula>
    </cfRule>
    <cfRule type="beginsWith" dxfId="333" priority="91" stopIfTrue="1" operator="beginsWith" text="Missing">
      <formula>LEFT(D74,LEN("Missing"))="Missing"</formula>
    </cfRule>
    <cfRule type="beginsWith" dxfId="332" priority="92" stopIfTrue="1" operator="beginsWith" text="Untested">
      <formula>LEFT(D74,LEN("Untested"))="Untested"</formula>
    </cfRule>
    <cfRule type="notContainsBlanks" dxfId="331" priority="93" stopIfTrue="1">
      <formula>LEN(TRIM(D74))&gt;0</formula>
    </cfRule>
  </conditionalFormatting>
  <conditionalFormatting sqref="D79:E82">
    <cfRule type="beginsWith" dxfId="330" priority="78" stopIfTrue="1" operator="beginsWith" text="Not Applicable">
      <formula>LEFT(D79,LEN("Not Applicable"))="Not Applicable"</formula>
    </cfRule>
    <cfRule type="beginsWith" dxfId="329" priority="79" stopIfTrue="1" operator="beginsWith" text="Waived">
      <formula>LEFT(D79,LEN("Waived"))="Waived"</formula>
    </cfRule>
    <cfRule type="beginsWith" dxfId="328" priority="80" stopIfTrue="1" operator="beginsWith" text="Pre-Passed">
      <formula>LEFT(D79,LEN("Pre-Passed"))="Pre-Passed"</formula>
    </cfRule>
    <cfRule type="beginsWith" dxfId="327" priority="81" stopIfTrue="1" operator="beginsWith" text="Completed">
      <formula>LEFT(D79,LEN("Completed"))="Completed"</formula>
    </cfRule>
    <cfRule type="beginsWith" dxfId="326" priority="82" stopIfTrue="1" operator="beginsWith" text="Partial">
      <formula>LEFT(D79,LEN("Partial"))="Partial"</formula>
    </cfRule>
    <cfRule type="beginsWith" dxfId="325" priority="83" stopIfTrue="1" operator="beginsWith" text="Missing">
      <formula>LEFT(D79,LEN("Missing"))="Missing"</formula>
    </cfRule>
    <cfRule type="beginsWith" dxfId="324" priority="84" stopIfTrue="1" operator="beginsWith" text="Untested">
      <formula>LEFT(D79,LEN("Untested"))="Untested"</formula>
    </cfRule>
    <cfRule type="notContainsBlanks" dxfId="323" priority="85" stopIfTrue="1">
      <formula>LEN(TRIM(D79))&gt;0</formula>
    </cfRule>
  </conditionalFormatting>
  <conditionalFormatting sqref="D83:E86">
    <cfRule type="beginsWith" dxfId="322" priority="70" stopIfTrue="1" operator="beginsWith" text="Not Applicable">
      <formula>LEFT(D83,LEN("Not Applicable"))="Not Applicable"</formula>
    </cfRule>
    <cfRule type="beginsWith" dxfId="321" priority="71" stopIfTrue="1" operator="beginsWith" text="Waived">
      <formula>LEFT(D83,LEN("Waived"))="Waived"</formula>
    </cfRule>
    <cfRule type="beginsWith" dxfId="320" priority="72" stopIfTrue="1" operator="beginsWith" text="Pre-Passed">
      <formula>LEFT(D83,LEN("Pre-Passed"))="Pre-Passed"</formula>
    </cfRule>
    <cfRule type="beginsWith" dxfId="319" priority="73" stopIfTrue="1" operator="beginsWith" text="Completed">
      <formula>LEFT(D83,LEN("Completed"))="Completed"</formula>
    </cfRule>
    <cfRule type="beginsWith" dxfId="318" priority="74" stopIfTrue="1" operator="beginsWith" text="Partial">
      <formula>LEFT(D83,LEN("Partial"))="Partial"</formula>
    </cfRule>
    <cfRule type="beginsWith" dxfId="317" priority="75" stopIfTrue="1" operator="beginsWith" text="Missing">
      <formula>LEFT(D83,LEN("Missing"))="Missing"</formula>
    </cfRule>
    <cfRule type="beginsWith" dxfId="316" priority="76" stopIfTrue="1" operator="beginsWith" text="Untested">
      <formula>LEFT(D83,LEN("Untested"))="Untested"</formula>
    </cfRule>
    <cfRule type="notContainsBlanks" dxfId="315" priority="77" stopIfTrue="1">
      <formula>LEN(TRIM(D83))&gt;0</formula>
    </cfRule>
  </conditionalFormatting>
  <conditionalFormatting sqref="D87:E90">
    <cfRule type="beginsWith" dxfId="314" priority="62" stopIfTrue="1" operator="beginsWith" text="Not Applicable">
      <formula>LEFT(D87,LEN("Not Applicable"))="Not Applicable"</formula>
    </cfRule>
    <cfRule type="beginsWith" dxfId="313" priority="63" stopIfTrue="1" operator="beginsWith" text="Waived">
      <formula>LEFT(D87,LEN("Waived"))="Waived"</formula>
    </cfRule>
    <cfRule type="beginsWith" dxfId="312" priority="64" stopIfTrue="1" operator="beginsWith" text="Pre-Passed">
      <formula>LEFT(D87,LEN("Pre-Passed"))="Pre-Passed"</formula>
    </cfRule>
    <cfRule type="beginsWith" dxfId="311" priority="65" stopIfTrue="1" operator="beginsWith" text="Completed">
      <formula>LEFT(D87,LEN("Completed"))="Completed"</formula>
    </cfRule>
    <cfRule type="beginsWith" dxfId="310" priority="66" stopIfTrue="1" operator="beginsWith" text="Partial">
      <formula>LEFT(D87,LEN("Partial"))="Partial"</formula>
    </cfRule>
    <cfRule type="beginsWith" dxfId="309" priority="67" stopIfTrue="1" operator="beginsWith" text="Missing">
      <formula>LEFT(D87,LEN("Missing"))="Missing"</formula>
    </cfRule>
    <cfRule type="beginsWith" dxfId="308" priority="68" stopIfTrue="1" operator="beginsWith" text="Untested">
      <formula>LEFT(D87,LEN("Untested"))="Untested"</formula>
    </cfRule>
    <cfRule type="notContainsBlanks" dxfId="307" priority="69" stopIfTrue="1">
      <formula>LEN(TRIM(D87))&gt;0</formula>
    </cfRule>
  </conditionalFormatting>
  <conditionalFormatting sqref="D91:E91">
    <cfRule type="beginsWith" dxfId="306" priority="54" stopIfTrue="1" operator="beginsWith" text="Not Applicable">
      <formula>LEFT(D91,LEN("Not Applicable"))="Not Applicable"</formula>
    </cfRule>
    <cfRule type="beginsWith" dxfId="305" priority="55" stopIfTrue="1" operator="beginsWith" text="Waived">
      <formula>LEFT(D91,LEN("Waived"))="Waived"</formula>
    </cfRule>
    <cfRule type="beginsWith" dxfId="304" priority="56" stopIfTrue="1" operator="beginsWith" text="Pre-Passed">
      <formula>LEFT(D91,LEN("Pre-Passed"))="Pre-Passed"</formula>
    </cfRule>
    <cfRule type="beginsWith" dxfId="303" priority="57" stopIfTrue="1" operator="beginsWith" text="Completed">
      <formula>LEFT(D91,LEN("Completed"))="Completed"</formula>
    </cfRule>
    <cfRule type="beginsWith" dxfId="302" priority="58" stopIfTrue="1" operator="beginsWith" text="Partial">
      <formula>LEFT(D91,LEN("Partial"))="Partial"</formula>
    </cfRule>
    <cfRule type="beginsWith" dxfId="301" priority="59" stopIfTrue="1" operator="beginsWith" text="Missing">
      <formula>LEFT(D91,LEN("Missing"))="Missing"</formula>
    </cfRule>
    <cfRule type="beginsWith" dxfId="300" priority="60" stopIfTrue="1" operator="beginsWith" text="Untested">
      <formula>LEFT(D91,LEN("Untested"))="Untested"</formula>
    </cfRule>
    <cfRule type="notContainsBlanks" dxfId="299" priority="61" stopIfTrue="1">
      <formula>LEN(TRIM(D91))&gt;0</formula>
    </cfRule>
  </conditionalFormatting>
  <conditionalFormatting sqref="D92:E95">
    <cfRule type="beginsWith" dxfId="298" priority="46" stopIfTrue="1" operator="beginsWith" text="Not Applicable">
      <formula>LEFT(D92,LEN("Not Applicable"))="Not Applicable"</formula>
    </cfRule>
    <cfRule type="beginsWith" dxfId="297" priority="47" stopIfTrue="1" operator="beginsWith" text="Waived">
      <formula>LEFT(D92,LEN("Waived"))="Waived"</formula>
    </cfRule>
    <cfRule type="beginsWith" dxfId="296" priority="48" stopIfTrue="1" operator="beginsWith" text="Pre-Passed">
      <formula>LEFT(D92,LEN("Pre-Passed"))="Pre-Passed"</formula>
    </cfRule>
    <cfRule type="beginsWith" dxfId="295" priority="49" stopIfTrue="1" operator="beginsWith" text="Completed">
      <formula>LEFT(D92,LEN("Completed"))="Completed"</formula>
    </cfRule>
    <cfRule type="beginsWith" dxfId="294" priority="50" stopIfTrue="1" operator="beginsWith" text="Partial">
      <formula>LEFT(D92,LEN("Partial"))="Partial"</formula>
    </cfRule>
    <cfRule type="beginsWith" dxfId="293" priority="51" stopIfTrue="1" operator="beginsWith" text="Missing">
      <formula>LEFT(D92,LEN("Missing"))="Missing"</formula>
    </cfRule>
    <cfRule type="beginsWith" dxfId="292" priority="52" stopIfTrue="1" operator="beginsWith" text="Untested">
      <formula>LEFT(D92,LEN("Untested"))="Untested"</formula>
    </cfRule>
    <cfRule type="notContainsBlanks" dxfId="291" priority="53" stopIfTrue="1">
      <formula>LEN(TRIM(D92))&gt;0</formula>
    </cfRule>
  </conditionalFormatting>
  <conditionalFormatting sqref="D11:E13">
    <cfRule type="beginsWith" dxfId="290" priority="9" stopIfTrue="1" operator="beginsWith" text="Not Applicable">
      <formula>LEFT(D11,LEN("Not Applicable"))="Not Applicable"</formula>
    </cfRule>
    <cfRule type="beginsWith" dxfId="289" priority="10" stopIfTrue="1" operator="beginsWith" text="Waived">
      <formula>LEFT(D11,LEN("Waived"))="Waived"</formula>
    </cfRule>
    <cfRule type="beginsWith" dxfId="288" priority="11" stopIfTrue="1" operator="beginsWith" text="Pre-Passed">
      <formula>LEFT(D11,LEN("Pre-Passed"))="Pre-Passed"</formula>
    </cfRule>
    <cfRule type="beginsWith" dxfId="287" priority="12" stopIfTrue="1" operator="beginsWith" text="Completed">
      <formula>LEFT(D11,LEN("Completed"))="Completed"</formula>
    </cfRule>
    <cfRule type="beginsWith" dxfId="286" priority="13" stopIfTrue="1" operator="beginsWith" text="Partial">
      <formula>LEFT(D11,LEN("Partial"))="Partial"</formula>
    </cfRule>
    <cfRule type="beginsWith" dxfId="285" priority="14" stopIfTrue="1" operator="beginsWith" text="Missing">
      <formula>LEFT(D11,LEN("Missing"))="Missing"</formula>
    </cfRule>
    <cfRule type="beginsWith" dxfId="284" priority="15" stopIfTrue="1" operator="beginsWith" text="Untested">
      <formula>LEFT(D11,LEN("Untested"))="Untested"</formula>
    </cfRule>
    <cfRule type="notContainsBlanks" dxfId="283" priority="16" stopIfTrue="1">
      <formula>LEN(TRIM(D11))&gt;0</formula>
    </cfRule>
  </conditionalFormatting>
  <conditionalFormatting sqref="D14:E14">
    <cfRule type="beginsWith" dxfId="282" priority="1" stopIfTrue="1" operator="beginsWith" text="Not Applicable">
      <formula>LEFT(D14,LEN("Not Applicable"))="Not Applicable"</formula>
    </cfRule>
    <cfRule type="beginsWith" dxfId="281" priority="2" stopIfTrue="1" operator="beginsWith" text="Waived">
      <formula>LEFT(D14,LEN("Waived"))="Waived"</formula>
    </cfRule>
    <cfRule type="beginsWith" dxfId="280" priority="3" stopIfTrue="1" operator="beginsWith" text="Pre-Passed">
      <formula>LEFT(D14,LEN("Pre-Passed"))="Pre-Passed"</formula>
    </cfRule>
    <cfRule type="beginsWith" dxfId="279" priority="4" stopIfTrue="1" operator="beginsWith" text="Completed">
      <formula>LEFT(D14,LEN("Completed"))="Completed"</formula>
    </cfRule>
    <cfRule type="beginsWith" dxfId="278" priority="5" stopIfTrue="1" operator="beginsWith" text="Partial">
      <formula>LEFT(D14,LEN("Partial"))="Partial"</formula>
    </cfRule>
    <cfRule type="beginsWith" dxfId="277" priority="6" stopIfTrue="1" operator="beginsWith" text="Missing">
      <formula>LEFT(D14,LEN("Missing"))="Missing"</formula>
    </cfRule>
    <cfRule type="beginsWith" dxfId="276" priority="7" stopIfTrue="1" operator="beginsWith" text="Untested">
      <formula>LEFT(D14,LEN("Untested"))="Untested"</formula>
    </cfRule>
    <cfRule type="notContainsBlanks" dxfId="275" priority="8" stopIfTrue="1">
      <formula>LEN(TRIM(D14))&gt;0</formula>
    </cfRule>
  </conditionalFormatting>
  <dataValidations count="1">
    <dataValidation type="list" showInputMessage="1" showErrorMessage="1" sqref="D101:E103 D110:E117 D105:E108 D79:E99 D24:E30 D16:E22 D11:E14 D58:E77 D32:E56">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opLeftCell="A43" zoomScale="150" zoomScaleNormal="150" zoomScalePageLayoutView="150" workbookViewId="0">
      <selection activeCell="D52" sqref="D52"/>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69</v>
      </c>
      <c r="B1" s="8" t="s">
        <v>70</v>
      </c>
      <c r="C1" s="8" t="s">
        <v>821</v>
      </c>
      <c r="D1" s="7" t="str">
        <f>""&amp;COUNTIF(D$10:D$177,$A$2)&amp;" "&amp;$A$2</f>
        <v>0 Untested</v>
      </c>
      <c r="E1" s="7" t="str">
        <f>""&amp;COUNTIF(E$10:E$177,$A$2)&amp;" "&amp;$A$2</f>
        <v>39 Untested</v>
      </c>
      <c r="F1" s="8" t="s">
        <v>820</v>
      </c>
    </row>
    <row r="2" spans="1:6" ht="14.1" customHeight="1" thickBot="1" x14ac:dyDescent="0.3">
      <c r="A2" s="64" t="s">
        <v>73</v>
      </c>
      <c r="B2" s="60" t="s">
        <v>74</v>
      </c>
      <c r="C2" s="180" t="s">
        <v>823</v>
      </c>
      <c r="D2" s="66">
        <f>SUMPRODUCT(($A$10:$A$177="Required")*(D$10:D$177="Missing"))+0.5*SUMPRODUCT(($A$10:$A$177="Required")*(D$10:D$177="Partial"))</f>
        <v>0</v>
      </c>
      <c r="E2" s="66">
        <f>SUMPRODUCT(($A$10:$A$177="Required")*(E$10:E$177="Missing"))+0.5*SUMPRODUCT(($A$10:$A$177="Required")*(E$10:E$177="Partial"))</f>
        <v>0</v>
      </c>
      <c r="F2" s="60" t="str">
        <f>"Required "&amp;$F$1&amp;"s "&amp;A3</f>
        <v>Required ICRs Missing</v>
      </c>
    </row>
    <row r="3" spans="1:6" ht="14.1" customHeight="1" thickBot="1" x14ac:dyDescent="0.3">
      <c r="A3" s="64" t="s">
        <v>75</v>
      </c>
      <c r="B3" s="60" t="s">
        <v>76</v>
      </c>
      <c r="C3" s="181"/>
      <c r="D3" s="66">
        <f>SUMPRODUCT(($A$10:$A$177="Basic")*(D$10:D$177="Missing"))+0.5*SUMPRODUCT(($A$10:$A$177="Basic")*(D$10:D$177="Partial"))</f>
        <v>0</v>
      </c>
      <c r="E3" s="66">
        <f>SUMPRODUCT(($A$10:$A$177="Basic")*(E$10:E$177="Missing"))+0.5*SUMPRODUCT(($A$10:$A$177="Basic")*(E$10:E$177="Partial"))</f>
        <v>0</v>
      </c>
      <c r="F3" s="60" t="str">
        <f>"Basic "&amp;$F$1&amp;"s "&amp;A3</f>
        <v>Basic ICRs Missing</v>
      </c>
    </row>
    <row r="4" spans="1:6" ht="14.1" customHeight="1" thickBot="1" x14ac:dyDescent="0.3">
      <c r="A4" s="64" t="s">
        <v>77</v>
      </c>
      <c r="B4" s="60" t="s">
        <v>78</v>
      </c>
      <c r="C4" s="181"/>
      <c r="D4" s="66">
        <f>SUMPRODUCT(($A$10:$A$177="Intermediate")*(D$10:D$177="Missing"))+0.5*SUMPRODUCT(($A$10:$A$177="Intermediate")*(D$10:D$177="Partial"))</f>
        <v>0</v>
      </c>
      <c r="E4" s="66">
        <f>SUMPRODUCT(($A$10:$A$177="Intermediate")*(E$10:E$177="Missing"))+0.5*SUMPRODUCT(($A$10:$A$177="Intermediate")*(E$10:E$177="Partial"))</f>
        <v>0</v>
      </c>
      <c r="F4" s="60" t="str">
        <f>"Intermediate "&amp;$F$1&amp;"s "&amp;A3</f>
        <v>Intermediate ICRs Missing</v>
      </c>
    </row>
    <row r="5" spans="1:6" ht="14.1" customHeight="1" thickBot="1" x14ac:dyDescent="0.3">
      <c r="A5" s="64" t="s">
        <v>79</v>
      </c>
      <c r="B5" s="60" t="s">
        <v>80</v>
      </c>
      <c r="C5" s="181"/>
      <c r="D5" s="66">
        <f>SUMPRODUCT(($A$10:$A$177="Intermediate")*(D$10:D$177="Completed"))+SUMPRODUCT(($A$10:$A$177="Intermediate")*(D$10:D$177="Pre-Passed"))+0.5*SUMPRODUCT(($A$10:$A$177="Intermediate")*(D$10:D$177="Partial"))</f>
        <v>5</v>
      </c>
      <c r="E5" s="66">
        <f>SUMPRODUCT(($A$10:$A$177="Intermediate")*(E$10:E$177="Completed"))+SUMPRODUCT(($A$10:$A$177="Intermediate")*(E$10:E$177="Pre-Passed"))+0.5*SUMPRODUCT(($A$10:$A$177="Intermediate")*(E$10:E$177="Partial"))</f>
        <v>0</v>
      </c>
      <c r="F5" s="60" t="str">
        <f>"Intermediate "&amp;$F$1&amp;"s "&amp;A5</f>
        <v>Intermediate ICRs Completed</v>
      </c>
    </row>
    <row r="6" spans="1:6" ht="14.1" customHeight="1" thickBot="1" x14ac:dyDescent="0.3">
      <c r="A6" s="64" t="s">
        <v>81</v>
      </c>
      <c r="B6" s="60" t="s">
        <v>82</v>
      </c>
      <c r="C6" s="181"/>
      <c r="D6" s="66">
        <f>SUMPRODUCT(($A$10:$A$177="Advanced")*(D$10:D$177="Missing"))+0.5*SUMPRODUCT(($A$10:$A$177="Advanced")*(D$10:D$177="Partial"))</f>
        <v>2</v>
      </c>
      <c r="E6" s="66">
        <f>SUMPRODUCT(($A$10:$A$177="Advanced")*(E$10:E$177="Missing"))+0.5*SUMPRODUCT(($A$10:$A$177="Advanced")*(E$10:E$177="Partial"))</f>
        <v>0</v>
      </c>
      <c r="F6" s="60" t="str">
        <f>"Advanced "&amp;$F$1&amp;"s "&amp;A3</f>
        <v>Advanced ICRs Missing</v>
      </c>
    </row>
    <row r="7" spans="1:6" ht="14.1" customHeight="1" thickBot="1" x14ac:dyDescent="0.3">
      <c r="A7" s="64" t="s">
        <v>83</v>
      </c>
      <c r="B7" s="60" t="s">
        <v>84</v>
      </c>
      <c r="C7" s="181"/>
      <c r="D7" s="66">
        <f>SUMPRODUCT(($A$10:$A$177="Advanced")*(D$10:D$177="Completed"))+SUMPRODUCT(($A$10:$A$177="Advanced")*(D$10:D$177="Pre-Passed"))+0.5*SUMPRODUCT(($A$10:$A$177="Advanced")*(D$10:D$177="Partial"))</f>
        <v>6</v>
      </c>
      <c r="E7" s="66">
        <f>SUMPRODUCT(($A$10:$A$177="Advanced")*(E$10:E$177="Completed"))+SUMPRODUCT(($A$10:$A$177="Advanced")*(E$10:E$177="Pre-Passed"))+0.5*SUMPRODUCT(($A$10:$A$177="Advanced")*(E$10:E$177="Partial"))</f>
        <v>0</v>
      </c>
      <c r="F7" s="60" t="str">
        <f>"Advanced "&amp;$F$1&amp;"s "&amp;A5</f>
        <v>Advanced ICRs Completed</v>
      </c>
    </row>
    <row r="8" spans="1:6" ht="14.1" customHeight="1" thickBot="1" x14ac:dyDescent="0.3">
      <c r="A8" s="59" t="s">
        <v>85</v>
      </c>
      <c r="B8" s="60" t="s">
        <v>86</v>
      </c>
      <c r="C8" s="181"/>
      <c r="D8" s="66">
        <f>SUMPRODUCT(($A$10:$A$177="Professional")*(D$10:D$177="Completed"))+SUMPRODUCT(($A$10:$A$177="Professional")*(D$10:D$177="Pre-Passed"))+0.5*SUMPRODUCT(($A$10:$A$177="Professional")*(D$10:D$177="Partial"))</f>
        <v>9</v>
      </c>
      <c r="E8" s="66">
        <f>SUMPRODUCT(($A$10:$A$177="Professional")*(E$10:E$177="Completed"))+SUMPRODUCT(($A$10:$A$177="Professional")*(E$10:E$177="Pre-Passed"))+0.5*SUMPRODUCT(($A$10:$A$177="Professional")*(E$10:E$177="Partial"))</f>
        <v>0</v>
      </c>
      <c r="F8" s="60" t="str">
        <f>"Professional "&amp;$F$1&amp;"s "&amp;A5</f>
        <v>Professional ICRs Completed</v>
      </c>
    </row>
    <row r="9" spans="1:6" ht="14.1" customHeight="1" thickBot="1" x14ac:dyDescent="0.3">
      <c r="A9" s="183" t="s">
        <v>87</v>
      </c>
      <c r="B9" s="184"/>
      <c r="C9" s="182"/>
      <c r="D9" s="66">
        <f>SUMPRODUCT(($A$10:$A$177="Innovative")*(D$10:D$177="Completed"))+SUMPRODUCT(($A$10:$A$177="Innovative")*(D$10:D$177="Pre-Passed"))+0.5*SUMPRODUCT(($A$10:$A$177="Innovative")*(D$10:D$177="Partial"))</f>
        <v>2</v>
      </c>
      <c r="E9" s="66">
        <f>SUMPRODUCT(($A$10:$A$177="Innovative")*(E$10:E$177="Completed"))+SUMPRODUCT(($A$10:$A$177="Innovative")*(E$10:E$177="Pre-Passed"))+0.5*SUMPRODUCT(($A$10:$A$177="Innovative")*(E$10:E$177="Partial"))</f>
        <v>0</v>
      </c>
      <c r="F9" s="60" t="str">
        <f>"Innovative "&amp;$F$1&amp;"s "&amp;A5</f>
        <v>Innovative ICRs Completed</v>
      </c>
    </row>
    <row r="10" spans="1:6" ht="14.1" customHeight="1" thickBot="1" x14ac:dyDescent="0.3">
      <c r="A10" s="176" t="s">
        <v>237</v>
      </c>
      <c r="B10" s="177"/>
      <c r="C10" s="8" t="s">
        <v>88</v>
      </c>
      <c r="D10" s="8" t="s">
        <v>89</v>
      </c>
      <c r="E10" s="8" t="s">
        <v>90</v>
      </c>
      <c r="F10" s="8" t="s">
        <v>91</v>
      </c>
    </row>
    <row r="11" spans="1:6" ht="26.25" thickBot="1" x14ac:dyDescent="0.3">
      <c r="A11" s="67" t="s">
        <v>92</v>
      </c>
      <c r="B11" s="60" t="s">
        <v>238</v>
      </c>
      <c r="C11" s="60" t="s">
        <v>317</v>
      </c>
      <c r="D11" s="8" t="s">
        <v>79</v>
      </c>
      <c r="E11" s="8" t="s">
        <v>73</v>
      </c>
      <c r="F11" s="60"/>
    </row>
    <row r="12" spans="1:6" ht="26.25" thickBot="1" x14ac:dyDescent="0.3">
      <c r="A12" s="67" t="s">
        <v>95</v>
      </c>
      <c r="B12" s="60" t="s">
        <v>239</v>
      </c>
      <c r="C12" s="60" t="s">
        <v>318</v>
      </c>
      <c r="D12" s="8" t="s">
        <v>79</v>
      </c>
      <c r="E12" s="8" t="s">
        <v>73</v>
      </c>
      <c r="F12" s="60" t="s">
        <v>872</v>
      </c>
    </row>
    <row r="13" spans="1:6" ht="16.5" thickBot="1" x14ac:dyDescent="0.3">
      <c r="A13" s="68" t="s">
        <v>95</v>
      </c>
      <c r="B13" s="60" t="s">
        <v>240</v>
      </c>
      <c r="C13" s="60" t="s">
        <v>319</v>
      </c>
      <c r="D13" s="8" t="s">
        <v>79</v>
      </c>
      <c r="E13" s="8" t="s">
        <v>73</v>
      </c>
      <c r="F13" s="60"/>
    </row>
    <row r="14" spans="1:6" ht="16.5" thickBot="1" x14ac:dyDescent="0.3">
      <c r="A14" s="68" t="s">
        <v>95</v>
      </c>
      <c r="B14" s="60" t="s">
        <v>241</v>
      </c>
      <c r="C14" s="60" t="s">
        <v>320</v>
      </c>
      <c r="D14" s="8" t="s">
        <v>79</v>
      </c>
      <c r="E14" s="8" t="s">
        <v>73</v>
      </c>
      <c r="F14" s="60"/>
    </row>
    <row r="15" spans="1:6" ht="26.25" thickBot="1" x14ac:dyDescent="0.3">
      <c r="A15" s="68" t="s">
        <v>109</v>
      </c>
      <c r="B15" s="60" t="s">
        <v>242</v>
      </c>
      <c r="C15" s="60" t="s">
        <v>321</v>
      </c>
      <c r="D15" s="8" t="s">
        <v>79</v>
      </c>
      <c r="E15" s="8" t="s">
        <v>73</v>
      </c>
      <c r="F15" s="60" t="s">
        <v>873</v>
      </c>
    </row>
    <row r="16" spans="1:6" ht="16.5" thickBot="1" x14ac:dyDescent="0.3">
      <c r="A16" s="70" t="s">
        <v>97</v>
      </c>
      <c r="B16" s="60" t="s">
        <v>243</v>
      </c>
      <c r="C16" s="60" t="s">
        <v>322</v>
      </c>
      <c r="D16" s="8" t="s">
        <v>79</v>
      </c>
      <c r="E16" s="8" t="s">
        <v>73</v>
      </c>
      <c r="F16" s="60"/>
    </row>
    <row r="17" spans="1:6" ht="51.75" thickBot="1" x14ac:dyDescent="0.3">
      <c r="A17" s="70" t="s">
        <v>97</v>
      </c>
      <c r="B17" s="60" t="s">
        <v>244</v>
      </c>
      <c r="C17" s="60" t="s">
        <v>323</v>
      </c>
      <c r="D17" s="8" t="s">
        <v>79</v>
      </c>
      <c r="E17" s="8" t="s">
        <v>73</v>
      </c>
      <c r="F17" s="60"/>
    </row>
    <row r="18" spans="1:6" ht="26.25" thickBot="1" x14ac:dyDescent="0.3">
      <c r="A18" s="71" t="s">
        <v>134</v>
      </c>
      <c r="B18" s="60" t="s">
        <v>245</v>
      </c>
      <c r="C18" s="60" t="s">
        <v>324</v>
      </c>
      <c r="D18" s="8" t="s">
        <v>79</v>
      </c>
      <c r="E18" s="8" t="s">
        <v>73</v>
      </c>
      <c r="F18" s="60" t="s">
        <v>875</v>
      </c>
    </row>
    <row r="19" spans="1:6" ht="39" thickBot="1" x14ac:dyDescent="0.3">
      <c r="A19" s="71" t="s">
        <v>134</v>
      </c>
      <c r="B19" s="60" t="s">
        <v>246</v>
      </c>
      <c r="C19" s="60" t="s">
        <v>325</v>
      </c>
      <c r="D19" s="8" t="s">
        <v>79</v>
      </c>
      <c r="E19" s="8" t="s">
        <v>73</v>
      </c>
      <c r="F19" s="60" t="s">
        <v>875</v>
      </c>
    </row>
    <row r="20" spans="1:6" ht="51.75" thickBot="1" x14ac:dyDescent="0.3">
      <c r="A20" s="72" t="s">
        <v>218</v>
      </c>
      <c r="B20" s="60" t="s">
        <v>247</v>
      </c>
      <c r="C20" s="60" t="s">
        <v>326</v>
      </c>
      <c r="D20" s="8" t="s">
        <v>79</v>
      </c>
      <c r="E20" s="8" t="s">
        <v>73</v>
      </c>
      <c r="F20" s="60" t="s">
        <v>906</v>
      </c>
    </row>
    <row r="21" spans="1:6" ht="16.5" thickBot="1" x14ac:dyDescent="0.3">
      <c r="A21" s="72" t="s">
        <v>218</v>
      </c>
      <c r="B21" s="60" t="s">
        <v>248</v>
      </c>
      <c r="C21" s="60" t="s">
        <v>327</v>
      </c>
      <c r="D21" s="8" t="s">
        <v>75</v>
      </c>
      <c r="E21" s="8" t="s">
        <v>73</v>
      </c>
      <c r="F21" s="60"/>
    </row>
    <row r="22" spans="1:6" ht="14.1" customHeight="1" thickBot="1" x14ac:dyDescent="0.3">
      <c r="A22" s="176" t="s">
        <v>528</v>
      </c>
      <c r="B22" s="177"/>
      <c r="C22" s="8" t="s">
        <v>88</v>
      </c>
      <c r="D22" s="8" t="s">
        <v>89</v>
      </c>
      <c r="E22" s="8" t="s">
        <v>90</v>
      </c>
      <c r="F22" s="8" t="s">
        <v>91</v>
      </c>
    </row>
    <row r="23" spans="1:6" ht="16.5" thickBot="1" x14ac:dyDescent="0.3">
      <c r="A23" s="67" t="s">
        <v>92</v>
      </c>
      <c r="B23" s="60" t="s">
        <v>529</v>
      </c>
      <c r="C23" s="60" t="s">
        <v>530</v>
      </c>
      <c r="D23" s="8" t="s">
        <v>79</v>
      </c>
      <c r="E23" s="8" t="s">
        <v>73</v>
      </c>
      <c r="F23" s="60"/>
    </row>
    <row r="24" spans="1:6" ht="26.25" thickBot="1" x14ac:dyDescent="0.3">
      <c r="A24" s="68" t="s">
        <v>95</v>
      </c>
      <c r="B24" s="60" t="s">
        <v>531</v>
      </c>
      <c r="C24" s="60" t="s">
        <v>532</v>
      </c>
      <c r="D24" s="8" t="s">
        <v>79</v>
      </c>
      <c r="E24" s="8" t="s">
        <v>73</v>
      </c>
      <c r="F24" s="60"/>
    </row>
    <row r="25" spans="1:6" ht="26.25" thickBot="1" x14ac:dyDescent="0.3">
      <c r="A25" s="70" t="s">
        <v>109</v>
      </c>
      <c r="B25" s="60" t="s">
        <v>533</v>
      </c>
      <c r="C25" s="60" t="s">
        <v>534</v>
      </c>
      <c r="D25" s="8" t="s">
        <v>79</v>
      </c>
      <c r="E25" s="8" t="s">
        <v>73</v>
      </c>
      <c r="F25" s="60"/>
    </row>
    <row r="26" spans="1:6" ht="26.25" thickBot="1" x14ac:dyDescent="0.3">
      <c r="A26" s="69" t="s">
        <v>97</v>
      </c>
      <c r="B26" s="60" t="s">
        <v>535</v>
      </c>
      <c r="C26" s="60" t="s">
        <v>536</v>
      </c>
      <c r="D26" s="8" t="s">
        <v>79</v>
      </c>
      <c r="E26" s="8" t="s">
        <v>73</v>
      </c>
      <c r="F26" s="60"/>
    </row>
    <row r="27" spans="1:6" ht="26.25" thickBot="1" x14ac:dyDescent="0.3">
      <c r="A27" s="69" t="s">
        <v>97</v>
      </c>
      <c r="B27" s="60" t="s">
        <v>537</v>
      </c>
      <c r="C27" s="60" t="s">
        <v>822</v>
      </c>
      <c r="D27" s="8" t="s">
        <v>79</v>
      </c>
      <c r="E27" s="8" t="s">
        <v>73</v>
      </c>
      <c r="F27" s="60"/>
    </row>
    <row r="28" spans="1:6" ht="26.25" thickBot="1" x14ac:dyDescent="0.3">
      <c r="A28" s="71" t="s">
        <v>134</v>
      </c>
      <c r="B28" s="60" t="s">
        <v>538</v>
      </c>
      <c r="C28" s="60" t="s">
        <v>539</v>
      </c>
      <c r="D28" s="8" t="s">
        <v>79</v>
      </c>
      <c r="E28" s="8" t="s">
        <v>73</v>
      </c>
      <c r="F28" s="60"/>
    </row>
    <row r="29" spans="1:6" ht="26.25" thickBot="1" x14ac:dyDescent="0.3">
      <c r="A29" s="71" t="s">
        <v>134</v>
      </c>
      <c r="B29" s="60" t="s">
        <v>540</v>
      </c>
      <c r="C29" s="60" t="s">
        <v>541</v>
      </c>
      <c r="D29" s="8" t="s">
        <v>75</v>
      </c>
      <c r="E29" s="8" t="s">
        <v>73</v>
      </c>
      <c r="F29" s="60"/>
    </row>
    <row r="30" spans="1:6" ht="26.25" thickBot="1" x14ac:dyDescent="0.3">
      <c r="A30" s="72" t="s">
        <v>218</v>
      </c>
      <c r="B30" s="60" t="s">
        <v>542</v>
      </c>
      <c r="C30" s="60" t="s">
        <v>543</v>
      </c>
      <c r="D30" s="8" t="s">
        <v>75</v>
      </c>
      <c r="E30" s="8" t="s">
        <v>73</v>
      </c>
      <c r="F30" s="60"/>
    </row>
    <row r="31" spans="1:6" ht="14.1" customHeight="1" thickBot="1" x14ac:dyDescent="0.3">
      <c r="A31" s="176" t="s">
        <v>544</v>
      </c>
      <c r="B31" s="177"/>
      <c r="C31" s="8" t="s">
        <v>88</v>
      </c>
      <c r="D31" s="8" t="s">
        <v>89</v>
      </c>
      <c r="E31" s="8" t="s">
        <v>90</v>
      </c>
      <c r="F31" s="8" t="s">
        <v>91</v>
      </c>
    </row>
    <row r="32" spans="1:6" ht="39" thickBot="1" x14ac:dyDescent="0.3">
      <c r="A32" s="67" t="s">
        <v>92</v>
      </c>
      <c r="B32" s="60" t="s">
        <v>545</v>
      </c>
      <c r="C32" s="60" t="s">
        <v>546</v>
      </c>
      <c r="D32" s="8" t="s">
        <v>79</v>
      </c>
      <c r="E32" s="8" t="s">
        <v>73</v>
      </c>
      <c r="F32" s="60"/>
    </row>
    <row r="33" spans="1:6" ht="64.5" thickBot="1" x14ac:dyDescent="0.3">
      <c r="A33" s="68" t="s">
        <v>95</v>
      </c>
      <c r="B33" s="60" t="s">
        <v>547</v>
      </c>
      <c r="C33" s="60" t="s">
        <v>548</v>
      </c>
      <c r="D33" s="8" t="s">
        <v>79</v>
      </c>
      <c r="E33" s="8" t="s">
        <v>73</v>
      </c>
      <c r="F33" s="60"/>
    </row>
    <row r="34" spans="1:6" ht="16.5" thickBot="1" x14ac:dyDescent="0.3">
      <c r="A34" s="70" t="s">
        <v>109</v>
      </c>
      <c r="B34" s="60" t="s">
        <v>549</v>
      </c>
      <c r="C34" s="60" t="s">
        <v>550</v>
      </c>
      <c r="D34" s="8" t="s">
        <v>79</v>
      </c>
      <c r="E34" s="8" t="s">
        <v>73</v>
      </c>
      <c r="F34" s="60" t="s">
        <v>873</v>
      </c>
    </row>
    <row r="35" spans="1:6" ht="26.25" thickBot="1" x14ac:dyDescent="0.3">
      <c r="A35" s="70" t="s">
        <v>109</v>
      </c>
      <c r="B35" s="60" t="s">
        <v>551</v>
      </c>
      <c r="C35" s="60" t="s">
        <v>552</v>
      </c>
      <c r="D35" s="8" t="s">
        <v>79</v>
      </c>
      <c r="E35" s="8" t="s">
        <v>73</v>
      </c>
      <c r="F35" s="60" t="s">
        <v>873</v>
      </c>
    </row>
    <row r="36" spans="1:6" ht="51.75" thickBot="1" x14ac:dyDescent="0.3">
      <c r="A36" s="69" t="s">
        <v>97</v>
      </c>
      <c r="B36" s="60" t="s">
        <v>553</v>
      </c>
      <c r="C36" s="60" t="s">
        <v>554</v>
      </c>
      <c r="D36" s="8" t="s">
        <v>75</v>
      </c>
      <c r="E36" s="8" t="s">
        <v>73</v>
      </c>
      <c r="F36" s="60"/>
    </row>
    <row r="37" spans="1:6" s="26" customFormat="1" ht="51.75" thickBot="1" x14ac:dyDescent="0.3">
      <c r="A37" s="69" t="s">
        <v>97</v>
      </c>
      <c r="B37" s="60" t="s">
        <v>555</v>
      </c>
      <c r="C37" s="60" t="s">
        <v>556</v>
      </c>
      <c r="D37" s="8" t="s">
        <v>75</v>
      </c>
      <c r="E37" s="8" t="s">
        <v>73</v>
      </c>
      <c r="F37" s="60"/>
    </row>
    <row r="38" spans="1:6" s="26" customFormat="1" ht="39" thickBot="1" x14ac:dyDescent="0.3">
      <c r="A38" s="71" t="s">
        <v>134</v>
      </c>
      <c r="B38" s="60" t="s">
        <v>557</v>
      </c>
      <c r="C38" s="60" t="s">
        <v>558</v>
      </c>
      <c r="D38" s="8" t="s">
        <v>79</v>
      </c>
      <c r="E38" s="8" t="s">
        <v>73</v>
      </c>
      <c r="F38" s="60" t="s">
        <v>875</v>
      </c>
    </row>
    <row r="39" spans="1:6" s="26" customFormat="1" ht="16.5" thickBot="1" x14ac:dyDescent="0.3">
      <c r="A39" s="71" t="s">
        <v>134</v>
      </c>
      <c r="B39" s="60" t="s">
        <v>559</v>
      </c>
      <c r="C39" s="60" t="s">
        <v>560</v>
      </c>
      <c r="D39" s="8" t="s">
        <v>79</v>
      </c>
      <c r="E39" s="8" t="s">
        <v>73</v>
      </c>
      <c r="F39" s="60" t="s">
        <v>875</v>
      </c>
    </row>
    <row r="40" spans="1:6" s="26" customFormat="1" ht="26.25" thickBot="1" x14ac:dyDescent="0.3">
      <c r="A40" s="71" t="s">
        <v>134</v>
      </c>
      <c r="B40" s="60" t="s">
        <v>561</v>
      </c>
      <c r="C40" s="60" t="s">
        <v>562</v>
      </c>
      <c r="D40" s="8" t="s">
        <v>79</v>
      </c>
      <c r="E40" s="8" t="s">
        <v>73</v>
      </c>
      <c r="F40" s="60" t="s">
        <v>907</v>
      </c>
    </row>
    <row r="41" spans="1:6" s="26" customFormat="1" ht="16.5" thickBot="1" x14ac:dyDescent="0.3">
      <c r="A41" s="72" t="s">
        <v>218</v>
      </c>
      <c r="B41" s="60" t="s">
        <v>563</v>
      </c>
      <c r="C41" s="60" t="s">
        <v>564</v>
      </c>
      <c r="D41" s="8" t="s">
        <v>75</v>
      </c>
      <c r="E41" s="8" t="s">
        <v>73</v>
      </c>
      <c r="F41" s="60" t="s">
        <v>874</v>
      </c>
    </row>
    <row r="42" spans="1:6" s="26" customFormat="1" ht="26.25" thickBot="1" x14ac:dyDescent="0.3">
      <c r="A42" s="72" t="s">
        <v>218</v>
      </c>
      <c r="B42" s="60" t="s">
        <v>565</v>
      </c>
      <c r="C42" s="60" t="s">
        <v>566</v>
      </c>
      <c r="D42" s="8" t="s">
        <v>75</v>
      </c>
      <c r="E42" s="8" t="s">
        <v>73</v>
      </c>
      <c r="F42" s="60"/>
    </row>
    <row r="43" spans="1:6" ht="14.1" customHeight="1" thickBot="1" x14ac:dyDescent="0.3">
      <c r="A43" s="176" t="s">
        <v>655</v>
      </c>
      <c r="B43" s="177"/>
      <c r="C43" s="8" t="s">
        <v>88</v>
      </c>
      <c r="D43" s="8" t="s">
        <v>89</v>
      </c>
      <c r="E43" s="8" t="s">
        <v>90</v>
      </c>
      <c r="F43" s="8" t="s">
        <v>91</v>
      </c>
    </row>
    <row r="44" spans="1:6" ht="39" thickBot="1" x14ac:dyDescent="0.3">
      <c r="A44" s="68" t="s">
        <v>95</v>
      </c>
      <c r="B44" s="60" t="s">
        <v>656</v>
      </c>
      <c r="C44" s="60" t="s">
        <v>657</v>
      </c>
      <c r="D44" s="8" t="s">
        <v>79</v>
      </c>
      <c r="E44" s="8" t="s">
        <v>73</v>
      </c>
      <c r="F44" s="60" t="s">
        <v>872</v>
      </c>
    </row>
    <row r="45" spans="1:6" ht="39" thickBot="1" x14ac:dyDescent="0.3">
      <c r="A45" s="70" t="s">
        <v>109</v>
      </c>
      <c r="B45" s="60" t="s">
        <v>658</v>
      </c>
      <c r="C45" s="60" t="s">
        <v>659</v>
      </c>
      <c r="D45" s="8" t="s">
        <v>79</v>
      </c>
      <c r="E45" s="8" t="s">
        <v>73</v>
      </c>
      <c r="F45" s="60" t="s">
        <v>873</v>
      </c>
    </row>
    <row r="46" spans="1:6" ht="26.25" thickBot="1" x14ac:dyDescent="0.3">
      <c r="A46" s="69" t="s">
        <v>97</v>
      </c>
      <c r="B46" s="60" t="s">
        <v>660</v>
      </c>
      <c r="C46" s="60" t="s">
        <v>661</v>
      </c>
      <c r="D46" s="8" t="s">
        <v>79</v>
      </c>
      <c r="E46" s="8" t="s">
        <v>73</v>
      </c>
      <c r="F46" s="60" t="s">
        <v>873</v>
      </c>
    </row>
    <row r="47" spans="1:6" ht="26.25" thickBot="1" x14ac:dyDescent="0.3">
      <c r="A47" s="69" t="s">
        <v>97</v>
      </c>
      <c r="B47" s="60" t="s">
        <v>662</v>
      </c>
      <c r="C47" s="60" t="s">
        <v>663</v>
      </c>
      <c r="D47" s="8" t="s">
        <v>79</v>
      </c>
      <c r="E47" s="8" t="s">
        <v>73</v>
      </c>
      <c r="F47" s="60" t="s">
        <v>873</v>
      </c>
    </row>
    <row r="48" spans="1:6" ht="39" thickBot="1" x14ac:dyDescent="0.3">
      <c r="A48" s="71" t="s">
        <v>134</v>
      </c>
      <c r="B48" s="60" t="s">
        <v>664</v>
      </c>
      <c r="C48" s="60" t="s">
        <v>665</v>
      </c>
      <c r="D48" s="8" t="s">
        <v>79</v>
      </c>
      <c r="E48" s="8" t="s">
        <v>73</v>
      </c>
      <c r="F48" s="60" t="s">
        <v>875</v>
      </c>
    </row>
    <row r="49" spans="1:6" ht="14.1" customHeight="1" thickBot="1" x14ac:dyDescent="0.3">
      <c r="A49" s="71" t="s">
        <v>134</v>
      </c>
      <c r="B49" s="60" t="s">
        <v>666</v>
      </c>
      <c r="C49" s="60" t="s">
        <v>667</v>
      </c>
      <c r="D49" s="8" t="s">
        <v>79</v>
      </c>
      <c r="E49" s="8" t="s">
        <v>73</v>
      </c>
      <c r="F49" s="60" t="s">
        <v>875</v>
      </c>
    </row>
    <row r="50" spans="1:6" ht="26.25" thickBot="1" x14ac:dyDescent="0.3">
      <c r="A50" s="71" t="s">
        <v>134</v>
      </c>
      <c r="B50" s="60" t="s">
        <v>668</v>
      </c>
      <c r="C50" s="60" t="s">
        <v>669</v>
      </c>
      <c r="D50" s="8" t="s">
        <v>79</v>
      </c>
      <c r="E50" s="8" t="s">
        <v>73</v>
      </c>
      <c r="F50" s="60" t="s">
        <v>908</v>
      </c>
    </row>
    <row r="51" spans="1:6" ht="39" thickBot="1" x14ac:dyDescent="0.3">
      <c r="A51" s="72" t="s">
        <v>218</v>
      </c>
      <c r="B51" s="60" t="s">
        <v>670</v>
      </c>
      <c r="C51" s="60" t="s">
        <v>671</v>
      </c>
      <c r="D51" s="8" t="s">
        <v>79</v>
      </c>
      <c r="E51" s="8" t="s">
        <v>73</v>
      </c>
      <c r="F51" s="60" t="s">
        <v>909</v>
      </c>
    </row>
    <row r="52" spans="1:6" ht="26.25" thickBot="1" x14ac:dyDescent="0.3">
      <c r="A52" s="72" t="s">
        <v>218</v>
      </c>
      <c r="B52" s="60" t="s">
        <v>672</v>
      </c>
      <c r="C52" s="60" t="s">
        <v>673</v>
      </c>
      <c r="D52" s="8" t="s">
        <v>75</v>
      </c>
      <c r="E52" s="8" t="s">
        <v>73</v>
      </c>
      <c r="F52" s="60"/>
    </row>
    <row r="53" spans="1:6" s="26" customFormat="1" ht="15.75" x14ac:dyDescent="0.25"/>
  </sheetData>
  <mergeCells count="6">
    <mergeCell ref="A43:B43"/>
    <mergeCell ref="A22:B22"/>
    <mergeCell ref="A31:B31"/>
    <mergeCell ref="C2:C9"/>
    <mergeCell ref="A9:B9"/>
    <mergeCell ref="A10:B10"/>
  </mergeCells>
  <conditionalFormatting sqref="D10:E250">
    <cfRule type="beginsWith" dxfId="274" priority="25" stopIfTrue="1" operator="beginsWith" text="Not Applicable">
      <formula>LEFT(D10,LEN("Not Applicable"))="Not Applicable"</formula>
    </cfRule>
    <cfRule type="beginsWith" dxfId="273" priority="26" stopIfTrue="1" operator="beginsWith" text="Waived">
      <formula>LEFT(D10,LEN("Waived"))="Waived"</formula>
    </cfRule>
    <cfRule type="beginsWith" dxfId="272" priority="27" stopIfTrue="1" operator="beginsWith" text="Pre-Passed">
      <formula>LEFT(D10,LEN("Pre-Passed"))="Pre-Passed"</formula>
    </cfRule>
    <cfRule type="beginsWith" dxfId="271" priority="28" stopIfTrue="1" operator="beginsWith" text="Completed">
      <formula>LEFT(D10,LEN("Completed"))="Completed"</formula>
    </cfRule>
    <cfRule type="beginsWith" dxfId="270" priority="29" stopIfTrue="1" operator="beginsWith" text="Partial">
      <formula>LEFT(D10,LEN("Partial"))="Partial"</formula>
    </cfRule>
    <cfRule type="beginsWith" dxfId="269" priority="30" stopIfTrue="1" operator="beginsWith" text="Missing">
      <formula>LEFT(D10,LEN("Missing"))="Missing"</formula>
    </cfRule>
    <cfRule type="beginsWith" dxfId="268" priority="31" stopIfTrue="1" operator="beginsWith" text="Untested">
      <formula>LEFT(D10,LEN("Untested"))="Untested"</formula>
    </cfRule>
  </conditionalFormatting>
  <conditionalFormatting sqref="A10:A250">
    <cfRule type="beginsWith" dxfId="267" priority="32" stopIfTrue="1" operator="beginsWith" text="Innovative">
      <formula>LEFT(A10,LEN("Innovative"))="Innovative"</formula>
    </cfRule>
    <cfRule type="beginsWith" dxfId="266" priority="33" stopIfTrue="1" operator="beginsWith" text="Professional">
      <formula>LEFT(A10,LEN("Professional"))="Professional"</formula>
    </cfRule>
    <cfRule type="beginsWith" dxfId="265" priority="34" stopIfTrue="1" operator="beginsWith" text="Advanced">
      <formula>LEFT(A10,LEN("Advanced"))="Advanced"</formula>
    </cfRule>
    <cfRule type="beginsWith" dxfId="264" priority="35" stopIfTrue="1" operator="beginsWith" text="Intermediate">
      <formula>LEFT(A10,LEN("Intermediate"))="Intermediate"</formula>
    </cfRule>
    <cfRule type="beginsWith" dxfId="263" priority="36" stopIfTrue="1" operator="beginsWith" text="Basic">
      <formula>LEFT(A10,LEN("Basic"))="Basic"</formula>
    </cfRule>
    <cfRule type="beginsWith" dxfId="262" priority="37" stopIfTrue="1" operator="beginsWith" text="Required">
      <formula>LEFT(A10,LEN("Required"))="Required"</formula>
    </cfRule>
    <cfRule type="notContainsBlanks" dxfId="261" priority="39" stopIfTrue="1">
      <formula>LEN(TRIM(A10))&gt;0</formula>
    </cfRule>
  </conditionalFormatting>
  <dataValidations count="1">
    <dataValidation type="list" showInputMessage="1" showErrorMessage="1" sqref="D23:E30 D11:E21 D32:E42 D44:E5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topLeftCell="B43" zoomScale="150" zoomScaleNormal="150" zoomScalePageLayoutView="150" workbookViewId="0">
      <selection activeCell="F53" sqref="F53"/>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69</v>
      </c>
      <c r="B1" s="8" t="s">
        <v>70</v>
      </c>
      <c r="C1" s="8" t="s">
        <v>378</v>
      </c>
      <c r="D1" s="7" t="str">
        <f>""&amp;COUNTIF(D$10:D$248,$A$2)&amp;" "&amp;$A$2</f>
        <v>0 Untested</v>
      </c>
      <c r="E1" s="7" t="str">
        <f>""&amp;COUNTIF(E$10:E$248,$A$2)&amp;" "&amp;$A$2</f>
        <v>40 Untested</v>
      </c>
      <c r="F1" s="8" t="s">
        <v>376</v>
      </c>
    </row>
    <row r="2" spans="1:6" ht="14.1" customHeight="1" thickBot="1" x14ac:dyDescent="0.3">
      <c r="A2" s="64" t="s">
        <v>73</v>
      </c>
      <c r="B2" s="60" t="s">
        <v>74</v>
      </c>
      <c r="C2" s="180" t="s">
        <v>379</v>
      </c>
      <c r="D2" s="66">
        <f>SUMPRODUCT(($A$10:$A$248="Required")*(D$10:D$248="Missing"))+0.5*SUMPRODUCT(($A$10:$A$248="Required")*(D$10:D$248="Partial"))</f>
        <v>0</v>
      </c>
      <c r="E2" s="66">
        <f>SUMPRODUCT(($A$10:$A$248="Required")*(E$10:E$248="Missing"))+0.5*SUMPRODUCT(($A$10:$A$248="Required")*(E$10:E$248="Partial"))</f>
        <v>0</v>
      </c>
      <c r="F2" s="60" t="str">
        <f>"Required "&amp;$F$1&amp;"s "&amp;A3</f>
        <v>Required NCRs Missing</v>
      </c>
    </row>
    <row r="3" spans="1:6" ht="14.1" customHeight="1" thickBot="1" x14ac:dyDescent="0.3">
      <c r="A3" s="64" t="s">
        <v>75</v>
      </c>
      <c r="B3" s="60" t="s">
        <v>76</v>
      </c>
      <c r="C3" s="181"/>
      <c r="D3" s="66">
        <f>SUMPRODUCT(($A$10:$A$248="Basic")*(D$10:D$248="Missing"))+0.5*SUMPRODUCT(($A$10:$A$248="Basic")*(D$10:D$248="Partial"))</f>
        <v>0</v>
      </c>
      <c r="E3" s="66">
        <f>SUMPRODUCT(($A$10:$A$248="Basic")*(E$10:E$248="Missing"))+0.5*SUMPRODUCT(($A$10:$A$248="Basic")*(E$10:E$248="Partial"))</f>
        <v>0</v>
      </c>
      <c r="F3" s="60" t="str">
        <f>"Basic "&amp;$F$1&amp;"s "&amp;A3</f>
        <v>Basic NCRs Missing</v>
      </c>
    </row>
    <row r="4" spans="1:6" ht="14.1" customHeight="1" thickBot="1" x14ac:dyDescent="0.3">
      <c r="A4" s="64" t="s">
        <v>77</v>
      </c>
      <c r="B4" s="60" t="s">
        <v>78</v>
      </c>
      <c r="C4" s="181"/>
      <c r="D4" s="66">
        <f>SUMPRODUCT(($A$10:$A$248="Intermediate")*(D$10:D$248="Missing"))+0.5*SUMPRODUCT(($A$10:$A$248="Intermediate")*(D$10:D$248="Partial"))</f>
        <v>0</v>
      </c>
      <c r="E4" s="66">
        <f>SUMPRODUCT(($A$10:$A$248="Intermediate")*(E$10:E$248="Missing"))+0.5*SUMPRODUCT(($A$10:$A$248="Intermediate")*(E$10:E$248="Partial"))</f>
        <v>0</v>
      </c>
      <c r="F4" s="60" t="str">
        <f>"Intermediate "&amp;$F$1&amp;"s "&amp;A3</f>
        <v>Intermediate NCRs Missing</v>
      </c>
    </row>
    <row r="5" spans="1:6" ht="14.1" customHeight="1" thickBot="1" x14ac:dyDescent="0.3">
      <c r="A5" s="64" t="s">
        <v>79</v>
      </c>
      <c r="B5" s="60" t="s">
        <v>80</v>
      </c>
      <c r="C5" s="181"/>
      <c r="D5" s="66">
        <f>SUMPRODUCT(($A$10:$A$248="Intermediate")*(D$10:D$248="Completed"))+SUMPRODUCT(($A$10:$A$248="Intermediate")*(D$10:D$248="Pre-Passed"))+0.5*SUMPRODUCT(($A$10:$A$248="Intermediate")*(D$10:D$248="Partial"))</f>
        <v>1</v>
      </c>
      <c r="E5" s="66">
        <f>SUMPRODUCT(($A$10:$A$248="Intermediate")*(E$10:E$248="Completed"))+SUMPRODUCT(($A$10:$A$248="Intermediate")*(E$10:E$248="Pre-Passed"))+0.5*SUMPRODUCT(($A$10:$A$248="Intermediate")*(E$10:E$248="Partial"))</f>
        <v>0</v>
      </c>
      <c r="F5" s="60" t="str">
        <f>"Intermediate "&amp;$F$1&amp;"s "&amp;A5</f>
        <v>Intermediate NCRs Completed</v>
      </c>
    </row>
    <row r="6" spans="1:6" ht="14.1" customHeight="1" thickBot="1" x14ac:dyDescent="0.3">
      <c r="A6" s="64" t="s">
        <v>81</v>
      </c>
      <c r="B6" s="60" t="s">
        <v>82</v>
      </c>
      <c r="C6" s="181"/>
      <c r="D6" s="66">
        <f>SUMPRODUCT(($A$10:$A$248="Advanced")*(D$10:D$248="Missing"))+0.5*SUMPRODUCT(($A$10:$A$248="Advanced")*(D$10:D$248="Partial"))</f>
        <v>1</v>
      </c>
      <c r="E6" s="66">
        <f>SUMPRODUCT(($A$10:$A$248="Advanced")*(E$10:E$248="Missing"))+0.5*SUMPRODUCT(($A$10:$A$248="Advanced")*(E$10:E$248="Partial"))</f>
        <v>0</v>
      </c>
      <c r="F6" s="60" t="str">
        <f>"Advanced "&amp;$F$1&amp;"s "&amp;A3</f>
        <v>Advanced NCRs Missing</v>
      </c>
    </row>
    <row r="7" spans="1:6" ht="14.1" customHeight="1" thickBot="1" x14ac:dyDescent="0.3">
      <c r="A7" s="64" t="s">
        <v>83</v>
      </c>
      <c r="B7" s="60" t="s">
        <v>84</v>
      </c>
      <c r="C7" s="181"/>
      <c r="D7" s="66">
        <f>SUMPRODUCT(($A$10:$A$248="Advanced")*(D$10:D$248="Completed"))+SUMPRODUCT(($A$10:$A$248="Advanced")*(D$10:D$248="Pre-Passed"))+0.5*SUMPRODUCT(($A$10:$A$248="Advanced")*(D$10:D$248="Partial"))</f>
        <v>7</v>
      </c>
      <c r="E7" s="66">
        <f>SUMPRODUCT(($A$10:$A$248="Advanced")*(E$10:E$248="Completed"))+SUMPRODUCT(($A$10:$A$248="Advanced")*(E$10:E$248="Pre-Passed"))+0.5*SUMPRODUCT(($A$10:$A$248="Advanced")*(E$10:E$248="Partial"))</f>
        <v>0</v>
      </c>
      <c r="F7" s="60" t="str">
        <f>"Advanced "&amp;$F$1&amp;"s "&amp;A5</f>
        <v>Advanced NCRs Completed</v>
      </c>
    </row>
    <row r="8" spans="1:6" ht="14.1" customHeight="1" thickBot="1" x14ac:dyDescent="0.3">
      <c r="A8" s="59" t="s">
        <v>85</v>
      </c>
      <c r="B8" s="60" t="s">
        <v>86</v>
      </c>
      <c r="C8" s="181"/>
      <c r="D8" s="66">
        <f>SUMPRODUCT(($A$10:$A$248="Professional")*(D$10:D$248="Completed"))+SUMPRODUCT(($A$10:$A$248="Professional")*(D$10:D$248="Pre-Passed"))+0.5*SUMPRODUCT(($A$10:$A$248="Professional")*(D$10:D$248="Partial"))</f>
        <v>5</v>
      </c>
      <c r="E8" s="66">
        <f>SUMPRODUCT(($A$10:$A$248="Professional")*(E$10:E$248="Completed"))+SUMPRODUCT(($A$10:$A$248="Professional")*(E$10:E$248="Pre-Passed"))+0.5*SUMPRODUCT(($A$10:$A$248="Professional")*(E$10:E$248="Partial"))</f>
        <v>0</v>
      </c>
      <c r="F8" s="60" t="str">
        <f>"Professional "&amp;$F$1&amp;"s "&amp;A5</f>
        <v>Professional NCRs Completed</v>
      </c>
    </row>
    <row r="9" spans="1:6" ht="14.1" customHeight="1" thickBot="1" x14ac:dyDescent="0.3">
      <c r="A9" s="183" t="s">
        <v>87</v>
      </c>
      <c r="B9" s="184"/>
      <c r="C9" s="182"/>
      <c r="D9" s="66">
        <f>SUMPRODUCT(($A$10:$A$248="Innovative")*(D$10:D$248="Completed"))+SUMPRODUCT(($A$10:$A$248="Innovative")*(D$10:D$248="Pre-Passed"))+0.5*SUMPRODUCT(($A$10:$A$248="Innovative")*(D$10:D$248="Partial"))</f>
        <v>3</v>
      </c>
      <c r="E9" s="66">
        <f>SUMPRODUCT(($A$10:$A$248="Innovative")*(E$10:E$248="Completed"))+SUMPRODUCT(($A$10:$A$248="Innovative")*(E$10:E$248="Pre-Passed"))+0.5*SUMPRODUCT(($A$10:$A$248="Innovative")*(E$10:E$248="Partial"))</f>
        <v>0</v>
      </c>
      <c r="F9" s="60" t="str">
        <f>"Innovative "&amp;$F$1&amp;"s "&amp;A5</f>
        <v>Innovative NCRs Completed</v>
      </c>
    </row>
    <row r="10" spans="1:6" ht="14.1" customHeight="1" thickBot="1" x14ac:dyDescent="0.3">
      <c r="A10" s="176" t="s">
        <v>380</v>
      </c>
      <c r="B10" s="177"/>
      <c r="C10" s="8" t="s">
        <v>88</v>
      </c>
      <c r="D10" s="8" t="s">
        <v>89</v>
      </c>
      <c r="E10" s="8" t="s">
        <v>90</v>
      </c>
      <c r="F10" s="8" t="s">
        <v>91</v>
      </c>
    </row>
    <row r="11" spans="1:6" ht="16.5" thickBot="1" x14ac:dyDescent="0.3">
      <c r="A11" s="116" t="s">
        <v>95</v>
      </c>
      <c r="B11" s="60" t="s">
        <v>381</v>
      </c>
      <c r="C11" s="60" t="s">
        <v>382</v>
      </c>
      <c r="D11" s="8" t="s">
        <v>79</v>
      </c>
      <c r="E11" s="8" t="s">
        <v>73</v>
      </c>
      <c r="F11" s="60"/>
    </row>
    <row r="12" spans="1:6" ht="16.5" thickBot="1" x14ac:dyDescent="0.3">
      <c r="A12" s="117" t="s">
        <v>109</v>
      </c>
      <c r="B12" s="60" t="s">
        <v>383</v>
      </c>
      <c r="C12" s="60" t="s">
        <v>384</v>
      </c>
      <c r="D12" s="8" t="s">
        <v>79</v>
      </c>
      <c r="E12" s="8" t="s">
        <v>73</v>
      </c>
      <c r="F12" s="60"/>
    </row>
    <row r="13" spans="1:6" ht="26.25" thickBot="1" x14ac:dyDescent="0.3">
      <c r="A13" s="118" t="s">
        <v>97</v>
      </c>
      <c r="B13" s="60" t="s">
        <v>385</v>
      </c>
      <c r="C13" s="60" t="s">
        <v>386</v>
      </c>
      <c r="D13" s="8" t="s">
        <v>79</v>
      </c>
      <c r="E13" s="8" t="s">
        <v>73</v>
      </c>
      <c r="F13" s="60"/>
    </row>
    <row r="14" spans="1:6" ht="26.25" thickBot="1" x14ac:dyDescent="0.3">
      <c r="A14" s="119" t="s">
        <v>134</v>
      </c>
      <c r="B14" s="60" t="s">
        <v>387</v>
      </c>
      <c r="C14" s="60" t="s">
        <v>388</v>
      </c>
      <c r="D14" s="8" t="s">
        <v>79</v>
      </c>
      <c r="E14" s="8" t="s">
        <v>73</v>
      </c>
      <c r="F14" s="60" t="s">
        <v>914</v>
      </c>
    </row>
    <row r="15" spans="1:6" ht="16.5" thickBot="1" x14ac:dyDescent="0.3">
      <c r="A15" s="120" t="s">
        <v>218</v>
      </c>
      <c r="B15" s="60" t="s">
        <v>389</v>
      </c>
      <c r="C15" s="60" t="s">
        <v>390</v>
      </c>
      <c r="D15" s="8" t="s">
        <v>75</v>
      </c>
      <c r="E15" s="8" t="s">
        <v>73</v>
      </c>
      <c r="F15" s="60"/>
    </row>
    <row r="16" spans="1:6" ht="14.1" customHeight="1" thickBot="1" x14ac:dyDescent="0.3">
      <c r="A16" s="176" t="s">
        <v>391</v>
      </c>
      <c r="B16" s="177"/>
      <c r="C16" s="8" t="s">
        <v>88</v>
      </c>
      <c r="D16" s="8" t="s">
        <v>89</v>
      </c>
      <c r="E16" s="8" t="s">
        <v>90</v>
      </c>
      <c r="F16" s="8" t="s">
        <v>91</v>
      </c>
    </row>
    <row r="17" spans="1:6" ht="16.5" thickBot="1" x14ac:dyDescent="0.3">
      <c r="A17" s="115" t="s">
        <v>92</v>
      </c>
      <c r="B17" s="60" t="s">
        <v>392</v>
      </c>
      <c r="C17" s="65" t="s">
        <v>393</v>
      </c>
      <c r="D17" s="8" t="s">
        <v>79</v>
      </c>
      <c r="E17" s="8" t="s">
        <v>73</v>
      </c>
      <c r="F17" s="60"/>
    </row>
    <row r="18" spans="1:6" ht="16.5" thickBot="1" x14ac:dyDescent="0.3">
      <c r="A18" s="116" t="s">
        <v>95</v>
      </c>
      <c r="B18" s="60" t="s">
        <v>394</v>
      </c>
      <c r="C18" s="65" t="s">
        <v>395</v>
      </c>
      <c r="D18" s="8" t="s">
        <v>79</v>
      </c>
      <c r="E18" s="8" t="s">
        <v>73</v>
      </c>
      <c r="F18" s="60"/>
    </row>
    <row r="19" spans="1:6" ht="26.25" thickBot="1" x14ac:dyDescent="0.3">
      <c r="A19" s="118" t="s">
        <v>97</v>
      </c>
      <c r="B19" s="60" t="s">
        <v>396</v>
      </c>
      <c r="C19" s="65" t="s">
        <v>397</v>
      </c>
      <c r="D19" s="8" t="s">
        <v>79</v>
      </c>
      <c r="E19" s="8" t="s">
        <v>73</v>
      </c>
      <c r="F19" s="60" t="s">
        <v>915</v>
      </c>
    </row>
    <row r="20" spans="1:6" ht="16.5" thickBot="1" x14ac:dyDescent="0.3">
      <c r="A20" s="119" t="s">
        <v>134</v>
      </c>
      <c r="B20" s="60" t="s">
        <v>398</v>
      </c>
      <c r="C20" s="65" t="s">
        <v>399</v>
      </c>
      <c r="D20" s="8" t="s">
        <v>75</v>
      </c>
      <c r="E20" s="8" t="s">
        <v>73</v>
      </c>
      <c r="F20" s="60"/>
    </row>
    <row r="21" spans="1:6" ht="16.5" thickBot="1" x14ac:dyDescent="0.3">
      <c r="A21" s="120" t="s">
        <v>218</v>
      </c>
      <c r="B21" s="60" t="s">
        <v>400</v>
      </c>
      <c r="C21" s="65" t="s">
        <v>401</v>
      </c>
      <c r="D21" s="8" t="s">
        <v>75</v>
      </c>
      <c r="E21" s="8" t="s">
        <v>73</v>
      </c>
      <c r="F21" s="60"/>
    </row>
    <row r="22" spans="1:6" ht="14.1" customHeight="1" thickBot="1" x14ac:dyDescent="0.3">
      <c r="A22" s="176" t="s">
        <v>402</v>
      </c>
      <c r="B22" s="177"/>
      <c r="C22" s="8" t="s">
        <v>819</v>
      </c>
      <c r="D22" s="8" t="s">
        <v>89</v>
      </c>
      <c r="E22" s="8" t="s">
        <v>90</v>
      </c>
      <c r="F22" s="8" t="s">
        <v>91</v>
      </c>
    </row>
    <row r="23" spans="1:6" ht="16.5" thickBot="1" x14ac:dyDescent="0.3">
      <c r="A23" s="115" t="s">
        <v>92</v>
      </c>
      <c r="B23" s="60" t="s">
        <v>403</v>
      </c>
      <c r="C23" s="65" t="s">
        <v>404</v>
      </c>
      <c r="D23" s="8" t="s">
        <v>79</v>
      </c>
      <c r="E23" s="8" t="s">
        <v>73</v>
      </c>
      <c r="F23" s="60"/>
    </row>
    <row r="24" spans="1:6" ht="16.5" thickBot="1" x14ac:dyDescent="0.3">
      <c r="A24" s="116" t="s">
        <v>95</v>
      </c>
      <c r="B24" s="60" t="s">
        <v>405</v>
      </c>
      <c r="C24" s="65" t="s">
        <v>406</v>
      </c>
      <c r="D24" s="8" t="s">
        <v>79</v>
      </c>
      <c r="E24" s="8" t="s">
        <v>73</v>
      </c>
      <c r="F24" s="60"/>
    </row>
    <row r="25" spans="1:6" ht="16.5" thickBot="1" x14ac:dyDescent="0.3">
      <c r="A25" s="118" t="s">
        <v>97</v>
      </c>
      <c r="B25" s="60" t="s">
        <v>407</v>
      </c>
      <c r="C25" s="65" t="s">
        <v>408</v>
      </c>
      <c r="D25" s="8" t="s">
        <v>79</v>
      </c>
      <c r="E25" s="8" t="s">
        <v>73</v>
      </c>
      <c r="F25" s="60"/>
    </row>
    <row r="26" spans="1:6" ht="16.5" thickBot="1" x14ac:dyDescent="0.3">
      <c r="A26" s="119" t="s">
        <v>134</v>
      </c>
      <c r="B26" s="60" t="s">
        <v>409</v>
      </c>
      <c r="C26" s="65" t="s">
        <v>410</v>
      </c>
      <c r="D26" s="8" t="s">
        <v>79</v>
      </c>
      <c r="E26" s="8" t="s">
        <v>73</v>
      </c>
      <c r="F26" s="60"/>
    </row>
    <row r="27" spans="1:6" ht="77.25" thickBot="1" x14ac:dyDescent="0.3">
      <c r="A27" s="120" t="s">
        <v>218</v>
      </c>
      <c r="B27" s="60" t="s">
        <v>411</v>
      </c>
      <c r="C27" s="60" t="s">
        <v>412</v>
      </c>
      <c r="D27" s="8" t="s">
        <v>79</v>
      </c>
      <c r="E27" s="8" t="s">
        <v>73</v>
      </c>
      <c r="F27" s="60" t="s">
        <v>916</v>
      </c>
    </row>
    <row r="28" spans="1:6" ht="16.5" thickBot="1" x14ac:dyDescent="0.3">
      <c r="A28" s="120" t="s">
        <v>218</v>
      </c>
      <c r="B28" s="60" t="s">
        <v>413</v>
      </c>
      <c r="C28" s="65" t="s">
        <v>414</v>
      </c>
      <c r="D28" s="8" t="s">
        <v>75</v>
      </c>
      <c r="E28" s="8" t="s">
        <v>73</v>
      </c>
      <c r="F28" s="60"/>
    </row>
    <row r="29" spans="1:6" ht="14.1" customHeight="1" thickBot="1" x14ac:dyDescent="0.3">
      <c r="A29" s="176" t="s">
        <v>415</v>
      </c>
      <c r="B29" s="177"/>
      <c r="C29" s="8" t="s">
        <v>817</v>
      </c>
      <c r="D29" s="8" t="s">
        <v>89</v>
      </c>
      <c r="E29" s="8" t="s">
        <v>90</v>
      </c>
      <c r="F29" s="8" t="s">
        <v>91</v>
      </c>
    </row>
    <row r="30" spans="1:6" ht="16.5" thickBot="1" x14ac:dyDescent="0.3">
      <c r="A30" s="115" t="s">
        <v>92</v>
      </c>
      <c r="B30" s="60" t="s">
        <v>416</v>
      </c>
      <c r="C30" s="65" t="s">
        <v>417</v>
      </c>
      <c r="D30" s="8" t="s">
        <v>79</v>
      </c>
      <c r="E30" s="8" t="s">
        <v>73</v>
      </c>
      <c r="F30" s="60"/>
    </row>
    <row r="31" spans="1:6" ht="16.5" thickBot="1" x14ac:dyDescent="0.3">
      <c r="A31" s="116" t="s">
        <v>95</v>
      </c>
      <c r="B31" s="60" t="s">
        <v>418</v>
      </c>
      <c r="C31" s="60" t="s">
        <v>419</v>
      </c>
      <c r="D31" s="8" t="s">
        <v>79</v>
      </c>
      <c r="E31" s="8" t="s">
        <v>73</v>
      </c>
      <c r="F31" s="60"/>
    </row>
    <row r="32" spans="1:6" ht="16.5" thickBot="1" x14ac:dyDescent="0.3">
      <c r="A32" s="118" t="s">
        <v>97</v>
      </c>
      <c r="B32" s="60" t="s">
        <v>420</v>
      </c>
      <c r="C32" s="65" t="s">
        <v>421</v>
      </c>
      <c r="D32" s="8" t="s">
        <v>79</v>
      </c>
      <c r="E32" s="8" t="s">
        <v>73</v>
      </c>
      <c r="F32" s="60"/>
    </row>
    <row r="33" spans="1:6" ht="64.5" thickBot="1" x14ac:dyDescent="0.3">
      <c r="A33" s="119" t="s">
        <v>134</v>
      </c>
      <c r="B33" s="60" t="s">
        <v>422</v>
      </c>
      <c r="C33" s="65" t="s">
        <v>423</v>
      </c>
      <c r="D33" s="8" t="s">
        <v>79</v>
      </c>
      <c r="E33" s="8" t="s">
        <v>73</v>
      </c>
      <c r="F33" s="60" t="s">
        <v>918</v>
      </c>
    </row>
    <row r="34" spans="1:6" ht="51.75" thickBot="1" x14ac:dyDescent="0.3">
      <c r="A34" s="120" t="s">
        <v>218</v>
      </c>
      <c r="B34" s="60" t="s">
        <v>424</v>
      </c>
      <c r="C34" s="60" t="s">
        <v>425</v>
      </c>
      <c r="D34" s="8" t="s">
        <v>79</v>
      </c>
      <c r="E34" s="8" t="s">
        <v>73</v>
      </c>
      <c r="F34" s="60" t="s">
        <v>917</v>
      </c>
    </row>
    <row r="35" spans="1:6" ht="16.5" thickBot="1" x14ac:dyDescent="0.3">
      <c r="A35" s="120" t="s">
        <v>218</v>
      </c>
      <c r="B35" s="60" t="s">
        <v>426</v>
      </c>
      <c r="C35" s="60" t="s">
        <v>427</v>
      </c>
      <c r="D35" s="8" t="s">
        <v>75</v>
      </c>
      <c r="E35" s="8" t="s">
        <v>73</v>
      </c>
      <c r="F35" s="60"/>
    </row>
    <row r="36" spans="1:6" ht="16.5" thickBot="1" x14ac:dyDescent="0.3">
      <c r="A36" s="120" t="s">
        <v>218</v>
      </c>
      <c r="B36" s="60" t="s">
        <v>428</v>
      </c>
      <c r="C36" s="60" t="s">
        <v>429</v>
      </c>
      <c r="D36" s="8" t="s">
        <v>75</v>
      </c>
      <c r="E36" s="8" t="s">
        <v>73</v>
      </c>
      <c r="F36" s="60"/>
    </row>
    <row r="37" spans="1:6" ht="14.1" customHeight="1" thickBot="1" x14ac:dyDescent="0.3">
      <c r="A37" s="176" t="s">
        <v>430</v>
      </c>
      <c r="B37" s="177"/>
      <c r="C37" s="8" t="s">
        <v>818</v>
      </c>
      <c r="D37" s="8" t="s">
        <v>89</v>
      </c>
      <c r="E37" s="8" t="s">
        <v>90</v>
      </c>
      <c r="F37" s="8" t="s">
        <v>91</v>
      </c>
    </row>
    <row r="38" spans="1:6" ht="15.95" customHeight="1" thickBot="1" x14ac:dyDescent="0.3">
      <c r="A38" s="115" t="s">
        <v>92</v>
      </c>
      <c r="B38" s="60" t="s">
        <v>431</v>
      </c>
      <c r="C38" s="65" t="s">
        <v>432</v>
      </c>
      <c r="D38" s="8" t="s">
        <v>79</v>
      </c>
      <c r="E38" s="8" t="s">
        <v>73</v>
      </c>
      <c r="F38" s="60"/>
    </row>
    <row r="39" spans="1:6" ht="16.5" thickBot="1" x14ac:dyDescent="0.3">
      <c r="A39" s="116" t="s">
        <v>95</v>
      </c>
      <c r="B39" s="60" t="s">
        <v>433</v>
      </c>
      <c r="C39" s="65" t="s">
        <v>434</v>
      </c>
      <c r="D39" s="8" t="s">
        <v>79</v>
      </c>
      <c r="E39" s="8" t="s">
        <v>73</v>
      </c>
      <c r="F39" s="60"/>
    </row>
    <row r="40" spans="1:6" ht="16.5" thickBot="1" x14ac:dyDescent="0.3">
      <c r="A40" s="118" t="s">
        <v>97</v>
      </c>
      <c r="B40" s="60" t="s">
        <v>435</v>
      </c>
      <c r="C40" s="65" t="s">
        <v>436</v>
      </c>
      <c r="D40" s="8" t="s">
        <v>79</v>
      </c>
      <c r="E40" s="8" t="s">
        <v>73</v>
      </c>
      <c r="F40" s="60"/>
    </row>
    <row r="41" spans="1:6" ht="16.5" thickBot="1" x14ac:dyDescent="0.3">
      <c r="A41" s="119" t="s">
        <v>134</v>
      </c>
      <c r="B41" s="60" t="s">
        <v>437</v>
      </c>
      <c r="C41" s="65" t="s">
        <v>438</v>
      </c>
      <c r="D41" s="8" t="s">
        <v>79</v>
      </c>
      <c r="E41" s="8" t="s">
        <v>73</v>
      </c>
      <c r="F41" s="60"/>
    </row>
    <row r="42" spans="1:6" ht="16.5" thickBot="1" x14ac:dyDescent="0.3">
      <c r="A42" s="119" t="s">
        <v>134</v>
      </c>
      <c r="B42" s="60" t="s">
        <v>439</v>
      </c>
      <c r="C42" s="60" t="s">
        <v>440</v>
      </c>
      <c r="D42" s="8" t="s">
        <v>79</v>
      </c>
      <c r="E42" s="8" t="s">
        <v>73</v>
      </c>
      <c r="F42" s="60"/>
    </row>
    <row r="43" spans="1:6" ht="16.5" thickBot="1" x14ac:dyDescent="0.3">
      <c r="A43" s="120" t="s">
        <v>218</v>
      </c>
      <c r="B43" s="60" t="s">
        <v>441</v>
      </c>
      <c r="C43" s="65" t="s">
        <v>442</v>
      </c>
      <c r="D43" s="8" t="s">
        <v>75</v>
      </c>
      <c r="E43" s="8" t="s">
        <v>73</v>
      </c>
      <c r="F43" s="60"/>
    </row>
    <row r="44" spans="1:6" ht="14.1" customHeight="1" thickBot="1" x14ac:dyDescent="0.3">
      <c r="A44" s="176" t="s">
        <v>443</v>
      </c>
      <c r="B44" s="177"/>
      <c r="C44" s="8" t="s">
        <v>88</v>
      </c>
      <c r="D44" s="8" t="s">
        <v>89</v>
      </c>
      <c r="E44" s="8" t="s">
        <v>90</v>
      </c>
      <c r="F44" s="8" t="s">
        <v>91</v>
      </c>
    </row>
    <row r="45" spans="1:6" ht="14.1" customHeight="1" thickBot="1" x14ac:dyDescent="0.3">
      <c r="A45" s="115" t="s">
        <v>92</v>
      </c>
      <c r="B45" s="60" t="s">
        <v>444</v>
      </c>
      <c r="C45" s="65" t="s">
        <v>445</v>
      </c>
      <c r="D45" s="8" t="s">
        <v>79</v>
      </c>
      <c r="E45" s="8" t="s">
        <v>73</v>
      </c>
      <c r="F45" s="60"/>
    </row>
    <row r="46" spans="1:6" ht="16.5" thickBot="1" x14ac:dyDescent="0.3">
      <c r="A46" s="116" t="s">
        <v>95</v>
      </c>
      <c r="B46" s="60" t="s">
        <v>446</v>
      </c>
      <c r="C46" s="65" t="s">
        <v>447</v>
      </c>
      <c r="D46" s="8" t="s">
        <v>79</v>
      </c>
      <c r="E46" s="8" t="s">
        <v>73</v>
      </c>
      <c r="F46" s="60"/>
    </row>
    <row r="47" spans="1:6" ht="16.5" thickBot="1" x14ac:dyDescent="0.3">
      <c r="A47" s="118" t="s">
        <v>97</v>
      </c>
      <c r="B47" s="60" t="s">
        <v>448</v>
      </c>
      <c r="C47" s="65" t="s">
        <v>449</v>
      </c>
      <c r="D47" s="8" t="s">
        <v>79</v>
      </c>
      <c r="E47" s="8" t="s">
        <v>73</v>
      </c>
      <c r="F47" s="60"/>
    </row>
    <row r="48" spans="1:6" ht="102.75" thickBot="1" x14ac:dyDescent="0.3">
      <c r="A48" s="118" t="s">
        <v>97</v>
      </c>
      <c r="B48" s="60" t="s">
        <v>450</v>
      </c>
      <c r="C48" s="65" t="s">
        <v>451</v>
      </c>
      <c r="D48" s="8" t="s">
        <v>79</v>
      </c>
      <c r="E48" s="8" t="s">
        <v>73</v>
      </c>
      <c r="F48" s="60" t="s">
        <v>919</v>
      </c>
    </row>
    <row r="49" spans="1:6" ht="16.5" thickBot="1" x14ac:dyDescent="0.3">
      <c r="A49" s="118" t="s">
        <v>97</v>
      </c>
      <c r="B49" s="60" t="s">
        <v>452</v>
      </c>
      <c r="C49" s="65" t="s">
        <v>453</v>
      </c>
      <c r="D49" s="8" t="s">
        <v>75</v>
      </c>
      <c r="E49" s="8" t="s">
        <v>73</v>
      </c>
      <c r="F49" s="60"/>
    </row>
    <row r="50" spans="1:6" ht="14.1" customHeight="1" thickBot="1" x14ac:dyDescent="0.3">
      <c r="A50" s="119" t="s">
        <v>134</v>
      </c>
      <c r="B50" s="60" t="s">
        <v>454</v>
      </c>
      <c r="C50" s="65" t="s">
        <v>455</v>
      </c>
      <c r="D50" s="8" t="s">
        <v>75</v>
      </c>
      <c r="E50" s="8" t="s">
        <v>73</v>
      </c>
      <c r="F50" s="60"/>
    </row>
    <row r="51" spans="1:6" ht="16.5" thickBot="1" x14ac:dyDescent="0.3">
      <c r="A51" s="119" t="s">
        <v>134</v>
      </c>
      <c r="B51" s="60" t="s">
        <v>456</v>
      </c>
      <c r="C51" s="65" t="s">
        <v>457</v>
      </c>
      <c r="D51" s="8" t="s">
        <v>75</v>
      </c>
      <c r="E51" s="8" t="s">
        <v>73</v>
      </c>
      <c r="F51" s="60"/>
    </row>
    <row r="52" spans="1:6" ht="16.5" thickBot="1" x14ac:dyDescent="0.3">
      <c r="A52" s="119" t="s">
        <v>134</v>
      </c>
      <c r="B52" s="60" t="s">
        <v>458</v>
      </c>
      <c r="C52" s="65" t="s">
        <v>459</v>
      </c>
      <c r="D52" s="8" t="s">
        <v>75</v>
      </c>
      <c r="E52" s="8" t="s">
        <v>73</v>
      </c>
      <c r="F52" s="60"/>
    </row>
    <row r="53" spans="1:6" ht="16.5" thickBot="1" x14ac:dyDescent="0.3">
      <c r="A53" s="120" t="s">
        <v>218</v>
      </c>
      <c r="B53" s="60" t="s">
        <v>460</v>
      </c>
      <c r="C53" s="60" t="s">
        <v>461</v>
      </c>
      <c r="D53" s="8" t="s">
        <v>79</v>
      </c>
      <c r="E53" s="8" t="s">
        <v>73</v>
      </c>
      <c r="F53" s="60"/>
    </row>
    <row r="54" spans="1:6" ht="16.5" thickBot="1" x14ac:dyDescent="0.3">
      <c r="A54" s="120" t="s">
        <v>218</v>
      </c>
      <c r="B54" s="60" t="s">
        <v>462</v>
      </c>
      <c r="C54" s="60" t="s">
        <v>463</v>
      </c>
      <c r="D54" s="8" t="s">
        <v>75</v>
      </c>
      <c r="E54" s="8" t="s">
        <v>73</v>
      </c>
      <c r="F54" s="60"/>
    </row>
    <row r="55" spans="1:6" ht="16.5" thickBot="1" x14ac:dyDescent="0.3">
      <c r="A55" s="120" t="s">
        <v>218</v>
      </c>
      <c r="B55" s="60" t="s">
        <v>464</v>
      </c>
      <c r="C55" s="60" t="s">
        <v>465</v>
      </c>
      <c r="D55" s="8" t="s">
        <v>75</v>
      </c>
      <c r="E55" s="8" t="s">
        <v>73</v>
      </c>
      <c r="F55" s="60"/>
    </row>
    <row r="56" spans="1:6" s="26" customFormat="1" ht="14.1" customHeight="1" x14ac:dyDescent="0.25"/>
    <row r="57" spans="1:6" s="26" customFormat="1" ht="15.75" x14ac:dyDescent="0.25"/>
    <row r="58" spans="1:6" s="26" customFormat="1" ht="15.75" x14ac:dyDescent="0.25"/>
    <row r="59" spans="1:6" s="26" customFormat="1" ht="15.75" x14ac:dyDescent="0.25"/>
    <row r="60" spans="1:6" s="26" customFormat="1" ht="15.75" x14ac:dyDescent="0.25"/>
    <row r="61" spans="1:6" s="26" customFormat="1" ht="15.75" x14ac:dyDescent="0.25"/>
    <row r="62" spans="1:6" s="26" customFormat="1" ht="15.75" x14ac:dyDescent="0.25"/>
    <row r="63" spans="1:6" s="26" customFormat="1" ht="15.75" x14ac:dyDescent="0.25"/>
    <row r="64" spans="1:6" s="26" customFormat="1" ht="15.75" x14ac:dyDescent="0.25"/>
    <row r="65" s="26" customFormat="1" ht="14.1" customHeight="1" x14ac:dyDescent="0.25"/>
    <row r="66" s="26" customFormat="1" ht="15.75" x14ac:dyDescent="0.25"/>
    <row r="67" s="26" customFormat="1" ht="15.75" x14ac:dyDescent="0.25"/>
    <row r="68" s="26" customFormat="1" ht="15.75" x14ac:dyDescent="0.25"/>
    <row r="69" s="26" customFormat="1" ht="15.75" x14ac:dyDescent="0.25"/>
    <row r="70" s="26" customFormat="1" ht="15.75" x14ac:dyDescent="0.25"/>
    <row r="71" s="26" customFormat="1" ht="14.1" customHeight="1" x14ac:dyDescent="0.25"/>
    <row r="72" s="26" customFormat="1" ht="15.75" x14ac:dyDescent="0.25"/>
    <row r="73" s="26" customFormat="1" ht="15.75" x14ac:dyDescent="0.25"/>
    <row r="74" s="26" customFormat="1" ht="15.75" x14ac:dyDescent="0.25"/>
    <row r="75" s="26" customFormat="1" ht="15.75" x14ac:dyDescent="0.25"/>
    <row r="76" s="26" customFormat="1" ht="15.75" x14ac:dyDescent="0.25"/>
    <row r="77" s="26" customFormat="1" ht="15.75" x14ac:dyDescent="0.25"/>
    <row r="78" s="26" customFormat="1" ht="15.75" x14ac:dyDescent="0.25"/>
    <row r="79" s="26" customFormat="1" ht="15.75" x14ac:dyDescent="0.25"/>
    <row r="80" s="26" customFormat="1" ht="15.75" x14ac:dyDescent="0.25"/>
    <row r="81" s="26" customFormat="1" ht="15.75" x14ac:dyDescent="0.25"/>
    <row r="82" s="26" customFormat="1" ht="15.75" x14ac:dyDescent="0.25"/>
    <row r="83" s="26" customFormat="1" ht="15.75" x14ac:dyDescent="0.25"/>
    <row r="84" s="26" customFormat="1" ht="15.75" x14ac:dyDescent="0.25"/>
    <row r="85" s="26" customFormat="1" ht="15.75" x14ac:dyDescent="0.25"/>
    <row r="86" s="26" customFormat="1" ht="15.75" x14ac:dyDescent="0.25"/>
    <row r="87" s="26" customFormat="1" ht="15.75" x14ac:dyDescent="0.25"/>
    <row r="88" s="26" customFormat="1" ht="14.1" customHeight="1" x14ac:dyDescent="0.25"/>
    <row r="89" s="26" customFormat="1" ht="15.75" x14ac:dyDescent="0.25"/>
    <row r="90" s="26" customFormat="1" ht="15.75" x14ac:dyDescent="0.25"/>
    <row r="91" s="26" customFormat="1" ht="15.75" x14ac:dyDescent="0.25"/>
    <row r="92" s="26" customFormat="1" ht="15.75" x14ac:dyDescent="0.25"/>
    <row r="93" s="26" customFormat="1" ht="15.75" x14ac:dyDescent="0.25"/>
    <row r="94" s="26" customFormat="1" ht="15.75" x14ac:dyDescent="0.25"/>
    <row r="95" s="26" customFormat="1" ht="14.1" customHeight="1" x14ac:dyDescent="0.25"/>
    <row r="96" s="26" customFormat="1" ht="15.75" x14ac:dyDescent="0.25"/>
    <row r="97" s="26" customFormat="1" ht="15.75" x14ac:dyDescent="0.25"/>
    <row r="98" s="26" customFormat="1" ht="15.75" x14ac:dyDescent="0.25"/>
    <row r="99" s="26" customFormat="1" ht="15.75" x14ac:dyDescent="0.25"/>
    <row r="100" s="26" customFormat="1" ht="15.75" x14ac:dyDescent="0.25"/>
    <row r="101" s="26" customFormat="1" ht="15.75" x14ac:dyDescent="0.25"/>
    <row r="102" s="26" customFormat="1" ht="14.1" customHeight="1" x14ac:dyDescent="0.25"/>
    <row r="103" s="26" customFormat="1" ht="15.75" x14ac:dyDescent="0.25"/>
    <row r="104" s="26" customFormat="1" ht="15.75" x14ac:dyDescent="0.25"/>
    <row r="105" s="26" customFormat="1" ht="15.75" x14ac:dyDescent="0.25"/>
    <row r="106" s="26" customFormat="1" ht="15.75" x14ac:dyDescent="0.25"/>
    <row r="107" s="26" customFormat="1" ht="14.1" customHeight="1" x14ac:dyDescent="0.25"/>
    <row r="108" s="26" customFormat="1" ht="15.75" x14ac:dyDescent="0.25"/>
    <row r="109" s="26" customFormat="1" ht="15.75" x14ac:dyDescent="0.25"/>
    <row r="110" s="26" customFormat="1" ht="15.75" x14ac:dyDescent="0.25"/>
    <row r="111" s="26" customFormat="1" ht="14.1" customHeight="1" x14ac:dyDescent="0.25"/>
    <row r="112" s="26" customFormat="1" ht="15.75" x14ac:dyDescent="0.25"/>
    <row r="113" s="26" customFormat="1" ht="15.75" x14ac:dyDescent="0.25"/>
    <row r="114" s="26" customFormat="1" ht="15.75" x14ac:dyDescent="0.25"/>
    <row r="115" s="26" customFormat="1" ht="15.75" x14ac:dyDescent="0.25"/>
    <row r="116" s="26" customFormat="1" ht="14.1" customHeight="1" x14ac:dyDescent="0.25"/>
    <row r="117" s="26" customFormat="1" ht="15.75" x14ac:dyDescent="0.25"/>
    <row r="118" s="26" customFormat="1" ht="15.75" x14ac:dyDescent="0.25"/>
    <row r="119" s="26" customFormat="1" ht="15.75" x14ac:dyDescent="0.25"/>
    <row r="120" s="26" customFormat="1" ht="15.75" x14ac:dyDescent="0.25"/>
    <row r="121" s="26" customFormat="1" ht="15.75" x14ac:dyDescent="0.25"/>
    <row r="122" s="26" customFormat="1" ht="15.75" x14ac:dyDescent="0.25"/>
    <row r="123" s="26" customFormat="1" ht="15.75" x14ac:dyDescent="0.25"/>
    <row r="124" s="26" customFormat="1" ht="15.75" x14ac:dyDescent="0.25"/>
  </sheetData>
  <mergeCells count="8">
    <mergeCell ref="A29:B29"/>
    <mergeCell ref="A37:B37"/>
    <mergeCell ref="A44:B44"/>
    <mergeCell ref="C2:C9"/>
    <mergeCell ref="A9:B9"/>
    <mergeCell ref="A10:B10"/>
    <mergeCell ref="A16:B16"/>
    <mergeCell ref="A22:B22"/>
  </mergeCells>
  <conditionalFormatting sqref="A125:A249">
    <cfRule type="beginsWith" dxfId="260" priority="280" stopIfTrue="1" operator="beginsWith" text="Innovative">
      <formula>LEFT(A125,LEN("Innovative"))="Innovative"</formula>
    </cfRule>
    <cfRule type="beginsWith" dxfId="259" priority="281" stopIfTrue="1" operator="beginsWith" text="Professional">
      <formula>LEFT(A125,LEN("Professional"))="Professional"</formula>
    </cfRule>
    <cfRule type="beginsWith" dxfId="258" priority="282" stopIfTrue="1" operator="beginsWith" text="Advanced">
      <formula>LEFT(A125,LEN("Advanced"))="Advanced"</formula>
    </cfRule>
    <cfRule type="beginsWith" dxfId="257" priority="283" stopIfTrue="1" operator="beginsWith" text="Intermediate">
      <formula>LEFT(A125,LEN("Intermediate"))="Intermediate"</formula>
    </cfRule>
    <cfRule type="beginsWith" dxfId="256" priority="284" stopIfTrue="1" operator="beginsWith" text="Basic">
      <formula>LEFT(A125,LEN("Basic"))="Basic"</formula>
    </cfRule>
    <cfRule type="beginsWith" dxfId="255" priority="285" stopIfTrue="1" operator="beginsWith" text="Required">
      <formula>LEFT(A125,LEN("Required"))="Required"</formula>
    </cfRule>
    <cfRule type="notContainsBlanks" dxfId="254" priority="286" stopIfTrue="1">
      <formula>LEN(TRIM(A125))&gt;0</formula>
    </cfRule>
  </conditionalFormatting>
  <conditionalFormatting sqref="D125:E249 D11:E15">
    <cfRule type="beginsWith" dxfId="253" priority="273" stopIfTrue="1" operator="beginsWith" text="Not Applicable">
      <formula>LEFT(D11,LEN("Not Applicable"))="Not Applicable"</formula>
    </cfRule>
    <cfRule type="beginsWith" dxfId="252" priority="274" stopIfTrue="1" operator="beginsWith" text="Waived">
      <formula>LEFT(D11,LEN("Waived"))="Waived"</formula>
    </cfRule>
    <cfRule type="beginsWith" dxfId="251" priority="275" stopIfTrue="1" operator="beginsWith" text="Pre-Passed">
      <formula>LEFT(D11,LEN("Pre-Passed"))="Pre-Passed"</formula>
    </cfRule>
    <cfRule type="beginsWith" dxfId="250" priority="276" stopIfTrue="1" operator="beginsWith" text="Completed">
      <formula>LEFT(D11,LEN("Completed"))="Completed"</formula>
    </cfRule>
    <cfRule type="beginsWith" dxfId="249" priority="277" stopIfTrue="1" operator="beginsWith" text="Partial">
      <formula>LEFT(D11,LEN("Partial"))="Partial"</formula>
    </cfRule>
    <cfRule type="beginsWith" dxfId="248" priority="278" stopIfTrue="1" operator="beginsWith" text="Missing">
      <formula>LEFT(D11,LEN("Missing"))="Missing"</formula>
    </cfRule>
    <cfRule type="beginsWith" dxfId="247" priority="279" stopIfTrue="1" operator="beginsWith" text="Untested">
      <formula>LEFT(D11,LEN("Untested"))="Untested"</formula>
    </cfRule>
    <cfRule type="notContainsBlanks" dxfId="246" priority="287" stopIfTrue="1">
      <formula>LEN(TRIM(D11))&gt;0</formula>
    </cfRule>
  </conditionalFormatting>
  <conditionalFormatting sqref="D17:E17">
    <cfRule type="beginsWith" dxfId="245" priority="81" stopIfTrue="1" operator="beginsWith" text="Not Applicable">
      <formula>LEFT(D17,LEN("Not Applicable"))="Not Applicable"</formula>
    </cfRule>
    <cfRule type="beginsWith" dxfId="244" priority="82" stopIfTrue="1" operator="beginsWith" text="Waived">
      <formula>LEFT(D17,LEN("Waived"))="Waived"</formula>
    </cfRule>
    <cfRule type="beginsWith" dxfId="243" priority="83" stopIfTrue="1" operator="beginsWith" text="Pre-Passed">
      <formula>LEFT(D17,LEN("Pre-Passed"))="Pre-Passed"</formula>
    </cfRule>
    <cfRule type="beginsWith" dxfId="242" priority="84" stopIfTrue="1" operator="beginsWith" text="Completed">
      <formula>LEFT(D17,LEN("Completed"))="Completed"</formula>
    </cfRule>
    <cfRule type="beginsWith" dxfId="241" priority="85" stopIfTrue="1" operator="beginsWith" text="Partial">
      <formula>LEFT(D17,LEN("Partial"))="Partial"</formula>
    </cfRule>
    <cfRule type="beginsWith" dxfId="240" priority="86" stopIfTrue="1" operator="beginsWith" text="Missing">
      <formula>LEFT(D17,LEN("Missing"))="Missing"</formula>
    </cfRule>
    <cfRule type="beginsWith" dxfId="239" priority="87" stopIfTrue="1" operator="beginsWith" text="Untested">
      <formula>LEFT(D17,LEN("Untested"))="Untested"</formula>
    </cfRule>
    <cfRule type="notContainsBlanks" dxfId="238" priority="88" stopIfTrue="1">
      <formula>LEN(TRIM(D17))&gt;0</formula>
    </cfRule>
  </conditionalFormatting>
  <conditionalFormatting sqref="D18:E21">
    <cfRule type="beginsWith" dxfId="237" priority="73" stopIfTrue="1" operator="beginsWith" text="Not Applicable">
      <formula>LEFT(D18,LEN("Not Applicable"))="Not Applicable"</formula>
    </cfRule>
    <cfRule type="beginsWith" dxfId="236" priority="74" stopIfTrue="1" operator="beginsWith" text="Waived">
      <formula>LEFT(D18,LEN("Waived"))="Waived"</formula>
    </cfRule>
    <cfRule type="beginsWith" dxfId="235" priority="75" stopIfTrue="1" operator="beginsWith" text="Pre-Passed">
      <formula>LEFT(D18,LEN("Pre-Passed"))="Pre-Passed"</formula>
    </cfRule>
    <cfRule type="beginsWith" dxfId="234" priority="76" stopIfTrue="1" operator="beginsWith" text="Completed">
      <formula>LEFT(D18,LEN("Completed"))="Completed"</formula>
    </cfRule>
    <cfRule type="beginsWith" dxfId="233" priority="77" stopIfTrue="1" operator="beginsWith" text="Partial">
      <formula>LEFT(D18,LEN("Partial"))="Partial"</formula>
    </cfRule>
    <cfRule type="beginsWith" dxfId="232" priority="78" stopIfTrue="1" operator="beginsWith" text="Missing">
      <formula>LEFT(D18,LEN("Missing"))="Missing"</formula>
    </cfRule>
    <cfRule type="beginsWith" dxfId="231" priority="79" stopIfTrue="1" operator="beginsWith" text="Untested">
      <formula>LEFT(D18,LEN("Untested"))="Untested"</formula>
    </cfRule>
    <cfRule type="notContainsBlanks" dxfId="230" priority="80" stopIfTrue="1">
      <formula>LEN(TRIM(D18))&gt;0</formula>
    </cfRule>
  </conditionalFormatting>
  <conditionalFormatting sqref="D23:E24">
    <cfRule type="beginsWith" dxfId="229" priority="65" stopIfTrue="1" operator="beginsWith" text="Not Applicable">
      <formula>LEFT(D23,LEN("Not Applicable"))="Not Applicable"</formula>
    </cfRule>
    <cfRule type="beginsWith" dxfId="228" priority="66" stopIfTrue="1" operator="beginsWith" text="Waived">
      <formula>LEFT(D23,LEN("Waived"))="Waived"</formula>
    </cfRule>
    <cfRule type="beginsWith" dxfId="227" priority="67" stopIfTrue="1" operator="beginsWith" text="Pre-Passed">
      <formula>LEFT(D23,LEN("Pre-Passed"))="Pre-Passed"</formula>
    </cfRule>
    <cfRule type="beginsWith" dxfId="226" priority="68" stopIfTrue="1" operator="beginsWith" text="Completed">
      <formula>LEFT(D23,LEN("Completed"))="Completed"</formula>
    </cfRule>
    <cfRule type="beginsWith" dxfId="225" priority="69" stopIfTrue="1" operator="beginsWith" text="Partial">
      <formula>LEFT(D23,LEN("Partial"))="Partial"</formula>
    </cfRule>
    <cfRule type="beginsWith" dxfId="224" priority="70" stopIfTrue="1" operator="beginsWith" text="Missing">
      <formula>LEFT(D23,LEN("Missing"))="Missing"</formula>
    </cfRule>
    <cfRule type="beginsWith" dxfId="223" priority="71" stopIfTrue="1" operator="beginsWith" text="Untested">
      <formula>LEFT(D23,LEN("Untested"))="Untested"</formula>
    </cfRule>
    <cfRule type="notContainsBlanks" dxfId="222" priority="72" stopIfTrue="1">
      <formula>LEN(TRIM(D23))&gt;0</formula>
    </cfRule>
  </conditionalFormatting>
  <conditionalFormatting sqref="D25:E28">
    <cfRule type="beginsWith" dxfId="221" priority="57" stopIfTrue="1" operator="beginsWith" text="Not Applicable">
      <formula>LEFT(D25,LEN("Not Applicable"))="Not Applicable"</formula>
    </cfRule>
    <cfRule type="beginsWith" dxfId="220" priority="58" stopIfTrue="1" operator="beginsWith" text="Waived">
      <formula>LEFT(D25,LEN("Waived"))="Waived"</formula>
    </cfRule>
    <cfRule type="beginsWith" dxfId="219" priority="59" stopIfTrue="1" operator="beginsWith" text="Pre-Passed">
      <formula>LEFT(D25,LEN("Pre-Passed"))="Pre-Passed"</formula>
    </cfRule>
    <cfRule type="beginsWith" dxfId="218" priority="60" stopIfTrue="1" operator="beginsWith" text="Completed">
      <formula>LEFT(D25,LEN("Completed"))="Completed"</formula>
    </cfRule>
    <cfRule type="beginsWith" dxfId="217" priority="61" stopIfTrue="1" operator="beginsWith" text="Partial">
      <formula>LEFT(D25,LEN("Partial"))="Partial"</formula>
    </cfRule>
    <cfRule type="beginsWith" dxfId="216" priority="62" stopIfTrue="1" operator="beginsWith" text="Missing">
      <formula>LEFT(D25,LEN("Missing"))="Missing"</formula>
    </cfRule>
    <cfRule type="beginsWith" dxfId="215" priority="63" stopIfTrue="1" operator="beginsWith" text="Untested">
      <formula>LEFT(D25,LEN("Untested"))="Untested"</formula>
    </cfRule>
    <cfRule type="notContainsBlanks" dxfId="214" priority="64" stopIfTrue="1">
      <formula>LEN(TRIM(D25))&gt;0</formula>
    </cfRule>
  </conditionalFormatting>
  <conditionalFormatting sqref="D30:E32">
    <cfRule type="beginsWith" dxfId="213" priority="49" stopIfTrue="1" operator="beginsWith" text="Not Applicable">
      <formula>LEFT(D30,LEN("Not Applicable"))="Not Applicable"</formula>
    </cfRule>
    <cfRule type="beginsWith" dxfId="212" priority="50" stopIfTrue="1" operator="beginsWith" text="Waived">
      <formula>LEFT(D30,LEN("Waived"))="Waived"</formula>
    </cfRule>
    <cfRule type="beginsWith" dxfId="211" priority="51" stopIfTrue="1" operator="beginsWith" text="Pre-Passed">
      <formula>LEFT(D30,LEN("Pre-Passed"))="Pre-Passed"</formula>
    </cfRule>
    <cfRule type="beginsWith" dxfId="210" priority="52" stopIfTrue="1" operator="beginsWith" text="Completed">
      <formula>LEFT(D30,LEN("Completed"))="Completed"</formula>
    </cfRule>
    <cfRule type="beginsWith" dxfId="209" priority="53" stopIfTrue="1" operator="beginsWith" text="Partial">
      <formula>LEFT(D30,LEN("Partial"))="Partial"</formula>
    </cfRule>
    <cfRule type="beginsWith" dxfId="208" priority="54" stopIfTrue="1" operator="beginsWith" text="Missing">
      <formula>LEFT(D30,LEN("Missing"))="Missing"</formula>
    </cfRule>
    <cfRule type="beginsWith" dxfId="207" priority="55" stopIfTrue="1" operator="beginsWith" text="Untested">
      <formula>LEFT(D30,LEN("Untested"))="Untested"</formula>
    </cfRule>
    <cfRule type="notContainsBlanks" dxfId="206" priority="56" stopIfTrue="1">
      <formula>LEN(TRIM(D30))&gt;0</formula>
    </cfRule>
  </conditionalFormatting>
  <conditionalFormatting sqref="D33:E36">
    <cfRule type="beginsWith" dxfId="205" priority="41" stopIfTrue="1" operator="beginsWith" text="Not Applicable">
      <formula>LEFT(D33,LEN("Not Applicable"))="Not Applicable"</formula>
    </cfRule>
    <cfRule type="beginsWith" dxfId="204" priority="42" stopIfTrue="1" operator="beginsWith" text="Waived">
      <formula>LEFT(D33,LEN("Waived"))="Waived"</formula>
    </cfRule>
    <cfRule type="beginsWith" dxfId="203" priority="43" stopIfTrue="1" operator="beginsWith" text="Pre-Passed">
      <formula>LEFT(D33,LEN("Pre-Passed"))="Pre-Passed"</formula>
    </cfRule>
    <cfRule type="beginsWith" dxfId="202" priority="44" stopIfTrue="1" operator="beginsWith" text="Completed">
      <formula>LEFT(D33,LEN("Completed"))="Completed"</formula>
    </cfRule>
    <cfRule type="beginsWith" dxfId="201" priority="45" stopIfTrue="1" operator="beginsWith" text="Partial">
      <formula>LEFT(D33,LEN("Partial"))="Partial"</formula>
    </cfRule>
    <cfRule type="beginsWith" dxfId="200" priority="46" stopIfTrue="1" operator="beginsWith" text="Missing">
      <formula>LEFT(D33,LEN("Missing"))="Missing"</formula>
    </cfRule>
    <cfRule type="beginsWith" dxfId="199" priority="47" stopIfTrue="1" operator="beginsWith" text="Untested">
      <formula>LEFT(D33,LEN("Untested"))="Untested"</formula>
    </cfRule>
    <cfRule type="notContainsBlanks" dxfId="198" priority="48" stopIfTrue="1">
      <formula>LEN(TRIM(D33))&gt;0</formula>
    </cfRule>
  </conditionalFormatting>
  <conditionalFormatting sqref="D38:E39">
    <cfRule type="beginsWith" dxfId="197" priority="33" stopIfTrue="1" operator="beginsWith" text="Not Applicable">
      <formula>LEFT(D38,LEN("Not Applicable"))="Not Applicable"</formula>
    </cfRule>
    <cfRule type="beginsWith" dxfId="196" priority="34" stopIfTrue="1" operator="beginsWith" text="Waived">
      <formula>LEFT(D38,LEN("Waived"))="Waived"</formula>
    </cfRule>
    <cfRule type="beginsWith" dxfId="195" priority="35" stopIfTrue="1" operator="beginsWith" text="Pre-Passed">
      <formula>LEFT(D38,LEN("Pre-Passed"))="Pre-Passed"</formula>
    </cfRule>
    <cfRule type="beginsWith" dxfId="194" priority="36" stopIfTrue="1" operator="beginsWith" text="Completed">
      <formula>LEFT(D38,LEN("Completed"))="Completed"</formula>
    </cfRule>
    <cfRule type="beginsWith" dxfId="193" priority="37" stopIfTrue="1" operator="beginsWith" text="Partial">
      <formula>LEFT(D38,LEN("Partial"))="Partial"</formula>
    </cfRule>
    <cfRule type="beginsWith" dxfId="192" priority="38" stopIfTrue="1" operator="beginsWith" text="Missing">
      <formula>LEFT(D38,LEN("Missing"))="Missing"</formula>
    </cfRule>
    <cfRule type="beginsWith" dxfId="191" priority="39" stopIfTrue="1" operator="beginsWith" text="Untested">
      <formula>LEFT(D38,LEN("Untested"))="Untested"</formula>
    </cfRule>
    <cfRule type="notContainsBlanks" dxfId="190" priority="40" stopIfTrue="1">
      <formula>LEN(TRIM(D38))&gt;0</formula>
    </cfRule>
  </conditionalFormatting>
  <conditionalFormatting sqref="D40:E43">
    <cfRule type="beginsWith" dxfId="189" priority="25" stopIfTrue="1" operator="beginsWith" text="Not Applicable">
      <formula>LEFT(D40,LEN("Not Applicable"))="Not Applicable"</formula>
    </cfRule>
    <cfRule type="beginsWith" dxfId="188" priority="26" stopIfTrue="1" operator="beginsWith" text="Waived">
      <formula>LEFT(D40,LEN("Waived"))="Waived"</formula>
    </cfRule>
    <cfRule type="beginsWith" dxfId="187" priority="27" stopIfTrue="1" operator="beginsWith" text="Pre-Passed">
      <formula>LEFT(D40,LEN("Pre-Passed"))="Pre-Passed"</formula>
    </cfRule>
    <cfRule type="beginsWith" dxfId="186" priority="28" stopIfTrue="1" operator="beginsWith" text="Completed">
      <formula>LEFT(D40,LEN("Completed"))="Completed"</formula>
    </cfRule>
    <cfRule type="beginsWith" dxfId="185" priority="29" stopIfTrue="1" operator="beginsWith" text="Partial">
      <formula>LEFT(D40,LEN("Partial"))="Partial"</formula>
    </cfRule>
    <cfRule type="beginsWith" dxfId="184" priority="30" stopIfTrue="1" operator="beginsWith" text="Missing">
      <formula>LEFT(D40,LEN("Missing"))="Missing"</formula>
    </cfRule>
    <cfRule type="beginsWith" dxfId="183" priority="31" stopIfTrue="1" operator="beginsWith" text="Untested">
      <formula>LEFT(D40,LEN("Untested"))="Untested"</formula>
    </cfRule>
    <cfRule type="notContainsBlanks" dxfId="182" priority="32" stopIfTrue="1">
      <formula>LEN(TRIM(D40))&gt;0</formula>
    </cfRule>
  </conditionalFormatting>
  <conditionalFormatting sqref="D45:E48">
    <cfRule type="beginsWith" dxfId="181" priority="17" stopIfTrue="1" operator="beginsWith" text="Not Applicable">
      <formula>LEFT(D45,LEN("Not Applicable"))="Not Applicable"</formula>
    </cfRule>
    <cfRule type="beginsWith" dxfId="180" priority="18" stopIfTrue="1" operator="beginsWith" text="Waived">
      <formula>LEFT(D45,LEN("Waived"))="Waived"</formula>
    </cfRule>
    <cfRule type="beginsWith" dxfId="179" priority="19" stopIfTrue="1" operator="beginsWith" text="Pre-Passed">
      <formula>LEFT(D45,LEN("Pre-Passed"))="Pre-Passed"</formula>
    </cfRule>
    <cfRule type="beginsWith" dxfId="178" priority="20" stopIfTrue="1" operator="beginsWith" text="Completed">
      <formula>LEFT(D45,LEN("Completed"))="Completed"</formula>
    </cfRule>
    <cfRule type="beginsWith" dxfId="177" priority="21" stopIfTrue="1" operator="beginsWith" text="Partial">
      <formula>LEFT(D45,LEN("Partial"))="Partial"</formula>
    </cfRule>
    <cfRule type="beginsWith" dxfId="176" priority="22" stopIfTrue="1" operator="beginsWith" text="Missing">
      <formula>LEFT(D45,LEN("Missing"))="Missing"</formula>
    </cfRule>
    <cfRule type="beginsWith" dxfId="175" priority="23" stopIfTrue="1" operator="beginsWith" text="Untested">
      <formula>LEFT(D45,LEN("Untested"))="Untested"</formula>
    </cfRule>
    <cfRule type="notContainsBlanks" dxfId="174" priority="24" stopIfTrue="1">
      <formula>LEN(TRIM(D45))&gt;0</formula>
    </cfRule>
  </conditionalFormatting>
  <conditionalFormatting sqref="D49:E51">
    <cfRule type="beginsWith" dxfId="173" priority="9" stopIfTrue="1" operator="beginsWith" text="Not Applicable">
      <formula>LEFT(D49,LEN("Not Applicable"))="Not Applicable"</formula>
    </cfRule>
    <cfRule type="beginsWith" dxfId="172" priority="10" stopIfTrue="1" operator="beginsWith" text="Waived">
      <formula>LEFT(D49,LEN("Waived"))="Waived"</formula>
    </cfRule>
    <cfRule type="beginsWith" dxfId="171" priority="11" stopIfTrue="1" operator="beginsWith" text="Pre-Passed">
      <formula>LEFT(D49,LEN("Pre-Passed"))="Pre-Passed"</formula>
    </cfRule>
    <cfRule type="beginsWith" dxfId="170" priority="12" stopIfTrue="1" operator="beginsWith" text="Completed">
      <formula>LEFT(D49,LEN("Completed"))="Completed"</formula>
    </cfRule>
    <cfRule type="beginsWith" dxfId="169" priority="13" stopIfTrue="1" operator="beginsWith" text="Partial">
      <formula>LEFT(D49,LEN("Partial"))="Partial"</formula>
    </cfRule>
    <cfRule type="beginsWith" dxfId="168" priority="14" stopIfTrue="1" operator="beginsWith" text="Missing">
      <formula>LEFT(D49,LEN("Missing"))="Missing"</formula>
    </cfRule>
    <cfRule type="beginsWith" dxfId="167" priority="15" stopIfTrue="1" operator="beginsWith" text="Untested">
      <formula>LEFT(D49,LEN("Untested"))="Untested"</formula>
    </cfRule>
    <cfRule type="notContainsBlanks" dxfId="166" priority="16" stopIfTrue="1">
      <formula>LEN(TRIM(D49))&gt;0</formula>
    </cfRule>
  </conditionalFormatting>
  <conditionalFormatting sqref="D52:E55">
    <cfRule type="beginsWith" dxfId="165" priority="1" stopIfTrue="1" operator="beginsWith" text="Not Applicable">
      <formula>LEFT(D52,LEN("Not Applicable"))="Not Applicable"</formula>
    </cfRule>
    <cfRule type="beginsWith" dxfId="164" priority="2" stopIfTrue="1" operator="beginsWith" text="Waived">
      <formula>LEFT(D52,LEN("Waived"))="Waived"</formula>
    </cfRule>
    <cfRule type="beginsWith" dxfId="163" priority="3" stopIfTrue="1" operator="beginsWith" text="Pre-Passed">
      <formula>LEFT(D52,LEN("Pre-Passed"))="Pre-Passed"</formula>
    </cfRule>
    <cfRule type="beginsWith" dxfId="162" priority="4" stopIfTrue="1" operator="beginsWith" text="Completed">
      <formula>LEFT(D52,LEN("Completed"))="Completed"</formula>
    </cfRule>
    <cfRule type="beginsWith" dxfId="161" priority="5" stopIfTrue="1" operator="beginsWith" text="Partial">
      <formula>LEFT(D52,LEN("Partial"))="Partial"</formula>
    </cfRule>
    <cfRule type="beginsWith" dxfId="160" priority="6" stopIfTrue="1" operator="beginsWith" text="Missing">
      <formula>LEFT(D52,LEN("Missing"))="Missing"</formula>
    </cfRule>
    <cfRule type="beginsWith" dxfId="159" priority="7" stopIfTrue="1" operator="beginsWith" text="Untested">
      <formula>LEFT(D52,LEN("Untested"))="Untested"</formula>
    </cfRule>
    <cfRule type="notContainsBlanks" dxfId="158" priority="8" stopIfTrue="1">
      <formula>LEN(TRIM(D52))&gt;0</formula>
    </cfRule>
  </conditionalFormatting>
  <dataValidations count="1">
    <dataValidation type="list" showInputMessage="1" showErrorMessage="1" sqref="D108:E110 D117:E124 D112:E115 D86:E106 D65:E84 D17:E21 D23:E28 D30:E36 D38:E43 D45:E63 D11:E15">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opLeftCell="A46" zoomScale="150" zoomScaleNormal="150" zoomScalePageLayoutView="150" workbookViewId="0">
      <selection activeCell="D49" sqref="D49"/>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69</v>
      </c>
      <c r="B1" s="8" t="s">
        <v>70</v>
      </c>
      <c r="C1" s="8" t="s">
        <v>467</v>
      </c>
      <c r="D1" s="7" t="str">
        <f>""&amp;COUNTIF(D$10:D$227,$A$2)&amp;" "&amp;$A$2</f>
        <v>0 Untested</v>
      </c>
      <c r="E1" s="7" t="str">
        <f>""&amp;COUNTIF(E$10:E$227,$A$2)&amp;" "&amp;$A$2</f>
        <v>46 Untested</v>
      </c>
      <c r="F1" s="8" t="s">
        <v>466</v>
      </c>
    </row>
    <row r="2" spans="1:6" ht="14.1" customHeight="1" thickBot="1" x14ac:dyDescent="0.3">
      <c r="A2" s="64" t="s">
        <v>73</v>
      </c>
      <c r="B2" s="60" t="s">
        <v>74</v>
      </c>
      <c r="C2" s="180" t="s">
        <v>468</v>
      </c>
      <c r="D2" s="66">
        <f>SUMPRODUCT(($A$10:$A$227="Required")*(D$10:D$227="Missing"))+0.5*SUMPRODUCT(($A$10:$A$227="Required")*(D$10:D$227="Partial"))</f>
        <v>0</v>
      </c>
      <c r="E2" s="66">
        <f>SUMPRODUCT(($A$10:$A$227="Required")*(E$10:E$227="Missing"))+0.5*SUMPRODUCT(($A$10:$A$227="Required")*(E$10:E$227="Partial"))</f>
        <v>0</v>
      </c>
      <c r="F2" s="60" t="str">
        <f>"Required "&amp;$F$1&amp;"s "&amp;A3</f>
        <v>Required VCRs Missing</v>
      </c>
    </row>
    <row r="3" spans="1:6" ht="14.1" customHeight="1" thickBot="1" x14ac:dyDescent="0.3">
      <c r="A3" s="64" t="s">
        <v>75</v>
      </c>
      <c r="B3" s="60" t="s">
        <v>76</v>
      </c>
      <c r="C3" s="181"/>
      <c r="D3" s="66">
        <f>SUMPRODUCT(($A$10:$A$227="Basic")*(D$10:D$227="Missing"))+0.5*SUMPRODUCT(($A$10:$A$227="Basic")*(D$10:D$227="Partial"))</f>
        <v>0</v>
      </c>
      <c r="E3" s="66">
        <f>SUMPRODUCT(($A$10:$A$227="Basic")*(E$10:E$227="Missing"))+0.5*SUMPRODUCT(($A$10:$A$227="Basic")*(E$10:E$227="Partial"))</f>
        <v>0</v>
      </c>
      <c r="F3" s="60" t="str">
        <f>"Basic "&amp;$F$1&amp;"s "&amp;A3</f>
        <v>Basic VCRs Missing</v>
      </c>
    </row>
    <row r="4" spans="1:6" ht="14.1" customHeight="1" thickBot="1" x14ac:dyDescent="0.3">
      <c r="A4" s="64" t="s">
        <v>77</v>
      </c>
      <c r="B4" s="60" t="s">
        <v>78</v>
      </c>
      <c r="C4" s="181"/>
      <c r="D4" s="66">
        <f>SUMPRODUCT(($A$10:$A$227="Intermediate")*(D$10:D$227="Missing"))+0.5*SUMPRODUCT(($A$10:$A$227="Intermediate")*(D$10:D$227="Partial"))</f>
        <v>0</v>
      </c>
      <c r="E4" s="66">
        <f>SUMPRODUCT(($A$10:$A$227="Intermediate")*(E$10:E$227="Missing"))+0.5*SUMPRODUCT(($A$10:$A$227="Intermediate")*(E$10:E$227="Partial"))</f>
        <v>0</v>
      </c>
      <c r="F4" s="60" t="str">
        <f>"Intermediate "&amp;$F$1&amp;"s "&amp;A3</f>
        <v>Intermediate VCRs Missing</v>
      </c>
    </row>
    <row r="5" spans="1:6" ht="14.1" customHeight="1" thickBot="1" x14ac:dyDescent="0.3">
      <c r="A5" s="64" t="s">
        <v>79</v>
      </c>
      <c r="B5" s="60" t="s">
        <v>80</v>
      </c>
      <c r="C5" s="181"/>
      <c r="D5" s="66">
        <f>SUMPRODUCT(($A$10:$A$227="Intermediate")*(D$10:D$227="Completed"))+SUMPRODUCT(($A$10:$A$227="Intermediate")*(D$10:D$227="Pre-Passed"))+0.5*SUMPRODUCT(($A$10:$A$227="Intermediate")*(D$10:D$227="Partial"))</f>
        <v>7</v>
      </c>
      <c r="E5" s="66">
        <f>SUMPRODUCT(($A$10:$A$227="Intermediate")*(E$10:E$227="Completed"))+SUMPRODUCT(($A$10:$A$227="Intermediate")*(E$10:E$227="Pre-Passed"))+0.5*SUMPRODUCT(($A$10:$A$227="Intermediate")*(E$10:E$227="Partial"))</f>
        <v>0</v>
      </c>
      <c r="F5" s="60" t="str">
        <f>"Intermediate "&amp;$F$1&amp;"s "&amp;A5</f>
        <v>Intermediate VCRs Completed</v>
      </c>
    </row>
    <row r="6" spans="1:6" ht="14.1" customHeight="1" thickBot="1" x14ac:dyDescent="0.3">
      <c r="A6" s="64" t="s">
        <v>81</v>
      </c>
      <c r="B6" s="60" t="s">
        <v>82</v>
      </c>
      <c r="C6" s="181"/>
      <c r="D6" s="66">
        <f>SUMPRODUCT(($A$10:$A$227="Advanced")*(D$10:D$227="Missing"))+0.5*SUMPRODUCT(($A$10:$A$227="Advanced")*(D$10:D$227="Partial"))</f>
        <v>1</v>
      </c>
      <c r="E6" s="66">
        <f>SUMPRODUCT(($A$10:$A$227="Advanced")*(E$10:E$227="Missing"))+0.5*SUMPRODUCT(($A$10:$A$227="Advanced")*(E$10:E$227="Partial"))</f>
        <v>0</v>
      </c>
      <c r="F6" s="60" t="str">
        <f>"Advanced "&amp;$F$1&amp;"s "&amp;A3</f>
        <v>Advanced VCRs Missing</v>
      </c>
    </row>
    <row r="7" spans="1:6" ht="14.1" customHeight="1" thickBot="1" x14ac:dyDescent="0.3">
      <c r="A7" s="64" t="s">
        <v>83</v>
      </c>
      <c r="B7" s="60" t="s">
        <v>84</v>
      </c>
      <c r="C7" s="181"/>
      <c r="D7" s="66">
        <f>SUMPRODUCT(($A$10:$A$227="Advanced")*(D$10:D$227="Completed"))+SUMPRODUCT(($A$10:$A$227="Advanced")*(D$10:D$227="Pre-Passed"))+0.5*SUMPRODUCT(($A$10:$A$227="Advanced")*(D$10:D$227="Partial"))</f>
        <v>13</v>
      </c>
      <c r="E7" s="66">
        <f>SUMPRODUCT(($A$10:$A$227="Advanced")*(E$10:E$227="Completed"))+SUMPRODUCT(($A$10:$A$227="Advanced")*(E$10:E$227="Pre-Passed"))+0.5*SUMPRODUCT(($A$10:$A$227="Advanced")*(E$10:E$227="Partial"))</f>
        <v>0</v>
      </c>
      <c r="F7" s="60" t="str">
        <f>"Advanced "&amp;$F$1&amp;"s "&amp;A5</f>
        <v>Advanced VCRs Completed</v>
      </c>
    </row>
    <row r="8" spans="1:6" ht="14.1" customHeight="1" thickBot="1" x14ac:dyDescent="0.3">
      <c r="A8" s="59" t="s">
        <v>85</v>
      </c>
      <c r="B8" s="60" t="s">
        <v>86</v>
      </c>
      <c r="C8" s="181"/>
      <c r="D8" s="66">
        <f>SUMPRODUCT(($A$10:$A$227="Professional")*(D$10:D$227="Completed"))+SUMPRODUCT(($A$10:$A$227="Professional")*(D$10:D$227="Pre-Passed"))+0.5*SUMPRODUCT(($A$10:$A$227="Professional")*(D$10:D$227="Partial"))</f>
        <v>5</v>
      </c>
      <c r="E8" s="66">
        <f>SUMPRODUCT(($A$10:$A$227="Professional")*(E$10:E$227="Completed"))+SUMPRODUCT(($A$10:$A$227="Professional")*(E$10:E$227="Pre-Passed"))+0.5*SUMPRODUCT(($A$10:$A$227="Professional")*(E$10:E$227="Partial"))</f>
        <v>0</v>
      </c>
      <c r="F8" s="60" t="str">
        <f>"Professional "&amp;$F$1&amp;"s "&amp;A5</f>
        <v>Professional VCRs Completed</v>
      </c>
    </row>
    <row r="9" spans="1:6" ht="14.1" customHeight="1" thickBot="1" x14ac:dyDescent="0.3">
      <c r="A9" s="183" t="s">
        <v>87</v>
      </c>
      <c r="B9" s="184"/>
      <c r="C9" s="182"/>
      <c r="D9" s="66">
        <f>SUMPRODUCT(($A$10:$A$227="Innovative")*(D$10:D$227="Completed"))+SUMPRODUCT(($A$10:$A$227="Innovative")*(D$10:D$227="Pre-Passed"))+0.5*SUMPRODUCT(($A$10:$A$227="Innovative")*(D$10:D$227="Partial"))</f>
        <v>2</v>
      </c>
      <c r="E9" s="66">
        <f>SUMPRODUCT(($A$10:$A$227="Innovative")*(E$10:E$227="Completed"))+SUMPRODUCT(($A$10:$A$227="Innovative")*(E$10:E$227="Pre-Passed"))+0.5*SUMPRODUCT(($A$10:$A$227="Innovative")*(E$10:E$227="Partial"))</f>
        <v>0</v>
      </c>
      <c r="F9" s="60" t="str">
        <f>"Innovative "&amp;$F$1&amp;"s "&amp;A5</f>
        <v>Innovative VCRs Completed</v>
      </c>
    </row>
    <row r="10" spans="1:6" ht="14.1" customHeight="1" thickBot="1" x14ac:dyDescent="0.3">
      <c r="A10" s="176" t="s">
        <v>469</v>
      </c>
      <c r="B10" s="177"/>
      <c r="C10" s="8" t="s">
        <v>88</v>
      </c>
      <c r="D10" s="8" t="s">
        <v>89</v>
      </c>
      <c r="E10" s="8" t="s">
        <v>90</v>
      </c>
      <c r="F10" s="8" t="s">
        <v>91</v>
      </c>
    </row>
    <row r="11" spans="1:6" ht="16.5" thickBot="1" x14ac:dyDescent="0.3">
      <c r="A11" s="115" t="s">
        <v>92</v>
      </c>
      <c r="B11" s="60" t="s">
        <v>470</v>
      </c>
      <c r="C11" s="60" t="s">
        <v>471</v>
      </c>
      <c r="D11" s="8" t="s">
        <v>79</v>
      </c>
      <c r="E11" s="8" t="s">
        <v>73</v>
      </c>
      <c r="F11" s="60"/>
    </row>
    <row r="12" spans="1:6" ht="16.5" thickBot="1" x14ac:dyDescent="0.3">
      <c r="A12" s="115" t="s">
        <v>92</v>
      </c>
      <c r="B12" s="60" t="s">
        <v>473</v>
      </c>
      <c r="C12" s="60" t="s">
        <v>474</v>
      </c>
      <c r="D12" s="8" t="s">
        <v>79</v>
      </c>
      <c r="E12" s="8" t="s">
        <v>73</v>
      </c>
      <c r="F12" s="60"/>
    </row>
    <row r="13" spans="1:6" ht="26.25" thickBot="1" x14ac:dyDescent="0.3">
      <c r="A13" s="116" t="s">
        <v>95</v>
      </c>
      <c r="B13" s="60" t="s">
        <v>472</v>
      </c>
      <c r="C13" s="60" t="s">
        <v>879</v>
      </c>
      <c r="D13" s="8" t="s">
        <v>79</v>
      </c>
      <c r="E13" s="8" t="s">
        <v>73</v>
      </c>
      <c r="F13" s="60" t="s">
        <v>872</v>
      </c>
    </row>
    <row r="14" spans="1:6" ht="16.5" thickBot="1" x14ac:dyDescent="0.3">
      <c r="A14" s="116" t="s">
        <v>95</v>
      </c>
      <c r="B14" s="60" t="s">
        <v>477</v>
      </c>
      <c r="C14" s="60" t="s">
        <v>478</v>
      </c>
      <c r="D14" s="8" t="s">
        <v>79</v>
      </c>
      <c r="E14" s="8" t="s">
        <v>73</v>
      </c>
      <c r="F14" s="60"/>
    </row>
    <row r="15" spans="1:6" ht="16.5" thickBot="1" x14ac:dyDescent="0.3">
      <c r="A15" s="117" t="s">
        <v>109</v>
      </c>
      <c r="B15" s="60" t="s">
        <v>475</v>
      </c>
      <c r="C15" s="60" t="s">
        <v>476</v>
      </c>
      <c r="D15" s="8" t="s">
        <v>79</v>
      </c>
      <c r="E15" s="8" t="s">
        <v>73</v>
      </c>
      <c r="F15" s="60" t="s">
        <v>873</v>
      </c>
    </row>
    <row r="16" spans="1:6" ht="16.5" thickBot="1" x14ac:dyDescent="0.3">
      <c r="A16" s="117" t="s">
        <v>109</v>
      </c>
      <c r="B16" s="60" t="s">
        <v>479</v>
      </c>
      <c r="C16" s="60" t="s">
        <v>480</v>
      </c>
      <c r="D16" s="8" t="s">
        <v>79</v>
      </c>
      <c r="E16" s="8" t="s">
        <v>73</v>
      </c>
      <c r="F16" s="60" t="s">
        <v>873</v>
      </c>
    </row>
    <row r="17" spans="1:6" ht="14.1" customHeight="1" thickBot="1" x14ac:dyDescent="0.3">
      <c r="A17" s="117" t="s">
        <v>109</v>
      </c>
      <c r="B17" s="60" t="s">
        <v>481</v>
      </c>
      <c r="C17" s="60" t="s">
        <v>482</v>
      </c>
      <c r="D17" s="8" t="s">
        <v>79</v>
      </c>
      <c r="E17" s="8" t="s">
        <v>73</v>
      </c>
      <c r="F17" s="60" t="s">
        <v>873</v>
      </c>
    </row>
    <row r="18" spans="1:6" ht="16.5" thickBot="1" x14ac:dyDescent="0.3">
      <c r="A18" s="118" t="s">
        <v>97</v>
      </c>
      <c r="B18" s="60" t="s">
        <v>483</v>
      </c>
      <c r="C18" s="60" t="s">
        <v>484</v>
      </c>
      <c r="D18" s="8" t="s">
        <v>79</v>
      </c>
      <c r="E18" s="8" t="s">
        <v>73</v>
      </c>
      <c r="F18" s="60"/>
    </row>
    <row r="19" spans="1:6" ht="16.5" thickBot="1" x14ac:dyDescent="0.3">
      <c r="A19" s="118" t="s">
        <v>97</v>
      </c>
      <c r="B19" s="60" t="s">
        <v>485</v>
      </c>
      <c r="C19" s="60" t="s">
        <v>486</v>
      </c>
      <c r="D19" s="8" t="s">
        <v>79</v>
      </c>
      <c r="E19" s="8" t="s">
        <v>73</v>
      </c>
      <c r="F19" s="60"/>
    </row>
    <row r="20" spans="1:6" ht="16.5" thickBot="1" x14ac:dyDescent="0.3">
      <c r="A20" s="119" t="s">
        <v>134</v>
      </c>
      <c r="B20" s="60" t="s">
        <v>487</v>
      </c>
      <c r="C20" s="60" t="s">
        <v>488</v>
      </c>
      <c r="D20" s="8" t="s">
        <v>79</v>
      </c>
      <c r="E20" s="8" t="s">
        <v>73</v>
      </c>
      <c r="F20" s="60" t="s">
        <v>875</v>
      </c>
    </row>
    <row r="21" spans="1:6" ht="16.5" thickBot="1" x14ac:dyDescent="0.3">
      <c r="A21" s="119" t="s">
        <v>134</v>
      </c>
      <c r="B21" s="60" t="s">
        <v>489</v>
      </c>
      <c r="C21" s="60" t="s">
        <v>490</v>
      </c>
      <c r="D21" s="8" t="s">
        <v>79</v>
      </c>
      <c r="E21" s="8" t="s">
        <v>73</v>
      </c>
      <c r="F21" s="60" t="s">
        <v>875</v>
      </c>
    </row>
    <row r="22" spans="1:6" ht="16.5" thickBot="1" x14ac:dyDescent="0.3">
      <c r="A22" s="119" t="s">
        <v>134</v>
      </c>
      <c r="B22" s="60" t="s">
        <v>491</v>
      </c>
      <c r="C22" s="60" t="s">
        <v>492</v>
      </c>
      <c r="D22" s="8" t="s">
        <v>79</v>
      </c>
      <c r="E22" s="8" t="s">
        <v>73</v>
      </c>
      <c r="F22" s="60" t="s">
        <v>875</v>
      </c>
    </row>
    <row r="23" spans="1:6" ht="16.5" thickBot="1" x14ac:dyDescent="0.3">
      <c r="A23" s="119" t="s">
        <v>134</v>
      </c>
      <c r="B23" s="60" t="s">
        <v>493</v>
      </c>
      <c r="C23" s="60" t="s">
        <v>494</v>
      </c>
      <c r="D23" s="8" t="s">
        <v>75</v>
      </c>
      <c r="E23" s="8" t="s">
        <v>73</v>
      </c>
      <c r="F23" s="60" t="s">
        <v>875</v>
      </c>
    </row>
    <row r="24" spans="1:6" ht="26.25" thickBot="1" x14ac:dyDescent="0.3">
      <c r="A24" s="120" t="s">
        <v>218</v>
      </c>
      <c r="B24" s="60" t="s">
        <v>495</v>
      </c>
      <c r="C24" s="60" t="s">
        <v>496</v>
      </c>
      <c r="D24" s="8" t="s">
        <v>79</v>
      </c>
      <c r="E24" s="8" t="s">
        <v>73</v>
      </c>
      <c r="F24" s="60" t="s">
        <v>910</v>
      </c>
    </row>
    <row r="25" spans="1:6" ht="16.5" thickBot="1" x14ac:dyDescent="0.3">
      <c r="A25" s="120" t="s">
        <v>218</v>
      </c>
      <c r="B25" s="60" t="s">
        <v>497</v>
      </c>
      <c r="C25" s="60" t="s">
        <v>498</v>
      </c>
      <c r="D25" s="8" t="s">
        <v>75</v>
      </c>
      <c r="E25" s="8" t="s">
        <v>73</v>
      </c>
      <c r="F25" s="60" t="s">
        <v>874</v>
      </c>
    </row>
    <row r="26" spans="1:6" ht="16.5" thickBot="1" x14ac:dyDescent="0.3">
      <c r="A26" s="120" t="s">
        <v>218</v>
      </c>
      <c r="B26" s="60" t="s">
        <v>499</v>
      </c>
      <c r="C26" s="60" t="s">
        <v>500</v>
      </c>
      <c r="D26" s="8" t="s">
        <v>75</v>
      </c>
      <c r="E26" s="8" t="s">
        <v>73</v>
      </c>
      <c r="F26" s="60" t="s">
        <v>874</v>
      </c>
    </row>
    <row r="27" spans="1:6" ht="16.5" thickBot="1" x14ac:dyDescent="0.3">
      <c r="A27" s="120" t="s">
        <v>218</v>
      </c>
      <c r="B27" s="60" t="s">
        <v>501</v>
      </c>
      <c r="C27" s="60" t="s">
        <v>502</v>
      </c>
      <c r="D27" s="8" t="s">
        <v>79</v>
      </c>
      <c r="E27" s="8" t="s">
        <v>73</v>
      </c>
      <c r="F27" s="60"/>
    </row>
    <row r="28" spans="1:6" ht="16.5" thickBot="1" x14ac:dyDescent="0.3">
      <c r="A28" s="120" t="s">
        <v>218</v>
      </c>
      <c r="B28" s="60" t="s">
        <v>503</v>
      </c>
      <c r="C28" s="60" t="s">
        <v>504</v>
      </c>
      <c r="D28" s="8" t="s">
        <v>75</v>
      </c>
      <c r="E28" s="8" t="s">
        <v>73</v>
      </c>
      <c r="F28" s="60"/>
    </row>
    <row r="29" spans="1:6" ht="14.1" customHeight="1" thickBot="1" x14ac:dyDescent="0.3">
      <c r="A29" s="176" t="s">
        <v>505</v>
      </c>
      <c r="B29" s="177"/>
      <c r="C29" s="8" t="s">
        <v>814</v>
      </c>
      <c r="D29" s="8" t="s">
        <v>89</v>
      </c>
      <c r="E29" s="8" t="s">
        <v>90</v>
      </c>
      <c r="F29" s="8" t="s">
        <v>91</v>
      </c>
    </row>
    <row r="30" spans="1:6" ht="26.25" thickBot="1" x14ac:dyDescent="0.3">
      <c r="A30" s="116" t="s">
        <v>95</v>
      </c>
      <c r="B30" s="60" t="s">
        <v>506</v>
      </c>
      <c r="C30" s="60" t="s">
        <v>507</v>
      </c>
      <c r="D30" s="8" t="s">
        <v>79</v>
      </c>
      <c r="E30" s="8" t="s">
        <v>73</v>
      </c>
      <c r="F30" s="60" t="s">
        <v>872</v>
      </c>
    </row>
    <row r="31" spans="1:6" ht="16.5" thickBot="1" x14ac:dyDescent="0.3">
      <c r="A31" s="117" t="s">
        <v>109</v>
      </c>
      <c r="B31" s="60" t="s">
        <v>508</v>
      </c>
      <c r="C31" s="60" t="s">
        <v>509</v>
      </c>
      <c r="D31" s="8" t="s">
        <v>79</v>
      </c>
      <c r="E31" s="8" t="s">
        <v>73</v>
      </c>
      <c r="F31" s="60" t="s">
        <v>873</v>
      </c>
    </row>
    <row r="32" spans="1:6" ht="26.25" thickBot="1" x14ac:dyDescent="0.3">
      <c r="A32" s="117" t="s">
        <v>109</v>
      </c>
      <c r="B32" s="60" t="s">
        <v>512</v>
      </c>
      <c r="C32" s="60" t="s">
        <v>513</v>
      </c>
      <c r="D32" s="8" t="s">
        <v>79</v>
      </c>
      <c r="E32" s="8" t="s">
        <v>73</v>
      </c>
      <c r="F32" s="60"/>
    </row>
    <row r="33" spans="1:6" ht="26.25" thickBot="1" x14ac:dyDescent="0.3">
      <c r="A33" s="118" t="s">
        <v>97</v>
      </c>
      <c r="B33" s="60" t="s">
        <v>510</v>
      </c>
      <c r="C33" s="60" t="s">
        <v>511</v>
      </c>
      <c r="D33" s="8" t="s">
        <v>79</v>
      </c>
      <c r="E33" s="8" t="s">
        <v>73</v>
      </c>
      <c r="F33" s="60"/>
    </row>
    <row r="34" spans="1:6" ht="16.5" thickBot="1" x14ac:dyDescent="0.3">
      <c r="A34" s="118" t="s">
        <v>97</v>
      </c>
      <c r="B34" s="60" t="s">
        <v>514</v>
      </c>
      <c r="C34" s="60" t="s">
        <v>515</v>
      </c>
      <c r="D34" s="8" t="s">
        <v>79</v>
      </c>
      <c r="E34" s="8" t="s">
        <v>73</v>
      </c>
      <c r="F34" s="60"/>
    </row>
    <row r="35" spans="1:6" ht="26.25" thickBot="1" x14ac:dyDescent="0.3">
      <c r="A35" s="118" t="s">
        <v>97</v>
      </c>
      <c r="B35" s="60" t="s">
        <v>518</v>
      </c>
      <c r="C35" s="60" t="s">
        <v>519</v>
      </c>
      <c r="D35" s="8" t="s">
        <v>79</v>
      </c>
      <c r="E35" s="8" t="s">
        <v>73</v>
      </c>
      <c r="F35" s="60"/>
    </row>
    <row r="36" spans="1:6" ht="26.25" thickBot="1" x14ac:dyDescent="0.3">
      <c r="A36" s="119" t="s">
        <v>134</v>
      </c>
      <c r="B36" s="60" t="s">
        <v>516</v>
      </c>
      <c r="C36" s="60" t="s">
        <v>517</v>
      </c>
      <c r="D36" s="8" t="s">
        <v>75</v>
      </c>
      <c r="E36" s="8" t="s">
        <v>73</v>
      </c>
      <c r="F36" s="60"/>
    </row>
    <row r="37" spans="1:6" ht="16.5" thickBot="1" x14ac:dyDescent="0.3">
      <c r="A37" s="119" t="s">
        <v>134</v>
      </c>
      <c r="B37" s="60" t="s">
        <v>520</v>
      </c>
      <c r="C37" s="60" t="s">
        <v>521</v>
      </c>
      <c r="D37" s="8" t="s">
        <v>75</v>
      </c>
      <c r="E37" s="8" t="s">
        <v>73</v>
      </c>
      <c r="F37" s="60"/>
    </row>
    <row r="38" spans="1:6" ht="26.25" thickBot="1" x14ac:dyDescent="0.3">
      <c r="A38" s="119" t="s">
        <v>134</v>
      </c>
      <c r="B38" s="60" t="s">
        <v>522</v>
      </c>
      <c r="C38" s="60" t="s">
        <v>523</v>
      </c>
      <c r="D38" s="8" t="s">
        <v>75</v>
      </c>
      <c r="E38" s="8" t="s">
        <v>73</v>
      </c>
      <c r="F38" s="60"/>
    </row>
    <row r="39" spans="1:6" ht="16.5" thickBot="1" x14ac:dyDescent="0.3">
      <c r="A39" s="120" t="s">
        <v>218</v>
      </c>
      <c r="B39" s="60" t="s">
        <v>524</v>
      </c>
      <c r="C39" s="60" t="s">
        <v>525</v>
      </c>
      <c r="D39" s="8" t="s">
        <v>75</v>
      </c>
      <c r="E39" s="8" t="s">
        <v>73</v>
      </c>
      <c r="F39" s="60"/>
    </row>
    <row r="40" spans="1:6" ht="16.5" thickBot="1" x14ac:dyDescent="0.3">
      <c r="A40" s="120" t="s">
        <v>218</v>
      </c>
      <c r="B40" s="60" t="s">
        <v>526</v>
      </c>
      <c r="C40" s="60" t="s">
        <v>527</v>
      </c>
      <c r="D40" s="8" t="s">
        <v>75</v>
      </c>
      <c r="E40" s="8" t="s">
        <v>73</v>
      </c>
      <c r="F40" s="60"/>
    </row>
    <row r="41" spans="1:6" s="26" customFormat="1" ht="14.1" customHeight="1" thickBot="1" x14ac:dyDescent="0.3">
      <c r="A41" s="176" t="s">
        <v>113</v>
      </c>
      <c r="B41" s="177"/>
      <c r="C41" s="8" t="s">
        <v>88</v>
      </c>
      <c r="D41" s="8" t="s">
        <v>89</v>
      </c>
      <c r="E41" s="8" t="s">
        <v>90</v>
      </c>
      <c r="F41" s="8" t="s">
        <v>91</v>
      </c>
    </row>
    <row r="42" spans="1:6" s="26" customFormat="1" ht="16.5" thickBot="1" x14ac:dyDescent="0.3">
      <c r="A42" s="116" t="s">
        <v>95</v>
      </c>
      <c r="B42" s="60" t="s">
        <v>567</v>
      </c>
      <c r="C42" s="60" t="s">
        <v>568</v>
      </c>
      <c r="D42" s="8" t="s">
        <v>79</v>
      </c>
      <c r="E42" s="8" t="s">
        <v>73</v>
      </c>
      <c r="F42" s="60"/>
    </row>
    <row r="43" spans="1:6" s="26" customFormat="1" ht="39" thickBot="1" x14ac:dyDescent="0.3">
      <c r="A43" s="117" t="s">
        <v>109</v>
      </c>
      <c r="B43" s="60" t="s">
        <v>569</v>
      </c>
      <c r="C43" s="60" t="s">
        <v>570</v>
      </c>
      <c r="D43" s="8" t="s">
        <v>79</v>
      </c>
      <c r="E43" s="8" t="s">
        <v>73</v>
      </c>
      <c r="F43" s="60" t="s">
        <v>873</v>
      </c>
    </row>
    <row r="44" spans="1:6" s="26" customFormat="1" ht="16.5" thickBot="1" x14ac:dyDescent="0.3">
      <c r="A44" s="118" t="s">
        <v>97</v>
      </c>
      <c r="B44" s="60" t="s">
        <v>573</v>
      </c>
      <c r="C44" s="60" t="s">
        <v>574</v>
      </c>
      <c r="D44" s="8" t="s">
        <v>79</v>
      </c>
      <c r="E44" s="8" t="s">
        <v>73</v>
      </c>
      <c r="F44" s="60"/>
    </row>
    <row r="45" spans="1:6" s="26" customFormat="1" ht="14.1" customHeight="1" thickBot="1" x14ac:dyDescent="0.3">
      <c r="A45" s="118" t="s">
        <v>97</v>
      </c>
      <c r="B45" s="60" t="s">
        <v>571</v>
      </c>
      <c r="C45" s="60" t="s">
        <v>572</v>
      </c>
      <c r="D45" s="8" t="s">
        <v>79</v>
      </c>
      <c r="E45" s="8" t="s">
        <v>73</v>
      </c>
      <c r="F45" s="60"/>
    </row>
    <row r="46" spans="1:6" s="26" customFormat="1" ht="16.5" thickBot="1" x14ac:dyDescent="0.3">
      <c r="A46" s="118" t="s">
        <v>97</v>
      </c>
      <c r="B46" s="60" t="s">
        <v>575</v>
      </c>
      <c r="C46" s="60" t="s">
        <v>576</v>
      </c>
      <c r="D46" s="8" t="s">
        <v>79</v>
      </c>
      <c r="E46" s="8" t="s">
        <v>73</v>
      </c>
      <c r="F46" s="60"/>
    </row>
    <row r="47" spans="1:6" s="26" customFormat="1" ht="16.5" thickBot="1" x14ac:dyDescent="0.3">
      <c r="A47" s="118" t="s">
        <v>97</v>
      </c>
      <c r="B47" s="60" t="s">
        <v>577</v>
      </c>
      <c r="C47" s="60" t="s">
        <v>578</v>
      </c>
      <c r="D47" s="8" t="s">
        <v>79</v>
      </c>
      <c r="E47" s="8" t="s">
        <v>73</v>
      </c>
      <c r="F47" s="60"/>
    </row>
    <row r="48" spans="1:6" s="26" customFormat="1" ht="16.5" thickBot="1" x14ac:dyDescent="0.3">
      <c r="A48" s="119" t="s">
        <v>134</v>
      </c>
      <c r="B48" s="60" t="s">
        <v>579</v>
      </c>
      <c r="C48" s="60" t="s">
        <v>580</v>
      </c>
      <c r="D48" s="8" t="s">
        <v>75</v>
      </c>
      <c r="E48" s="8" t="s">
        <v>73</v>
      </c>
      <c r="F48" s="60"/>
    </row>
    <row r="49" spans="1:6" s="26" customFormat="1" ht="16.5" thickBot="1" x14ac:dyDescent="0.3">
      <c r="A49" s="119" t="s">
        <v>134</v>
      </c>
      <c r="B49" s="60" t="s">
        <v>581</v>
      </c>
      <c r="C49" s="60" t="s">
        <v>582</v>
      </c>
      <c r="D49" s="8" t="s">
        <v>79</v>
      </c>
      <c r="E49" s="8" t="s">
        <v>73</v>
      </c>
      <c r="F49" s="60"/>
    </row>
    <row r="50" spans="1:6" s="26" customFormat="1" ht="14.1" customHeight="1" thickBot="1" x14ac:dyDescent="0.3">
      <c r="A50" s="176" t="s">
        <v>583</v>
      </c>
      <c r="B50" s="177"/>
      <c r="C50" s="73" t="s">
        <v>815</v>
      </c>
      <c r="D50" s="8" t="s">
        <v>89</v>
      </c>
      <c r="E50" s="8" t="s">
        <v>90</v>
      </c>
      <c r="F50" s="8" t="s">
        <v>91</v>
      </c>
    </row>
    <row r="51" spans="1:6" s="26" customFormat="1" ht="16.5" thickBot="1" x14ac:dyDescent="0.3">
      <c r="A51" s="116" t="s">
        <v>95</v>
      </c>
      <c r="B51" s="60" t="s">
        <v>584</v>
      </c>
      <c r="C51" s="60" t="s">
        <v>585</v>
      </c>
      <c r="D51" s="8" t="s">
        <v>79</v>
      </c>
      <c r="E51" s="8" t="s">
        <v>73</v>
      </c>
      <c r="F51" s="60"/>
    </row>
    <row r="52" spans="1:6" s="26" customFormat="1" ht="51.75" thickBot="1" x14ac:dyDescent="0.3">
      <c r="A52" s="117" t="s">
        <v>109</v>
      </c>
      <c r="B52" s="60" t="s">
        <v>586</v>
      </c>
      <c r="C52" s="60" t="s">
        <v>587</v>
      </c>
      <c r="D52" s="8" t="s">
        <v>79</v>
      </c>
      <c r="E52" s="8" t="s">
        <v>73</v>
      </c>
      <c r="F52" s="60" t="s">
        <v>873</v>
      </c>
    </row>
    <row r="53" spans="1:6" s="26" customFormat="1" ht="16.5" thickBot="1" x14ac:dyDescent="0.3">
      <c r="A53" s="118" t="s">
        <v>97</v>
      </c>
      <c r="B53" s="60" t="s">
        <v>590</v>
      </c>
      <c r="C53" s="60" t="s">
        <v>591</v>
      </c>
      <c r="D53" s="8" t="s">
        <v>79</v>
      </c>
      <c r="E53" s="8" t="s">
        <v>73</v>
      </c>
      <c r="F53" s="60"/>
    </row>
    <row r="54" spans="1:6" s="26" customFormat="1" ht="26.25" thickBot="1" x14ac:dyDescent="0.3">
      <c r="A54" s="118" t="s">
        <v>97</v>
      </c>
      <c r="B54" s="60" t="s">
        <v>588</v>
      </c>
      <c r="C54" s="60" t="s">
        <v>589</v>
      </c>
      <c r="D54" s="8" t="s">
        <v>79</v>
      </c>
      <c r="E54" s="8" t="s">
        <v>73</v>
      </c>
      <c r="F54" s="60"/>
    </row>
    <row r="55" spans="1:6" s="26" customFormat="1" ht="26.25" thickBot="1" x14ac:dyDescent="0.3">
      <c r="A55" s="118" t="s">
        <v>97</v>
      </c>
      <c r="B55" s="60" t="s">
        <v>592</v>
      </c>
      <c r="C55" s="60" t="s">
        <v>593</v>
      </c>
      <c r="D55" s="8" t="s">
        <v>75</v>
      </c>
      <c r="E55" s="8" t="s">
        <v>73</v>
      </c>
      <c r="F55" s="60"/>
    </row>
    <row r="56" spans="1:6" s="26" customFormat="1" ht="16.5" thickBot="1" x14ac:dyDescent="0.3">
      <c r="A56" s="118" t="s">
        <v>97</v>
      </c>
      <c r="B56" s="60" t="s">
        <v>594</v>
      </c>
      <c r="C56" s="60" t="s">
        <v>595</v>
      </c>
      <c r="D56" s="8" t="s">
        <v>79</v>
      </c>
      <c r="E56" s="8" t="s">
        <v>73</v>
      </c>
      <c r="F56" s="60"/>
    </row>
    <row r="57" spans="1:6" s="26" customFormat="1" ht="16.5" thickBot="1" x14ac:dyDescent="0.3">
      <c r="A57" s="118" t="s">
        <v>97</v>
      </c>
      <c r="B57" s="60" t="s">
        <v>596</v>
      </c>
      <c r="C57" s="60" t="s">
        <v>597</v>
      </c>
      <c r="D57" s="8" t="s">
        <v>79</v>
      </c>
      <c r="E57" s="8" t="s">
        <v>73</v>
      </c>
      <c r="F57" s="60"/>
    </row>
    <row r="58" spans="1:6" s="26" customFormat="1" ht="16.5" thickBot="1" x14ac:dyDescent="0.3">
      <c r="A58" s="119" t="s">
        <v>134</v>
      </c>
      <c r="B58" s="60" t="s">
        <v>598</v>
      </c>
      <c r="C58" s="60" t="s">
        <v>599</v>
      </c>
      <c r="D58" s="8" t="s">
        <v>75</v>
      </c>
      <c r="E58" s="8" t="s">
        <v>73</v>
      </c>
      <c r="F58" s="60"/>
    </row>
    <row r="59" spans="1:6" s="26" customFormat="1" ht="26.25" thickBot="1" x14ac:dyDescent="0.3">
      <c r="A59" s="119" t="s">
        <v>134</v>
      </c>
      <c r="B59" s="60" t="s">
        <v>600</v>
      </c>
      <c r="C59" s="60" t="s">
        <v>601</v>
      </c>
      <c r="D59" s="8" t="s">
        <v>79</v>
      </c>
      <c r="E59" s="8" t="s">
        <v>73</v>
      </c>
      <c r="F59" s="60" t="s">
        <v>911</v>
      </c>
    </row>
    <row r="60" spans="1:6" s="26" customFormat="1" ht="15.75" x14ac:dyDescent="0.25"/>
    <row r="61" spans="1:6" s="26" customFormat="1" ht="15.75" x14ac:dyDescent="0.25"/>
    <row r="62" spans="1:6" s="26" customFormat="1" ht="15.75" x14ac:dyDescent="0.25"/>
    <row r="63" spans="1:6" s="26" customFormat="1" ht="15.75" x14ac:dyDescent="0.25"/>
    <row r="64" spans="1:6" s="26" customFormat="1" ht="15.75" x14ac:dyDescent="0.25"/>
    <row r="65" s="26" customFormat="1" ht="15.75" x14ac:dyDescent="0.25"/>
    <row r="66" s="26" customFormat="1" ht="15.75" x14ac:dyDescent="0.25"/>
    <row r="67" s="26" customFormat="1" ht="14.1" customHeight="1" x14ac:dyDescent="0.25"/>
    <row r="68" s="26" customFormat="1" ht="15.75" x14ac:dyDescent="0.25"/>
    <row r="69" s="26" customFormat="1" ht="15.75" x14ac:dyDescent="0.25"/>
    <row r="70" s="26" customFormat="1" ht="15.75" x14ac:dyDescent="0.25"/>
    <row r="71" s="26" customFormat="1" ht="15.75" x14ac:dyDescent="0.25"/>
    <row r="72" s="26" customFormat="1" ht="15.75" x14ac:dyDescent="0.25"/>
    <row r="73" s="26" customFormat="1" ht="15.75" x14ac:dyDescent="0.25"/>
    <row r="74" s="26" customFormat="1" ht="14.1" customHeight="1" x14ac:dyDescent="0.25"/>
    <row r="75" s="26" customFormat="1" ht="15.75" x14ac:dyDescent="0.25"/>
    <row r="76" s="26" customFormat="1" ht="15.75" x14ac:dyDescent="0.25"/>
    <row r="77" s="26" customFormat="1" ht="15.75" x14ac:dyDescent="0.25"/>
    <row r="78" s="26" customFormat="1" ht="15.75" x14ac:dyDescent="0.25"/>
    <row r="79" s="26" customFormat="1" ht="15.75" x14ac:dyDescent="0.25"/>
    <row r="80" s="26" customFormat="1" ht="15.75" x14ac:dyDescent="0.25"/>
    <row r="81" s="26" customFormat="1" ht="14.1" customHeight="1" x14ac:dyDescent="0.25"/>
    <row r="82" s="26" customFormat="1" ht="15.75" x14ac:dyDescent="0.25"/>
    <row r="83" s="26" customFormat="1" ht="15.75" x14ac:dyDescent="0.25"/>
    <row r="84" s="26" customFormat="1" ht="15.75" x14ac:dyDescent="0.25"/>
    <row r="85" s="26" customFormat="1" ht="15.75" x14ac:dyDescent="0.25"/>
    <row r="86" s="26" customFormat="1" ht="14.1" customHeight="1" x14ac:dyDescent="0.25"/>
    <row r="87" s="26" customFormat="1" ht="15.75" x14ac:dyDescent="0.25"/>
    <row r="88" s="26" customFormat="1" ht="15.75" x14ac:dyDescent="0.25"/>
    <row r="89" s="26" customFormat="1" ht="15.75" x14ac:dyDescent="0.25"/>
    <row r="90" s="26" customFormat="1" ht="14.1" customHeight="1" x14ac:dyDescent="0.25"/>
    <row r="91" s="26" customFormat="1" ht="15.75" x14ac:dyDescent="0.25"/>
    <row r="92" s="26" customFormat="1" ht="15.75" x14ac:dyDescent="0.25"/>
    <row r="93" s="26" customFormat="1" ht="15.75" x14ac:dyDescent="0.25"/>
    <row r="94" s="26" customFormat="1" ht="15.75" x14ac:dyDescent="0.25"/>
    <row r="95" s="26" customFormat="1" ht="14.1" customHeight="1" x14ac:dyDescent="0.25"/>
    <row r="96" s="26" customFormat="1" ht="15.75" x14ac:dyDescent="0.25"/>
    <row r="97" s="26" customFormat="1" ht="15.75" x14ac:dyDescent="0.25"/>
    <row r="98" s="26" customFormat="1" ht="15.75" x14ac:dyDescent="0.25"/>
    <row r="99" s="26" customFormat="1" ht="15.75" x14ac:dyDescent="0.25"/>
    <row r="100" s="26" customFormat="1" ht="15.75" x14ac:dyDescent="0.25"/>
    <row r="101" s="26" customFormat="1" ht="15.75" x14ac:dyDescent="0.25"/>
    <row r="102" s="26" customFormat="1" ht="15.75" x14ac:dyDescent="0.25"/>
    <row r="103" s="26" customFormat="1" ht="15.75" x14ac:dyDescent="0.25"/>
  </sheetData>
  <mergeCells count="6">
    <mergeCell ref="A50:B50"/>
    <mergeCell ref="A29:B29"/>
    <mergeCell ref="A41:B41"/>
    <mergeCell ref="C2:C9"/>
    <mergeCell ref="A9:B9"/>
    <mergeCell ref="A10:B10"/>
  </mergeCells>
  <conditionalFormatting sqref="A104:A228">
    <cfRule type="beginsWith" dxfId="157" priority="248" stopIfTrue="1" operator="beginsWith" text="Innovative">
      <formula>LEFT(A104,LEN("Innovative"))="Innovative"</formula>
    </cfRule>
    <cfRule type="beginsWith" dxfId="156" priority="249" stopIfTrue="1" operator="beginsWith" text="Professional">
      <formula>LEFT(A104,LEN("Professional"))="Professional"</formula>
    </cfRule>
    <cfRule type="beginsWith" dxfId="155" priority="250" stopIfTrue="1" operator="beginsWith" text="Advanced">
      <formula>LEFT(A104,LEN("Advanced"))="Advanced"</formula>
    </cfRule>
    <cfRule type="beginsWith" dxfId="154" priority="251" stopIfTrue="1" operator="beginsWith" text="Intermediate">
      <formula>LEFT(A104,LEN("Intermediate"))="Intermediate"</formula>
    </cfRule>
    <cfRule type="beginsWith" dxfId="153" priority="252" stopIfTrue="1" operator="beginsWith" text="Basic">
      <formula>LEFT(A104,LEN("Basic"))="Basic"</formula>
    </cfRule>
    <cfRule type="beginsWith" dxfId="152" priority="253" stopIfTrue="1" operator="beginsWith" text="Required">
      <formula>LEFT(A104,LEN("Required"))="Required"</formula>
    </cfRule>
    <cfRule type="notContainsBlanks" dxfId="151" priority="254" stopIfTrue="1">
      <formula>LEN(TRIM(A104))&gt;0</formula>
    </cfRule>
  </conditionalFormatting>
  <conditionalFormatting sqref="D104:E228 D12:E18 D32:E36 D42:E45 D51:E54">
    <cfRule type="beginsWith" dxfId="150" priority="241" stopIfTrue="1" operator="beginsWith" text="Not Applicable">
      <formula>LEFT(D12,LEN("Not Applicable"))="Not Applicable"</formula>
    </cfRule>
    <cfRule type="beginsWith" dxfId="149" priority="242" stopIfTrue="1" operator="beginsWith" text="Waived">
      <formula>LEFT(D12,LEN("Waived"))="Waived"</formula>
    </cfRule>
    <cfRule type="beginsWith" dxfId="148" priority="243" stopIfTrue="1" operator="beginsWith" text="Pre-Passed">
      <formula>LEFT(D12,LEN("Pre-Passed"))="Pre-Passed"</formula>
    </cfRule>
    <cfRule type="beginsWith" dxfId="147" priority="244" stopIfTrue="1" operator="beginsWith" text="Completed">
      <formula>LEFT(D12,LEN("Completed"))="Completed"</formula>
    </cfRule>
    <cfRule type="beginsWith" dxfId="146" priority="245" stopIfTrue="1" operator="beginsWith" text="Partial">
      <formula>LEFT(D12,LEN("Partial"))="Partial"</formula>
    </cfRule>
    <cfRule type="beginsWith" dxfId="145" priority="246" stopIfTrue="1" operator="beginsWith" text="Missing">
      <formula>LEFT(D12,LEN("Missing"))="Missing"</formula>
    </cfRule>
    <cfRule type="beginsWith" dxfId="144" priority="247" stopIfTrue="1" operator="beginsWith" text="Untested">
      <formula>LEFT(D12,LEN("Untested"))="Untested"</formula>
    </cfRule>
    <cfRule type="notContainsBlanks" dxfId="143" priority="255" stopIfTrue="1">
      <formula>LEN(TRIM(D12))&gt;0</formula>
    </cfRule>
  </conditionalFormatting>
  <conditionalFormatting sqref="D37:E40">
    <cfRule type="beginsWith" dxfId="142" priority="81" stopIfTrue="1" operator="beginsWith" text="Not Applicable">
      <formula>LEFT(D37,LEN("Not Applicable"))="Not Applicable"</formula>
    </cfRule>
    <cfRule type="beginsWith" dxfId="141" priority="82" stopIfTrue="1" operator="beginsWith" text="Waived">
      <formula>LEFT(D37,LEN("Waived"))="Waived"</formula>
    </cfRule>
    <cfRule type="beginsWith" dxfId="140" priority="83" stopIfTrue="1" operator="beginsWith" text="Pre-Passed">
      <formula>LEFT(D37,LEN("Pre-Passed"))="Pre-Passed"</formula>
    </cfRule>
    <cfRule type="beginsWith" dxfId="139" priority="84" stopIfTrue="1" operator="beginsWith" text="Completed">
      <formula>LEFT(D37,LEN("Completed"))="Completed"</formula>
    </cfRule>
    <cfRule type="beginsWith" dxfId="138" priority="85" stopIfTrue="1" operator="beginsWith" text="Partial">
      <formula>LEFT(D37,LEN("Partial"))="Partial"</formula>
    </cfRule>
    <cfRule type="beginsWith" dxfId="137" priority="86" stopIfTrue="1" operator="beginsWith" text="Missing">
      <formula>LEFT(D37,LEN("Missing"))="Missing"</formula>
    </cfRule>
    <cfRule type="beginsWith" dxfId="136" priority="87" stopIfTrue="1" operator="beginsWith" text="Untested">
      <formula>LEFT(D37,LEN("Untested"))="Untested"</formula>
    </cfRule>
    <cfRule type="notContainsBlanks" dxfId="135" priority="88" stopIfTrue="1">
      <formula>LEN(TRIM(D37))&gt;0</formula>
    </cfRule>
  </conditionalFormatting>
  <conditionalFormatting sqref="D46:E49">
    <cfRule type="beginsWith" dxfId="134" priority="25" stopIfTrue="1" operator="beginsWith" text="Not Applicable">
      <formula>LEFT(D46,LEN("Not Applicable"))="Not Applicable"</formula>
    </cfRule>
    <cfRule type="beginsWith" dxfId="133" priority="26" stopIfTrue="1" operator="beginsWith" text="Waived">
      <formula>LEFT(D46,LEN("Waived"))="Waived"</formula>
    </cfRule>
    <cfRule type="beginsWith" dxfId="132" priority="27" stopIfTrue="1" operator="beginsWith" text="Pre-Passed">
      <formula>LEFT(D46,LEN("Pre-Passed"))="Pre-Passed"</formula>
    </cfRule>
    <cfRule type="beginsWith" dxfId="131" priority="28" stopIfTrue="1" operator="beginsWith" text="Completed">
      <formula>LEFT(D46,LEN("Completed"))="Completed"</formula>
    </cfRule>
    <cfRule type="beginsWith" dxfId="130" priority="29" stopIfTrue="1" operator="beginsWith" text="Partial">
      <formula>LEFT(D46,LEN("Partial"))="Partial"</formula>
    </cfRule>
    <cfRule type="beginsWith" dxfId="129" priority="30" stopIfTrue="1" operator="beginsWith" text="Missing">
      <formula>LEFT(D46,LEN("Missing"))="Missing"</formula>
    </cfRule>
    <cfRule type="beginsWith" dxfId="128" priority="31" stopIfTrue="1" operator="beginsWith" text="Untested">
      <formula>LEFT(D46,LEN("Untested"))="Untested"</formula>
    </cfRule>
    <cfRule type="notContainsBlanks" dxfId="127" priority="32" stopIfTrue="1">
      <formula>LEN(TRIM(D46))&gt;0</formula>
    </cfRule>
  </conditionalFormatting>
  <conditionalFormatting sqref="D55:E55">
    <cfRule type="beginsWith" dxfId="126" priority="9" stopIfTrue="1" operator="beginsWith" text="Not Applicable">
      <formula>LEFT(D55,LEN("Not Applicable"))="Not Applicable"</formula>
    </cfRule>
    <cfRule type="beginsWith" dxfId="125" priority="10" stopIfTrue="1" operator="beginsWith" text="Waived">
      <formula>LEFT(D55,LEN("Waived"))="Waived"</formula>
    </cfRule>
    <cfRule type="beginsWith" dxfId="124" priority="11" stopIfTrue="1" operator="beginsWith" text="Pre-Passed">
      <formula>LEFT(D55,LEN("Pre-Passed"))="Pre-Passed"</formula>
    </cfRule>
    <cfRule type="beginsWith" dxfId="123" priority="12" stopIfTrue="1" operator="beginsWith" text="Completed">
      <formula>LEFT(D55,LEN("Completed"))="Completed"</formula>
    </cfRule>
    <cfRule type="beginsWith" dxfId="122" priority="13" stopIfTrue="1" operator="beginsWith" text="Partial">
      <formula>LEFT(D55,LEN("Partial"))="Partial"</formula>
    </cfRule>
    <cfRule type="beginsWith" dxfId="121" priority="14" stopIfTrue="1" operator="beginsWith" text="Missing">
      <formula>LEFT(D55,LEN("Missing"))="Missing"</formula>
    </cfRule>
    <cfRule type="beginsWith" dxfId="120" priority="15" stopIfTrue="1" operator="beginsWith" text="Untested">
      <formula>LEFT(D55,LEN("Untested"))="Untested"</formula>
    </cfRule>
    <cfRule type="notContainsBlanks" dxfId="119" priority="16" stopIfTrue="1">
      <formula>LEN(TRIM(D55))&gt;0</formula>
    </cfRule>
  </conditionalFormatting>
  <conditionalFormatting sqref="D56:E59">
    <cfRule type="beginsWith" dxfId="118" priority="1" stopIfTrue="1" operator="beginsWith" text="Not Applicable">
      <formula>LEFT(D56,LEN("Not Applicable"))="Not Applicable"</formula>
    </cfRule>
    <cfRule type="beginsWith" dxfId="117" priority="2" stopIfTrue="1" operator="beginsWith" text="Waived">
      <formula>LEFT(D56,LEN("Waived"))="Waived"</formula>
    </cfRule>
    <cfRule type="beginsWith" dxfId="116" priority="3" stopIfTrue="1" operator="beginsWith" text="Pre-Passed">
      <formula>LEFT(D56,LEN("Pre-Passed"))="Pre-Passed"</formula>
    </cfRule>
    <cfRule type="beginsWith" dxfId="115" priority="4" stopIfTrue="1" operator="beginsWith" text="Completed">
      <formula>LEFT(D56,LEN("Completed"))="Completed"</formula>
    </cfRule>
    <cfRule type="beginsWith" dxfId="114" priority="5" stopIfTrue="1" operator="beginsWith" text="Partial">
      <formula>LEFT(D56,LEN("Partial"))="Partial"</formula>
    </cfRule>
    <cfRule type="beginsWith" dxfId="113" priority="6" stopIfTrue="1" operator="beginsWith" text="Missing">
      <formula>LEFT(D56,LEN("Missing"))="Missing"</formula>
    </cfRule>
    <cfRule type="beginsWith" dxfId="112" priority="7" stopIfTrue="1" operator="beginsWith" text="Untested">
      <formula>LEFT(D56,LEN("Untested"))="Untested"</formula>
    </cfRule>
    <cfRule type="notContainsBlanks" dxfId="111" priority="8" stopIfTrue="1">
      <formula>LEN(TRIM(D56))&gt;0</formula>
    </cfRule>
  </conditionalFormatting>
  <conditionalFormatting sqref="D11:E11">
    <cfRule type="beginsWith" dxfId="110" priority="137" stopIfTrue="1" operator="beginsWith" text="Not Applicable">
      <formula>LEFT(D11,LEN("Not Applicable"))="Not Applicable"</formula>
    </cfRule>
    <cfRule type="beginsWith" dxfId="109" priority="138" stopIfTrue="1" operator="beginsWith" text="Waived">
      <formula>LEFT(D11,LEN("Waived"))="Waived"</formula>
    </cfRule>
    <cfRule type="beginsWith" dxfId="108" priority="139" stopIfTrue="1" operator="beginsWith" text="Pre-Passed">
      <formula>LEFT(D11,LEN("Pre-Passed"))="Pre-Passed"</formula>
    </cfRule>
    <cfRule type="beginsWith" dxfId="107" priority="140" stopIfTrue="1" operator="beginsWith" text="Completed">
      <formula>LEFT(D11,LEN("Completed"))="Completed"</formula>
    </cfRule>
    <cfRule type="beginsWith" dxfId="106" priority="141" stopIfTrue="1" operator="beginsWith" text="Partial">
      <formula>LEFT(D11,LEN("Partial"))="Partial"</formula>
    </cfRule>
    <cfRule type="beginsWith" dxfId="105" priority="142" stopIfTrue="1" operator="beginsWith" text="Missing">
      <formula>LEFT(D11,LEN("Missing"))="Missing"</formula>
    </cfRule>
    <cfRule type="beginsWith" dxfId="104" priority="143" stopIfTrue="1" operator="beginsWith" text="Untested">
      <formula>LEFT(D11,LEN("Untested"))="Untested"</formula>
    </cfRule>
    <cfRule type="notContainsBlanks" dxfId="103" priority="144" stopIfTrue="1">
      <formula>LEN(TRIM(D11))&gt;0</formula>
    </cfRule>
  </conditionalFormatting>
  <conditionalFormatting sqref="D19:E22">
    <cfRule type="beginsWith" dxfId="102" priority="121" stopIfTrue="1" operator="beginsWith" text="Not Applicable">
      <formula>LEFT(D19,LEN("Not Applicable"))="Not Applicable"</formula>
    </cfRule>
    <cfRule type="beginsWith" dxfId="101" priority="122" stopIfTrue="1" operator="beginsWith" text="Waived">
      <formula>LEFT(D19,LEN("Waived"))="Waived"</formula>
    </cfRule>
    <cfRule type="beginsWith" dxfId="100" priority="123" stopIfTrue="1" operator="beginsWith" text="Pre-Passed">
      <formula>LEFT(D19,LEN("Pre-Passed"))="Pre-Passed"</formula>
    </cfRule>
    <cfRule type="beginsWith" dxfId="99" priority="124" stopIfTrue="1" operator="beginsWith" text="Completed">
      <formula>LEFT(D19,LEN("Completed"))="Completed"</formula>
    </cfRule>
    <cfRule type="beginsWith" dxfId="98" priority="125" stopIfTrue="1" operator="beginsWith" text="Partial">
      <formula>LEFT(D19,LEN("Partial"))="Partial"</formula>
    </cfRule>
    <cfRule type="beginsWith" dxfId="97" priority="126" stopIfTrue="1" operator="beginsWith" text="Missing">
      <formula>LEFT(D19,LEN("Missing"))="Missing"</formula>
    </cfRule>
    <cfRule type="beginsWith" dxfId="96" priority="127" stopIfTrue="1" operator="beginsWith" text="Untested">
      <formula>LEFT(D19,LEN("Untested"))="Untested"</formula>
    </cfRule>
    <cfRule type="notContainsBlanks" dxfId="95" priority="128" stopIfTrue="1">
      <formula>LEN(TRIM(D19))&gt;0</formula>
    </cfRule>
  </conditionalFormatting>
  <conditionalFormatting sqref="D23:E24">
    <cfRule type="beginsWith" dxfId="94" priority="113" stopIfTrue="1" operator="beginsWith" text="Not Applicable">
      <formula>LEFT(D23,LEN("Not Applicable"))="Not Applicable"</formula>
    </cfRule>
    <cfRule type="beginsWith" dxfId="93" priority="114" stopIfTrue="1" operator="beginsWith" text="Waived">
      <formula>LEFT(D23,LEN("Waived"))="Waived"</formula>
    </cfRule>
    <cfRule type="beginsWith" dxfId="92" priority="115" stopIfTrue="1" operator="beginsWith" text="Pre-Passed">
      <formula>LEFT(D23,LEN("Pre-Passed"))="Pre-Passed"</formula>
    </cfRule>
    <cfRule type="beginsWith" dxfId="91" priority="116" stopIfTrue="1" operator="beginsWith" text="Completed">
      <formula>LEFT(D23,LEN("Completed"))="Completed"</formula>
    </cfRule>
    <cfRule type="beginsWith" dxfId="90" priority="117" stopIfTrue="1" operator="beginsWith" text="Partial">
      <formula>LEFT(D23,LEN("Partial"))="Partial"</formula>
    </cfRule>
    <cfRule type="beginsWith" dxfId="89" priority="118" stopIfTrue="1" operator="beginsWith" text="Missing">
      <formula>LEFT(D23,LEN("Missing"))="Missing"</formula>
    </cfRule>
    <cfRule type="beginsWith" dxfId="88" priority="119" stopIfTrue="1" operator="beginsWith" text="Untested">
      <formula>LEFT(D23,LEN("Untested"))="Untested"</formula>
    </cfRule>
    <cfRule type="notContainsBlanks" dxfId="87" priority="120" stopIfTrue="1">
      <formula>LEN(TRIM(D23))&gt;0</formula>
    </cfRule>
  </conditionalFormatting>
  <conditionalFormatting sqref="D25:E28">
    <cfRule type="beginsWith" dxfId="86" priority="105" stopIfTrue="1" operator="beginsWith" text="Not Applicable">
      <formula>LEFT(D25,LEN("Not Applicable"))="Not Applicable"</formula>
    </cfRule>
    <cfRule type="beginsWith" dxfId="85" priority="106" stopIfTrue="1" operator="beginsWith" text="Waived">
      <formula>LEFT(D25,LEN("Waived"))="Waived"</formula>
    </cfRule>
    <cfRule type="beginsWith" dxfId="84" priority="107" stopIfTrue="1" operator="beginsWith" text="Pre-Passed">
      <formula>LEFT(D25,LEN("Pre-Passed"))="Pre-Passed"</formula>
    </cfRule>
    <cfRule type="beginsWith" dxfId="83" priority="108" stopIfTrue="1" operator="beginsWith" text="Completed">
      <formula>LEFT(D25,LEN("Completed"))="Completed"</formula>
    </cfRule>
    <cfRule type="beginsWith" dxfId="82" priority="109" stopIfTrue="1" operator="beginsWith" text="Partial">
      <formula>LEFT(D25,LEN("Partial"))="Partial"</formula>
    </cfRule>
    <cfRule type="beginsWith" dxfId="81" priority="110" stopIfTrue="1" operator="beginsWith" text="Missing">
      <formula>LEFT(D25,LEN("Missing"))="Missing"</formula>
    </cfRule>
    <cfRule type="beginsWith" dxfId="80" priority="111" stopIfTrue="1" operator="beginsWith" text="Untested">
      <formula>LEFT(D25,LEN("Untested"))="Untested"</formula>
    </cfRule>
    <cfRule type="notContainsBlanks" dxfId="79" priority="112" stopIfTrue="1">
      <formula>LEN(TRIM(D25))&gt;0</formula>
    </cfRule>
  </conditionalFormatting>
  <conditionalFormatting sqref="D30:E31">
    <cfRule type="beginsWith" dxfId="78" priority="97" stopIfTrue="1" operator="beginsWith" text="Not Applicable">
      <formula>LEFT(D30,LEN("Not Applicable"))="Not Applicable"</formula>
    </cfRule>
    <cfRule type="beginsWith" dxfId="77" priority="98" stopIfTrue="1" operator="beginsWith" text="Waived">
      <formula>LEFT(D30,LEN("Waived"))="Waived"</formula>
    </cfRule>
    <cfRule type="beginsWith" dxfId="76" priority="99" stopIfTrue="1" operator="beginsWith" text="Pre-Passed">
      <formula>LEFT(D30,LEN("Pre-Passed"))="Pre-Passed"</formula>
    </cfRule>
    <cfRule type="beginsWith" dxfId="75" priority="100" stopIfTrue="1" operator="beginsWith" text="Completed">
      <formula>LEFT(D30,LEN("Completed"))="Completed"</formula>
    </cfRule>
    <cfRule type="beginsWith" dxfId="74" priority="101" stopIfTrue="1" operator="beginsWith" text="Partial">
      <formula>LEFT(D30,LEN("Partial"))="Partial"</formula>
    </cfRule>
    <cfRule type="beginsWith" dxfId="73" priority="102" stopIfTrue="1" operator="beginsWith" text="Missing">
      <formula>LEFT(D30,LEN("Missing"))="Missing"</formula>
    </cfRule>
    <cfRule type="beginsWith" dxfId="72" priority="103" stopIfTrue="1" operator="beginsWith" text="Untested">
      <formula>LEFT(D30,LEN("Untested"))="Untested"</formula>
    </cfRule>
    <cfRule type="notContainsBlanks" dxfId="71" priority="104" stopIfTrue="1">
      <formula>LEN(TRIM(D30))&gt;0</formula>
    </cfRule>
  </conditionalFormatting>
  <dataValidations count="1">
    <dataValidation type="list" showInputMessage="1" showErrorMessage="1" sqref="D87:E89 D96:E103 D91:E94 D65:E85 D42:E49 D11:E28 D30:E40 D51:E6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topLeftCell="A37" zoomScale="150" zoomScaleNormal="150" zoomScalePageLayoutView="150" workbookViewId="0">
      <selection activeCell="E44" sqref="E44"/>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69</v>
      </c>
      <c r="B1" s="8" t="s">
        <v>70</v>
      </c>
      <c r="C1" s="8" t="s">
        <v>603</v>
      </c>
      <c r="D1" s="7" t="str">
        <f>""&amp;COUNTIF(D$10:D$240,$A$2)&amp;" "&amp;$A$2</f>
        <v>0 Untested</v>
      </c>
      <c r="E1" s="7" t="str">
        <f>""&amp;COUNTIF(E$10:E$240,$A$2)&amp;" "&amp;$A$2</f>
        <v>32 Untested</v>
      </c>
      <c r="F1" s="8" t="s">
        <v>602</v>
      </c>
    </row>
    <row r="2" spans="1:6" ht="14.1" customHeight="1" thickBot="1" x14ac:dyDescent="0.3">
      <c r="A2" s="64" t="s">
        <v>73</v>
      </c>
      <c r="B2" s="60" t="s">
        <v>74</v>
      </c>
      <c r="C2" s="180" t="s">
        <v>604</v>
      </c>
      <c r="D2" s="66">
        <f>SUMPRODUCT(($A$10:$A$240="Required")*(D$10:D$240="Missing"))+0.5*SUMPRODUCT(($A$10:$A$240="Required")*(D$10:D$240="Partial"))</f>
        <v>0</v>
      </c>
      <c r="E2" s="66">
        <f>SUMPRODUCT(($A$10:$A$240="Required")*(E$10:E$240="Missing"))+0.5*SUMPRODUCT(($A$10:$A$240="Required")*(E$10:E$240="Partial"))</f>
        <v>0</v>
      </c>
      <c r="F2" s="60" t="str">
        <f>"Required "&amp;$F$1&amp;"s "&amp;A3</f>
        <v>Required ACRs Missing</v>
      </c>
    </row>
    <row r="3" spans="1:6" ht="14.1" customHeight="1" thickBot="1" x14ac:dyDescent="0.3">
      <c r="A3" s="64" t="s">
        <v>75</v>
      </c>
      <c r="B3" s="60" t="s">
        <v>76</v>
      </c>
      <c r="C3" s="181"/>
      <c r="D3" s="66">
        <f>SUMPRODUCT(($A$10:$A$240="Basic")*(D$10:D$240="Missing"))+0.5*SUMPRODUCT(($A$10:$A$240="Basic")*(D$10:D$240="Partial"))</f>
        <v>0</v>
      </c>
      <c r="E3" s="66">
        <f>SUMPRODUCT(($A$10:$A$240="Basic")*(E$10:E$240="Missing"))+0.5*SUMPRODUCT(($A$10:$A$240="Basic")*(E$10:E$240="Partial"))</f>
        <v>0</v>
      </c>
      <c r="F3" s="60" t="str">
        <f>"Basic "&amp;$F$1&amp;"s "&amp;A3</f>
        <v>Basic ACRs Missing</v>
      </c>
    </row>
    <row r="4" spans="1:6" ht="14.1" customHeight="1" thickBot="1" x14ac:dyDescent="0.3">
      <c r="A4" s="64" t="s">
        <v>77</v>
      </c>
      <c r="B4" s="60" t="s">
        <v>78</v>
      </c>
      <c r="C4" s="181"/>
      <c r="D4" s="66">
        <f>SUMPRODUCT(($A$10:$A$240="Intermediate")*(D$10:D$240="Missing"))+0.5*SUMPRODUCT(($A$10:$A$240="Intermediate")*(D$10:D$240="Partial"))</f>
        <v>0</v>
      </c>
      <c r="E4" s="66">
        <f>SUMPRODUCT(($A$10:$A$240="Intermediate")*(E$10:E$240="Missing"))+0.5*SUMPRODUCT(($A$10:$A$240="Intermediate")*(E$10:E$240="Partial"))</f>
        <v>0</v>
      </c>
      <c r="F4" s="60" t="str">
        <f>"Intermediate "&amp;$F$1&amp;"s "&amp;A3</f>
        <v>Intermediate ACRs Missing</v>
      </c>
    </row>
    <row r="5" spans="1:6" ht="14.1" customHeight="1" thickBot="1" x14ac:dyDescent="0.3">
      <c r="A5" s="64" t="s">
        <v>79</v>
      </c>
      <c r="B5" s="60" t="s">
        <v>80</v>
      </c>
      <c r="C5" s="181"/>
      <c r="D5" s="66">
        <f>SUMPRODUCT(($A$10:$A$240="Intermediate")*(D$10:D$240="Completed"))+SUMPRODUCT(($A$10:$A$240="Intermediate")*(D$10:D$240="Pre-Passed"))+0.5*SUMPRODUCT(($A$10:$A$240="Intermediate")*(D$10:D$240="Partial"))</f>
        <v>3</v>
      </c>
      <c r="E5" s="66">
        <f>SUMPRODUCT(($A$10:$A$240="Intermediate")*(E$10:E$240="Completed"))+SUMPRODUCT(($A$10:$A$240="Intermediate")*(E$10:E$240="Pre-Passed"))+0.5*SUMPRODUCT(($A$10:$A$240="Intermediate")*(E$10:E$240="Partial"))</f>
        <v>0</v>
      </c>
      <c r="F5" s="60" t="str">
        <f>"Intermediate "&amp;$F$1&amp;"s "&amp;A5</f>
        <v>Intermediate ACRs Completed</v>
      </c>
    </row>
    <row r="6" spans="1:6" ht="14.1" customHeight="1" thickBot="1" x14ac:dyDescent="0.3">
      <c r="A6" s="64" t="s">
        <v>81</v>
      </c>
      <c r="B6" s="60" t="s">
        <v>82</v>
      </c>
      <c r="C6" s="181"/>
      <c r="D6" s="66">
        <f>SUMPRODUCT(($A$10:$A$240="Advanced")*(D$10:D$240="Missing"))+0.5*SUMPRODUCT(($A$10:$A$240="Advanced")*(D$10:D$240="Partial"))</f>
        <v>0</v>
      </c>
      <c r="E6" s="66">
        <f>SUMPRODUCT(($A$10:$A$240="Advanced")*(E$10:E$240="Missing"))+0.5*SUMPRODUCT(($A$10:$A$240="Advanced")*(E$10:E$240="Partial"))</f>
        <v>0</v>
      </c>
      <c r="F6" s="60" t="str">
        <f>"Advanced "&amp;$F$1&amp;"s "&amp;A3</f>
        <v>Advanced ACRs Missing</v>
      </c>
    </row>
    <row r="7" spans="1:6" ht="14.1" customHeight="1" thickBot="1" x14ac:dyDescent="0.3">
      <c r="A7" s="64" t="s">
        <v>83</v>
      </c>
      <c r="B7" s="60" t="s">
        <v>84</v>
      </c>
      <c r="C7" s="181"/>
      <c r="D7" s="66">
        <f>SUMPRODUCT(($A$10:$A$240="Advanced")*(D$10:D$240="Completed"))+SUMPRODUCT(($A$10:$A$240="Advanced")*(D$10:D$240="Pre-Passed"))+0.5*SUMPRODUCT(($A$10:$A$240="Advanced")*(D$10:D$240="Partial"))</f>
        <v>8</v>
      </c>
      <c r="E7" s="66">
        <f>SUMPRODUCT(($A$10:$A$240="Advanced")*(E$10:E$240="Completed"))+SUMPRODUCT(($A$10:$A$240="Advanced")*(E$10:E$240="Pre-Passed"))+0.5*SUMPRODUCT(($A$10:$A$240="Advanced")*(E$10:E$240="Partial"))</f>
        <v>0</v>
      </c>
      <c r="F7" s="60" t="str">
        <f>"Advanced "&amp;$F$1&amp;"s "&amp;A5</f>
        <v>Advanced ACRs Completed</v>
      </c>
    </row>
    <row r="8" spans="1:6" ht="14.1" customHeight="1" thickBot="1" x14ac:dyDescent="0.3">
      <c r="A8" s="59" t="s">
        <v>85</v>
      </c>
      <c r="B8" s="60" t="s">
        <v>86</v>
      </c>
      <c r="C8" s="181"/>
      <c r="D8" s="66">
        <f>SUMPRODUCT(($A$10:$A$240="Professional")*(D$10:D$240="Completed"))+SUMPRODUCT(($A$10:$A$240="Professional")*(D$10:D$240="Pre-Passed"))+0.5*SUMPRODUCT(($A$10:$A$240="Professional")*(D$10:D$240="Partial"))</f>
        <v>3.5</v>
      </c>
      <c r="E8" s="66">
        <f>SUMPRODUCT(($A$10:$A$240="Professional")*(E$10:E$240="Completed"))+SUMPRODUCT(($A$10:$A$240="Professional")*(E$10:E$240="Pre-Passed"))+0.5*SUMPRODUCT(($A$10:$A$240="Professional")*(E$10:E$240="Partial"))</f>
        <v>0</v>
      </c>
      <c r="F8" s="60" t="str">
        <f>"Professional "&amp;$F$1&amp;"s "&amp;A5</f>
        <v>Professional ACRs Completed</v>
      </c>
    </row>
    <row r="9" spans="1:6" ht="14.1" customHeight="1" thickBot="1" x14ac:dyDescent="0.3">
      <c r="A9" s="183" t="s">
        <v>87</v>
      </c>
      <c r="B9" s="184"/>
      <c r="C9" s="182"/>
      <c r="D9" s="66">
        <f>SUMPRODUCT(($A$10:$A$240="Innovative")*(D$10:D$240="Completed"))+SUMPRODUCT(($A$10:$A$240="Innovative")*(D$10:D$240="Pre-Passed"))+0.5*SUMPRODUCT(($A$10:$A$240="Innovative")*(D$10:D$240="Partial"))</f>
        <v>0</v>
      </c>
      <c r="E9" s="66">
        <f>SUMPRODUCT(($A$10:$A$240="Innovative")*(E$10:E$240="Completed"))+SUMPRODUCT(($A$10:$A$240="Innovative")*(E$10:E$240="Pre-Passed"))+0.5*SUMPRODUCT(($A$10:$A$240="Innovative")*(E$10:E$240="Partial"))</f>
        <v>0</v>
      </c>
      <c r="F9" s="60" t="str">
        <f>"Innovative "&amp;$F$1&amp;"s "&amp;A5</f>
        <v>Innovative ACRs Completed</v>
      </c>
    </row>
    <row r="10" spans="1:6" ht="14.1" customHeight="1" thickBot="1" x14ac:dyDescent="0.3">
      <c r="A10" s="176" t="s">
        <v>605</v>
      </c>
      <c r="B10" s="177"/>
      <c r="C10" s="73" t="s">
        <v>808</v>
      </c>
      <c r="D10" s="8" t="s">
        <v>89</v>
      </c>
      <c r="E10" s="8" t="s">
        <v>90</v>
      </c>
      <c r="F10" s="8" t="s">
        <v>91</v>
      </c>
    </row>
    <row r="11" spans="1:6" ht="16.5" thickBot="1" x14ac:dyDescent="0.3">
      <c r="A11" s="67" t="s">
        <v>92</v>
      </c>
      <c r="B11" s="60" t="s">
        <v>606</v>
      </c>
      <c r="C11" s="65" t="s">
        <v>607</v>
      </c>
      <c r="D11" s="8" t="s">
        <v>79</v>
      </c>
      <c r="E11" s="8" t="s">
        <v>73</v>
      </c>
      <c r="F11" s="60"/>
    </row>
    <row r="12" spans="1:6" ht="16.5" thickBot="1" x14ac:dyDescent="0.3">
      <c r="A12" s="68" t="s">
        <v>95</v>
      </c>
      <c r="B12" s="60" t="s">
        <v>608</v>
      </c>
      <c r="C12" s="60" t="s">
        <v>609</v>
      </c>
      <c r="D12" s="8" t="s">
        <v>79</v>
      </c>
      <c r="E12" s="8" t="s">
        <v>73</v>
      </c>
      <c r="F12" s="60" t="s">
        <v>872</v>
      </c>
    </row>
    <row r="13" spans="1:6" ht="16.5" thickBot="1" x14ac:dyDescent="0.3">
      <c r="A13" s="70" t="s">
        <v>109</v>
      </c>
      <c r="B13" s="60" t="s">
        <v>610</v>
      </c>
      <c r="C13" s="60" t="s">
        <v>611</v>
      </c>
      <c r="D13" s="8" t="s">
        <v>79</v>
      </c>
      <c r="E13" s="8" t="s">
        <v>73</v>
      </c>
      <c r="F13" s="60" t="s">
        <v>873</v>
      </c>
    </row>
    <row r="14" spans="1:6" ht="16.5" thickBot="1" x14ac:dyDescent="0.3">
      <c r="A14" s="70" t="s">
        <v>109</v>
      </c>
      <c r="B14" s="60" t="s">
        <v>612</v>
      </c>
      <c r="C14" s="60" t="s">
        <v>613</v>
      </c>
      <c r="D14" s="8" t="s">
        <v>79</v>
      </c>
      <c r="E14" s="8" t="s">
        <v>73</v>
      </c>
      <c r="F14" s="60" t="s">
        <v>873</v>
      </c>
    </row>
    <row r="15" spans="1:6" ht="16.5" thickBot="1" x14ac:dyDescent="0.3">
      <c r="A15" s="69" t="s">
        <v>97</v>
      </c>
      <c r="B15" s="60" t="s">
        <v>614</v>
      </c>
      <c r="C15" s="60" t="s">
        <v>615</v>
      </c>
      <c r="D15" s="8" t="s">
        <v>79</v>
      </c>
      <c r="E15" s="8" t="s">
        <v>73</v>
      </c>
      <c r="F15" s="60"/>
    </row>
    <row r="16" spans="1:6" ht="16.5" thickBot="1" x14ac:dyDescent="0.3">
      <c r="A16" s="69" t="s">
        <v>97</v>
      </c>
      <c r="B16" s="60" t="s">
        <v>616</v>
      </c>
      <c r="C16" s="60" t="s">
        <v>617</v>
      </c>
      <c r="D16" s="8" t="s">
        <v>79</v>
      </c>
      <c r="E16" s="8" t="s">
        <v>73</v>
      </c>
      <c r="F16" s="60"/>
    </row>
    <row r="17" spans="1:6" ht="26.25" thickBot="1" x14ac:dyDescent="0.3">
      <c r="A17" s="69" t="s">
        <v>97</v>
      </c>
      <c r="B17" s="60" t="s">
        <v>618</v>
      </c>
      <c r="C17" s="60" t="s">
        <v>619</v>
      </c>
      <c r="D17" s="8" t="s">
        <v>79</v>
      </c>
      <c r="E17" s="8" t="s">
        <v>73</v>
      </c>
      <c r="F17" s="60" t="s">
        <v>912</v>
      </c>
    </row>
    <row r="18" spans="1:6" ht="16.5" thickBot="1" x14ac:dyDescent="0.3">
      <c r="A18" s="71" t="s">
        <v>134</v>
      </c>
      <c r="B18" s="60" t="s">
        <v>620</v>
      </c>
      <c r="C18" s="60" t="s">
        <v>621</v>
      </c>
      <c r="D18" s="8" t="s">
        <v>79</v>
      </c>
      <c r="E18" s="8" t="s">
        <v>73</v>
      </c>
      <c r="F18" s="60"/>
    </row>
    <row r="19" spans="1:6" ht="16.5" thickBot="1" x14ac:dyDescent="0.3">
      <c r="A19" s="71" t="s">
        <v>134</v>
      </c>
      <c r="B19" s="60" t="s">
        <v>622</v>
      </c>
      <c r="C19" s="60" t="s">
        <v>623</v>
      </c>
      <c r="D19" s="8" t="s">
        <v>79</v>
      </c>
      <c r="E19" s="8" t="s">
        <v>73</v>
      </c>
      <c r="F19" s="60"/>
    </row>
    <row r="20" spans="1:6" ht="26.25" thickBot="1" x14ac:dyDescent="0.3">
      <c r="A20" s="72" t="s">
        <v>218</v>
      </c>
      <c r="B20" s="60" t="s">
        <v>624</v>
      </c>
      <c r="C20" s="60" t="s">
        <v>625</v>
      </c>
      <c r="D20" s="8" t="s">
        <v>75</v>
      </c>
      <c r="E20" s="8" t="s">
        <v>73</v>
      </c>
      <c r="F20" s="60"/>
    </row>
    <row r="21" spans="1:6" ht="16.5" thickBot="1" x14ac:dyDescent="0.3">
      <c r="A21" s="72" t="s">
        <v>218</v>
      </c>
      <c r="B21" s="60" t="s">
        <v>626</v>
      </c>
      <c r="C21" s="60" t="s">
        <v>627</v>
      </c>
      <c r="D21" s="8" t="s">
        <v>75</v>
      </c>
      <c r="E21" s="8" t="s">
        <v>73</v>
      </c>
      <c r="F21" s="60"/>
    </row>
    <row r="22" spans="1:6" ht="14.1" customHeight="1" thickBot="1" x14ac:dyDescent="0.3">
      <c r="A22" s="176" t="s">
        <v>628</v>
      </c>
      <c r="B22" s="177"/>
      <c r="C22" s="8" t="s">
        <v>88</v>
      </c>
      <c r="D22" s="8" t="s">
        <v>89</v>
      </c>
      <c r="E22" s="8" t="s">
        <v>90</v>
      </c>
      <c r="F22" s="8" t="s">
        <v>91</v>
      </c>
    </row>
    <row r="23" spans="1:6" ht="16.5" thickBot="1" x14ac:dyDescent="0.3">
      <c r="A23" s="67" t="s">
        <v>92</v>
      </c>
      <c r="B23" s="60" t="s">
        <v>629</v>
      </c>
      <c r="C23" s="65" t="s">
        <v>630</v>
      </c>
      <c r="D23" s="8" t="s">
        <v>79</v>
      </c>
      <c r="E23" s="8" t="s">
        <v>73</v>
      </c>
      <c r="F23" s="60"/>
    </row>
    <row r="24" spans="1:6" ht="26.25" thickBot="1" x14ac:dyDescent="0.3">
      <c r="A24" s="67" t="s">
        <v>92</v>
      </c>
      <c r="B24" s="60" t="s">
        <v>631</v>
      </c>
      <c r="C24" s="60" t="s">
        <v>632</v>
      </c>
      <c r="D24" s="8" t="s">
        <v>79</v>
      </c>
      <c r="E24" s="8" t="s">
        <v>73</v>
      </c>
      <c r="F24" s="60"/>
    </row>
    <row r="25" spans="1:6" ht="16.5" thickBot="1" x14ac:dyDescent="0.3">
      <c r="A25" s="68" t="s">
        <v>95</v>
      </c>
      <c r="B25" s="60" t="s">
        <v>633</v>
      </c>
      <c r="C25" s="60" t="s">
        <v>634</v>
      </c>
      <c r="D25" s="8" t="s">
        <v>79</v>
      </c>
      <c r="E25" s="8" t="s">
        <v>73</v>
      </c>
      <c r="F25" s="60"/>
    </row>
    <row r="26" spans="1:6" ht="16.5" thickBot="1" x14ac:dyDescent="0.3">
      <c r="A26" s="70" t="s">
        <v>109</v>
      </c>
      <c r="B26" s="60" t="s">
        <v>635</v>
      </c>
      <c r="C26" s="60" t="s">
        <v>636</v>
      </c>
      <c r="D26" s="8" t="s">
        <v>79</v>
      </c>
      <c r="E26" s="8" t="s">
        <v>73</v>
      </c>
      <c r="F26" s="60" t="s">
        <v>873</v>
      </c>
    </row>
    <row r="27" spans="1:6" ht="26.25" thickBot="1" x14ac:dyDescent="0.3">
      <c r="A27" s="69" t="s">
        <v>97</v>
      </c>
      <c r="B27" s="60" t="s">
        <v>638</v>
      </c>
      <c r="C27" s="60" t="s">
        <v>639</v>
      </c>
      <c r="D27" s="8" t="s">
        <v>79</v>
      </c>
      <c r="E27" s="8" t="s">
        <v>73</v>
      </c>
      <c r="F27" s="60"/>
    </row>
    <row r="28" spans="1:6" ht="16.5" thickBot="1" x14ac:dyDescent="0.3">
      <c r="A28" s="69" t="s">
        <v>97</v>
      </c>
      <c r="B28" s="60" t="s">
        <v>640</v>
      </c>
      <c r="C28" s="60" t="s">
        <v>641</v>
      </c>
      <c r="D28" s="8" t="s">
        <v>79</v>
      </c>
      <c r="E28" s="8" t="s">
        <v>73</v>
      </c>
      <c r="F28" s="60"/>
    </row>
    <row r="29" spans="1:6" ht="16.5" thickBot="1" x14ac:dyDescent="0.3">
      <c r="A29" s="69" t="s">
        <v>97</v>
      </c>
      <c r="B29" s="60" t="s">
        <v>642</v>
      </c>
      <c r="C29" s="60" t="s">
        <v>643</v>
      </c>
      <c r="D29" s="8" t="s">
        <v>79</v>
      </c>
      <c r="E29" s="8" t="s">
        <v>73</v>
      </c>
      <c r="F29" s="60"/>
    </row>
    <row r="30" spans="1:6" ht="16.5" thickBot="1" x14ac:dyDescent="0.3">
      <c r="A30" s="69" t="s">
        <v>97</v>
      </c>
      <c r="B30" s="60" t="s">
        <v>644</v>
      </c>
      <c r="C30" s="60" t="s">
        <v>645</v>
      </c>
      <c r="D30" s="8" t="s">
        <v>79</v>
      </c>
      <c r="E30" s="8" t="s">
        <v>73</v>
      </c>
      <c r="F30" s="60"/>
    </row>
    <row r="31" spans="1:6" ht="26.25" thickBot="1" x14ac:dyDescent="0.3">
      <c r="A31" s="71" t="s">
        <v>134</v>
      </c>
      <c r="B31" s="60" t="s">
        <v>647</v>
      </c>
      <c r="C31" s="60" t="s">
        <v>648</v>
      </c>
      <c r="D31" s="8" t="s">
        <v>77</v>
      </c>
      <c r="E31" s="8" t="s">
        <v>73</v>
      </c>
      <c r="F31" s="60" t="s">
        <v>913</v>
      </c>
    </row>
    <row r="32" spans="1:6" ht="26.25" thickBot="1" x14ac:dyDescent="0.3">
      <c r="A32" s="71" t="s">
        <v>134</v>
      </c>
      <c r="B32" s="60" t="s">
        <v>649</v>
      </c>
      <c r="C32" s="60" t="s">
        <v>650</v>
      </c>
      <c r="D32" s="8" t="s">
        <v>75</v>
      </c>
      <c r="E32" s="8" t="s">
        <v>73</v>
      </c>
      <c r="F32" s="60"/>
    </row>
    <row r="33" spans="1:6" ht="26.25" thickBot="1" x14ac:dyDescent="0.3">
      <c r="A33" s="72" t="s">
        <v>218</v>
      </c>
      <c r="B33" s="60" t="s">
        <v>652</v>
      </c>
      <c r="C33" s="60" t="s">
        <v>653</v>
      </c>
      <c r="D33" s="8" t="s">
        <v>75</v>
      </c>
      <c r="E33" s="8" t="s">
        <v>73</v>
      </c>
      <c r="F33" s="60"/>
    </row>
    <row r="34" spans="1:6" ht="14.1" customHeight="1" thickBot="1" x14ac:dyDescent="0.3">
      <c r="A34" s="176" t="s">
        <v>804</v>
      </c>
      <c r="B34" s="177"/>
      <c r="C34" s="8" t="s">
        <v>809</v>
      </c>
      <c r="D34" s="8" t="s">
        <v>89</v>
      </c>
      <c r="E34" s="8" t="s">
        <v>90</v>
      </c>
      <c r="F34" s="8" t="s">
        <v>91</v>
      </c>
    </row>
    <row r="35" spans="1:6" ht="16.5" thickBot="1" x14ac:dyDescent="0.3">
      <c r="A35" s="67" t="s">
        <v>92</v>
      </c>
      <c r="B35" s="60" t="s">
        <v>431</v>
      </c>
      <c r="C35" s="65" t="s">
        <v>805</v>
      </c>
      <c r="D35" s="8" t="s">
        <v>85</v>
      </c>
      <c r="E35" s="8" t="s">
        <v>73</v>
      </c>
      <c r="F35" s="60"/>
    </row>
    <row r="36" spans="1:6" ht="16.5" thickBot="1" x14ac:dyDescent="0.3">
      <c r="A36" s="68" t="s">
        <v>95</v>
      </c>
      <c r="B36" s="60" t="s">
        <v>806</v>
      </c>
      <c r="C36" s="60" t="s">
        <v>807</v>
      </c>
      <c r="D36" s="8" t="s">
        <v>85</v>
      </c>
      <c r="E36" s="8" t="s">
        <v>73</v>
      </c>
      <c r="F36" s="60"/>
    </row>
    <row r="37" spans="1:6" ht="26.25" thickBot="1" x14ac:dyDescent="0.3">
      <c r="A37" s="70" t="s">
        <v>109</v>
      </c>
      <c r="B37" s="60" t="s">
        <v>637</v>
      </c>
      <c r="C37" s="60" t="s">
        <v>810</v>
      </c>
      <c r="D37" s="8" t="s">
        <v>85</v>
      </c>
      <c r="E37" s="8" t="s">
        <v>73</v>
      </c>
      <c r="F37" s="60" t="s">
        <v>873</v>
      </c>
    </row>
    <row r="38" spans="1:6" ht="26.25" thickBot="1" x14ac:dyDescent="0.3">
      <c r="A38" s="69" t="s">
        <v>97</v>
      </c>
      <c r="B38" s="60" t="s">
        <v>646</v>
      </c>
      <c r="C38" s="60" t="s">
        <v>811</v>
      </c>
      <c r="D38" s="8" t="s">
        <v>85</v>
      </c>
      <c r="E38" s="8" t="s">
        <v>73</v>
      </c>
      <c r="F38" s="60"/>
    </row>
    <row r="39" spans="1:6" ht="39" thickBot="1" x14ac:dyDescent="0.3">
      <c r="A39" s="71" t="s">
        <v>134</v>
      </c>
      <c r="B39" s="60" t="s">
        <v>651</v>
      </c>
      <c r="C39" s="60" t="s">
        <v>812</v>
      </c>
      <c r="D39" s="8" t="s">
        <v>85</v>
      </c>
      <c r="E39" s="8" t="s">
        <v>73</v>
      </c>
      <c r="F39" s="60"/>
    </row>
    <row r="40" spans="1:6" ht="16.5" thickBot="1" x14ac:dyDescent="0.3">
      <c r="A40" s="72" t="s">
        <v>218</v>
      </c>
      <c r="B40" s="60" t="s">
        <v>654</v>
      </c>
      <c r="C40" s="60" t="s">
        <v>813</v>
      </c>
      <c r="D40" s="8" t="s">
        <v>85</v>
      </c>
      <c r="E40" s="8" t="s">
        <v>73</v>
      </c>
      <c r="F40" s="60"/>
    </row>
    <row r="41" spans="1:6" ht="14.1" customHeight="1" thickBot="1" x14ac:dyDescent="0.3">
      <c r="A41" s="176" t="s">
        <v>674</v>
      </c>
      <c r="B41" s="177"/>
      <c r="C41" s="8" t="s">
        <v>88</v>
      </c>
      <c r="D41" s="8" t="s">
        <v>89</v>
      </c>
      <c r="E41" s="8" t="s">
        <v>90</v>
      </c>
      <c r="F41" s="8" t="s">
        <v>91</v>
      </c>
    </row>
    <row r="42" spans="1:6" ht="26.25" thickBot="1" x14ac:dyDescent="0.3">
      <c r="A42" s="67" t="s">
        <v>92</v>
      </c>
      <c r="B42" s="60" t="s">
        <v>675</v>
      </c>
      <c r="C42" s="60" t="s">
        <v>676</v>
      </c>
      <c r="D42" s="8" t="s">
        <v>79</v>
      </c>
      <c r="E42" s="8" t="s">
        <v>73</v>
      </c>
      <c r="F42" s="60"/>
    </row>
    <row r="43" spans="1:6" ht="39" thickBot="1" x14ac:dyDescent="0.3">
      <c r="A43" s="68" t="s">
        <v>95</v>
      </c>
      <c r="B43" s="60" t="s">
        <v>677</v>
      </c>
      <c r="C43" s="74" t="s">
        <v>678</v>
      </c>
      <c r="D43" s="8" t="s">
        <v>79</v>
      </c>
      <c r="E43" s="8" t="s">
        <v>73</v>
      </c>
      <c r="F43" s="60"/>
    </row>
    <row r="44" spans="1:6" ht="16.5" thickBot="1" x14ac:dyDescent="0.3">
      <c r="A44" s="69" t="s">
        <v>97</v>
      </c>
      <c r="B44" s="60" t="s">
        <v>679</v>
      </c>
      <c r="C44" s="60" t="s">
        <v>680</v>
      </c>
      <c r="D44" s="8" t="s">
        <v>79</v>
      </c>
      <c r="E44" s="8" t="s">
        <v>73</v>
      </c>
      <c r="F44" s="60"/>
    </row>
    <row r="45" spans="1:6" ht="26.25" thickBot="1" x14ac:dyDescent="0.3">
      <c r="A45" s="71" t="s">
        <v>134</v>
      </c>
      <c r="B45" s="60" t="s">
        <v>493</v>
      </c>
      <c r="C45" s="60" t="s">
        <v>681</v>
      </c>
      <c r="D45" s="8" t="s">
        <v>79</v>
      </c>
      <c r="E45" s="8" t="s">
        <v>73</v>
      </c>
      <c r="F45" s="60"/>
    </row>
    <row r="46" spans="1:6" s="26" customFormat="1" ht="15.75" x14ac:dyDescent="0.25"/>
    <row r="47" spans="1:6" s="26" customFormat="1" ht="15.75" x14ac:dyDescent="0.25"/>
    <row r="48" spans="1:6" s="26" customFormat="1" ht="14.1" customHeight="1" x14ac:dyDescent="0.25"/>
    <row r="49" s="26" customFormat="1" ht="15.75" x14ac:dyDescent="0.25"/>
    <row r="50" s="26" customFormat="1" ht="15.75" x14ac:dyDescent="0.25"/>
    <row r="51" s="26" customFormat="1" ht="15.75" x14ac:dyDescent="0.25"/>
    <row r="52" s="26" customFormat="1" ht="15.75" x14ac:dyDescent="0.25"/>
    <row r="53" s="26" customFormat="1" ht="15.75" x14ac:dyDescent="0.25"/>
    <row r="54" s="26" customFormat="1" ht="15.75" x14ac:dyDescent="0.25"/>
    <row r="55" s="26" customFormat="1" ht="15.75" x14ac:dyDescent="0.25"/>
    <row r="56" s="26" customFormat="1" ht="15.75" x14ac:dyDescent="0.25"/>
    <row r="57" s="26" customFormat="1" ht="14.1" customHeight="1" x14ac:dyDescent="0.25"/>
    <row r="58" s="26" customFormat="1" ht="15.75" x14ac:dyDescent="0.25"/>
    <row r="59" s="26" customFormat="1" ht="15.75" x14ac:dyDescent="0.25"/>
    <row r="60" s="26" customFormat="1" ht="15.75" x14ac:dyDescent="0.25"/>
    <row r="61" s="26" customFormat="1" ht="15.75" x14ac:dyDescent="0.25"/>
    <row r="62" s="26" customFormat="1" ht="15.75" x14ac:dyDescent="0.25"/>
    <row r="63" s="26" customFormat="1" ht="14.1" customHeight="1" x14ac:dyDescent="0.25"/>
    <row r="64" s="26" customFormat="1" ht="15.75" x14ac:dyDescent="0.25"/>
    <row r="65" s="26" customFormat="1" ht="15.75" x14ac:dyDescent="0.25"/>
    <row r="66" s="26" customFormat="1" ht="15.75" x14ac:dyDescent="0.25"/>
    <row r="67" s="26" customFormat="1" ht="15.75" x14ac:dyDescent="0.25"/>
    <row r="68" s="26" customFormat="1" ht="15.75" x14ac:dyDescent="0.25"/>
    <row r="69" s="26" customFormat="1" ht="15.75" x14ac:dyDescent="0.25"/>
    <row r="70" s="26" customFormat="1" ht="15.75" x14ac:dyDescent="0.25"/>
    <row r="71" s="26" customFormat="1" ht="15.75" x14ac:dyDescent="0.25"/>
    <row r="72" s="26" customFormat="1" ht="15.75" x14ac:dyDescent="0.25"/>
    <row r="73" s="26" customFormat="1" ht="15.75" x14ac:dyDescent="0.25"/>
    <row r="74" s="26" customFormat="1" ht="15.75" x14ac:dyDescent="0.25"/>
    <row r="75" s="26" customFormat="1" ht="15.75" x14ac:dyDescent="0.25"/>
    <row r="76" s="26" customFormat="1" ht="15.75" x14ac:dyDescent="0.25"/>
    <row r="77" s="26" customFormat="1" ht="15.75" x14ac:dyDescent="0.25"/>
    <row r="78" s="26" customFormat="1" ht="15.75" x14ac:dyDescent="0.25"/>
    <row r="79" s="26" customFormat="1" ht="15.75" x14ac:dyDescent="0.25"/>
    <row r="80" s="26" customFormat="1" ht="14.1" customHeight="1" x14ac:dyDescent="0.25"/>
    <row r="81" s="26" customFormat="1" ht="15.75" x14ac:dyDescent="0.25"/>
    <row r="82" s="26" customFormat="1" ht="15.75" x14ac:dyDescent="0.25"/>
    <row r="83" s="26" customFormat="1" ht="15.75" x14ac:dyDescent="0.25"/>
    <row r="84" s="26" customFormat="1" ht="15.75" x14ac:dyDescent="0.25"/>
    <row r="85" s="26" customFormat="1" ht="15.75" x14ac:dyDescent="0.25"/>
    <row r="86" s="26" customFormat="1" ht="15.75" x14ac:dyDescent="0.25"/>
    <row r="87" s="26" customFormat="1" ht="14.1" customHeight="1" x14ac:dyDescent="0.25"/>
    <row r="88" s="26" customFormat="1" ht="15.75" x14ac:dyDescent="0.25"/>
    <row r="89" s="26" customFormat="1" ht="15.75" x14ac:dyDescent="0.25"/>
    <row r="90" s="26" customFormat="1" ht="15.75" x14ac:dyDescent="0.25"/>
    <row r="91" s="26" customFormat="1" ht="15.75" x14ac:dyDescent="0.25"/>
    <row r="92" s="26" customFormat="1" ht="15.75" x14ac:dyDescent="0.25"/>
    <row r="93" s="26" customFormat="1" ht="15.75" x14ac:dyDescent="0.25"/>
    <row r="94" s="26" customFormat="1" ht="14.1" customHeight="1" x14ac:dyDescent="0.25"/>
    <row r="95" s="26" customFormat="1" ht="15.75" x14ac:dyDescent="0.25"/>
    <row r="96" s="26" customFormat="1" ht="15.75" x14ac:dyDescent="0.25"/>
    <row r="97" s="26" customFormat="1" ht="15.75" x14ac:dyDescent="0.25"/>
    <row r="98" s="26" customFormat="1" ht="15.75" x14ac:dyDescent="0.25"/>
    <row r="99" s="26" customFormat="1" ht="14.1" customHeight="1" x14ac:dyDescent="0.25"/>
    <row r="100" s="26" customFormat="1" ht="15.75" x14ac:dyDescent="0.25"/>
    <row r="101" s="26" customFormat="1" ht="15.75" x14ac:dyDescent="0.25"/>
    <row r="102" s="26" customFormat="1" ht="15.75" x14ac:dyDescent="0.25"/>
    <row r="103" s="26" customFormat="1" ht="14.1" customHeight="1" x14ac:dyDescent="0.25"/>
    <row r="104" s="26" customFormat="1" ht="15.75" x14ac:dyDescent="0.25"/>
    <row r="105" s="26" customFormat="1" ht="15.75" x14ac:dyDescent="0.25"/>
    <row r="106" s="26" customFormat="1" ht="15.75" x14ac:dyDescent="0.25"/>
    <row r="107" s="26" customFormat="1" ht="15.75" x14ac:dyDescent="0.25"/>
    <row r="108" s="26" customFormat="1" ht="14.1" customHeight="1" x14ac:dyDescent="0.25"/>
    <row r="109" s="26" customFormat="1" ht="15.75" x14ac:dyDescent="0.25"/>
    <row r="110" s="26" customFormat="1" ht="15.75" x14ac:dyDescent="0.25"/>
    <row r="111" s="26" customFormat="1" ht="15.75" x14ac:dyDescent="0.25"/>
    <row r="112" s="26" customFormat="1" ht="15.75" x14ac:dyDescent="0.25"/>
    <row r="113" s="26" customFormat="1" ht="15.75" x14ac:dyDescent="0.25"/>
    <row r="114" s="26" customFormat="1" ht="15.75" x14ac:dyDescent="0.25"/>
    <row r="115" s="26" customFormat="1" ht="15.75" x14ac:dyDescent="0.25"/>
    <row r="116" s="26" customFormat="1" ht="15.75" x14ac:dyDescent="0.25"/>
  </sheetData>
  <mergeCells count="6">
    <mergeCell ref="A34:B34"/>
    <mergeCell ref="A41:B41"/>
    <mergeCell ref="A22:B22"/>
    <mergeCell ref="C2:C9"/>
    <mergeCell ref="A9:B9"/>
    <mergeCell ref="A10:B10"/>
  </mergeCells>
  <conditionalFormatting sqref="D10:E10 D46:E241 D15:E17 D19:E21 D38:E41 D27:E34">
    <cfRule type="beginsWith" dxfId="70" priority="288" stopIfTrue="1" operator="beginsWith" text="Not Applicable">
      <formula>LEFT(D10,LEN("Not Applicable"))="Not Applicable"</formula>
    </cfRule>
    <cfRule type="beginsWith" dxfId="69" priority="289" stopIfTrue="1" operator="beginsWith" text="Waived">
      <formula>LEFT(D10,LEN("Waived"))="Waived"</formula>
    </cfRule>
    <cfRule type="beginsWith" dxfId="68" priority="290" stopIfTrue="1" operator="beginsWith" text="Pre-Passed">
      <formula>LEFT(D10,LEN("Pre-Passed"))="Pre-Passed"</formula>
    </cfRule>
    <cfRule type="beginsWith" dxfId="67" priority="291" stopIfTrue="1" operator="beginsWith" text="Completed">
      <formula>LEFT(D10,LEN("Completed"))="Completed"</formula>
    </cfRule>
    <cfRule type="beginsWith" dxfId="66" priority="292" stopIfTrue="1" operator="beginsWith" text="Partial">
      <formula>LEFT(D10,LEN("Partial"))="Partial"</formula>
    </cfRule>
    <cfRule type="beginsWith" dxfId="65" priority="293" stopIfTrue="1" operator="beginsWith" text="Missing">
      <formula>LEFT(D10,LEN("Missing"))="Missing"</formula>
    </cfRule>
    <cfRule type="beginsWith" dxfId="64" priority="294" stopIfTrue="1" operator="beginsWith" text="Untested">
      <formula>LEFT(D10,LEN("Untested"))="Untested"</formula>
    </cfRule>
    <cfRule type="notContainsBlanks" dxfId="63" priority="302" stopIfTrue="1">
      <formula>LEN(TRIM(D10))&gt;0</formula>
    </cfRule>
  </conditionalFormatting>
  <conditionalFormatting sqref="A10:A241">
    <cfRule type="beginsWith" dxfId="62" priority="295" stopIfTrue="1" operator="beginsWith" text="Innovative">
      <formula>LEFT(A10,LEN("Innovative"))="Innovative"</formula>
    </cfRule>
    <cfRule type="beginsWith" dxfId="61" priority="296" stopIfTrue="1" operator="beginsWith" text="Professional">
      <formula>LEFT(A10,LEN("Professional"))="Professional"</formula>
    </cfRule>
    <cfRule type="beginsWith" dxfId="60" priority="297" stopIfTrue="1" operator="beginsWith" text="Advanced">
      <formula>LEFT(A10,LEN("Advanced"))="Advanced"</formula>
    </cfRule>
    <cfRule type="beginsWith" dxfId="59" priority="298" stopIfTrue="1" operator="beginsWith" text="Intermediate">
      <formula>LEFT(A10,LEN("Intermediate"))="Intermediate"</formula>
    </cfRule>
    <cfRule type="beginsWith" dxfId="58" priority="299" stopIfTrue="1" operator="beginsWith" text="Basic">
      <formula>LEFT(A10,LEN("Basic"))="Basic"</formula>
    </cfRule>
    <cfRule type="beginsWith" dxfId="57" priority="300" stopIfTrue="1" operator="beginsWith" text="Required">
      <formula>LEFT(A10,LEN("Required"))="Required"</formula>
    </cfRule>
    <cfRule type="notContainsBlanks" dxfId="56" priority="301" stopIfTrue="1">
      <formula>LEN(TRIM(A10))&gt;0</formula>
    </cfRule>
  </conditionalFormatting>
  <conditionalFormatting sqref="D11:E14">
    <cfRule type="beginsWith" dxfId="55" priority="136" stopIfTrue="1" operator="beginsWith" text="Not Applicable">
      <formula>LEFT(D11,LEN("Not Applicable"))="Not Applicable"</formula>
    </cfRule>
    <cfRule type="beginsWith" dxfId="54" priority="137" stopIfTrue="1" operator="beginsWith" text="Waived">
      <formula>LEFT(D11,LEN("Waived"))="Waived"</formula>
    </cfRule>
    <cfRule type="beginsWith" dxfId="53" priority="138" stopIfTrue="1" operator="beginsWith" text="Pre-Passed">
      <formula>LEFT(D11,LEN("Pre-Passed"))="Pre-Passed"</formula>
    </cfRule>
    <cfRule type="beginsWith" dxfId="52" priority="139" stopIfTrue="1" operator="beginsWith" text="Completed">
      <formula>LEFT(D11,LEN("Completed"))="Completed"</formula>
    </cfRule>
    <cfRule type="beginsWith" dxfId="51" priority="140" stopIfTrue="1" operator="beginsWith" text="Partial">
      <formula>LEFT(D11,LEN("Partial"))="Partial"</formula>
    </cfRule>
    <cfRule type="beginsWith" dxfId="50" priority="141" stopIfTrue="1" operator="beginsWith" text="Missing">
      <formula>LEFT(D11,LEN("Missing"))="Missing"</formula>
    </cfRule>
    <cfRule type="beginsWith" dxfId="49" priority="142" stopIfTrue="1" operator="beginsWith" text="Untested">
      <formula>LEFT(D11,LEN("Untested"))="Untested"</formula>
    </cfRule>
    <cfRule type="notContainsBlanks" dxfId="48" priority="143" stopIfTrue="1">
      <formula>LEN(TRIM(D11))&gt;0</formula>
    </cfRule>
  </conditionalFormatting>
  <conditionalFormatting sqref="D18:E18">
    <cfRule type="beginsWith" dxfId="47" priority="120" stopIfTrue="1" operator="beginsWith" text="Not Applicable">
      <formula>LEFT(D18,LEN("Not Applicable"))="Not Applicable"</formula>
    </cfRule>
    <cfRule type="beginsWith" dxfId="46" priority="121" stopIfTrue="1" operator="beginsWith" text="Waived">
      <formula>LEFT(D18,LEN("Waived"))="Waived"</formula>
    </cfRule>
    <cfRule type="beginsWith" dxfId="45" priority="122" stopIfTrue="1" operator="beginsWith" text="Pre-Passed">
      <formula>LEFT(D18,LEN("Pre-Passed"))="Pre-Passed"</formula>
    </cfRule>
    <cfRule type="beginsWith" dxfId="44" priority="123" stopIfTrue="1" operator="beginsWith" text="Completed">
      <formula>LEFT(D18,LEN("Completed"))="Completed"</formula>
    </cfRule>
    <cfRule type="beginsWith" dxfId="43" priority="124" stopIfTrue="1" operator="beginsWith" text="Partial">
      <formula>LEFT(D18,LEN("Partial"))="Partial"</formula>
    </cfRule>
    <cfRule type="beginsWith" dxfId="42" priority="125" stopIfTrue="1" operator="beginsWith" text="Missing">
      <formula>LEFT(D18,LEN("Missing"))="Missing"</formula>
    </cfRule>
    <cfRule type="beginsWith" dxfId="41" priority="126" stopIfTrue="1" operator="beginsWith" text="Untested">
      <formula>LEFT(D18,LEN("Untested"))="Untested"</formula>
    </cfRule>
    <cfRule type="notContainsBlanks" dxfId="40" priority="127" stopIfTrue="1">
      <formula>LEN(TRIM(D18))&gt;0</formula>
    </cfRule>
  </conditionalFormatting>
  <conditionalFormatting sqref="D35:E36">
    <cfRule type="beginsWith" dxfId="39" priority="104" stopIfTrue="1" operator="beginsWith" text="Not Applicable">
      <formula>LEFT(D35,LEN("Not Applicable"))="Not Applicable"</formula>
    </cfRule>
    <cfRule type="beginsWith" dxfId="38" priority="105" stopIfTrue="1" operator="beginsWith" text="Waived">
      <formula>LEFT(D35,LEN("Waived"))="Waived"</formula>
    </cfRule>
    <cfRule type="beginsWith" dxfId="37" priority="106" stopIfTrue="1" operator="beginsWith" text="Pre-Passed">
      <formula>LEFT(D35,LEN("Pre-Passed"))="Pre-Passed"</formula>
    </cfRule>
    <cfRule type="beginsWith" dxfId="36" priority="107" stopIfTrue="1" operator="beginsWith" text="Completed">
      <formula>LEFT(D35,LEN("Completed"))="Completed"</formula>
    </cfRule>
    <cfRule type="beginsWith" dxfId="35" priority="108" stopIfTrue="1" operator="beginsWith" text="Partial">
      <formula>LEFT(D35,LEN("Partial"))="Partial"</formula>
    </cfRule>
    <cfRule type="beginsWith" dxfId="34" priority="109" stopIfTrue="1" operator="beginsWith" text="Missing">
      <formula>LEFT(D35,LEN("Missing"))="Missing"</formula>
    </cfRule>
    <cfRule type="beginsWith" dxfId="33" priority="110" stopIfTrue="1" operator="beginsWith" text="Untested">
      <formula>LEFT(D35,LEN("Untested"))="Untested"</formula>
    </cfRule>
    <cfRule type="notContainsBlanks" dxfId="32" priority="111" stopIfTrue="1">
      <formula>LEN(TRIM(D35))&gt;0</formula>
    </cfRule>
  </conditionalFormatting>
  <conditionalFormatting sqref="D37:E37">
    <cfRule type="beginsWith" dxfId="31" priority="96" stopIfTrue="1" operator="beginsWith" text="Not Applicable">
      <formula>LEFT(D37,LEN("Not Applicable"))="Not Applicable"</formula>
    </cfRule>
    <cfRule type="beginsWith" dxfId="30" priority="97" stopIfTrue="1" operator="beginsWith" text="Waived">
      <formula>LEFT(D37,LEN("Waived"))="Waived"</formula>
    </cfRule>
    <cfRule type="beginsWith" dxfId="29" priority="98" stopIfTrue="1" operator="beginsWith" text="Pre-Passed">
      <formula>LEFT(D37,LEN("Pre-Passed"))="Pre-Passed"</formula>
    </cfRule>
    <cfRule type="beginsWith" dxfId="28" priority="99" stopIfTrue="1" operator="beginsWith" text="Completed">
      <formula>LEFT(D37,LEN("Completed"))="Completed"</formula>
    </cfRule>
    <cfRule type="beginsWith" dxfId="27" priority="100" stopIfTrue="1" operator="beginsWith" text="Partial">
      <formula>LEFT(D37,LEN("Partial"))="Partial"</formula>
    </cfRule>
    <cfRule type="beginsWith" dxfId="26" priority="101" stopIfTrue="1" operator="beginsWith" text="Missing">
      <formula>LEFT(D37,LEN("Missing"))="Missing"</formula>
    </cfRule>
    <cfRule type="beginsWith" dxfId="25" priority="102" stopIfTrue="1" operator="beginsWith" text="Untested">
      <formula>LEFT(D37,LEN("Untested"))="Untested"</formula>
    </cfRule>
    <cfRule type="notContainsBlanks" dxfId="24" priority="103" stopIfTrue="1">
      <formula>LEN(TRIM(D37))&gt;0</formula>
    </cfRule>
  </conditionalFormatting>
  <conditionalFormatting sqref="D42:E45">
    <cfRule type="beginsWith" dxfId="23" priority="48" stopIfTrue="1" operator="beginsWith" text="Not Applicable">
      <formula>LEFT(D42,LEN("Not Applicable"))="Not Applicable"</formula>
    </cfRule>
    <cfRule type="beginsWith" dxfId="22" priority="49" stopIfTrue="1" operator="beginsWith" text="Waived">
      <formula>LEFT(D42,LEN("Waived"))="Waived"</formula>
    </cfRule>
    <cfRule type="beginsWith" dxfId="21" priority="50" stopIfTrue="1" operator="beginsWith" text="Pre-Passed">
      <formula>LEFT(D42,LEN("Pre-Passed"))="Pre-Passed"</formula>
    </cfRule>
    <cfRule type="beginsWith" dxfId="20" priority="51" stopIfTrue="1" operator="beginsWith" text="Completed">
      <formula>LEFT(D42,LEN("Completed"))="Completed"</formula>
    </cfRule>
    <cfRule type="beginsWith" dxfId="19" priority="52" stopIfTrue="1" operator="beginsWith" text="Partial">
      <formula>LEFT(D42,LEN("Partial"))="Partial"</formula>
    </cfRule>
    <cfRule type="beginsWith" dxfId="18" priority="53" stopIfTrue="1" operator="beginsWith" text="Missing">
      <formula>LEFT(D42,LEN("Missing"))="Missing"</formula>
    </cfRule>
    <cfRule type="beginsWith" dxfId="17" priority="54" stopIfTrue="1" operator="beginsWith" text="Untested">
      <formula>LEFT(D42,LEN("Untested"))="Untested"</formula>
    </cfRule>
    <cfRule type="notContainsBlanks" dxfId="16" priority="55" stopIfTrue="1">
      <formula>LEN(TRIM(D42))&gt;0</formula>
    </cfRule>
  </conditionalFormatting>
  <conditionalFormatting sqref="D22:E22">
    <cfRule type="beginsWith" dxfId="15" priority="33" stopIfTrue="1" operator="beginsWith" text="Not Applicable">
      <formula>LEFT(D22,LEN("Not Applicable"))="Not Applicable"</formula>
    </cfRule>
    <cfRule type="beginsWith" dxfId="14" priority="34" stopIfTrue="1" operator="beginsWith" text="Waived">
      <formula>LEFT(D22,LEN("Waived"))="Waived"</formula>
    </cfRule>
    <cfRule type="beginsWith" dxfId="13" priority="35" stopIfTrue="1" operator="beginsWith" text="Pre-Passed">
      <formula>LEFT(D22,LEN("Pre-Passed"))="Pre-Passed"</formula>
    </cfRule>
    <cfRule type="beginsWith" dxfId="12" priority="36" stopIfTrue="1" operator="beginsWith" text="Completed">
      <formula>LEFT(D22,LEN("Completed"))="Completed"</formula>
    </cfRule>
    <cfRule type="beginsWith" dxfId="11" priority="37" stopIfTrue="1" operator="beginsWith" text="Partial">
      <formula>LEFT(D22,LEN("Partial"))="Partial"</formula>
    </cfRule>
    <cfRule type="beginsWith" dxfId="10" priority="38" stopIfTrue="1" operator="beginsWith" text="Missing">
      <formula>LEFT(D22,LEN("Missing"))="Missing"</formula>
    </cfRule>
    <cfRule type="beginsWith" dxfId="9" priority="39" stopIfTrue="1" operator="beginsWith" text="Untested">
      <formula>LEFT(D22,LEN("Untested"))="Untested"</formula>
    </cfRule>
    <cfRule type="notContainsBlanks" dxfId="8" priority="47" stopIfTrue="1">
      <formula>LEN(TRIM(D22))&gt;0</formula>
    </cfRule>
  </conditionalFormatting>
  <conditionalFormatting sqref="D23:E26">
    <cfRule type="beginsWith" dxfId="7" priority="25" stopIfTrue="1" operator="beginsWith" text="Not Applicable">
      <formula>LEFT(D23,LEN("Not Applicable"))="Not Applicable"</formula>
    </cfRule>
    <cfRule type="beginsWith" dxfId="6" priority="26" stopIfTrue="1" operator="beginsWith" text="Waived">
      <formula>LEFT(D23,LEN("Waived"))="Waived"</formula>
    </cfRule>
    <cfRule type="beginsWith" dxfId="5" priority="27" stopIfTrue="1" operator="beginsWith" text="Pre-Passed">
      <formula>LEFT(D23,LEN("Pre-Passed"))="Pre-Passed"</formula>
    </cfRule>
    <cfRule type="beginsWith" dxfId="4" priority="28" stopIfTrue="1" operator="beginsWith" text="Completed">
      <formula>LEFT(D23,LEN("Completed"))="Completed"</formula>
    </cfRule>
    <cfRule type="beginsWith" dxfId="3" priority="29" stopIfTrue="1" operator="beginsWith" text="Partial">
      <formula>LEFT(D23,LEN("Partial"))="Partial"</formula>
    </cfRule>
    <cfRule type="beginsWith" dxfId="2" priority="30" stopIfTrue="1" operator="beginsWith" text="Missing">
      <formula>LEFT(D23,LEN("Missing"))="Missing"</formula>
    </cfRule>
    <cfRule type="beginsWith" dxfId="1" priority="31" stopIfTrue="1" operator="beginsWith" text="Untested">
      <formula>LEFT(D23,LEN("Untested"))="Untested"</formula>
    </cfRule>
    <cfRule type="notContainsBlanks" dxfId="0" priority="32" stopIfTrue="1">
      <formula>LEN(TRIM(D23))&gt;0</formula>
    </cfRule>
  </conditionalFormatting>
  <dataValidations count="1">
    <dataValidation type="list" showInputMessage="1" showErrorMessage="1" sqref="D100:E102 D109:E116 D104:E107 D78:E98 D64:E76 D55:E62 D42:E53 D11:E21 D35:E40 D23:E3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B12" sqref="B12"/>
    </sheetView>
  </sheetViews>
  <sheetFormatPr defaultColWidth="10.875" defaultRowHeight="14.1" customHeight="1" x14ac:dyDescent="0.25"/>
  <cols>
    <col min="1" max="1" width="29" style="36" customWidth="1"/>
    <col min="2" max="2" width="5" style="36" customWidth="1"/>
    <col min="3" max="8" width="9.625" style="36" customWidth="1"/>
    <col min="9" max="9" width="3.625" style="36" customWidth="1"/>
    <col min="10" max="10" width="26.375" style="36" customWidth="1"/>
    <col min="11" max="11" width="3.625" style="36" customWidth="1"/>
    <col min="12" max="12" width="26.375" style="36" customWidth="1"/>
    <col min="13" max="16384" width="10.875" style="36"/>
  </cols>
  <sheetData>
    <row r="1" spans="1:12" ht="18" customHeight="1" thickBot="1" x14ac:dyDescent="0.3">
      <c r="A1" s="185" t="s">
        <v>699</v>
      </c>
      <c r="B1" s="75"/>
      <c r="C1" s="200" t="s">
        <v>683</v>
      </c>
      <c r="D1" s="201"/>
      <c r="E1" s="200" t="s">
        <v>684</v>
      </c>
      <c r="F1" s="201"/>
      <c r="G1" s="200" t="s">
        <v>685</v>
      </c>
      <c r="H1" s="201"/>
    </row>
    <row r="2" spans="1:12" ht="18" customHeight="1" x14ac:dyDescent="0.25">
      <c r="A2" s="186"/>
      <c r="B2" s="75"/>
      <c r="C2" s="202" t="s">
        <v>682</v>
      </c>
      <c r="D2" s="203"/>
      <c r="E2" s="202" t="s">
        <v>682</v>
      </c>
      <c r="F2" s="203"/>
      <c r="G2" s="202" t="s">
        <v>682</v>
      </c>
      <c r="H2" s="203"/>
      <c r="J2" s="188" t="s">
        <v>701</v>
      </c>
      <c r="K2" s="189"/>
      <c r="L2" s="190"/>
    </row>
    <row r="3" spans="1:12" ht="23.1" customHeight="1" thickBot="1" x14ac:dyDescent="0.3">
      <c r="A3" s="187"/>
      <c r="B3" s="76"/>
      <c r="C3" s="198">
        <f>MAX(0,MIN(1,IF((A6+C6) &lt;= 0.95, ROUND(A6+C6,2), FLOOR((0.95+(A6+C6-0.95)/5),0.01))))</f>
        <v>0.16</v>
      </c>
      <c r="D3" s="199"/>
      <c r="E3" s="198">
        <f>MAX(0,MIN(1,IF((A6+E6) &lt;= 0.95, ROUND(A6+E6,2), FLOOR((0.95+(A6+E6-0.95)/5),0.01))))</f>
        <v>0.71</v>
      </c>
      <c r="F3" s="199"/>
      <c r="G3" s="198">
        <f>MAX(0,MIN(1,IF((A6+G6) &lt;= 0.95, ROUND(A6+G6,2), FLOOR((0.95+(A6+G6-0.95)/5),0.01))))</f>
        <v>0.96</v>
      </c>
      <c r="H3" s="199"/>
      <c r="J3" s="191"/>
      <c r="K3" s="192"/>
      <c r="L3" s="193"/>
    </row>
    <row r="4" spans="1:12" ht="14.1" customHeight="1" thickBot="1" x14ac:dyDescent="0.3">
      <c r="A4" s="3"/>
      <c r="B4" s="11"/>
      <c r="C4" s="27"/>
      <c r="D4" s="27"/>
      <c r="E4" s="27"/>
      <c r="F4" s="27"/>
      <c r="G4" s="27"/>
      <c r="H4" s="27"/>
    </row>
    <row r="5" spans="1:12" ht="14.1" customHeight="1" thickBot="1" x14ac:dyDescent="0.3">
      <c r="A5" s="77" t="s">
        <v>686</v>
      </c>
      <c r="B5" s="11"/>
      <c r="C5" s="149" t="s">
        <v>687</v>
      </c>
      <c r="D5" s="151"/>
      <c r="E5" s="149" t="s">
        <v>688</v>
      </c>
      <c r="F5" s="151"/>
      <c r="G5" s="149" t="s">
        <v>689</v>
      </c>
      <c r="H5" s="151"/>
      <c r="J5" s="143" t="s">
        <v>715</v>
      </c>
      <c r="K5" s="31"/>
      <c r="L5" s="102" t="s">
        <v>716</v>
      </c>
    </row>
    <row r="6" spans="1:12" ht="14.1" customHeight="1" thickBot="1" x14ac:dyDescent="0.3">
      <c r="A6" s="78">
        <f>'Game Data'!$I$22+Submission!$E$16</f>
        <v>0.67</v>
      </c>
      <c r="B6" s="11"/>
      <c r="C6" s="195">
        <f>D15+D24+D33+D42+D51+D60</f>
        <v>-0.50624999999999987</v>
      </c>
      <c r="D6" s="196"/>
      <c r="E6" s="195">
        <f>F15+F24+F33+F42+F51+F60</f>
        <v>4.3749999999999914E-2</v>
      </c>
      <c r="F6" s="196"/>
      <c r="G6" s="195">
        <f>H15+H24+H33+H42+H51+H60</f>
        <v>0.35875000000000001</v>
      </c>
      <c r="H6" s="196"/>
      <c r="J6" s="144"/>
      <c r="K6" s="31"/>
      <c r="L6" s="104" t="s">
        <v>708</v>
      </c>
    </row>
    <row r="7" spans="1:12" ht="14.1" customHeight="1" thickBot="1" x14ac:dyDescent="0.3">
      <c r="A7" s="3"/>
      <c r="B7" s="11"/>
      <c r="C7" s="197" t="s">
        <v>690</v>
      </c>
      <c r="D7" s="197"/>
      <c r="E7" s="197" t="s">
        <v>691</v>
      </c>
      <c r="F7" s="197"/>
      <c r="G7" s="197" t="s">
        <v>692</v>
      </c>
      <c r="H7" s="197"/>
      <c r="J7" s="144"/>
      <c r="K7" s="105"/>
      <c r="L7" s="104" t="s">
        <v>709</v>
      </c>
    </row>
    <row r="8" spans="1:12" ht="14.1" customHeight="1" thickBot="1" x14ac:dyDescent="0.3">
      <c r="A8" s="1" t="s">
        <v>693</v>
      </c>
      <c r="B8" s="24" t="s">
        <v>7</v>
      </c>
      <c r="C8" s="1" t="s">
        <v>694</v>
      </c>
      <c r="D8" s="25" t="s">
        <v>33</v>
      </c>
      <c r="E8" s="24" t="s">
        <v>694</v>
      </c>
      <c r="F8" s="25" t="s">
        <v>33</v>
      </c>
      <c r="G8" s="24" t="s">
        <v>694</v>
      </c>
      <c r="H8" s="87" t="s">
        <v>33</v>
      </c>
      <c r="J8" s="144"/>
      <c r="K8" s="105"/>
      <c r="L8" s="104" t="s">
        <v>710</v>
      </c>
    </row>
    <row r="9" spans="1:12" ht="14.1" customHeight="1" x14ac:dyDescent="0.25">
      <c r="A9" s="56" t="str">
        <f>"Missing Required TCRs (out of "&amp;COUNTIF(TCRs!$A$10:'TCRs'!$A$250,"Required")&amp;")"</f>
        <v>Missing Required TCRs (out of 19)</v>
      </c>
      <c r="B9" s="57">
        <f>TCRs!$D$2</f>
        <v>8</v>
      </c>
      <c r="C9" s="81">
        <v>-0.1</v>
      </c>
      <c r="D9" s="96">
        <f t="shared" ref="D9:D14" si="0">B9*C9</f>
        <v>-0.8</v>
      </c>
      <c r="E9" s="83">
        <v>-0.05</v>
      </c>
      <c r="F9" s="96">
        <f t="shared" ref="F9:F14" si="1">B9*E9</f>
        <v>-0.4</v>
      </c>
      <c r="G9" s="83">
        <v>-0.02</v>
      </c>
      <c r="H9" s="96">
        <f>B9*G9</f>
        <v>-0.16</v>
      </c>
      <c r="J9" s="144"/>
      <c r="K9" s="105"/>
      <c r="L9" s="104" t="s">
        <v>711</v>
      </c>
    </row>
    <row r="10" spans="1:12" ht="14.1" customHeight="1" x14ac:dyDescent="0.25">
      <c r="A10" s="9" t="str">
        <f>"Missing Basic TCRs (out of "&amp;COUNTIF(TCRs!$A$10:'TCRs'!$A$250,"Basic")&amp;")"</f>
        <v>Missing Basic TCRs (out of 28)</v>
      </c>
      <c r="B10" s="11">
        <f>TCRs!$D$3</f>
        <v>11.5</v>
      </c>
      <c r="C10" s="82">
        <v>-0.02</v>
      </c>
      <c r="D10" s="97">
        <f t="shared" si="0"/>
        <v>-0.23</v>
      </c>
      <c r="E10" s="84">
        <v>-0.01</v>
      </c>
      <c r="F10" s="97">
        <f t="shared" si="1"/>
        <v>-0.115</v>
      </c>
      <c r="G10" s="100">
        <v>-5.0000000000000001E-3</v>
      </c>
      <c r="H10" s="97">
        <f t="shared" ref="H10:H14" si="2">B10*G10</f>
        <v>-5.7500000000000002E-2</v>
      </c>
      <c r="J10" s="144"/>
      <c r="K10" s="105"/>
      <c r="L10" s="104" t="s">
        <v>712</v>
      </c>
    </row>
    <row r="11" spans="1:12" ht="14.1" customHeight="1" x14ac:dyDescent="0.25">
      <c r="A11" s="9" t="str">
        <f>"Missing Intermediate TCRs (out of "&amp;COUNTIF(TCRs!$A$10:'TCRs'!$A$250,"Intermediate")&amp;")"</f>
        <v>Missing Intermediate TCRs (out of 19)</v>
      </c>
      <c r="B11" s="11">
        <f>TCRs!$D$4</f>
        <v>7</v>
      </c>
      <c r="C11" s="82">
        <v>-0.01</v>
      </c>
      <c r="D11" s="97">
        <f t="shared" si="0"/>
        <v>-7.0000000000000007E-2</v>
      </c>
      <c r="E11" s="100">
        <v>-5.0000000000000001E-3</v>
      </c>
      <c r="F11" s="97">
        <f t="shared" si="1"/>
        <v>-3.5000000000000003E-2</v>
      </c>
      <c r="G11" s="80">
        <v>-2.5000000000000001E-3</v>
      </c>
      <c r="H11" s="97">
        <f t="shared" si="2"/>
        <v>-1.7500000000000002E-2</v>
      </c>
      <c r="J11" s="144"/>
      <c r="K11" s="105"/>
      <c r="L11" s="104" t="s">
        <v>713</v>
      </c>
    </row>
    <row r="12" spans="1:12" ht="14.1" customHeight="1" thickBot="1" x14ac:dyDescent="0.3">
      <c r="A12" s="9" t="str">
        <f>"Completed Advanced TCRs (out of "&amp;COUNTIF(TCRs!$A$10:'TCRs'!$A$250,"Advanced")&amp;")"</f>
        <v>Completed Advanced TCRs (out of 20)</v>
      </c>
      <c r="B12" s="11">
        <f>TCRs!$D$7</f>
        <v>6.5</v>
      </c>
      <c r="C12" s="101">
        <v>5.0000000000000001E-3</v>
      </c>
      <c r="D12" s="97">
        <f t="shared" si="0"/>
        <v>3.2500000000000001E-2</v>
      </c>
      <c r="E12" s="101">
        <v>5.0000000000000001E-3</v>
      </c>
      <c r="F12" s="97">
        <f t="shared" si="1"/>
        <v>3.2500000000000001E-2</v>
      </c>
      <c r="G12" s="101">
        <v>5.0000000000000001E-3</v>
      </c>
      <c r="H12" s="97">
        <f t="shared" si="2"/>
        <v>3.2500000000000001E-2</v>
      </c>
      <c r="J12" s="145"/>
      <c r="K12" s="105"/>
      <c r="L12" s="103" t="s">
        <v>714</v>
      </c>
    </row>
    <row r="13" spans="1:12" ht="14.1" customHeight="1" x14ac:dyDescent="0.25">
      <c r="A13" s="9" t="str">
        <f>"Completed Professional TCRs (out of "&amp;COUNTIF(TCRs!$A$10:'TCRs'!$A$250,"Professional")&amp;")"</f>
        <v>Completed Professional TCRs (out of 9)</v>
      </c>
      <c r="B13" s="11">
        <f>TCRs!$D$8</f>
        <v>1</v>
      </c>
      <c r="C13" s="121">
        <v>7.4999999999999997E-3</v>
      </c>
      <c r="D13" s="97">
        <f t="shared" si="0"/>
        <v>7.4999999999999997E-3</v>
      </c>
      <c r="E13" s="121">
        <v>7.4999999999999997E-3</v>
      </c>
      <c r="F13" s="97">
        <f t="shared" si="1"/>
        <v>7.4999999999999997E-3</v>
      </c>
      <c r="G13" s="121">
        <v>7.4999999999999997E-3</v>
      </c>
      <c r="H13" s="97">
        <f t="shared" si="2"/>
        <v>7.4999999999999997E-3</v>
      </c>
    </row>
    <row r="14" spans="1:12" ht="14.1" customHeight="1" thickBot="1" x14ac:dyDescent="0.3">
      <c r="A14" s="10" t="str">
        <f>"Completed Innovative TCRs (out of "&amp;COUNTIF(TCRs!$A$10:'TCRs'!$A$250,"Innovative")&amp;")"</f>
        <v>Completed Innovative TCRs (out of 9)</v>
      </c>
      <c r="B14" s="58">
        <f>TCRs!$D$9</f>
        <v>0</v>
      </c>
      <c r="C14" s="86">
        <v>0.01</v>
      </c>
      <c r="D14" s="98">
        <f t="shared" si="0"/>
        <v>0</v>
      </c>
      <c r="E14" s="86">
        <v>0.01</v>
      </c>
      <c r="F14" s="98">
        <f t="shared" si="1"/>
        <v>0</v>
      </c>
      <c r="G14" s="86">
        <v>0.01</v>
      </c>
      <c r="H14" s="98">
        <f t="shared" si="2"/>
        <v>0</v>
      </c>
    </row>
    <row r="15" spans="1:12" ht="14.1" customHeight="1" x14ac:dyDescent="0.25">
      <c r="A15" s="3"/>
      <c r="B15" s="11"/>
      <c r="C15" s="79" t="s">
        <v>16</v>
      </c>
      <c r="D15" s="99">
        <f>SUM(D9:D14)</f>
        <v>-1.06</v>
      </c>
      <c r="E15" s="79" t="s">
        <v>16</v>
      </c>
      <c r="F15" s="99">
        <f>SUM(F9:F14)</f>
        <v>-0.51000000000000012</v>
      </c>
      <c r="G15" s="79" t="s">
        <v>16</v>
      </c>
      <c r="H15" s="99">
        <f>SUM(H9:H14)</f>
        <v>-0.19499999999999998</v>
      </c>
    </row>
    <row r="16" spans="1:12" ht="14.1" customHeight="1" thickBot="1" x14ac:dyDescent="0.3">
      <c r="A16" s="3"/>
      <c r="B16" s="11"/>
      <c r="C16" s="194" t="s">
        <v>690</v>
      </c>
      <c r="D16" s="194"/>
      <c r="E16" s="194" t="s">
        <v>691</v>
      </c>
      <c r="F16" s="194"/>
      <c r="G16" s="194" t="s">
        <v>692</v>
      </c>
      <c r="H16" s="194"/>
    </row>
    <row r="17" spans="1:8" ht="14.1" customHeight="1" thickBot="1" x14ac:dyDescent="0.3">
      <c r="A17" s="1" t="s">
        <v>695</v>
      </c>
      <c r="B17" s="24" t="s">
        <v>7</v>
      </c>
      <c r="C17" s="111" t="s">
        <v>694</v>
      </c>
      <c r="D17" s="25" t="s">
        <v>33</v>
      </c>
      <c r="E17" s="24" t="s">
        <v>694</v>
      </c>
      <c r="F17" s="25" t="s">
        <v>33</v>
      </c>
      <c r="G17" s="24" t="s">
        <v>694</v>
      </c>
      <c r="H17" s="25" t="s">
        <v>33</v>
      </c>
    </row>
    <row r="18" spans="1:8" ht="14.1" customHeight="1" x14ac:dyDescent="0.25">
      <c r="A18" s="56" t="str">
        <f>"Missing Required DCRs (out of "&amp;COUNTIF(DCRs!$A$10:'DCRs'!$A$241,"Required")&amp;")"</f>
        <v>Missing Required DCRs (out of 8)</v>
      </c>
      <c r="B18" s="57">
        <f>DCRs!$D$2</f>
        <v>0</v>
      </c>
      <c r="C18" s="112">
        <v>-0.05</v>
      </c>
      <c r="D18" s="96">
        <f t="shared" ref="D18:D23" si="3">B18*C18</f>
        <v>0</v>
      </c>
      <c r="E18" s="82">
        <v>-0.1</v>
      </c>
      <c r="F18" s="96">
        <f t="shared" ref="F18:F23" si="4">B18*E18</f>
        <v>0</v>
      </c>
      <c r="G18" s="83">
        <v>-0.05</v>
      </c>
      <c r="H18" s="96">
        <f>B18*G18</f>
        <v>0</v>
      </c>
    </row>
    <row r="19" spans="1:8" ht="14.1" customHeight="1" x14ac:dyDescent="0.25">
      <c r="A19" s="9" t="str">
        <f>"Missing Basic DCRs (out of "&amp;COUNTIF(DCRs!$A$10:'DCRs'!$A$241,"Basic")&amp;")"</f>
        <v>Missing Basic DCRs (out of 7)</v>
      </c>
      <c r="B19" s="11">
        <f>DCRs!$D$3</f>
        <v>0</v>
      </c>
      <c r="C19" s="113">
        <v>-0.01</v>
      </c>
      <c r="D19" s="97">
        <f t="shared" si="3"/>
        <v>0</v>
      </c>
      <c r="E19" s="82">
        <v>-0.02</v>
      </c>
      <c r="F19" s="97">
        <f t="shared" si="4"/>
        <v>0</v>
      </c>
      <c r="G19" s="84">
        <v>-0.01</v>
      </c>
      <c r="H19" s="97">
        <f t="shared" ref="H19:H23" si="5">B19*G19</f>
        <v>0</v>
      </c>
    </row>
    <row r="20" spans="1:8" ht="14.1" customHeight="1" x14ac:dyDescent="0.25">
      <c r="A20" s="9" t="str">
        <f>"Missing Intermediate DCRs (out of "&amp;COUNTIF(DCRs!$A$10:'DCRs'!$A$241,"Intermediate")&amp;")"</f>
        <v>Missing Intermediate DCRs (out of 6)</v>
      </c>
      <c r="B20" s="11">
        <f>DCRs!$D$4</f>
        <v>0</v>
      </c>
      <c r="C20" s="114">
        <v>-5.0000000000000001E-3</v>
      </c>
      <c r="D20" s="97">
        <f t="shared" si="3"/>
        <v>0</v>
      </c>
      <c r="E20" s="82">
        <v>-0.01</v>
      </c>
      <c r="F20" s="97">
        <f t="shared" si="4"/>
        <v>0</v>
      </c>
      <c r="G20" s="100">
        <v>-5.0000000000000001E-3</v>
      </c>
      <c r="H20" s="97">
        <f t="shared" si="5"/>
        <v>0</v>
      </c>
    </row>
    <row r="21" spans="1:8" ht="14.1" customHeight="1" x14ac:dyDescent="0.25">
      <c r="A21" s="9" t="str">
        <f>"Completed Advanced DCRs (out of "&amp;COUNTIF(DCRs!$A$10:'DCRs'!$A$241,"Advanced")&amp;")"</f>
        <v>Completed Advanced DCRs (out of 15)</v>
      </c>
      <c r="B21" s="11">
        <f>DCRs!$D$7</f>
        <v>13</v>
      </c>
      <c r="C21" s="101">
        <v>5.0000000000000001E-3</v>
      </c>
      <c r="D21" s="97">
        <f t="shared" si="3"/>
        <v>6.5000000000000002E-2</v>
      </c>
      <c r="E21" s="100">
        <v>5.0000000000000001E-3</v>
      </c>
      <c r="F21" s="97">
        <f t="shared" si="4"/>
        <v>6.5000000000000002E-2</v>
      </c>
      <c r="G21" s="100">
        <v>5.0000000000000001E-3</v>
      </c>
      <c r="H21" s="97">
        <f t="shared" si="5"/>
        <v>6.5000000000000002E-2</v>
      </c>
    </row>
    <row r="22" spans="1:8" ht="14.1" customHeight="1" x14ac:dyDescent="0.25">
      <c r="A22" s="9" t="str">
        <f>"Completed Professional DCRs (out of "&amp;COUNTIF(DCRs!$A$10:'DCRs'!$A$241,"Professional")&amp;")"</f>
        <v>Completed Professional DCRs (out of 16)</v>
      </c>
      <c r="B22" s="11">
        <f>DCRs!$D$8</f>
        <v>8</v>
      </c>
      <c r="C22" s="121">
        <v>7.4999999999999997E-3</v>
      </c>
      <c r="D22" s="97">
        <f t="shared" si="3"/>
        <v>0.06</v>
      </c>
      <c r="E22" s="121">
        <v>7.4999999999999997E-3</v>
      </c>
      <c r="F22" s="97">
        <f t="shared" si="4"/>
        <v>0.06</v>
      </c>
      <c r="G22" s="121">
        <v>7.4999999999999997E-3</v>
      </c>
      <c r="H22" s="97">
        <f t="shared" si="5"/>
        <v>0.06</v>
      </c>
    </row>
    <row r="23" spans="1:8" ht="14.1" customHeight="1" thickBot="1" x14ac:dyDescent="0.3">
      <c r="A23" s="10" t="str">
        <f>"Completed Innovative DCRs (out of "&amp;COUNTIF(DCRs!$A$10:'DCRs'!$A$241,"Innovative")&amp;")"</f>
        <v>Completed Innovative DCRs (out of 28)</v>
      </c>
      <c r="B23" s="58">
        <f>DCRs!$D$9</f>
        <v>2</v>
      </c>
      <c r="C23" s="86">
        <v>0.01</v>
      </c>
      <c r="D23" s="98">
        <f t="shared" si="3"/>
        <v>0.02</v>
      </c>
      <c r="E23" s="85">
        <v>0.01</v>
      </c>
      <c r="F23" s="98">
        <f t="shared" si="4"/>
        <v>0.02</v>
      </c>
      <c r="G23" s="85">
        <v>0.01</v>
      </c>
      <c r="H23" s="98">
        <f t="shared" si="5"/>
        <v>0.02</v>
      </c>
    </row>
    <row r="24" spans="1:8" ht="14.1" customHeight="1" x14ac:dyDescent="0.25">
      <c r="A24" s="3"/>
      <c r="B24" s="11"/>
      <c r="C24" s="79" t="s">
        <v>16</v>
      </c>
      <c r="D24" s="99">
        <f>SUM(D18:D23)</f>
        <v>0.14499999999999999</v>
      </c>
      <c r="E24" s="79" t="s">
        <v>16</v>
      </c>
      <c r="F24" s="99">
        <f>SUM(F18:F23)</f>
        <v>0.14499999999999999</v>
      </c>
      <c r="G24" s="79" t="s">
        <v>16</v>
      </c>
      <c r="H24" s="99">
        <f>SUM(H18:H23)</f>
        <v>0.14499999999999999</v>
      </c>
    </row>
    <row r="25" spans="1:8" ht="14.1" customHeight="1" thickBot="1" x14ac:dyDescent="0.3">
      <c r="A25" s="3"/>
      <c r="B25" s="11"/>
      <c r="C25" s="194" t="s">
        <v>690</v>
      </c>
      <c r="D25" s="194"/>
      <c r="E25" s="194" t="s">
        <v>691</v>
      </c>
      <c r="F25" s="194"/>
      <c r="G25" s="194" t="s">
        <v>692</v>
      </c>
      <c r="H25" s="194"/>
    </row>
    <row r="26" spans="1:8" ht="14.1" customHeight="1" thickBot="1" x14ac:dyDescent="0.3">
      <c r="A26" s="1" t="s">
        <v>870</v>
      </c>
      <c r="B26" s="24" t="s">
        <v>7</v>
      </c>
      <c r="C26" s="111" t="s">
        <v>694</v>
      </c>
      <c r="D26" s="25" t="s">
        <v>33</v>
      </c>
      <c r="E26" s="24" t="s">
        <v>694</v>
      </c>
      <c r="F26" s="25" t="s">
        <v>33</v>
      </c>
      <c r="G26" s="24" t="s">
        <v>694</v>
      </c>
      <c r="H26" s="25" t="s">
        <v>33</v>
      </c>
    </row>
    <row r="27" spans="1:8" ht="14.1" customHeight="1" x14ac:dyDescent="0.25">
      <c r="A27" s="56" t="str">
        <f>"Missing Required ICRs (out of "&amp;COUNTIF(ICRs!$A$10:'ICRs'!$A$241,"Required")&amp;")"</f>
        <v>Missing Required ICRs (out of 3)</v>
      </c>
      <c r="B27" s="57">
        <f>ICRs!$D$2</f>
        <v>0</v>
      </c>
      <c r="C27" s="112">
        <v>-0.05</v>
      </c>
      <c r="D27" s="96">
        <f t="shared" ref="D27:D32" si="6">B27*C27</f>
        <v>0</v>
      </c>
      <c r="E27" s="82">
        <v>-0.1</v>
      </c>
      <c r="F27" s="96">
        <f t="shared" ref="F27:F32" si="7">B27*E27</f>
        <v>0</v>
      </c>
      <c r="G27" s="83">
        <v>-0.05</v>
      </c>
      <c r="H27" s="96">
        <f>B27*G27</f>
        <v>0</v>
      </c>
    </row>
    <row r="28" spans="1:8" ht="14.1" customHeight="1" x14ac:dyDescent="0.25">
      <c r="A28" s="9" t="str">
        <f>"Missing Basic ICRs (out of "&amp;COUNTIF(ICRs!$A$10:'ICRs'!$A$241,"Basic")&amp;")"</f>
        <v>Missing Basic ICRs (out of 6)</v>
      </c>
      <c r="B28" s="11">
        <f>ICRs!$D$3</f>
        <v>0</v>
      </c>
      <c r="C28" s="113">
        <v>-0.01</v>
      </c>
      <c r="D28" s="97">
        <f t="shared" si="6"/>
        <v>0</v>
      </c>
      <c r="E28" s="82">
        <v>-0.02</v>
      </c>
      <c r="F28" s="97">
        <f t="shared" si="7"/>
        <v>0</v>
      </c>
      <c r="G28" s="84">
        <v>-0.01</v>
      </c>
      <c r="H28" s="97">
        <f t="shared" ref="H28:H32" si="8">B28*G28</f>
        <v>0</v>
      </c>
    </row>
    <row r="29" spans="1:8" ht="14.1" customHeight="1" x14ac:dyDescent="0.25">
      <c r="A29" s="9" t="str">
        <f>"Missing Intermediate ICRs (out of "&amp;COUNTIF(ICRs!$A$10:'ICRs'!$A$241,"Intermediate")&amp;")"</f>
        <v>Missing Intermediate ICRs (out of 5)</v>
      </c>
      <c r="B29" s="11">
        <f>ICRs!$D$4</f>
        <v>0</v>
      </c>
      <c r="C29" s="114">
        <v>-5.0000000000000001E-3</v>
      </c>
      <c r="D29" s="97">
        <f t="shared" si="6"/>
        <v>0</v>
      </c>
      <c r="E29" s="82">
        <v>-0.01</v>
      </c>
      <c r="F29" s="97">
        <f t="shared" si="7"/>
        <v>0</v>
      </c>
      <c r="G29" s="100">
        <v>-5.0000000000000001E-3</v>
      </c>
      <c r="H29" s="97">
        <f t="shared" si="8"/>
        <v>0</v>
      </c>
    </row>
    <row r="30" spans="1:8" ht="14.1" customHeight="1" x14ac:dyDescent="0.25">
      <c r="A30" s="9" t="str">
        <f>"Completed Advanced ICRs (out of "&amp;COUNTIF(ICRs!$A$10:'ICRs'!$A$241,"Advanced")&amp;")"</f>
        <v>Completed Advanced ICRs (out of 8)</v>
      </c>
      <c r="B30" s="11">
        <f>ICRs!$D$7</f>
        <v>6</v>
      </c>
      <c r="C30" s="101">
        <v>5.0000000000000001E-3</v>
      </c>
      <c r="D30" s="97">
        <f t="shared" si="6"/>
        <v>0.03</v>
      </c>
      <c r="E30" s="100">
        <v>5.0000000000000001E-3</v>
      </c>
      <c r="F30" s="97">
        <f t="shared" si="7"/>
        <v>0.03</v>
      </c>
      <c r="G30" s="100">
        <v>5.0000000000000001E-3</v>
      </c>
      <c r="H30" s="97">
        <f t="shared" si="8"/>
        <v>0.03</v>
      </c>
    </row>
    <row r="31" spans="1:8" ht="14.1" customHeight="1" x14ac:dyDescent="0.25">
      <c r="A31" s="9" t="str">
        <f>"Completed Professional ICRs (out of "&amp;COUNTIF(ICRs!$A$10:'ICRs'!$A$241,"Professional")&amp;")"</f>
        <v>Completed Professional ICRs (out of 10)</v>
      </c>
      <c r="B31" s="11">
        <f>ICRs!$D$8</f>
        <v>9</v>
      </c>
      <c r="C31" s="121">
        <v>7.4999999999999997E-3</v>
      </c>
      <c r="D31" s="97">
        <f t="shared" si="6"/>
        <v>6.7500000000000004E-2</v>
      </c>
      <c r="E31" s="121">
        <v>7.4999999999999997E-3</v>
      </c>
      <c r="F31" s="97">
        <f t="shared" si="7"/>
        <v>6.7500000000000004E-2</v>
      </c>
      <c r="G31" s="121">
        <v>7.4999999999999997E-3</v>
      </c>
      <c r="H31" s="97">
        <f t="shared" si="8"/>
        <v>6.7500000000000004E-2</v>
      </c>
    </row>
    <row r="32" spans="1:8" ht="14.1" customHeight="1" thickBot="1" x14ac:dyDescent="0.3">
      <c r="A32" s="10" t="str">
        <f>"Completed Innovative ICRs (out of "&amp;COUNTIF(ICRs!$A$10:'ICRs'!$A$241,"Innovative")&amp;")"</f>
        <v>Completed Innovative ICRs (out of 7)</v>
      </c>
      <c r="B32" s="58">
        <f>ICRs!$D$9</f>
        <v>2</v>
      </c>
      <c r="C32" s="86">
        <v>0.01</v>
      </c>
      <c r="D32" s="98">
        <f t="shared" si="6"/>
        <v>0.02</v>
      </c>
      <c r="E32" s="85">
        <v>0.01</v>
      </c>
      <c r="F32" s="98">
        <f t="shared" si="7"/>
        <v>0.02</v>
      </c>
      <c r="G32" s="85">
        <v>0.01</v>
      </c>
      <c r="H32" s="98">
        <f t="shared" si="8"/>
        <v>0.02</v>
      </c>
    </row>
    <row r="33" spans="1:8" ht="14.1" customHeight="1" x14ac:dyDescent="0.25">
      <c r="A33" s="3"/>
      <c r="B33" s="11"/>
      <c r="C33" s="79" t="s">
        <v>16</v>
      </c>
      <c r="D33" s="99">
        <f>SUM(D27:D32)</f>
        <v>0.11750000000000001</v>
      </c>
      <c r="E33" s="79" t="s">
        <v>16</v>
      </c>
      <c r="F33" s="99">
        <f>SUM(F27:F32)</f>
        <v>0.11750000000000001</v>
      </c>
      <c r="G33" s="79" t="s">
        <v>16</v>
      </c>
      <c r="H33" s="99">
        <f>SUM(H27:H32)</f>
        <v>0.11750000000000001</v>
      </c>
    </row>
    <row r="34" spans="1:8" ht="14.1" customHeight="1" thickBot="1" x14ac:dyDescent="0.3">
      <c r="A34" s="3"/>
      <c r="B34" s="11"/>
      <c r="C34" s="194" t="s">
        <v>690</v>
      </c>
      <c r="D34" s="194"/>
      <c r="E34" s="194" t="s">
        <v>691</v>
      </c>
      <c r="F34" s="194"/>
      <c r="G34" s="194" t="s">
        <v>692</v>
      </c>
      <c r="H34" s="194"/>
    </row>
    <row r="35" spans="1:8" ht="14.1" customHeight="1" thickBot="1" x14ac:dyDescent="0.3">
      <c r="A35" s="1" t="s">
        <v>696</v>
      </c>
      <c r="B35" s="24" t="s">
        <v>7</v>
      </c>
      <c r="C35" s="1" t="s">
        <v>694</v>
      </c>
      <c r="D35" s="25" t="s">
        <v>33</v>
      </c>
      <c r="E35" s="24" t="s">
        <v>694</v>
      </c>
      <c r="F35" s="25" t="s">
        <v>33</v>
      </c>
      <c r="G35" s="24" t="s">
        <v>694</v>
      </c>
      <c r="H35" s="25" t="s">
        <v>33</v>
      </c>
    </row>
    <row r="36" spans="1:8" ht="14.1" customHeight="1" x14ac:dyDescent="0.25">
      <c r="A36" s="56" t="str">
        <f>"Missing Required NCRs (out of "&amp;COUNTIF(NCRs!$A$10:'NCRs'!$A$248,"Required")&amp;")"</f>
        <v>Missing Required NCRs (out of 5)</v>
      </c>
      <c r="B36" s="57">
        <f>NCRs!$D$2</f>
        <v>0</v>
      </c>
      <c r="C36" s="81">
        <v>-0.05</v>
      </c>
      <c r="D36" s="96">
        <f t="shared" ref="D36:D41" si="9">B36*C36</f>
        <v>0</v>
      </c>
      <c r="E36" s="84">
        <v>-0.1</v>
      </c>
      <c r="F36" s="96">
        <f t="shared" ref="F36:F41" si="10">B36*E36</f>
        <v>0</v>
      </c>
      <c r="G36" s="84">
        <v>-0.05</v>
      </c>
      <c r="H36" s="96">
        <f>B36*G36</f>
        <v>0</v>
      </c>
    </row>
    <row r="37" spans="1:8" ht="14.1" customHeight="1" x14ac:dyDescent="0.25">
      <c r="A37" s="9" t="str">
        <f>"Missing Basic NCRs (out of "&amp;COUNTIF(NCRs!$A$10:'NCRs'!$A$248,"Basic")&amp;")"</f>
        <v>Missing Basic NCRs (out of 6)</v>
      </c>
      <c r="B37" s="11">
        <f>NCRs!$D$3</f>
        <v>0</v>
      </c>
      <c r="C37" s="82">
        <v>-0.01</v>
      </c>
      <c r="D37" s="97">
        <f t="shared" si="9"/>
        <v>0</v>
      </c>
      <c r="E37" s="84">
        <v>-0.02</v>
      </c>
      <c r="F37" s="97">
        <f t="shared" si="10"/>
        <v>0</v>
      </c>
      <c r="G37" s="84">
        <v>-0.01</v>
      </c>
      <c r="H37" s="97">
        <f t="shared" ref="H37:H41" si="11">B37*G37</f>
        <v>0</v>
      </c>
    </row>
    <row r="38" spans="1:8" ht="14.1" customHeight="1" x14ac:dyDescent="0.25">
      <c r="A38" s="9" t="str">
        <f>"Missing Intermediate NCRs (out of "&amp;COUNTIF(NCRs!$A$10:'NCRs'!$A$248,"Intermediate")&amp;")"</f>
        <v>Missing Intermediate NCRs (out of 1)</v>
      </c>
      <c r="B38" s="11">
        <f>NCRs!$D$4</f>
        <v>0</v>
      </c>
      <c r="C38" s="101">
        <v>-5.0000000000000001E-3</v>
      </c>
      <c r="D38" s="97">
        <f t="shared" si="9"/>
        <v>0</v>
      </c>
      <c r="E38" s="84">
        <v>-0.01</v>
      </c>
      <c r="F38" s="97">
        <f t="shared" si="10"/>
        <v>0</v>
      </c>
      <c r="G38" s="100">
        <v>-5.0000000000000001E-3</v>
      </c>
      <c r="H38" s="97">
        <f t="shared" si="11"/>
        <v>0</v>
      </c>
    </row>
    <row r="39" spans="1:8" ht="14.1" customHeight="1" x14ac:dyDescent="0.25">
      <c r="A39" s="9" t="str">
        <f>"Completed Advanced NCRs (out of "&amp;COUNTIF(NCRs!$A$10:'NCRs'!$A$248,"Advanced")&amp;")"</f>
        <v>Completed Advanced NCRs (out of 8)</v>
      </c>
      <c r="B39" s="11">
        <f>NCRs!$D$7</f>
        <v>7</v>
      </c>
      <c r="C39" s="101">
        <v>5.0000000000000001E-3</v>
      </c>
      <c r="D39" s="97">
        <f t="shared" si="9"/>
        <v>3.5000000000000003E-2</v>
      </c>
      <c r="E39" s="100">
        <v>5.0000000000000001E-3</v>
      </c>
      <c r="F39" s="97">
        <f t="shared" si="10"/>
        <v>3.5000000000000003E-2</v>
      </c>
      <c r="G39" s="100">
        <v>5.0000000000000001E-3</v>
      </c>
      <c r="H39" s="97">
        <f t="shared" si="11"/>
        <v>3.5000000000000003E-2</v>
      </c>
    </row>
    <row r="40" spans="1:8" ht="14.1" customHeight="1" x14ac:dyDescent="0.25">
      <c r="A40" s="9" t="str">
        <f>"Completed Professional NCRs (out of "&amp;COUNTIF(NCRs!$A$10:'NCRs'!$A$248,"Professional")&amp;")"</f>
        <v>Completed Professional NCRs (out of 9)</v>
      </c>
      <c r="B40" s="11">
        <f>NCRs!$D$8</f>
        <v>5</v>
      </c>
      <c r="C40" s="121">
        <v>7.4999999999999997E-3</v>
      </c>
      <c r="D40" s="97">
        <f t="shared" si="9"/>
        <v>3.7499999999999999E-2</v>
      </c>
      <c r="E40" s="121">
        <v>7.4999999999999997E-3</v>
      </c>
      <c r="F40" s="97">
        <f t="shared" si="10"/>
        <v>3.7499999999999999E-2</v>
      </c>
      <c r="G40" s="121">
        <v>7.4999999999999997E-3</v>
      </c>
      <c r="H40" s="97">
        <f t="shared" si="11"/>
        <v>3.7499999999999999E-2</v>
      </c>
    </row>
    <row r="41" spans="1:8" ht="14.1" customHeight="1" thickBot="1" x14ac:dyDescent="0.3">
      <c r="A41" s="10" t="str">
        <f>"Completed Innovative NCRs (out of "&amp;COUNTIF(NCRs!$A$10:'NCRs'!$A$248,"Innovative")&amp;")"</f>
        <v>Completed Innovative NCRs (out of 11)</v>
      </c>
      <c r="B41" s="58">
        <f>NCRs!$D$9</f>
        <v>3</v>
      </c>
      <c r="C41" s="86">
        <v>0.01</v>
      </c>
      <c r="D41" s="98">
        <f t="shared" si="9"/>
        <v>0.03</v>
      </c>
      <c r="E41" s="85">
        <v>0.01</v>
      </c>
      <c r="F41" s="98">
        <f t="shared" si="10"/>
        <v>0.03</v>
      </c>
      <c r="G41" s="85">
        <v>0.01</v>
      </c>
      <c r="H41" s="98">
        <f t="shared" si="11"/>
        <v>0.03</v>
      </c>
    </row>
    <row r="42" spans="1:8" ht="14.1" customHeight="1" x14ac:dyDescent="0.25">
      <c r="A42" s="3"/>
      <c r="B42" s="11"/>
      <c r="C42" s="79" t="s">
        <v>16</v>
      </c>
      <c r="D42" s="99">
        <f>SUM(D36:D41)</f>
        <v>0.10250000000000001</v>
      </c>
      <c r="E42" s="79" t="s">
        <v>16</v>
      </c>
      <c r="F42" s="99">
        <f>SUM(F36:F41)</f>
        <v>0.10250000000000001</v>
      </c>
      <c r="G42" s="79" t="s">
        <v>16</v>
      </c>
      <c r="H42" s="99">
        <f>SUM(H36:H41)</f>
        <v>0.10250000000000001</v>
      </c>
    </row>
    <row r="43" spans="1:8" ht="14.1" customHeight="1" thickBot="1" x14ac:dyDescent="0.3">
      <c r="A43" s="3"/>
      <c r="B43" s="11"/>
      <c r="C43" s="194" t="s">
        <v>690</v>
      </c>
      <c r="D43" s="194"/>
      <c r="E43" s="194" t="s">
        <v>691</v>
      </c>
      <c r="F43" s="194"/>
      <c r="G43" s="194" t="s">
        <v>692</v>
      </c>
      <c r="H43" s="194"/>
    </row>
    <row r="44" spans="1:8" ht="14.1" customHeight="1" thickBot="1" x14ac:dyDescent="0.3">
      <c r="A44" s="1" t="s">
        <v>697</v>
      </c>
      <c r="B44" s="24" t="s">
        <v>7</v>
      </c>
      <c r="C44" s="1" t="s">
        <v>694</v>
      </c>
      <c r="D44" s="25" t="s">
        <v>33</v>
      </c>
      <c r="E44" s="24" t="s">
        <v>694</v>
      </c>
      <c r="F44" s="25" t="s">
        <v>33</v>
      </c>
      <c r="G44" s="24" t="s">
        <v>694</v>
      </c>
      <c r="H44" s="25" t="s">
        <v>33</v>
      </c>
    </row>
    <row r="45" spans="1:8" ht="14.1" customHeight="1" x14ac:dyDescent="0.25">
      <c r="A45" s="56" t="str">
        <f>"Missing Required VCRs (out of "&amp;COUNTIF(VCRs!$A$10:'VCRs'!$A$227,"Required")&amp;")"</f>
        <v>Missing Required VCRs (out of 2)</v>
      </c>
      <c r="B45" s="57">
        <f>VCRs!$D$2</f>
        <v>0</v>
      </c>
      <c r="C45" s="82">
        <v>-0.05</v>
      </c>
      <c r="D45" s="96">
        <f t="shared" ref="D45:D50" si="12">B45*C45</f>
        <v>0</v>
      </c>
      <c r="E45" s="84">
        <v>-0.05</v>
      </c>
      <c r="F45" s="96">
        <f t="shared" ref="F45:F50" si="13">B45*E45</f>
        <v>0</v>
      </c>
      <c r="G45" s="81">
        <v>-0.1</v>
      </c>
      <c r="H45" s="96">
        <f>B45*G45</f>
        <v>0</v>
      </c>
    </row>
    <row r="46" spans="1:8" ht="14.1" customHeight="1" x14ac:dyDescent="0.25">
      <c r="A46" s="9" t="str">
        <f>"Missing Basic VCRs (out of "&amp;COUNTIF(VCRs!$A$10:'VCRs'!$A$227,"Basic")&amp;")"</f>
        <v>Missing Basic VCRs (out of 5)</v>
      </c>
      <c r="B46" s="11">
        <f>VCRs!$D$3</f>
        <v>0</v>
      </c>
      <c r="C46" s="82">
        <v>-0.01</v>
      </c>
      <c r="D46" s="97">
        <f t="shared" si="12"/>
        <v>0</v>
      </c>
      <c r="E46" s="84">
        <v>-0.01</v>
      </c>
      <c r="F46" s="97">
        <f t="shared" si="13"/>
        <v>0</v>
      </c>
      <c r="G46" s="82">
        <v>-0.02</v>
      </c>
      <c r="H46" s="97">
        <f t="shared" ref="H46:H50" si="14">B46*G46</f>
        <v>0</v>
      </c>
    </row>
    <row r="47" spans="1:8" ht="14.1" customHeight="1" x14ac:dyDescent="0.25">
      <c r="A47" s="9" t="str">
        <f>"Missing Intermediate VCRs (out of "&amp;COUNTIF(VCRs!$A$10:'VCRs'!$A$227,"Intermediate")&amp;")"</f>
        <v>Missing Intermediate VCRs (out of 7)</v>
      </c>
      <c r="B47" s="11">
        <f>VCRs!$D$4</f>
        <v>0</v>
      </c>
      <c r="C47" s="101">
        <v>-5.0000000000000001E-3</v>
      </c>
      <c r="D47" s="97">
        <f t="shared" si="12"/>
        <v>0</v>
      </c>
      <c r="E47" s="100">
        <v>-5.0000000000000001E-3</v>
      </c>
      <c r="F47" s="97">
        <f t="shared" si="13"/>
        <v>0</v>
      </c>
      <c r="G47" s="82">
        <v>-0.01</v>
      </c>
      <c r="H47" s="97">
        <f t="shared" si="14"/>
        <v>0</v>
      </c>
    </row>
    <row r="48" spans="1:8" ht="14.1" customHeight="1" x14ac:dyDescent="0.25">
      <c r="A48" s="9" t="str">
        <f>"Completed Advanced VCRs (out of "&amp;COUNTIF(VCRs!$A$10:'VCRs'!$A$227,"Advanced")&amp;")"</f>
        <v>Completed Advanced VCRs (out of 14)</v>
      </c>
      <c r="B48" s="11">
        <f>VCRs!$D$7</f>
        <v>13</v>
      </c>
      <c r="C48" s="101">
        <v>5.0000000000000001E-3</v>
      </c>
      <c r="D48" s="97">
        <f t="shared" si="12"/>
        <v>6.5000000000000002E-2</v>
      </c>
      <c r="E48" s="100">
        <v>5.0000000000000001E-3</v>
      </c>
      <c r="F48" s="97">
        <f t="shared" si="13"/>
        <v>6.5000000000000002E-2</v>
      </c>
      <c r="G48" s="100">
        <v>5.0000000000000001E-3</v>
      </c>
      <c r="H48" s="97">
        <f t="shared" si="14"/>
        <v>6.5000000000000002E-2</v>
      </c>
    </row>
    <row r="49" spans="1:8" ht="14.1" customHeight="1" x14ac:dyDescent="0.25">
      <c r="A49" s="9" t="str">
        <f>"Completed Professional VCRs (out of "&amp;COUNTIF(VCRs!$A$10:'VCRs'!$A$227,"Professional")&amp;")"</f>
        <v>Completed Professional VCRs (out of 11)</v>
      </c>
      <c r="B49" s="11">
        <f>VCRs!$D$8</f>
        <v>5</v>
      </c>
      <c r="C49" s="121">
        <v>7.4999999999999997E-3</v>
      </c>
      <c r="D49" s="97">
        <f t="shared" si="12"/>
        <v>3.7499999999999999E-2</v>
      </c>
      <c r="E49" s="121">
        <v>7.4999999999999997E-3</v>
      </c>
      <c r="F49" s="97">
        <f t="shared" si="13"/>
        <v>3.7499999999999999E-2</v>
      </c>
      <c r="G49" s="121">
        <v>7.4999999999999997E-3</v>
      </c>
      <c r="H49" s="97">
        <f t="shared" si="14"/>
        <v>3.7499999999999999E-2</v>
      </c>
    </row>
    <row r="50" spans="1:8" ht="14.1" customHeight="1" thickBot="1" x14ac:dyDescent="0.3">
      <c r="A50" s="10" t="str">
        <f>"Completed Innovative VCRs (out of "&amp;COUNTIF(VCRs!$A$10:'VCRs'!$A$227,"Innovative")&amp;")"</f>
        <v>Completed Innovative VCRs (out of 7)</v>
      </c>
      <c r="B50" s="58">
        <f>VCRs!$D$9</f>
        <v>2</v>
      </c>
      <c r="C50" s="86">
        <v>0.01</v>
      </c>
      <c r="D50" s="98">
        <f t="shared" si="12"/>
        <v>0.02</v>
      </c>
      <c r="E50" s="85">
        <v>0.01</v>
      </c>
      <c r="F50" s="98">
        <f t="shared" si="13"/>
        <v>0.02</v>
      </c>
      <c r="G50" s="85">
        <v>0.01</v>
      </c>
      <c r="H50" s="98">
        <f t="shared" si="14"/>
        <v>0.02</v>
      </c>
    </row>
    <row r="51" spans="1:8" ht="14.1" customHeight="1" x14ac:dyDescent="0.25">
      <c r="A51" s="3"/>
      <c r="B51" s="11"/>
      <c r="C51" s="79" t="s">
        <v>16</v>
      </c>
      <c r="D51" s="99">
        <f>SUM(D45:D50)</f>
        <v>0.12250000000000001</v>
      </c>
      <c r="E51" s="79" t="s">
        <v>16</v>
      </c>
      <c r="F51" s="99">
        <f>SUM(F45:F50)</f>
        <v>0.12250000000000001</v>
      </c>
      <c r="G51" s="79" t="s">
        <v>16</v>
      </c>
      <c r="H51" s="99">
        <f>SUM(H45:H50)</f>
        <v>0.12250000000000001</v>
      </c>
    </row>
    <row r="52" spans="1:8" ht="14.1" customHeight="1" thickBot="1" x14ac:dyDescent="0.3">
      <c r="A52" s="3"/>
      <c r="B52" s="11"/>
      <c r="C52" s="194" t="s">
        <v>690</v>
      </c>
      <c r="D52" s="194"/>
      <c r="E52" s="194" t="s">
        <v>691</v>
      </c>
      <c r="F52" s="194"/>
      <c r="G52" s="194" t="s">
        <v>692</v>
      </c>
      <c r="H52" s="194"/>
    </row>
    <row r="53" spans="1:8" ht="14.1" customHeight="1" thickBot="1" x14ac:dyDescent="0.3">
      <c r="A53" s="1" t="s">
        <v>698</v>
      </c>
      <c r="B53" s="24" t="s">
        <v>7</v>
      </c>
      <c r="C53" s="1" t="s">
        <v>694</v>
      </c>
      <c r="D53" s="25" t="s">
        <v>33</v>
      </c>
      <c r="E53" s="24" t="s">
        <v>694</v>
      </c>
      <c r="F53" s="25" t="s">
        <v>33</v>
      </c>
      <c r="G53" s="24" t="s">
        <v>694</v>
      </c>
      <c r="H53" s="25" t="s">
        <v>33</v>
      </c>
    </row>
    <row r="54" spans="1:8" ht="14.1" customHeight="1" x14ac:dyDescent="0.25">
      <c r="A54" s="56" t="str">
        <f>"Missing Required ACRs (out of "&amp;COUNTIF(ACRs!$A$10:'ACRs'!$A$240,"Required")&amp;")"</f>
        <v>Missing Required ACRs (out of 5)</v>
      </c>
      <c r="B54" s="57">
        <f>ACRs!$D$2</f>
        <v>0</v>
      </c>
      <c r="C54" s="81">
        <v>-0.05</v>
      </c>
      <c r="D54" s="96">
        <f t="shared" ref="D54:D59" si="15">B54*C54</f>
        <v>0</v>
      </c>
      <c r="E54" s="83">
        <v>-0.05</v>
      </c>
      <c r="F54" s="96">
        <f t="shared" ref="F54:F59" si="16">B54*E54</f>
        <v>0</v>
      </c>
      <c r="G54" s="83">
        <v>-0.05</v>
      </c>
      <c r="H54" s="96">
        <f>B54*G54</f>
        <v>0</v>
      </c>
    </row>
    <row r="55" spans="1:8" ht="14.1" customHeight="1" x14ac:dyDescent="0.25">
      <c r="A55" s="9" t="str">
        <f>"Missing Basic ACRs (out of "&amp;COUNTIF(ACRs!$A$10:'ACRs'!$A$240,"Basic")&amp;")"</f>
        <v>Missing Basic ACRs (out of 4)</v>
      </c>
      <c r="B55" s="11">
        <f>ACRs!$D$3</f>
        <v>0</v>
      </c>
      <c r="C55" s="82">
        <v>-0.01</v>
      </c>
      <c r="D55" s="97">
        <f t="shared" si="15"/>
        <v>0</v>
      </c>
      <c r="E55" s="84">
        <v>-0.01</v>
      </c>
      <c r="F55" s="97">
        <f t="shared" si="16"/>
        <v>0</v>
      </c>
      <c r="G55" s="84">
        <v>-0.01</v>
      </c>
      <c r="H55" s="97">
        <f t="shared" ref="H55:H59" si="17">B55*G55</f>
        <v>0</v>
      </c>
    </row>
    <row r="56" spans="1:8" ht="14.1" customHeight="1" x14ac:dyDescent="0.25">
      <c r="A56" s="9" t="str">
        <f>"Missing Intermediate ACRs (out of "&amp;COUNTIF(ACRs!$A$10:'ACRs'!$A$240,"Intermediate")&amp;")"</f>
        <v>Missing Intermediate ACRs (out of 4)</v>
      </c>
      <c r="B56" s="11">
        <f>ACRs!$D$4</f>
        <v>0</v>
      </c>
      <c r="C56" s="101">
        <v>-5.0000000000000001E-3</v>
      </c>
      <c r="D56" s="97">
        <f t="shared" si="15"/>
        <v>0</v>
      </c>
      <c r="E56" s="100">
        <v>-5.0000000000000001E-3</v>
      </c>
      <c r="F56" s="97">
        <f t="shared" si="16"/>
        <v>0</v>
      </c>
      <c r="G56" s="100">
        <v>-5.0000000000000001E-3</v>
      </c>
      <c r="H56" s="97">
        <f t="shared" si="17"/>
        <v>0</v>
      </c>
    </row>
    <row r="57" spans="1:8" ht="14.1" customHeight="1" x14ac:dyDescent="0.25">
      <c r="A57" s="9" t="str">
        <f>"Completed Advanced ACRs (out of "&amp;COUNTIF(ACRs!$A$10:'ACRs'!$A$240,"Advanced")&amp;")"</f>
        <v>Completed Advanced ACRs (out of 9)</v>
      </c>
      <c r="B57" s="11">
        <f>ACRs!$D$7</f>
        <v>8</v>
      </c>
      <c r="C57" s="101">
        <v>5.0000000000000001E-3</v>
      </c>
      <c r="D57" s="97">
        <f t="shared" si="15"/>
        <v>0.04</v>
      </c>
      <c r="E57" s="100">
        <v>5.0000000000000001E-3</v>
      </c>
      <c r="F57" s="97">
        <f t="shared" si="16"/>
        <v>0.04</v>
      </c>
      <c r="G57" s="100">
        <v>5.0000000000000001E-3</v>
      </c>
      <c r="H57" s="97">
        <f t="shared" si="17"/>
        <v>0.04</v>
      </c>
    </row>
    <row r="58" spans="1:8" ht="14.1" customHeight="1" x14ac:dyDescent="0.25">
      <c r="A58" s="9" t="str">
        <f>"Completed Professional ACRs (out of "&amp;COUNTIF(ACRs!$A$10:'ACRs'!$A$240,"Professional")&amp;")"</f>
        <v>Completed Professional ACRs (out of 6)</v>
      </c>
      <c r="B58" s="11">
        <f>ACRs!$D$8</f>
        <v>3.5</v>
      </c>
      <c r="C58" s="121">
        <v>7.4999999999999997E-3</v>
      </c>
      <c r="D58" s="97">
        <f t="shared" si="15"/>
        <v>2.6249999999999999E-2</v>
      </c>
      <c r="E58" s="121">
        <v>7.4999999999999997E-3</v>
      </c>
      <c r="F58" s="97">
        <f t="shared" si="16"/>
        <v>2.6249999999999999E-2</v>
      </c>
      <c r="G58" s="121">
        <v>7.4999999999999997E-3</v>
      </c>
      <c r="H58" s="97">
        <f t="shared" si="17"/>
        <v>2.6249999999999999E-2</v>
      </c>
    </row>
    <row r="59" spans="1:8" ht="14.1" customHeight="1" thickBot="1" x14ac:dyDescent="0.3">
      <c r="A59" s="10" t="str">
        <f>"Completed Innovative ACRs (out of "&amp;COUNTIF(ACRs!$A$10:'ACRs'!$A$240,"Innovative")&amp;")"</f>
        <v>Completed Innovative ACRs (out of 4)</v>
      </c>
      <c r="B59" s="58">
        <f>ACRs!$D$9</f>
        <v>0</v>
      </c>
      <c r="C59" s="86">
        <v>0.01</v>
      </c>
      <c r="D59" s="98">
        <f t="shared" si="15"/>
        <v>0</v>
      </c>
      <c r="E59" s="85">
        <v>0.01</v>
      </c>
      <c r="F59" s="98">
        <f t="shared" si="16"/>
        <v>0</v>
      </c>
      <c r="G59" s="85">
        <v>0.01</v>
      </c>
      <c r="H59" s="98">
        <f t="shared" si="17"/>
        <v>0</v>
      </c>
    </row>
    <row r="60" spans="1:8" ht="14.1" customHeight="1" x14ac:dyDescent="0.25">
      <c r="A60" s="3"/>
      <c r="B60" s="11"/>
      <c r="C60" s="79" t="s">
        <v>16</v>
      </c>
      <c r="D60" s="99">
        <f>SUM(D54:D59)</f>
        <v>6.6250000000000003E-2</v>
      </c>
      <c r="E60" s="79" t="s">
        <v>16</v>
      </c>
      <c r="F60" s="99">
        <f>SUM(F54:F59)</f>
        <v>6.6250000000000003E-2</v>
      </c>
      <c r="G60" s="79" t="s">
        <v>16</v>
      </c>
      <c r="H60" s="99">
        <f>SUM(H54:H59)</f>
        <v>6.6250000000000003E-2</v>
      </c>
    </row>
  </sheetData>
  <mergeCells count="36">
    <mergeCell ref="C1:D1"/>
    <mergeCell ref="E1:F1"/>
    <mergeCell ref="G1:H1"/>
    <mergeCell ref="C2:D2"/>
    <mergeCell ref="E2:F2"/>
    <mergeCell ref="G2:H2"/>
    <mergeCell ref="C3:D3"/>
    <mergeCell ref="E3:F3"/>
    <mergeCell ref="G3:H3"/>
    <mergeCell ref="C5:D5"/>
    <mergeCell ref="E5:F5"/>
    <mergeCell ref="G5:H5"/>
    <mergeCell ref="E25:F25"/>
    <mergeCell ref="G25:H25"/>
    <mergeCell ref="C6:D6"/>
    <mergeCell ref="E6:F6"/>
    <mergeCell ref="G6:H6"/>
    <mergeCell ref="C7:D7"/>
    <mergeCell ref="E7:F7"/>
    <mergeCell ref="G7:H7"/>
    <mergeCell ref="A1:A3"/>
    <mergeCell ref="J2:L3"/>
    <mergeCell ref="J5:J12"/>
    <mergeCell ref="C52:D52"/>
    <mergeCell ref="E52:F52"/>
    <mergeCell ref="G52:H52"/>
    <mergeCell ref="C34:D34"/>
    <mergeCell ref="E34:F34"/>
    <mergeCell ref="G34:H34"/>
    <mergeCell ref="C43:D43"/>
    <mergeCell ref="E43:F43"/>
    <mergeCell ref="G43:H43"/>
    <mergeCell ref="C16:D16"/>
    <mergeCell ref="E16:F16"/>
    <mergeCell ref="G16:H16"/>
    <mergeCell ref="C25:D2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Submission</vt:lpstr>
      <vt:lpstr>TCRs</vt:lpstr>
      <vt:lpstr>DCRs</vt:lpstr>
      <vt:lpstr>ICRs</vt:lpstr>
      <vt:lpstr>NCRs</vt:lpstr>
      <vt:lpstr>VCRs</vt:lpstr>
      <vt:lpstr>ACRs</vt:lpstr>
      <vt:lpstr>Student Grade</vt:lpstr>
      <vt:lpstr>Instructor Grade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Garrett Huxtable</cp:lastModifiedBy>
  <dcterms:created xsi:type="dcterms:W3CDTF">2014-10-20T01:35:31Z</dcterms:created>
  <dcterms:modified xsi:type="dcterms:W3CDTF">2014-12-06T04:41:42Z</dcterms:modified>
</cp:coreProperties>
</file>