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Travis\Desktop\"/>
    </mc:Choice>
  </mc:AlternateContent>
  <bookViews>
    <workbookView xWindow="0" yWindow="0" windowWidth="23040" windowHeight="9564" tabRatio="500"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<sst xmlns="http://schemas.openxmlformats.org/spreadsheetml/2006/main" count="2233" uniqueCount="910">
  <si>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</si>
  <si>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</si>
  <si>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</si>
  <si>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</si>
  <si>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</si>
  <si>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</si>
  <si>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</si>
  <si>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</si>
  <si>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</si>
  <si>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</si>
  <si>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</si>
  <si>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</si>
  <si>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</si>
  <si>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</si>
  <si>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</si>
  <si>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</si>
  <si>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</si>
  <si>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</si>
  <si>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</si>
  <si>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</si>
  <si>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</si>
  <si>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</si>
  <si>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</si>
  <si>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</si>
  <si>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</si>
  <si>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</si>
  <si>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</si>
  <si>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</si>
  <si>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</si>
  <si>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</si>
  <si>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</si>
  <si>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</si>
  <si>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</si>
  <si>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</si>
  <si>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</si>
  <si>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</si>
  <si>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</si>
  <si>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</si>
  <si>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</si>
  <si>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</si>
  <si>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</si>
  <si>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</si>
  <si>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</si>
  <si>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</si>
  <si>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</si>
  <si>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</si>
  <si>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</si>
  <si>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</si>
  <si>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</si>
  <si>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</si>
  <si>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</si>
  <si>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_rubric.xlsx</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</si>
  <si>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</si>
  <si>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</si>
  <si>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</si>
  <si>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</si>
  <si>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</si>
  <si>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</si>
  <si>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</si>
  <si>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</si>
  <si>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</si>
  <si>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</si>
  <si>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</si>
  <si>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</si>
  <si>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</si>
  <si>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</si>
  <si>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</si>
  <si>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</si>
  <si>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</si>
  <si>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</si>
  <si>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</si>
  <si>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</si>
  <si>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</si>
  <si>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</si>
  <si>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</si>
  <si>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</si>
  <si>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</si>
  <si>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</si>
  <si>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</si>
  <si>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</si>
  <si>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</si>
  <si>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</si>
  <si>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</si>
  <si>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</si>
  <si>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</si>
  <si>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</si>
  <si>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</si>
  <si>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</si>
  <si>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</si>
  <si>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</si>
  <si>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</si>
  <si>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</si>
  <si>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</si>
  <si>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</si>
  <si>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</si>
  <si>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</si>
  <si>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</si>
  <si>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</si>
  <si>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</si>
  <si>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</si>
  <si>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</si>
  <si>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</si>
  <si>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</si>
  <si>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</si>
  <si>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</si>
  <si>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</si>
  <si>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</si>
  <si>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</si>
  <si>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</si>
  <si>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</si>
  <si>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</si>
  <si>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</si>
  <si>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</si>
  <si>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</si>
  <si>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</si>
  <si>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</si>
  <si>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</si>
  <si>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</si>
  <si>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</si>
  <si>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</si>
  <si>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</si>
  <si>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</si>
  <si>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</si>
  <si>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</si>
  <si>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</si>
  <si>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</si>
  <si>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</si>
  <si>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</si>
  <si>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</si>
  <si>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</si>
  <si>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</si>
  <si>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</si>
  <si>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</si>
  <si>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</si>
  <si>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</si>
  <si>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</si>
  <si>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</si>
  <si>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</si>
  <si>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</si>
  <si>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</si>
  <si>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</si>
  <si>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</si>
  <si>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</si>
  <si>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</si>
  <si>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</si>
  <si>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</si>
  <si>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</si>
  <si>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</si>
  <si>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</si>
  <si>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</si>
  <si>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</si>
  <si>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</si>
  <si>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</si>
  <si>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</si>
  <si>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</si>
  <si>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</si>
  <si>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</si>
  <si>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</si>
  <si>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</si>
  <si>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</si>
  <si>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</si>
  <si>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</si>
  <si>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</si>
  <si>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</si>
  <si>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</si>
  <si>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</si>
  <si>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</si>
  <si>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</si>
  <si>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</si>
  <si>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</si>
  <si>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</si>
  <si>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</si>
  <si>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</si>
  <si>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</si>
  <si>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</si>
  <si>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</si>
  <si>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</si>
  <si>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</si>
  <si>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</si>
  <si>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</si>
  <si>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</si>
  <si>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</si>
  <si>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</si>
  <si>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</si>
  <si>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</si>
  <si>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</si>
  <si>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</si>
  <si>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</si>
  <si>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</si>
  <si>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</si>
  <si>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</si>
  <si>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</si>
  <si>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</si>
  <si>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</si>
  <si>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</si>
  <si>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</si>
  <si>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</si>
  <si>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</si>
  <si>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</si>
  <si>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</si>
  <si>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</si>
  <si>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</si>
  <si>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</si>
  <si>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</si>
  <si>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</si>
  <si>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</si>
  <si>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</si>
  <si>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</si>
  <si>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</si>
  <si>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</si>
  <si>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</si>
  <si>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</si>
  <si>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</si>
  <si>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</si>
  <si>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</si>
  <si>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</si>
  <si>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</si>
  <si>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</si>
  <si>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</si>
  <si>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</si>
  <si>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</si>
  <si>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</si>
  <si>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</si>
  <si>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</si>
  <si>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</si>
  <si>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</si>
  <si>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</si>
  <si>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</si>
  <si>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</si>
  <si>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</si>
  <si>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</si>
  <si>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</si>
  <si>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</si>
  <si>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</si>
  <si>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</si>
  <si>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</si>
  <si>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</si>
  <si>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</si>
  <si>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</si>
  <si>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</si>
  <si>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</si>
  <si>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</si>
  <si>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</si>
  <si>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</si>
  <si>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</si>
  <si>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</si>
  <si>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</si>
  <si>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</si>
  <si>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</si>
  <si>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</si>
  <si>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</si>
  <si>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</si>
  <si>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</si>
  <si>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</si>
  <si>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</si>
  <si>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</si>
  <si>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</si>
  <si>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</si>
  <si>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</si>
  <si>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</si>
  <si>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</si>
  <si>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</si>
  <si>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</si>
  <si>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</si>
  <si>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</si>
  <si>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</si>
  <si>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</si>
  <si>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</si>
  <si>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</si>
  <si>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</si>
  <si>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</si>
  <si>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</si>
  <si>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</si>
  <si>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</si>
  <si>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</si>
  <si>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</si>
  <si>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</si>
  <si>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</si>
  <si>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</si>
  <si>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</si>
  <si>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</si>
  <si>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</si>
  <si>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</si>
  <si>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</si>
  <si>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</si>
  <si>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</si>
  <si>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</si>
  <si>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</si>
  <si>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</si>
  <si>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</si>
  <si>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</si>
  <si>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</si>
  <si>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</si>
  <si>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</si>
  <si>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</si>
  <si>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</si>
  <si>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</si>
  <si>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</si>
  <si>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</si>
  <si>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</si>
  <si>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</si>
  <si>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</si>
  <si>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</si>
  <si>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</si>
  <si>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</si>
  <si>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</si>
  <si>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</si>
  <si>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</si>
  <si>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</si>
  <si>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</si>
  <si>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</si>
  <si>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</si>
  <si>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</si>
  <si>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</si>
  <si>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</si>
  <si>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</si>
  <si>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</si>
  <si>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</si>
  <si>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</si>
  <si>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</si>
  <si>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</si>
  <si>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</si>
  <si>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</si>
  <si>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</si>
  <si>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</si>
  <si>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</si>
  <si>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</si>
  <si>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</si>
  <si>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</si>
  <si>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</si>
  <si>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</si>
  <si>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</si>
  <si>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</si>
  <si>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</si>
  <si>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</si>
  <si>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</si>
  <si>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</si>
  <si>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</si>
  <si>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</si>
  <si>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</si>
  <si>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</si>
  <si>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</si>
  <si>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</si>
  <si>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</si>
  <si>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</si>
  <si>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</si>
  <si>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</si>
  <si>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</si>
  <si>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</si>
  <si>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</si>
  <si>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</si>
  <si>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</si>
  <si>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</si>
  <si>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</si>
  <si>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</si>
  <si>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</si>
  <si>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</si>
  <si>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</si>
  <si>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</si>
  <si>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</si>
  <si>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</si>
  <si>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</si>
  <si>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</si>
  <si>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</si>
  <si>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</si>
  <si>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</si>
  <si>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</si>
  <si>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</si>
  <si>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</si>
  <si>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</si>
  <si>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</si>
  <si>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</si>
  <si>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</si>
  <si>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</si>
  <si>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</si>
  <si>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</si>
  <si>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</si>
  <si>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</si>
  <si>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</si>
  <si>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</si>
  <si>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</si>
  <si>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</si>
  <si>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</si>
  <si>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</si>
  <si>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</si>
  <si>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</si>
  <si>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</si>
  <si>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</si>
  <si>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</si>
  <si>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</si>
  <si>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</si>
  <si>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</si>
  <si>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</si>
  <si>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</si>
  <si>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</si>
  <si>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</si>
  <si>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</si>
  <si>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</si>
  <si>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</si>
  <si>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</si>
  <si>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</si>
  <si>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</si>
  <si>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</si>
  <si>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</si>
  <si>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</si>
  <si>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</si>
  <si>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</si>
  <si>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</si>
  <si>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</si>
  <si>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</si>
  <si>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</si>
  <si>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</si>
  <si>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</si>
  <si>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</si>
  <si>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</si>
  <si>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</si>
  <si>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</si>
  <si>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</si>
  <si>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</si>
  <si>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</si>
  <si>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</si>
  <si>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</si>
  <si>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</si>
  <si>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</si>
  <si>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</si>
  <si>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</si>
  <si>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</si>
  <si>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</si>
  <si>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</si>
  <si>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</si>
  <si>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</si>
  <si>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</si>
  <si>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</si>
  <si>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</si>
  <si>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</si>
  <si>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</si>
  <si>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</si>
  <si>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</si>
  <si>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</si>
  <si>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</si>
  <si>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</si>
  <si>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</si>
  <si>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</si>
  <si>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</si>
  <si>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</si>
  <si>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</si>
  <si>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</si>
  <si>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</si>
  <si>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</si>
  <si>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</si>
  <si>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</si>
  <si>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</si>
  <si>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</si>
  <si>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</si>
  <si>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</si>
  <si>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</si>
  <si>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</si>
  <si>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</si>
  <si>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</si>
  <si>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</si>
  <si>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</si>
  <si>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</si>
  <si>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</si>
  <si>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</si>
  <si>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</si>
  <si>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</si>
  <si>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</si>
  <si>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</si>
  <si>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</si>
  <si>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</si>
  <si>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</si>
  <si>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</si>
  <si>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</si>
  <si>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</si>
  <si>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</si>
  <si>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</si>
  <si>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</si>
  <si>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</si>
  <si>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</si>
  <si>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</si>
  <si>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</si>
  <si>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</si>
  <si>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</si>
  <si>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</si>
  <si>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</si>
  <si>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</si>
  <si>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</si>
  <si>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</si>
  <si>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</si>
  <si>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</si>
  <si>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</si>
  <si>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</si>
  <si>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</si>
  <si>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</si>
  <si>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</si>
  <si>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</si>
  <si>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</si>
  <si>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</si>
  <si>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</si>
  <si>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</si>
  <si>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</si>
  <si>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</si>
  <si>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</si>
  <si>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</si>
  <si>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</si>
  <si>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</si>
  <si>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</si>
  <si>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</si>
  <si>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</si>
  <si>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</si>
  <si>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</si>
  <si>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</si>
  <si>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</si>
  <si>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</si>
  <si>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</si>
  <si>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</si>
  <si>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</si>
  <si>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</si>
  <si>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</si>
  <si>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</si>
  <si>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</si>
  <si>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</si>
  <si>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</si>
  <si>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</si>
  <si>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</si>
  <si>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</si>
  <si>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</si>
  <si>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</si>
  <si>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</si>
  <si>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</si>
  <si>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</si>
  <si>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</si>
  <si>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</si>
  <si>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</si>
  <si>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</si>
  <si>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</si>
  <si>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</si>
  <si>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</si>
  <si>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</si>
  <si>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</si>
  <si>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</si>
  <si>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</si>
  <si>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</si>
  <si>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</si>
  <si>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</si>
  <si>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</si>
  <si>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</si>
  <si>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</si>
  <si>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</si>
  <si>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</si>
  <si>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</si>
  <si>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</si>
  <si>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</si>
  <si>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</si>
  <si>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</si>
  <si>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</si>
  <si>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</si>
  <si>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</si>
  <si>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</si>
  <si>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</si>
  <si>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</si>
  <si>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</si>
  <si>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</si>
  <si>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</si>
  <si>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</si>
  <si>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</si>
  <si>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</si>
  <si>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</si>
  <si>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</si>
  <si>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</si>
  <si>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</si>
  <si>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</si>
  <si>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</si>
  <si>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</si>
  <si>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</si>
  <si>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</si>
  <si>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</si>
  <si>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</si>
  <si>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</si>
  <si>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</si>
  <si>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</si>
  <si>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</si>
  <si>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</si>
  <si>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</si>
  <si>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</si>
  <si>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</si>
  <si>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</si>
  <si>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</si>
  <si>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</si>
  <si>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</si>
  <si>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</si>
  <si>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</si>
  <si>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</si>
  <si>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</si>
  <si>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</si>
  <si>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</si>
  <si>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</si>
  <si>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</si>
  <si>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</si>
  <si>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</si>
  <si>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</si>
  <si>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</si>
  <si>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</si>
  <si>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</si>
  <si>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</si>
  <si>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</si>
  <si>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</si>
  <si>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</si>
  <si>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</si>
  <si>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</si>
  <si>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</si>
  <si>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</si>
  <si>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</si>
  <si>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</si>
  <si>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</si>
  <si>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</si>
  <si>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</si>
  <si>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</si>
  <si>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</si>
  <si>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</si>
  <si>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</si>
  <si>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</si>
  <si>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</si>
  <si>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</si>
  <si>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</si>
  <si>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</si>
  <si>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</si>
  <si>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</si>
  <si>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</si>
  <si>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</si>
  <si>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</si>
  <si>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</si>
  <si>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</si>
  <si>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</si>
  <si>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</si>
  <si>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</si>
  <si>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</si>
  <si>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</si>
  <si>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</si>
  <si>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</si>
  <si>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</si>
  <si>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</si>
  <si>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</si>
  <si>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</si>
  <si>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</si>
  <si>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</si>
  <si>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</si>
  <si>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</si>
  <si>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</si>
  <si>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</si>
  <si>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</si>
  <si>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</si>
  <si>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</si>
  <si>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</si>
  <si>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</si>
  <si>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</si>
  <si>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</si>
  <si>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</si>
  <si>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</si>
  <si>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</si>
  <si>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</si>
  <si>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</si>
  <si>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</si>
  <si>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</si>
  <si>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</si>
  <si>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</si>
  <si>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</si>
  <si>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</si>
  <si>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</si>
  <si>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</si>
  <si>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</si>
  <si>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</si>
  <si>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</si>
  <si>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family val="2"/>
        <scheme val="minor"/>
      </rPr>
      <t>Details</t>
    </r>
    <r>
      <rPr>
        <i/>
        <sz val="10"/>
        <color rgb="FFFFFFFF"/>
        <rFont val="Calibri"/>
        <family val="2"/>
        <scheme val="minor"/>
      </rPr>
      <t xml:space="preserve"> (a well-crafted audioscape of sound effects can take the place of music in some cases)</t>
    </r>
  </si>
  <si>
    <r>
      <t>Details</t>
    </r>
    <r>
      <rPr>
        <sz val="10"/>
        <color rgb="FFFFFFFF"/>
        <rFont val="Calibri"/>
        <family val="2"/>
        <scheme val="minor"/>
      </rPr>
      <t xml:space="preserve"> </t>
    </r>
    <r>
      <rPr>
        <i/>
        <sz val="10"/>
        <color rgb="FFFFFFFF"/>
        <rFont val="Calibri"/>
        <family val="2"/>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</si>
  <si>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</si>
  <si>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</si>
  <si>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</si>
  <si>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</si>
  <si>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</si>
  <si>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</si>
  <si>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</si>
  <si>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(in a narrative sense, not in an art or gameplay sense)</t>
    </r>
  </si>
  <si>
    <r>
      <t>Details</t>
    </r>
    <r>
      <rPr>
        <i/>
        <sz val="10"/>
        <color rgb="FFFFFFFF"/>
        <rFont val="Calibri"/>
        <family val="2"/>
        <scheme val="minor"/>
      </rPr>
      <t xml:space="preserve"> (just as written, not as recorded or acted)</t>
    </r>
  </si>
  <si>
    <r>
      <t>Details</t>
    </r>
    <r>
      <rPr>
        <i/>
        <sz val="10"/>
        <color rgb="FFFFFFFF"/>
        <rFont val="Calibri"/>
        <family val="2"/>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</si>
  <si>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</si>
  <si>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</si>
  <si>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</si>
  <si>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</si>
  <si>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</si>
  <si>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</si>
  <si>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</si>
  <si>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</si>
  <si>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</si>
  <si>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</si>
  <si>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</si>
  <si>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</si>
  <si>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</si>
  <si>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</si>
  <si>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</si>
  <si>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</si>
  <si>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</si>
  <si>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</si>
  <si>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</si>
  <si>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</si>
  <si>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</si>
  <si>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</si>
  <si>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</si>
  <si>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</si>
  <si>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</si>
  <si>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</si>
  <si>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</si>
  <si>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</si>
  <si>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</si>
  <si>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</si>
  <si>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</si>
  <si>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</si>
  <si>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</si>
  <si>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</si>
  <si>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family val="2"/>
        <scheme val="minor"/>
      </rPr>
      <t>www.zenrhino.org/mgd</t>
    </r>
    <r>
      <rPr>
        <sz val="14"/>
        <color rgb="FF000000"/>
        <rFont val="Calibri"/>
        <family val="2"/>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</si>
  <si>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</si>
  <si>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</si>
  <si>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</si>
  <si>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</si>
  <si>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</si>
  <si>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</si>
  <si>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</si>
  <si>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</si>
  <si>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</si>
  <si>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</si>
  <si>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</si>
  <si>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</si>
  <si>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</si>
  <si>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</si>
  <si>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</si>
  <si>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</si>
  <si>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</si>
  <si>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</si>
  <si>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</si>
  <si>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</si>
  <si>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</si>
  <si>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</si>
  <si>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</si>
  <si>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</si>
  <si>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</si>
  <si>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</si>
  <si>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</si>
  <si>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</si>
  <si>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</si>
  <si>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</si>
  <si>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</si>
  <si>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</si>
  <si>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</si>
  <si>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</si>
  <si>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</si>
  <si>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</si>
  <si>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</si>
  <si>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</si>
  <si>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</si>
  <si>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</si>
  <si>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</si>
  <si>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</si>
  <si>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</si>
  <si>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</si>
  <si>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</si>
  <si>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family val="2"/>
        <scheme val="minor"/>
      </rPr>
      <t>gamename</t>
    </r>
    <r>
      <rPr>
        <sz val="10"/>
        <color rgb="FF000000"/>
        <rFont val="Calibri"/>
        <family val="2"/>
        <scheme val="minor"/>
      </rPr>
      <t xml:space="preserve">_1.jpg </t>
    </r>
    <r>
      <rPr>
        <b/>
        <sz val="10"/>
        <color rgb="FF000000"/>
        <rFont val="Calibri"/>
        <family val="2"/>
        <scheme val="minor"/>
      </rPr>
      <t>gamename</t>
    </r>
    <r>
      <rPr>
        <sz val="10"/>
        <color rgb="FF000000"/>
        <rFont val="Calibri"/>
        <family val="2"/>
        <scheme val="minor"/>
      </rPr>
      <t xml:space="preserve">_2.jpg </t>
    </r>
    <r>
      <rPr>
        <b/>
        <sz val="10"/>
        <color rgb="FF000000"/>
        <rFont val="Calibri"/>
        <family val="2"/>
        <scheme val="minor"/>
      </rPr>
      <t>gamename</t>
    </r>
    <r>
      <rPr>
        <sz val="10"/>
        <color rgb="FF000000"/>
        <rFont val="Calibri"/>
        <family val="2"/>
        <scheme val="minor"/>
      </rPr>
      <t>_3.jpg</t>
    </r>
  </si>
  <si>
    <r>
      <rPr>
        <b/>
        <sz val="10"/>
        <color rgb="FF000000"/>
        <rFont val="Calibri"/>
        <family val="2"/>
        <scheme val="minor"/>
      </rPr>
      <t>gamename</t>
    </r>
    <r>
      <rPr>
        <sz val="10"/>
        <color rgb="FF000000"/>
        <rFont val="Calibri"/>
        <family val="2"/>
        <scheme val="minor"/>
      </rPr>
      <t xml:space="preserve">_1_hires.jpg </t>
    </r>
    <r>
      <rPr>
        <b/>
        <sz val="10"/>
        <color rgb="FF000000"/>
        <rFont val="Calibri"/>
        <family val="2"/>
        <scheme val="minor"/>
      </rPr>
      <t>gamename</t>
    </r>
    <r>
      <rPr>
        <sz val="10"/>
        <color rgb="FF000000"/>
        <rFont val="Calibri"/>
        <family val="2"/>
        <scheme val="minor"/>
      </rPr>
      <t xml:space="preserve">_2_hires.jpg </t>
    </r>
    <r>
      <rPr>
        <b/>
        <sz val="10"/>
        <color rgb="FF000000"/>
        <rFont val="Calibri"/>
        <family val="2"/>
        <scheme val="minor"/>
      </rPr>
      <t>gamename</t>
    </r>
    <r>
      <rPr>
        <sz val="10"/>
        <color rgb="FF000000"/>
        <rFont val="Calibri"/>
        <family val="2"/>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</si>
  <si>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</si>
  <si>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family val="2"/>
        <scheme val="minor"/>
      </rPr>
      <t>_tech_hires.jpg</t>
    </r>
  </si>
  <si>
    <r>
      <t>gamename</t>
    </r>
    <r>
      <rPr>
        <sz val="10"/>
        <color rgb="FF000000"/>
        <rFont val="Calibri"/>
        <family val="2"/>
        <scheme val="minor"/>
      </rPr>
      <t>_title_hires.jpg</t>
    </r>
  </si>
  <si>
    <r>
      <t>gamename</t>
    </r>
    <r>
      <rPr>
        <sz val="10"/>
        <color rgb="FF000000"/>
        <rFont val="Calibri"/>
        <family val="2"/>
        <scheme val="minor"/>
      </rPr>
      <t>_tech.jpg</t>
    </r>
  </si>
  <si>
    <r>
      <t>gamename</t>
    </r>
    <r>
      <rPr>
        <sz val="10"/>
        <color rgb="FF000000"/>
        <rFont val="Calibri"/>
        <family val="2"/>
        <scheme val="minor"/>
      </rPr>
      <t>_title.jpg</t>
    </r>
  </si>
  <si>
    <r>
      <t>gamename</t>
    </r>
    <r>
      <rPr>
        <sz val="10"/>
        <color rgb="FF000000"/>
        <rFont val="Calibri"/>
        <family val="2"/>
        <scheme val="minor"/>
      </rPr>
      <t>_video_raw.mp4</t>
    </r>
  </si>
  <si>
    <r>
      <t>gamename</t>
    </r>
    <r>
      <rPr>
        <sz val="10"/>
        <color rgb="FF000000"/>
        <rFont val="Calibri"/>
        <family val="2"/>
        <scheme val="minor"/>
      </rPr>
      <t>_video.mp4</t>
    </r>
  </si>
  <si>
    <r>
      <t>gamename</t>
    </r>
    <r>
      <rPr>
        <sz val="10"/>
        <color rgb="FF000000"/>
        <rFont val="Calibri"/>
        <family val="2"/>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</si>
  <si>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</si>
  <si>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</si>
  <si>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</si>
  <si>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</si>
  <si>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</si>
  <si>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family val="2"/>
        <scheme val="minor"/>
      </rPr>
      <t>gamename</t>
    </r>
    <r>
      <rPr>
        <sz val="10"/>
        <color rgb="FF000000"/>
        <rFont val="Calibri"/>
        <family val="2"/>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</si>
  <si>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</si>
  <si>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</si>
  <si>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</si>
  <si>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</si>
  <si>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</si>
  <si>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</si>
  <si>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</si>
  <si>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</si>
  <si>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</si>
  <si>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</si>
  <si>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</si>
  <si>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</si>
  <si>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</si>
  <si>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</si>
  <si>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</si>
  <si>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</si>
  <si>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</si>
  <si>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</si>
  <si>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</si>
  <si>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</si>
  <si>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</si>
  <si>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</si>
  <si>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</si>
  <si>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</si>
  <si>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</si>
  <si>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</si>
  <si>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</si>
  <si>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</si>
  <si>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</si>
  <si>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</si>
  <si>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</si>
  <si>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</si>
  <si>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</si>
  <si>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</si>
  <si>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</si>
  <si>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</si>
  <si>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</si>
  <si>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</si>
  <si>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</si>
  <si>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</si>
  <si>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</si>
  <si>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</si>
  <si>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</si>
  <si>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</si>
  <si>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</si>
  <si>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</si>
  <si>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</si>
  <si>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</si>
  <si>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</si>
  <si>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</si>
  <si>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</si>
  <si>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</si>
  <si>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</si>
  <si>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</si>
  <si>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</si>
  <si>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</si>
  <si>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</si>
  <si>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</si>
  <si>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</si>
  <si>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</si>
  <si>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</si>
  <si>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</si>
  <si>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</si>
  <si>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</si>
  <si>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</si>
  <si>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</si>
  <si>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</si>
  <si>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</si>
  <si>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</si>
  <si>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</si>
  <si>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</si>
  <si>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</si>
  <si>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</si>
  <si>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</si>
  <si>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</si>
  <si>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</si>
  <si>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</si>
  <si>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</si>
  <si>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</si>
  <si>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</si>
  <si>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</si>
  <si>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</si>
  <si>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</si>
  <si>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</si>
  <si>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</si>
  <si>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</si>
  <si>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</si>
  <si>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</si>
  <si>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</si>
  <si>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</si>
  <si>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</si>
  <si>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</si>
  <si>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</si>
  <si>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</si>
  <si>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</si>
  <si>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</si>
  <si>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</si>
  <si>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“GAM250 </t>
    </r>
    <r>
      <rPr>
        <b/>
        <sz val="10"/>
        <color theme="1"/>
        <rFont val="Calibri"/>
        <family val="2"/>
        <scheme val="minor"/>
      </rPr>
      <t>gamename</t>
    </r>
    <r>
      <rPr>
        <sz val="10"/>
        <color theme="1"/>
        <rFont val="Calibri"/>
        <family val="2"/>
        <scheme val="minor"/>
      </rPr>
      <t xml:space="preserve"> Submitted” (or GAM350, GAM450, etc.). </t>
    </r>
    <r>
      <rPr>
        <b/>
        <i/>
        <sz val="10"/>
        <color theme="1"/>
        <rFont val="Calibri"/>
        <family val="2"/>
        <scheme val="minor"/>
      </rPr>
      <t>This email must be CCed to all other members of your team.</t>
    </r>
  </si>
  <si>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 </t>
    </r>
    <r>
      <rPr>
        <b/>
        <sz val="10"/>
        <color rgb="FF000000"/>
        <rFont val="Calibri"/>
        <family val="2"/>
        <scheme val="minor"/>
      </rPr>
      <t xml:space="preserve">THIS IS DIFFERENT FROM PREVIOUS SEMESTERS. </t>
    </r>
    <r>
      <rPr>
        <sz val="10"/>
        <color rgb="FF000000"/>
        <rFont val="Calibri"/>
        <family val="2"/>
        <scheme val="minor"/>
      </rPr>
      <t>Your submission must be in a folder named "GAM250_gamename" (or "GAM350_gamename", "GAM450_gamename", etc.). Do not put the section letter in the folder name and do not zip up or compress the folder (only the source folder is zipped).</t>
    </r>
  </si>
  <si>
    <t>Setsuko</t>
  </si>
  <si>
    <t>Demon Parasol</t>
  </si>
  <si>
    <t>Gamepad</t>
  </si>
  <si>
    <t>Single Player</t>
  </si>
  <si>
    <t>GAM 255</t>
  </si>
  <si>
    <t>BAGD</t>
  </si>
  <si>
    <t>Garrett Huxtable</t>
  </si>
  <si>
    <t>(full)</t>
  </si>
  <si>
    <t>Travis Moore</t>
  </si>
  <si>
    <t>Eric Gleiser</t>
  </si>
  <si>
    <t>Jason Clark</t>
  </si>
  <si>
    <t>Drama</t>
  </si>
  <si>
    <t>Discovery</t>
  </si>
  <si>
    <t>Zero Engine</t>
  </si>
  <si>
    <t>The keyboard controls work for all menus and are used for the cheats.</t>
  </si>
  <si>
    <t>g.huxtable@digipen.edu</t>
  </si>
  <si>
    <t>Cheat Codes:
Num 1 = God Mode
Num 6 = Restore Health
Num 7 = Defeat Sword Boss
9 = Damaget the Hand  boss
Left Trigger = run
CTRL + D = Debug Graphics</t>
  </si>
  <si>
    <t>(typo in the summary file name)</t>
  </si>
  <si>
    <t>Large portion of zilch files (and fragments) are missing headers</t>
  </si>
  <si>
    <t>mouse buttons don't work, other buttons only skip one screen (not all screens)</t>
  </si>
  <si>
    <t>Says DemonParasol, not Setsuko (Team name not game name)</t>
  </si>
  <si>
    <t>Zero's fault</t>
  </si>
  <si>
    <t>not in pause menu</t>
  </si>
  <si>
    <t>not available from pause menu</t>
  </si>
  <si>
    <t>Hit MainMenu, click no and the menu screws up (sits at the top)</t>
  </si>
  <si>
    <t>Got to the end but couldn't collect the origami or something so I got stuck at the end</t>
  </si>
  <si>
    <t>says 2014 not 2015</t>
  </si>
  <si>
    <t>doesn't support in-game switching</t>
  </si>
  <si>
    <t>stuff is clipped at 1024x768</t>
  </si>
  <si>
    <t>Updated for resubmission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</si>
</sst>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9">
    <font>
      <sz val="12"/>
      <color theme="1"/>
      <name val="Calibri"/>
      <family val="2"/>
      <charset val="134"/>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sz val="10"/>
      <color rgb="FFFFFFFF"/>
      <name val="Calibri"/>
      <family val="2"/>
      <scheme val="minor"/>
    </font>
    <font>
      <i/>
      <sz val="10"/>
      <color rgb="FFFFFFFF"/>
      <name val="Calibri"/>
      <family val="2"/>
      <scheme val="minor"/>
    </font>
    <font>
      <b/>
      <sz val="24"/>
      <color rgb="FFFFFFFF"/>
      <name val="Calibri"/>
      <family val="2"/>
      <scheme val="minor"/>
    </font>
    <font>
      <sz val="13.5"/>
      <color rgb="FF000000"/>
      <name val="Calibri"/>
      <family val="2"/>
      <scheme val="minor"/>
    </font>
    <font>
      <b/>
      <sz val="13.5"/>
      <color rgb="FFFFFFFF"/>
      <name val="Calibri"/>
      <family val="2"/>
      <scheme val="minor"/>
    </font>
    <font>
      <sz val="24"/>
      <color rgb="FF000000"/>
      <name val="Calibri"/>
      <family val="2"/>
      <scheme val="minor"/>
    </font>
    <font>
      <b/>
      <sz val="18"/>
      <color rgb="FF000000"/>
      <name val="Calibri"/>
      <family val="2"/>
      <scheme val="minor"/>
    </font>
    <font>
      <sz val="14"/>
      <color rgb="FF000000"/>
      <name val="Calibri"/>
      <family val="2"/>
      <scheme val="minor"/>
    </font>
    <font>
      <sz val="14"/>
      <color rgb="FF0000FF"/>
      <name val="Calibri"/>
      <family val="2"/>
      <scheme val="minor"/>
    </font>
    <font>
      <sz val="18"/>
      <color rgb="FF000000"/>
      <name val="Calibri"/>
      <family val="2"/>
      <scheme val="minor"/>
    </font>
    <font>
      <b/>
      <sz val="18"/>
      <color theme="0"/>
      <name val="Calibri"/>
      <family val="2"/>
      <scheme val="minor"/>
    </font>
    <font>
      <b/>
      <sz val="18"/>
      <color theme="1"/>
      <name val="Calibri"/>
      <family val="2"/>
      <scheme val="minor"/>
    </font>
    <font>
      <b/>
      <sz val="20"/>
      <color theme="0"/>
      <name val="Calibri"/>
      <family val="2"/>
      <scheme val="minor"/>
    </font>
    <font>
      <u/>
      <sz val="12"/>
      <color theme="10"/>
      <name val="Calibri"/>
      <family val="2"/>
      <charset val="134"/>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8" fillId="0" borderId="0" applyNumberFormat="0" applyFill="0" applyBorder="0" applyAlignment="0" applyProtection="0"/>
  </cellStyleXfs>
  <cellXfs count="237">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28" fillId="3" borderId="2" xfId="643"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42413E"/>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g.huxtable@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C32" sqref="C32"/>
    </sheetView>
  </sheetViews>
  <sheetFormatPr defaultColWidth="10.69921875" defaultRowHeight="13.95" customHeight="1"/>
  <cols>
    <col min="1" max="2" width="10.69921875" style="33"/>
    <col min="3" max="3" width="26.19921875" style="33" customWidth="1"/>
    <col min="4" max="4" width="9.69921875" style="33" customWidth="1"/>
    <col min="5" max="5" width="3.69921875" style="33" customWidth="1"/>
    <col min="6" max="6" width="25.19921875" style="33" customWidth="1"/>
    <col min="7" max="7" width="13.19921875" style="33" customWidth="1"/>
    <col min="8" max="8" width="4.69921875" style="33" customWidth="1"/>
    <col min="9" max="10" width="7.19921875" style="33" customWidth="1"/>
    <col min="11" max="11" width="3.69921875" style="33" customWidth="1"/>
    <col min="12" max="12" width="31.19921875" style="33" customWidth="1"/>
    <col min="13" max="16384" width="10.69921875" style="33"/>
  </cols>
  <sheetData>
    <row r="1" spans="1:13" ht="13.95" customHeight="1" thickBot="1">
      <c r="A1" s="134" t="s">
        <v>0</v>
      </c>
      <c r="B1" s="135"/>
      <c r="C1" s="135"/>
      <c r="D1" s="136"/>
      <c r="E1" s="16"/>
      <c r="F1" s="134" t="s">
        <v>1</v>
      </c>
      <c r="G1" s="135"/>
      <c r="H1" s="135"/>
      <c r="I1" s="135"/>
      <c r="J1" s="136"/>
      <c r="K1" s="6"/>
      <c r="L1" s="6"/>
      <c r="M1" s="32"/>
    </row>
    <row r="2" spans="1:13" ht="13.95" customHeight="1">
      <c r="A2" s="137" t="s">
        <v>880</v>
      </c>
      <c r="B2" s="138"/>
      <c r="C2" s="138"/>
      <c r="D2" s="139"/>
      <c r="E2" s="16"/>
      <c r="F2" s="137" t="s">
        <v>881</v>
      </c>
      <c r="G2" s="138"/>
      <c r="H2" s="138"/>
      <c r="I2" s="138"/>
      <c r="J2" s="139"/>
      <c r="K2" s="6"/>
      <c r="L2" s="6"/>
      <c r="M2" s="32"/>
    </row>
    <row r="3" spans="1:13" ht="13.95" customHeight="1" thickBot="1">
      <c r="A3" s="140"/>
      <c r="B3" s="141"/>
      <c r="C3" s="141"/>
      <c r="D3" s="142"/>
      <c r="E3" s="16"/>
      <c r="F3" s="140"/>
      <c r="G3" s="141"/>
      <c r="H3" s="141"/>
      <c r="I3" s="141"/>
      <c r="J3" s="142"/>
      <c r="K3" s="6"/>
      <c r="L3" s="6"/>
      <c r="M3" s="32"/>
    </row>
    <row r="4" spans="1:13" ht="13.95" customHeight="1" thickBot="1">
      <c r="A4" s="16"/>
      <c r="B4" s="16"/>
      <c r="C4" s="16"/>
      <c r="D4" s="16"/>
      <c r="E4" s="16"/>
      <c r="F4" s="6"/>
      <c r="G4" s="84"/>
      <c r="H4" s="6"/>
      <c r="I4" s="6"/>
      <c r="J4" s="6"/>
      <c r="K4" s="6"/>
      <c r="L4" s="6"/>
      <c r="M4" s="32"/>
    </row>
    <row r="5" spans="1:13" ht="13.95" customHeight="1" thickBot="1">
      <c r="A5" s="134" t="s">
        <v>2</v>
      </c>
      <c r="B5" s="135"/>
      <c r="C5" s="135"/>
      <c r="D5" s="136"/>
      <c r="E5" s="16"/>
      <c r="F5" s="134" t="s">
        <v>3</v>
      </c>
      <c r="G5" s="135"/>
      <c r="H5" s="135"/>
      <c r="I5" s="135"/>
      <c r="J5" s="136"/>
      <c r="K5" s="6"/>
      <c r="L5" s="27"/>
      <c r="M5" s="32"/>
    </row>
    <row r="6" spans="1:13" ht="13.95" customHeight="1" thickBot="1">
      <c r="A6" s="146" t="s">
        <v>882</v>
      </c>
      <c r="B6" s="147"/>
      <c r="C6" s="147"/>
      <c r="D6" s="148"/>
      <c r="E6" s="16"/>
      <c r="F6" s="146" t="s">
        <v>891</v>
      </c>
      <c r="G6" s="147"/>
      <c r="H6" s="147"/>
      <c r="I6" s="147"/>
      <c r="J6" s="148"/>
      <c r="K6" s="6"/>
      <c r="L6" s="143" t="s">
        <v>26</v>
      </c>
      <c r="M6" s="32"/>
    </row>
    <row r="7" spans="1:13" ht="13.95" customHeight="1" thickBot="1">
      <c r="A7" s="5"/>
      <c r="B7" s="5"/>
      <c r="C7" s="5"/>
      <c r="D7" s="34"/>
      <c r="E7" s="16"/>
      <c r="F7" s="146" t="s">
        <v>892</v>
      </c>
      <c r="G7" s="147"/>
      <c r="H7" s="147"/>
      <c r="I7" s="147"/>
      <c r="J7" s="148"/>
      <c r="K7" s="6"/>
      <c r="L7" s="144"/>
      <c r="M7" s="32"/>
    </row>
    <row r="8" spans="1:13" ht="13.95" customHeight="1" thickBot="1">
      <c r="A8" s="134" t="s">
        <v>4</v>
      </c>
      <c r="B8" s="135"/>
      <c r="C8" s="135"/>
      <c r="D8" s="136"/>
      <c r="E8" s="16"/>
      <c r="F8" s="146"/>
      <c r="G8" s="147"/>
      <c r="H8" s="147"/>
      <c r="I8" s="147"/>
      <c r="J8" s="148"/>
      <c r="K8" s="6"/>
      <c r="L8" s="144"/>
      <c r="M8" s="32"/>
    </row>
    <row r="9" spans="1:13" ht="13.95" customHeight="1" thickBot="1">
      <c r="A9" s="146" t="s">
        <v>883</v>
      </c>
      <c r="B9" s="147"/>
      <c r="C9" s="147"/>
      <c r="D9" s="148"/>
      <c r="E9" s="16"/>
      <c r="F9" s="146"/>
      <c r="G9" s="147"/>
      <c r="H9" s="147"/>
      <c r="I9" s="147"/>
      <c r="J9" s="148"/>
      <c r="K9" s="6"/>
      <c r="L9" s="145"/>
      <c r="M9" s="32"/>
    </row>
    <row r="10" spans="1:13" ht="13.95" customHeight="1" thickBot="1">
      <c r="A10" s="4"/>
      <c r="B10" s="4"/>
      <c r="C10" s="4"/>
      <c r="D10" s="16"/>
      <c r="E10" s="16"/>
      <c r="F10" s="4"/>
      <c r="G10" s="4"/>
      <c r="H10" s="4"/>
      <c r="I10" s="4"/>
      <c r="J10" s="4"/>
      <c r="K10" s="6"/>
      <c r="L10" s="6"/>
      <c r="M10" s="32"/>
    </row>
    <row r="11" spans="1:13" ht="13.95" customHeight="1" thickBot="1">
      <c r="A11" s="134" t="s">
        <v>5</v>
      </c>
      <c r="B11" s="135"/>
      <c r="C11" s="135"/>
      <c r="D11" s="136"/>
      <c r="E11" s="16"/>
      <c r="F11" s="134" t="s">
        <v>6</v>
      </c>
      <c r="G11" s="135"/>
      <c r="H11" s="136"/>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3.95"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3" t="s">
        <v>8</v>
      </c>
      <c r="M12" s="32"/>
    </row>
    <row r="13" spans="1:13" ht="13.95" customHeight="1" thickBot="1">
      <c r="A13" s="41" t="s">
        <v>884</v>
      </c>
      <c r="B13" s="41" t="s">
        <v>885</v>
      </c>
      <c r="C13" s="42" t="s">
        <v>886</v>
      </c>
      <c r="D13" s="43" t="s">
        <v>887</v>
      </c>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4"/>
      <c r="M13" s="45"/>
    </row>
    <row r="14" spans="1:13" ht="13.95" customHeight="1" thickBot="1">
      <c r="A14" s="41" t="s">
        <v>884</v>
      </c>
      <c r="B14" s="41" t="s">
        <v>885</v>
      </c>
      <c r="C14" s="42" t="s">
        <v>888</v>
      </c>
      <c r="D14" s="43" t="s">
        <v>887</v>
      </c>
      <c r="E14" s="6"/>
      <c r="F14" s="46" t="s">
        <v>15</v>
      </c>
      <c r="G14" s="85"/>
      <c r="H14" s="47"/>
      <c r="I14" s="14">
        <f>COUNTA($A$13:$A$30)-I12-I13</f>
        <v>0</v>
      </c>
      <c r="J14" s="48">
        <v>0</v>
      </c>
      <c r="K14" s="12"/>
      <c r="L14" s="145"/>
      <c r="M14" s="49"/>
    </row>
    <row r="15" spans="1:13" ht="13.95" customHeight="1" thickBot="1">
      <c r="A15" s="41" t="s">
        <v>884</v>
      </c>
      <c r="B15" s="41" t="s">
        <v>885</v>
      </c>
      <c r="C15" s="42" t="s">
        <v>889</v>
      </c>
      <c r="D15" s="43" t="s">
        <v>887</v>
      </c>
      <c r="E15" s="6"/>
      <c r="F15" s="6"/>
      <c r="G15" s="84"/>
      <c r="H15" s="6"/>
      <c r="I15" s="15" t="s">
        <v>16</v>
      </c>
      <c r="J15" s="50">
        <f>SUM(J11:J14)</f>
        <v>2.0000000000000004E-2</v>
      </c>
      <c r="K15" s="12"/>
      <c r="L15" s="49"/>
      <c r="M15" s="49"/>
    </row>
    <row r="16" spans="1:13" ht="13.95" customHeight="1" thickBot="1">
      <c r="A16" s="41" t="s">
        <v>884</v>
      </c>
      <c r="B16" s="41" t="s">
        <v>885</v>
      </c>
      <c r="C16" s="42" t="s">
        <v>890</v>
      </c>
      <c r="D16" s="43" t="s">
        <v>887</v>
      </c>
      <c r="E16" s="6"/>
      <c r="F16" s="6"/>
      <c r="G16" s="84"/>
      <c r="H16" s="6"/>
      <c r="I16" s="6"/>
      <c r="J16" s="6"/>
      <c r="K16" s="12"/>
      <c r="L16" s="49"/>
      <c r="M16" s="49"/>
    </row>
    <row r="17" spans="1:13" ht="13.95" customHeight="1" thickBot="1">
      <c r="A17" s="41"/>
      <c r="B17" s="41"/>
      <c r="C17" s="42"/>
      <c r="D17" s="43"/>
      <c r="E17" s="6"/>
      <c r="F17" s="134" t="s">
        <v>17</v>
      </c>
      <c r="G17" s="135"/>
      <c r="H17" s="136"/>
      <c r="I17" s="2"/>
      <c r="J17" s="35">
        <v>0.75</v>
      </c>
      <c r="K17" s="6"/>
      <c r="L17" s="29"/>
      <c r="M17" s="49"/>
    </row>
    <row r="18" spans="1:13" ht="13.95" customHeight="1" thickBot="1">
      <c r="A18" s="41"/>
      <c r="B18" s="41"/>
      <c r="C18" s="42"/>
      <c r="D18" s="43"/>
      <c r="E18" s="6"/>
      <c r="F18" s="39" t="s">
        <v>19</v>
      </c>
      <c r="G18" s="122" t="s">
        <v>893</v>
      </c>
      <c r="H18" s="123"/>
      <c r="I18" s="124"/>
      <c r="J18" s="40">
        <f>IF(LEFT(G18,6)="Entire",0,IF(LEFT(G18,6)="Custom",-0.05,-0.1))</f>
        <v>-0.1</v>
      </c>
      <c r="K18" s="51"/>
      <c r="L18" s="143" t="s">
        <v>18</v>
      </c>
      <c r="M18" s="32"/>
    </row>
    <row r="19" spans="1:13" ht="13.95" customHeight="1" thickBot="1">
      <c r="A19" s="41"/>
      <c r="B19" s="41"/>
      <c r="C19" s="42"/>
      <c r="D19" s="43"/>
      <c r="E19" s="6"/>
      <c r="F19" s="46" t="s">
        <v>20</v>
      </c>
      <c r="G19" s="125" t="s">
        <v>21</v>
      </c>
      <c r="H19" s="126"/>
      <c r="I19" s="127"/>
      <c r="J19" s="48">
        <f>IF(G19="2D Graphics and 2D Gameplay",IF(J11=0.15,-0.05,0),IF(G19="3D Graphics but 2D Gameplay",IF(J11=0.15,-0.02,-0.3),IF(J11=0.15,0,-0.3)))</f>
        <v>0</v>
      </c>
      <c r="K19" s="6"/>
      <c r="L19" s="145"/>
      <c r="M19" s="32"/>
    </row>
    <row r="20" spans="1:13" ht="13.95" customHeight="1" thickBot="1">
      <c r="A20" s="41"/>
      <c r="B20" s="41"/>
      <c r="C20" s="42"/>
      <c r="D20" s="43"/>
      <c r="E20" s="6"/>
      <c r="F20" s="6"/>
      <c r="G20" s="84"/>
      <c r="H20" s="6"/>
      <c r="I20" s="15" t="s">
        <v>16</v>
      </c>
      <c r="J20" s="50">
        <f>SUM(J17:J19)</f>
        <v>0.65</v>
      </c>
      <c r="K20" s="6"/>
      <c r="L20" s="6"/>
      <c r="M20" s="32"/>
    </row>
    <row r="21" spans="1:13" ht="13.95" customHeight="1" thickBot="1">
      <c r="A21" s="41"/>
      <c r="B21" s="41"/>
      <c r="C21" s="42"/>
      <c r="D21" s="43"/>
      <c r="E21" s="6"/>
      <c r="F21" s="94"/>
      <c r="G21" s="94"/>
      <c r="H21" s="52"/>
      <c r="I21" s="26"/>
      <c r="J21" s="26"/>
      <c r="K21" s="6"/>
      <c r="L21" s="6"/>
      <c r="M21" s="32"/>
    </row>
    <row r="22" spans="1:13" ht="13.95" customHeight="1" thickBot="1">
      <c r="A22" s="41"/>
      <c r="B22" s="41"/>
      <c r="C22" s="42"/>
      <c r="D22" s="43"/>
      <c r="E22" s="6"/>
      <c r="F22" s="130" t="s">
        <v>845</v>
      </c>
      <c r="G22" s="128">
        <f>'Project Grade'!$G$3</f>
        <v>0.64</v>
      </c>
      <c r="H22" s="121"/>
      <c r="I22" s="30" t="s">
        <v>22</v>
      </c>
      <c r="J22" s="132">
        <f>J20+J15</f>
        <v>0.67</v>
      </c>
      <c r="K22" s="6"/>
      <c r="L22" s="149" t="s">
        <v>24</v>
      </c>
      <c r="M22" s="32"/>
    </row>
    <row r="23" spans="1:13" ht="13.95" customHeight="1" thickBot="1">
      <c r="A23" s="41"/>
      <c r="B23" s="41"/>
      <c r="C23" s="42"/>
      <c r="D23" s="43"/>
      <c r="E23" s="6"/>
      <c r="F23" s="131"/>
      <c r="G23" s="129"/>
      <c r="H23" s="121"/>
      <c r="I23" s="31" t="s">
        <v>23</v>
      </c>
      <c r="J23" s="133"/>
      <c r="K23" s="6"/>
      <c r="L23" s="150"/>
      <c r="M23" s="32"/>
    </row>
    <row r="24" spans="1:13" ht="13.95" customHeight="1" thickBot="1">
      <c r="A24" s="41"/>
      <c r="B24" s="41"/>
      <c r="C24" s="42"/>
      <c r="D24" s="43"/>
      <c r="E24" s="6"/>
      <c r="F24" s="94"/>
      <c r="G24" s="94"/>
      <c r="H24" s="52"/>
      <c r="I24" s="52"/>
      <c r="J24" s="52"/>
      <c r="K24" s="6"/>
      <c r="L24" s="6"/>
      <c r="M24" s="32"/>
    </row>
    <row r="25" spans="1:13" ht="13.95" customHeight="1" thickBot="1">
      <c r="A25" s="41"/>
      <c r="B25" s="41"/>
      <c r="C25" s="42"/>
      <c r="D25" s="43"/>
      <c r="E25" s="6"/>
      <c r="F25" s="159" t="s">
        <v>737</v>
      </c>
      <c r="G25" s="160"/>
      <c r="H25" s="160"/>
      <c r="I25" s="160"/>
      <c r="J25" s="161"/>
      <c r="K25" s="6"/>
      <c r="L25" s="6"/>
      <c r="M25" s="32"/>
    </row>
    <row r="26" spans="1:13" ht="13.95" customHeight="1" thickBot="1">
      <c r="A26" s="41"/>
      <c r="B26" s="41"/>
      <c r="C26" s="42"/>
      <c r="D26" s="43"/>
      <c r="E26" s="16"/>
      <c r="F26" s="162"/>
      <c r="G26" s="163"/>
      <c r="H26" s="163"/>
      <c r="I26" s="163"/>
      <c r="J26" s="164"/>
      <c r="K26" s="6"/>
      <c r="L26" s="6"/>
      <c r="M26" s="32"/>
    </row>
    <row r="27" spans="1:13" ht="13.95" customHeight="1" thickBot="1">
      <c r="A27" s="41"/>
      <c r="B27" s="41"/>
      <c r="C27" s="42"/>
      <c r="D27" s="43"/>
      <c r="E27" s="16"/>
      <c r="F27" s="94"/>
      <c r="G27" s="94"/>
      <c r="H27" s="94"/>
      <c r="I27" s="94"/>
      <c r="J27" s="94"/>
      <c r="K27" s="6"/>
      <c r="L27" s="6"/>
      <c r="M27" s="32"/>
    </row>
    <row r="28" spans="1:13" ht="13.95" customHeight="1" thickBot="1">
      <c r="A28" s="41"/>
      <c r="B28" s="41"/>
      <c r="C28" s="42"/>
      <c r="D28" s="43"/>
      <c r="E28" s="16"/>
      <c r="F28" s="158" t="s">
        <v>25</v>
      </c>
      <c r="G28" s="158"/>
      <c r="H28" s="158"/>
      <c r="I28" s="158"/>
      <c r="J28" s="158"/>
      <c r="K28" s="6"/>
      <c r="L28" s="6"/>
      <c r="M28" s="32"/>
    </row>
    <row r="29" spans="1:13" ht="13.95" customHeight="1" thickBot="1">
      <c r="A29" s="41"/>
      <c r="B29" s="41"/>
      <c r="C29" s="42"/>
      <c r="D29" s="43"/>
      <c r="E29" s="16"/>
      <c r="F29" s="155" t="s">
        <v>736</v>
      </c>
      <c r="G29" s="156"/>
      <c r="H29" s="156"/>
      <c r="I29" s="156"/>
      <c r="J29" s="157"/>
      <c r="K29" s="6"/>
      <c r="L29" s="6"/>
      <c r="M29" s="32"/>
    </row>
    <row r="30" spans="1:13" ht="13.95" customHeight="1" thickBot="1">
      <c r="A30" s="41"/>
      <c r="B30" s="41"/>
      <c r="C30" s="42"/>
      <c r="D30" s="43"/>
      <c r="E30" s="16"/>
      <c r="F30" s="155"/>
      <c r="G30" s="156"/>
      <c r="H30" s="156"/>
      <c r="I30" s="156"/>
      <c r="J30" s="157"/>
      <c r="K30" s="6"/>
      <c r="L30" s="6"/>
      <c r="M30" s="32"/>
    </row>
    <row r="31" spans="1:13" ht="13.95" customHeight="1" thickBot="1">
      <c r="A31" s="151" t="s">
        <v>27</v>
      </c>
      <c r="B31" s="152"/>
      <c r="C31" s="153" t="s">
        <v>895</v>
      </c>
      <c r="D31" s="154"/>
      <c r="E31" s="6"/>
      <c r="F31" s="125"/>
      <c r="G31" s="126"/>
      <c r="H31" s="126"/>
      <c r="I31" s="126"/>
      <c r="J31" s="127"/>
      <c r="K31" s="6"/>
      <c r="L31" s="6"/>
      <c r="M31" s="32"/>
    </row>
    <row r="32" spans="1:13" ht="13.95" customHeight="1">
      <c r="A32" s="16"/>
      <c r="B32" s="16"/>
      <c r="C32" s="16"/>
      <c r="D32" s="16"/>
      <c r="E32" s="16"/>
      <c r="F32" s="6"/>
      <c r="G32" s="84"/>
      <c r="H32" s="6"/>
      <c r="I32" s="15"/>
      <c r="J32" s="12"/>
      <c r="K32" s="6"/>
      <c r="L32" s="6"/>
      <c r="M32" s="32"/>
    </row>
    <row r="33" spans="1:10" ht="13.95" customHeight="1">
      <c r="A33" s="120" t="s">
        <v>857</v>
      </c>
      <c r="B33" s="120"/>
      <c r="C33" s="120"/>
      <c r="D33" s="120"/>
      <c r="E33" s="120"/>
      <c r="F33" s="120"/>
      <c r="G33" s="120"/>
      <c r="H33" s="120"/>
      <c r="I33" s="120"/>
      <c r="J33" s="120"/>
    </row>
    <row r="34" spans="1:10" ht="13.95" customHeight="1">
      <c r="A34" s="120"/>
      <c r="B34" s="120"/>
      <c r="C34" s="120"/>
      <c r="D34" s="120"/>
      <c r="E34" s="120"/>
      <c r="F34" s="120"/>
      <c r="G34" s="120"/>
      <c r="H34" s="120"/>
      <c r="I34" s="120"/>
      <c r="J34" s="120"/>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E31" sqref="E31"/>
    </sheetView>
  </sheetViews>
  <sheetFormatPr defaultColWidth="10.69921875" defaultRowHeight="13.95" customHeight="1"/>
  <cols>
    <col min="1" max="1" width="29" style="33" customWidth="1"/>
    <col min="2" max="2" width="6.5" style="33" customWidth="1"/>
    <col min="3" max="3" width="2.19921875" style="33" customWidth="1"/>
    <col min="4" max="4" width="4.69921875" style="33" customWidth="1"/>
    <col min="5" max="5" width="9.69921875" style="33" customWidth="1"/>
    <col min="6" max="6" width="2.19921875" style="33" customWidth="1"/>
    <col min="7" max="7" width="4.69921875" style="33" customWidth="1"/>
    <col min="8" max="8" width="9.69921875" style="33" customWidth="1"/>
    <col min="9" max="9" width="2.19921875" style="33" customWidth="1"/>
    <col min="10" max="10" width="24" style="33" customWidth="1"/>
    <col min="11" max="16384" width="10.69921875" style="33"/>
  </cols>
  <sheetData>
    <row r="1" spans="1:10" ht="18" customHeight="1" thickBot="1">
      <c r="A1" s="167" t="s">
        <v>844</v>
      </c>
      <c r="B1" s="168"/>
      <c r="C1" s="114"/>
      <c r="D1" s="178" t="s">
        <v>739</v>
      </c>
      <c r="E1" s="179"/>
      <c r="F1" s="70"/>
      <c r="G1" s="178" t="s">
        <v>740</v>
      </c>
      <c r="H1" s="179"/>
    </row>
    <row r="2" spans="1:10" ht="18" customHeight="1" thickBot="1">
      <c r="A2" s="167"/>
      <c r="B2" s="168"/>
      <c r="C2" s="114"/>
      <c r="D2" s="180" t="s">
        <v>633</v>
      </c>
      <c r="E2" s="181"/>
      <c r="F2" s="70"/>
      <c r="G2" s="180" t="s">
        <v>633</v>
      </c>
      <c r="H2" s="181"/>
      <c r="J2" s="72" t="s">
        <v>641</v>
      </c>
    </row>
    <row r="3" spans="1:10" ht="22.95" customHeight="1" thickBot="1">
      <c r="A3" s="167"/>
      <c r="B3" s="168"/>
      <c r="C3" s="115"/>
      <c r="D3" s="182">
        <f>MAX(0,MIN(1,IF(($A$6+$D$6) &lt;= 0.95, ROUND($A$6+$D$6,2), FLOOR((0.95+($A$6+$D$6-0.95)/5),0.01))))</f>
        <v>0.96</v>
      </c>
      <c r="E3" s="183"/>
      <c r="F3" s="71"/>
      <c r="G3" s="182">
        <f>MAX(0,MIN(1,IF(($A$6+$G$6+J3) &lt;= 0.95, ROUND($A$6+$G$6+J3,2), FLOOR((0.95+($A$6+$G$6+J3-0.95)/5),0.01))))</f>
        <v>0.64</v>
      </c>
      <c r="H3" s="183"/>
      <c r="J3" s="116">
        <f>IF(J6 &gt; 0.06, 0, 0.03-J6/2)</f>
        <v>0</v>
      </c>
    </row>
    <row r="4" spans="1:10" ht="13.95" customHeight="1" thickBot="1">
      <c r="A4" s="3"/>
      <c r="B4" s="11"/>
      <c r="C4" s="25"/>
      <c r="D4" s="25"/>
      <c r="E4" s="25"/>
      <c r="F4" s="11"/>
      <c r="G4" s="25"/>
      <c r="H4" s="25"/>
      <c r="J4" s="11"/>
    </row>
    <row r="5" spans="1:10" ht="13.95" customHeight="1" thickBot="1">
      <c r="A5" s="169" t="s">
        <v>634</v>
      </c>
      <c r="B5" s="170"/>
      <c r="C5" s="25"/>
      <c r="D5" s="134" t="s">
        <v>734</v>
      </c>
      <c r="E5" s="136"/>
      <c r="F5" s="11"/>
      <c r="G5" s="134" t="s">
        <v>734</v>
      </c>
      <c r="H5" s="136"/>
      <c r="J5" s="72" t="s">
        <v>731</v>
      </c>
    </row>
    <row r="6" spans="1:10" ht="13.95" customHeight="1" thickBot="1">
      <c r="A6" s="171">
        <f>'Game Data'!$J$22+Submission!$E$16</f>
        <v>0.66</v>
      </c>
      <c r="B6" s="172"/>
      <c r="C6" s="103"/>
      <c r="D6" s="165">
        <f>E15+E24+E33+E42+E51+E60</f>
        <v>0.35749999999999998</v>
      </c>
      <c r="E6" s="166"/>
      <c r="F6" s="11"/>
      <c r="G6" s="165">
        <f>H15+H24+H33+H42+H51+H60</f>
        <v>-1.7500000000000002E-2</v>
      </c>
      <c r="H6" s="166"/>
      <c r="J6" s="75">
        <f>ABS($D$6-$G$6)</f>
        <v>0.375</v>
      </c>
    </row>
    <row r="7" spans="1:10" ht="13.95" customHeight="1" thickBot="1">
      <c r="A7" s="3"/>
      <c r="B7" s="11"/>
      <c r="C7" s="103"/>
      <c r="D7" s="174" t="s">
        <v>73</v>
      </c>
      <c r="E7" s="174"/>
      <c r="F7" s="11"/>
      <c r="G7" s="174" t="s">
        <v>74</v>
      </c>
      <c r="H7" s="174"/>
      <c r="J7" s="74"/>
    </row>
    <row r="8" spans="1:10" ht="13.95" customHeight="1" thickBot="1">
      <c r="A8" s="1" t="s">
        <v>635</v>
      </c>
      <c r="B8" s="23" t="s">
        <v>636</v>
      </c>
      <c r="C8" s="102"/>
      <c r="D8" s="104" t="s">
        <v>7</v>
      </c>
      <c r="E8" s="105" t="s">
        <v>31</v>
      </c>
      <c r="F8" s="102"/>
      <c r="G8" s="104" t="s">
        <v>7</v>
      </c>
      <c r="H8" s="105" t="s">
        <v>31</v>
      </c>
      <c r="J8" s="175" t="s">
        <v>728</v>
      </c>
    </row>
    <row r="9" spans="1:10" ht="13.95"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6"/>
    </row>
    <row r="10" spans="1:10" ht="13.95" customHeight="1" thickBot="1">
      <c r="A10" s="9" t="str">
        <f>"Missing Basic TCRs (out of "&amp;COUNTIF(TCRs!$A$10:'TCRs'!$A$249,"Basic")&amp;")"</f>
        <v>Missing Basic TCRs (out of 40)</v>
      </c>
      <c r="B10" s="110">
        <v>-0.02</v>
      </c>
      <c r="C10" s="95"/>
      <c r="D10" s="99">
        <f>TCRs!$E$3</f>
        <v>1</v>
      </c>
      <c r="E10" s="107">
        <f t="shared" si="0"/>
        <v>-0.02</v>
      </c>
      <c r="F10" s="103"/>
      <c r="G10" s="99">
        <f>TCRs!$F$3</f>
        <v>2</v>
      </c>
      <c r="H10" s="107">
        <f t="shared" si="1"/>
        <v>-0.04</v>
      </c>
      <c r="J10" s="177"/>
    </row>
    <row r="11" spans="1:10" ht="13.95"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3.95" customHeight="1">
      <c r="A12" s="9" t="str">
        <f>"Completed Advanced TCRs (out of "&amp;COUNTIF(TCRs!$A$10:'TCRs'!$A$249,"Advanced")&amp;")"</f>
        <v>Completed Advanced TCRs (out of 19)</v>
      </c>
      <c r="B12" s="112">
        <v>2.5000000000000001E-3</v>
      </c>
      <c r="C12" s="96"/>
      <c r="D12" s="99">
        <f>TCRs!$E$7</f>
        <v>9</v>
      </c>
      <c r="E12" s="107">
        <f t="shared" si="0"/>
        <v>2.2499999999999999E-2</v>
      </c>
      <c r="F12" s="103"/>
      <c r="G12" s="99">
        <f>TCRs!$F$7</f>
        <v>9</v>
      </c>
      <c r="H12" s="107">
        <f t="shared" si="1"/>
        <v>2.2499999999999999E-2</v>
      </c>
      <c r="J12" s="93" t="s">
        <v>729</v>
      </c>
    </row>
    <row r="13" spans="1:10" ht="13.95" customHeight="1">
      <c r="A13" s="9" t="str">
        <f>"Completed Professional TCRs (out of "&amp;COUNTIF(TCRs!$A$10:'TCRs'!$A$249,"Professional")&amp;")"</f>
        <v>Completed Professional TCRs (out of 5)</v>
      </c>
      <c r="B13" s="111">
        <v>5.0000000000000001E-3</v>
      </c>
      <c r="C13" s="97"/>
      <c r="D13" s="99">
        <f>TCRs!$E$8</f>
        <v>0</v>
      </c>
      <c r="E13" s="107">
        <f t="shared" si="0"/>
        <v>0</v>
      </c>
      <c r="F13" s="103"/>
      <c r="G13" s="99">
        <f>TCRs!$F$8</f>
        <v>0</v>
      </c>
      <c r="H13" s="107">
        <f t="shared" si="1"/>
        <v>0</v>
      </c>
      <c r="J13" s="184" t="s">
        <v>730</v>
      </c>
    </row>
    <row r="14" spans="1:10" ht="13.95"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4"/>
    </row>
    <row r="15" spans="1:10" ht="13.95" customHeight="1">
      <c r="A15" s="3"/>
      <c r="B15" s="11"/>
      <c r="C15" s="103"/>
      <c r="D15" s="73" t="s">
        <v>16</v>
      </c>
      <c r="E15" s="101">
        <f>SUM(E9:E14)</f>
        <v>2.4999999999999988E-3</v>
      </c>
      <c r="F15" s="103"/>
      <c r="G15" s="73" t="s">
        <v>16</v>
      </c>
      <c r="H15" s="101">
        <f>SUM(H9:H14)</f>
        <v>-1.7500000000000002E-2</v>
      </c>
      <c r="J15" s="184"/>
    </row>
    <row r="16" spans="1:10" ht="13.95" customHeight="1" thickBot="1">
      <c r="A16" s="3"/>
      <c r="B16" s="11"/>
      <c r="C16" s="103"/>
      <c r="D16" s="173" t="s">
        <v>73</v>
      </c>
      <c r="E16" s="173"/>
      <c r="F16" s="103"/>
      <c r="G16" s="173" t="s">
        <v>74</v>
      </c>
      <c r="H16" s="173"/>
      <c r="J16" s="184"/>
    </row>
    <row r="17" spans="1:10" ht="13.95" customHeight="1" thickBot="1">
      <c r="A17" s="1" t="s">
        <v>637</v>
      </c>
      <c r="B17" s="23" t="s">
        <v>636</v>
      </c>
      <c r="C17" s="102"/>
      <c r="D17" s="104" t="s">
        <v>7</v>
      </c>
      <c r="E17" s="105" t="s">
        <v>31</v>
      </c>
      <c r="F17" s="102"/>
      <c r="G17" s="104" t="s">
        <v>7</v>
      </c>
      <c r="H17" s="105" t="s">
        <v>31</v>
      </c>
      <c r="J17" s="184"/>
    </row>
    <row r="18" spans="1:10" ht="13.95"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5"/>
    </row>
    <row r="19" spans="1:10" ht="13.95"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3.95"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649</v>
      </c>
    </row>
    <row r="21" spans="1:10" ht="13.95" customHeight="1">
      <c r="A21" s="9" t="str">
        <f>"Completed Advanced DCRs (out of "&amp;COUNTIF(DCRs!$A$10:'DCRs'!$A$234,"Advanced")&amp;")"</f>
        <v>Completed Advanced DCRs (out of 14)</v>
      </c>
      <c r="B21" s="111">
        <v>5.0000000000000001E-3</v>
      </c>
      <c r="C21" s="96"/>
      <c r="D21" s="99">
        <f>DCRs!$E$7</f>
        <v>12.5</v>
      </c>
      <c r="E21" s="107">
        <f t="shared" si="2"/>
        <v>6.25E-2</v>
      </c>
      <c r="F21" s="103"/>
      <c r="G21" s="99">
        <f>DCRs!$F$7</f>
        <v>0</v>
      </c>
      <c r="H21" s="107">
        <f t="shared" si="3"/>
        <v>0</v>
      </c>
      <c r="J21" s="78" t="s">
        <v>642</v>
      </c>
    </row>
    <row r="22" spans="1:10" ht="13.95" customHeight="1">
      <c r="A22" s="9" t="str">
        <f>"Completed Professional DCRs (out of "&amp;COUNTIF(DCRs!$A$10:'DCRs'!$A$234,"Professional")&amp;")"</f>
        <v>Completed Professional DCRs (out of 14)</v>
      </c>
      <c r="B22" s="112">
        <v>7.4999999999999997E-3</v>
      </c>
      <c r="C22" s="97"/>
      <c r="D22" s="99">
        <f>DCRs!$E$8</f>
        <v>4</v>
      </c>
      <c r="E22" s="107">
        <f t="shared" si="2"/>
        <v>0.03</v>
      </c>
      <c r="F22" s="103"/>
      <c r="G22" s="99">
        <f>DCRs!$F$8</f>
        <v>0</v>
      </c>
      <c r="H22" s="107">
        <f t="shared" si="3"/>
        <v>0</v>
      </c>
      <c r="J22" s="78" t="s">
        <v>643</v>
      </c>
    </row>
    <row r="23" spans="1:10" ht="13.95"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644</v>
      </c>
    </row>
    <row r="24" spans="1:10" ht="13.95" customHeight="1">
      <c r="A24" s="3"/>
      <c r="B24" s="11"/>
      <c r="C24" s="103"/>
      <c r="D24" s="73" t="s">
        <v>16</v>
      </c>
      <c r="E24" s="101">
        <f>SUM(E18:E23)</f>
        <v>9.2499999999999999E-2</v>
      </c>
      <c r="F24" s="103"/>
      <c r="G24" s="73" t="s">
        <v>16</v>
      </c>
      <c r="H24" s="101">
        <f>SUM(H18:H23)</f>
        <v>0</v>
      </c>
      <c r="J24" s="78" t="s">
        <v>645</v>
      </c>
    </row>
    <row r="25" spans="1:10" ht="13.95" customHeight="1" thickBot="1">
      <c r="A25" s="3"/>
      <c r="B25" s="11"/>
      <c r="C25" s="103"/>
      <c r="D25" s="173" t="s">
        <v>73</v>
      </c>
      <c r="E25" s="173"/>
      <c r="F25" s="103"/>
      <c r="G25" s="173" t="s">
        <v>74</v>
      </c>
      <c r="H25" s="173"/>
      <c r="J25" s="78" t="s">
        <v>646</v>
      </c>
    </row>
    <row r="26" spans="1:10" ht="13.95" customHeight="1" thickBot="1">
      <c r="A26" s="1" t="s">
        <v>725</v>
      </c>
      <c r="B26" s="23" t="s">
        <v>636</v>
      </c>
      <c r="C26" s="102"/>
      <c r="D26" s="104" t="s">
        <v>7</v>
      </c>
      <c r="E26" s="105" t="s">
        <v>31</v>
      </c>
      <c r="F26" s="102"/>
      <c r="G26" s="104" t="s">
        <v>7</v>
      </c>
      <c r="H26" s="105" t="s">
        <v>31</v>
      </c>
      <c r="J26" s="78" t="s">
        <v>647</v>
      </c>
    </row>
    <row r="27" spans="1:10" ht="13.95"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648</v>
      </c>
    </row>
    <row r="28" spans="1:10" ht="13.95"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3.95"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3.95" customHeight="1">
      <c r="A30" s="9" t="str">
        <f>"Completed Advanced ICRs (out of "&amp;COUNTIF(ICRs!$A$10:'ICRs'!$A$240,"Advanced")&amp;")"</f>
        <v>Completed Advanced ICRs (out of 8)</v>
      </c>
      <c r="B30" s="111">
        <v>5.0000000000000001E-3</v>
      </c>
      <c r="C30" s="96"/>
      <c r="D30" s="99">
        <f>ICRs!$E$7</f>
        <v>6</v>
      </c>
      <c r="E30" s="107">
        <f t="shared" si="4"/>
        <v>0.03</v>
      </c>
      <c r="F30" s="103"/>
      <c r="G30" s="99">
        <f>ICRs!$F$7</f>
        <v>0</v>
      </c>
      <c r="H30" s="107">
        <f t="shared" si="5"/>
        <v>0</v>
      </c>
    </row>
    <row r="31" spans="1:10" ht="13.95" customHeight="1">
      <c r="A31" s="9" t="str">
        <f>"Completed Professional ICRs (out of "&amp;COUNTIF(ICRs!$A$10:'ICRs'!$A$240,"Professional")&amp;")"</f>
        <v>Completed Professional ICRs (out of 7)</v>
      </c>
      <c r="B31" s="112">
        <v>7.4999999999999997E-3</v>
      </c>
      <c r="C31" s="97"/>
      <c r="D31" s="99">
        <f>ICRs!$E$8</f>
        <v>2</v>
      </c>
      <c r="E31" s="107">
        <f t="shared" si="4"/>
        <v>1.4999999999999999E-2</v>
      </c>
      <c r="F31" s="103"/>
      <c r="G31" s="99">
        <f>ICRs!$F$8</f>
        <v>0</v>
      </c>
      <c r="H31" s="107">
        <f t="shared" si="5"/>
        <v>0</v>
      </c>
    </row>
    <row r="32" spans="1:10" ht="13.95" customHeight="1" thickBot="1">
      <c r="A32" s="10" t="str">
        <f>"Completed Exceptional ICRs (out of "&amp;COUNTIF(ICRs!$A$10:'ICRs'!$A$240,"Exceptional")&amp;")"</f>
        <v>Completed Exceptional ICRs (out of 4)</v>
      </c>
      <c r="B32" s="113">
        <v>0.01</v>
      </c>
      <c r="C32" s="95"/>
      <c r="D32" s="100">
        <f>ICRs!$E$9</f>
        <v>1</v>
      </c>
      <c r="E32" s="108">
        <f t="shared" si="4"/>
        <v>0.01</v>
      </c>
      <c r="F32" s="103"/>
      <c r="G32" s="100">
        <f>ICRs!$F$9</f>
        <v>0</v>
      </c>
      <c r="H32" s="108">
        <f t="shared" si="5"/>
        <v>0</v>
      </c>
    </row>
    <row r="33" spans="1:8" ht="13.95" customHeight="1">
      <c r="A33" s="3"/>
      <c r="B33" s="11"/>
      <c r="C33" s="103"/>
      <c r="D33" s="73" t="s">
        <v>16</v>
      </c>
      <c r="E33" s="101">
        <f>SUM(E27:E32)</f>
        <v>5.5E-2</v>
      </c>
      <c r="F33" s="103"/>
      <c r="G33" s="73" t="s">
        <v>16</v>
      </c>
      <c r="H33" s="101">
        <f>SUM(H27:H32)</f>
        <v>0</v>
      </c>
    </row>
    <row r="34" spans="1:8" ht="13.95" customHeight="1" thickBot="1">
      <c r="A34" s="3"/>
      <c r="B34" s="11"/>
      <c r="C34" s="103"/>
      <c r="D34" s="173" t="s">
        <v>73</v>
      </c>
      <c r="E34" s="173"/>
      <c r="F34" s="103"/>
      <c r="G34" s="173" t="s">
        <v>74</v>
      </c>
      <c r="H34" s="173"/>
    </row>
    <row r="35" spans="1:8" ht="13.95" customHeight="1" thickBot="1">
      <c r="A35" s="1" t="s">
        <v>638</v>
      </c>
      <c r="B35" s="23" t="s">
        <v>636</v>
      </c>
      <c r="C35" s="102"/>
      <c r="D35" s="104" t="s">
        <v>7</v>
      </c>
      <c r="E35" s="105" t="s">
        <v>31</v>
      </c>
      <c r="F35" s="102"/>
      <c r="G35" s="104" t="s">
        <v>7</v>
      </c>
      <c r="H35" s="105" t="s">
        <v>31</v>
      </c>
    </row>
    <row r="36" spans="1:8" ht="13.95"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3.95"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3.95"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3.95" customHeight="1">
      <c r="A39" s="9" t="str">
        <f>"Completed Advanced NCRs (out of "&amp;COUNTIF(NCRs!$A$10:'NCRs'!$A$249,"Advanced")&amp;")"</f>
        <v>Completed Advanced NCRs (out of 8)</v>
      </c>
      <c r="B39" s="111">
        <v>5.0000000000000001E-3</v>
      </c>
      <c r="C39" s="96"/>
      <c r="D39" s="99">
        <f>NCRs!$E$7</f>
        <v>7.5</v>
      </c>
      <c r="E39" s="107">
        <f t="shared" si="6"/>
        <v>3.7499999999999999E-2</v>
      </c>
      <c r="F39" s="103"/>
      <c r="G39" s="99">
        <f>NCRs!$F$7</f>
        <v>0</v>
      </c>
      <c r="H39" s="107">
        <f t="shared" si="7"/>
        <v>0</v>
      </c>
    </row>
    <row r="40" spans="1:8" ht="13.95" customHeight="1">
      <c r="A40" s="9" t="str">
        <f>"Completed Professional NCRs (out of "&amp;COUNTIF(NCRs!$A$10:'NCRs'!$A$249,"Professional")&amp;")"</f>
        <v>Completed Professional NCRs (out of 9)</v>
      </c>
      <c r="B40" s="112">
        <v>7.4999999999999997E-3</v>
      </c>
      <c r="C40" s="97"/>
      <c r="D40" s="99">
        <f>NCRs!$E$8</f>
        <v>3</v>
      </c>
      <c r="E40" s="107">
        <f t="shared" si="6"/>
        <v>2.2499999999999999E-2</v>
      </c>
      <c r="F40" s="103"/>
      <c r="G40" s="99">
        <f>NCRs!$F$8</f>
        <v>0</v>
      </c>
      <c r="H40" s="107">
        <f t="shared" si="7"/>
        <v>0</v>
      </c>
    </row>
    <row r="41" spans="1:8" ht="13.95"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3.95" customHeight="1">
      <c r="A42" s="3"/>
      <c r="B42" s="11"/>
      <c r="C42" s="103"/>
      <c r="D42" s="73" t="s">
        <v>16</v>
      </c>
      <c r="E42" s="101">
        <f>SUM(E36:E41)</f>
        <v>0.06</v>
      </c>
      <c r="F42" s="103"/>
      <c r="G42" s="73" t="s">
        <v>16</v>
      </c>
      <c r="H42" s="101">
        <f>SUM(H36:H41)</f>
        <v>0</v>
      </c>
    </row>
    <row r="43" spans="1:8" ht="13.95" customHeight="1" thickBot="1">
      <c r="A43" s="3"/>
      <c r="B43" s="11"/>
      <c r="C43" s="103"/>
      <c r="D43" s="173" t="s">
        <v>73</v>
      </c>
      <c r="E43" s="173"/>
      <c r="F43" s="103"/>
      <c r="G43" s="173" t="s">
        <v>74</v>
      </c>
      <c r="H43" s="173"/>
    </row>
    <row r="44" spans="1:8" ht="13.95" customHeight="1" thickBot="1">
      <c r="A44" s="1" t="s">
        <v>639</v>
      </c>
      <c r="B44" s="23" t="s">
        <v>636</v>
      </c>
      <c r="C44" s="102"/>
      <c r="D44" s="104" t="s">
        <v>7</v>
      </c>
      <c r="E44" s="105" t="s">
        <v>31</v>
      </c>
      <c r="F44" s="102"/>
      <c r="G44" s="104" t="s">
        <v>7</v>
      </c>
      <c r="H44" s="105" t="s">
        <v>31</v>
      </c>
    </row>
    <row r="45" spans="1:8" ht="13.95"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3.95"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3.95"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3.95" customHeight="1">
      <c r="A48" s="9" t="str">
        <f>"Completed Advanced VCRs (out of "&amp;COUNTIF(VCRs!$A$10:'VCRs'!$A$227,"Advanced")&amp;")"</f>
        <v>Completed Advanced VCRs (out of 9)</v>
      </c>
      <c r="B48" s="111">
        <v>5.0000000000000001E-3</v>
      </c>
      <c r="C48" s="96"/>
      <c r="D48" s="99">
        <f>VCRs!$E$7</f>
        <v>5</v>
      </c>
      <c r="E48" s="107">
        <f t="shared" si="8"/>
        <v>2.5000000000000001E-2</v>
      </c>
      <c r="F48" s="103"/>
      <c r="G48" s="99">
        <f>VCRs!$F$7</f>
        <v>0</v>
      </c>
      <c r="H48" s="107">
        <f t="shared" si="9"/>
        <v>0</v>
      </c>
    </row>
    <row r="49" spans="1:8" ht="13.95" customHeight="1">
      <c r="A49" s="9" t="str">
        <f>"Completed Professional VCRs (out of "&amp;COUNTIF(VCRs!$A$10:'VCRs'!$A$227,"Professional")&amp;")"</f>
        <v>Completed Professional VCRs (out of 9)</v>
      </c>
      <c r="B49" s="112">
        <v>7.4999999999999997E-3</v>
      </c>
      <c r="C49" s="97"/>
      <c r="D49" s="99">
        <f>VCRs!$E$8</f>
        <v>3</v>
      </c>
      <c r="E49" s="107">
        <f t="shared" si="8"/>
        <v>2.2499999999999999E-2</v>
      </c>
      <c r="F49" s="103"/>
      <c r="G49" s="99">
        <f>VCRs!$F$8</f>
        <v>0</v>
      </c>
      <c r="H49" s="107">
        <f t="shared" si="9"/>
        <v>0</v>
      </c>
    </row>
    <row r="50" spans="1:8" ht="13.95" customHeight="1" thickBot="1">
      <c r="A50" s="10" t="str">
        <f>"Completed Exceptional VCRs (out of "&amp;COUNTIF(VCRs!$A$10:'VCRs'!$A$227,"Exceptional")&amp;")"</f>
        <v>Completed Exceptional VCRs (out of 7)</v>
      </c>
      <c r="B50" s="113">
        <v>0.01</v>
      </c>
      <c r="C50" s="95"/>
      <c r="D50" s="100">
        <f>VCRs!$E$9</f>
        <v>3</v>
      </c>
      <c r="E50" s="108">
        <f t="shared" si="8"/>
        <v>0.03</v>
      </c>
      <c r="F50" s="103"/>
      <c r="G50" s="100">
        <f>VCRs!$F$9</f>
        <v>0</v>
      </c>
      <c r="H50" s="108">
        <f t="shared" si="9"/>
        <v>0</v>
      </c>
    </row>
    <row r="51" spans="1:8" ht="13.95" customHeight="1">
      <c r="A51" s="3"/>
      <c r="B51" s="11"/>
      <c r="C51" s="103"/>
      <c r="D51" s="73" t="s">
        <v>16</v>
      </c>
      <c r="E51" s="101">
        <f>SUM(E45:E50)</f>
        <v>7.7499999999999999E-2</v>
      </c>
      <c r="F51" s="103"/>
      <c r="G51" s="73" t="s">
        <v>16</v>
      </c>
      <c r="H51" s="101">
        <f>SUM(H45:H50)</f>
        <v>0</v>
      </c>
    </row>
    <row r="52" spans="1:8" ht="13.95" customHeight="1" thickBot="1">
      <c r="A52" s="3"/>
      <c r="B52" s="11"/>
      <c r="C52" s="103"/>
      <c r="D52" s="173" t="s">
        <v>73</v>
      </c>
      <c r="E52" s="173"/>
      <c r="F52" s="103"/>
      <c r="G52" s="173" t="s">
        <v>74</v>
      </c>
      <c r="H52" s="173"/>
    </row>
    <row r="53" spans="1:8" ht="13.95" customHeight="1" thickBot="1">
      <c r="A53" s="1" t="s">
        <v>640</v>
      </c>
      <c r="B53" s="23" t="s">
        <v>636</v>
      </c>
      <c r="C53" s="102"/>
      <c r="D53" s="104" t="s">
        <v>7</v>
      </c>
      <c r="E53" s="105" t="s">
        <v>31</v>
      </c>
      <c r="F53" s="102"/>
      <c r="G53" s="104" t="s">
        <v>7</v>
      </c>
      <c r="H53" s="105" t="s">
        <v>31</v>
      </c>
    </row>
    <row r="54" spans="1:8" ht="13.95"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3.95"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3.95"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3.95" customHeight="1">
      <c r="A57" s="9" t="str">
        <f>"Completed Advanced ACRs (out of "&amp;COUNTIF(ACRs!$A$10:'ACRs'!$A$242,"Advanced")&amp;")"</f>
        <v>Completed Advanced ACRs (out of 6)</v>
      </c>
      <c r="B57" s="111">
        <v>5.0000000000000001E-3</v>
      </c>
      <c r="C57" s="96"/>
      <c r="D57" s="99">
        <f>ACRs!$E$7</f>
        <v>6</v>
      </c>
      <c r="E57" s="107">
        <f t="shared" si="10"/>
        <v>0.03</v>
      </c>
      <c r="F57" s="103"/>
      <c r="G57" s="99">
        <f>ACRs!$F$7</f>
        <v>0</v>
      </c>
      <c r="H57" s="107">
        <f t="shared" si="11"/>
        <v>0</v>
      </c>
    </row>
    <row r="58" spans="1:8" ht="13.95" customHeight="1">
      <c r="A58" s="9" t="str">
        <f>"Completed Professional ACRs (out of "&amp;COUNTIF(ACRs!$A$10:'ACRs'!$A$242,"Professional")&amp;")"</f>
        <v>Completed Professional ACRs (out of 6)</v>
      </c>
      <c r="B58" s="112">
        <v>7.4999999999999997E-3</v>
      </c>
      <c r="C58" s="97"/>
      <c r="D58" s="99">
        <f>ACRs!$E$8</f>
        <v>4</v>
      </c>
      <c r="E58" s="107">
        <f t="shared" si="10"/>
        <v>0.03</v>
      </c>
      <c r="F58" s="103"/>
      <c r="G58" s="99">
        <f>ACRs!$F$8</f>
        <v>0</v>
      </c>
      <c r="H58" s="107">
        <f t="shared" si="11"/>
        <v>0</v>
      </c>
    </row>
    <row r="59" spans="1:8" ht="13.95" customHeight="1" thickBot="1">
      <c r="A59" s="10" t="str">
        <f>"Completed Exceptional ACRs (out of "&amp;COUNTIF(ACRs!$A$10:'ACRs'!$A$242,"Exceptional")&amp;")"</f>
        <v>Completed Exceptional ACRs (out of 4)</v>
      </c>
      <c r="B59" s="113">
        <v>0.01</v>
      </c>
      <c r="C59" s="95"/>
      <c r="D59" s="100">
        <f>ACRs!$E$9</f>
        <v>1</v>
      </c>
      <c r="E59" s="108">
        <f t="shared" si="10"/>
        <v>0.01</v>
      </c>
      <c r="F59" s="103"/>
      <c r="G59" s="100">
        <f>ACRs!$F$9</f>
        <v>0</v>
      </c>
      <c r="H59" s="108">
        <f t="shared" si="11"/>
        <v>0</v>
      </c>
    </row>
    <row r="60" spans="1:8" ht="13.95" customHeight="1">
      <c r="A60" s="3"/>
      <c r="B60" s="11"/>
      <c r="C60" s="103"/>
      <c r="D60" s="73" t="s">
        <v>16</v>
      </c>
      <c r="E60" s="101">
        <f>SUM(E54:E59)</f>
        <v>6.9999999999999993E-2</v>
      </c>
      <c r="F60" s="11"/>
      <c r="G60" s="73" t="s">
        <v>16</v>
      </c>
      <c r="H60" s="101">
        <f>SUM(H54:H59)</f>
        <v>0</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25" workbookViewId="0">
      <selection activeCell="I4" sqref="I4"/>
    </sheetView>
  </sheetViews>
  <sheetFormatPr defaultColWidth="10.69921875" defaultRowHeight="13.95" customHeight="1"/>
  <cols>
    <col min="1" max="1" width="22" style="56" customWidth="1"/>
    <col min="2" max="2" width="12.69921875" style="56" customWidth="1"/>
    <col min="3" max="3" width="6.19921875" style="56" customWidth="1"/>
    <col min="4" max="4" width="8" style="56" customWidth="1"/>
    <col min="5" max="5" width="7.69921875" style="56" customWidth="1"/>
    <col min="6" max="6" width="94.19921875" style="56" customWidth="1"/>
    <col min="7" max="7" width="38" style="56" customWidth="1"/>
    <col min="8" max="16384" width="10.69921875" style="56"/>
  </cols>
  <sheetData>
    <row r="1" spans="1:7" ht="13.95" customHeight="1" thickBot="1">
      <c r="A1" s="189" t="s">
        <v>28</v>
      </c>
      <c r="B1" s="190"/>
      <c r="C1" s="190"/>
      <c r="D1" s="190"/>
      <c r="E1" s="190"/>
      <c r="F1" s="191"/>
    </row>
    <row r="2" spans="1:7" ht="43.2" customHeight="1" thickBot="1">
      <c r="A2" s="186" t="s">
        <v>50</v>
      </c>
      <c r="B2" s="187"/>
      <c r="C2" s="187"/>
      <c r="D2" s="187"/>
      <c r="E2" s="187"/>
      <c r="F2" s="188"/>
    </row>
    <row r="3" spans="1:7" ht="43.2" customHeight="1" thickBot="1">
      <c r="A3" s="192" t="s">
        <v>879</v>
      </c>
      <c r="B3" s="193"/>
      <c r="C3" s="193"/>
      <c r="D3" s="193"/>
      <c r="E3" s="193"/>
      <c r="F3" s="194"/>
    </row>
    <row r="4" spans="1:7" ht="28.95" customHeight="1" thickBot="1">
      <c r="A4" s="186" t="s">
        <v>650</v>
      </c>
      <c r="B4" s="187"/>
      <c r="C4" s="187"/>
      <c r="D4" s="187"/>
      <c r="E4" s="187"/>
      <c r="F4" s="188"/>
    </row>
    <row r="5" spans="1:7" ht="28.95" customHeight="1" thickBot="1">
      <c r="A5" s="195" t="s">
        <v>878</v>
      </c>
      <c r="B5" s="196"/>
      <c r="C5" s="196"/>
      <c r="D5" s="196"/>
      <c r="E5" s="196"/>
      <c r="F5" s="197"/>
    </row>
    <row r="6" spans="1:7" ht="13.95" customHeight="1" thickBot="1">
      <c r="A6" s="6"/>
      <c r="B6" s="6"/>
      <c r="C6" s="6"/>
      <c r="D6" s="6"/>
      <c r="E6" s="6"/>
      <c r="F6" s="6"/>
    </row>
    <row r="7" spans="1:7" ht="13.95" customHeight="1" thickBot="1">
      <c r="A7" s="2" t="s">
        <v>29</v>
      </c>
      <c r="B7" s="20"/>
      <c r="C7" s="20" t="s">
        <v>7</v>
      </c>
      <c r="D7" s="20" t="s">
        <v>30</v>
      </c>
      <c r="E7" s="19" t="s">
        <v>31</v>
      </c>
      <c r="F7" s="37" t="s">
        <v>32</v>
      </c>
    </row>
    <row r="8" spans="1:7" ht="13.95" customHeight="1">
      <c r="A8" s="192" t="s">
        <v>33</v>
      </c>
      <c r="B8" s="193"/>
      <c r="C8" s="17">
        <v>1</v>
      </c>
      <c r="D8" s="50">
        <v>-0.01</v>
      </c>
      <c r="E8" s="79">
        <f>C8*D8</f>
        <v>-0.01</v>
      </c>
      <c r="F8" s="57" t="s">
        <v>34</v>
      </c>
      <c r="G8" s="56" t="s">
        <v>897</v>
      </c>
    </row>
    <row r="9" spans="1:7" ht="13.95" customHeight="1">
      <c r="A9" s="199" t="s">
        <v>35</v>
      </c>
      <c r="B9" s="200"/>
      <c r="C9" s="12">
        <v>0</v>
      </c>
      <c r="D9" s="50">
        <v>-0.02</v>
      </c>
      <c r="E9" s="79">
        <f t="shared" ref="E9:E15" si="0">C9*D9</f>
        <v>0</v>
      </c>
      <c r="F9" s="21" t="s">
        <v>36</v>
      </c>
    </row>
    <row r="10" spans="1:7" ht="13.95" customHeight="1">
      <c r="A10" s="201" t="s">
        <v>37</v>
      </c>
      <c r="B10" s="201"/>
      <c r="C10" s="12">
        <v>0</v>
      </c>
      <c r="D10" s="50">
        <v>-0.01</v>
      </c>
      <c r="E10" s="79">
        <f t="shared" si="0"/>
        <v>0</v>
      </c>
      <c r="F10" s="21" t="s">
        <v>54</v>
      </c>
    </row>
    <row r="11" spans="1:7" ht="13.95" customHeight="1">
      <c r="A11" s="201" t="s">
        <v>38</v>
      </c>
      <c r="B11" s="201"/>
      <c r="C11" s="12">
        <v>0</v>
      </c>
      <c r="D11" s="50">
        <v>-0.02</v>
      </c>
      <c r="E11" s="79">
        <f t="shared" si="0"/>
        <v>0</v>
      </c>
      <c r="F11" s="21" t="s">
        <v>39</v>
      </c>
    </row>
    <row r="12" spans="1:7" ht="13.95" customHeight="1">
      <c r="A12" s="201" t="s">
        <v>40</v>
      </c>
      <c r="B12" s="201"/>
      <c r="C12" s="12">
        <v>0</v>
      </c>
      <c r="D12" s="50">
        <v>-0.05</v>
      </c>
      <c r="E12" s="79">
        <f t="shared" si="0"/>
        <v>0</v>
      </c>
      <c r="F12" s="21" t="s">
        <v>741</v>
      </c>
    </row>
    <row r="13" spans="1:7" ht="13.95" customHeight="1">
      <c r="A13" s="199" t="s">
        <v>41</v>
      </c>
      <c r="B13" s="200"/>
      <c r="C13" s="12">
        <v>0</v>
      </c>
      <c r="D13" s="50">
        <v>-0.05</v>
      </c>
      <c r="E13" s="79">
        <f t="shared" si="0"/>
        <v>0</v>
      </c>
      <c r="F13" s="21" t="s">
        <v>42</v>
      </c>
    </row>
    <row r="14" spans="1:7" ht="13.95" customHeight="1">
      <c r="A14" s="199" t="s">
        <v>43</v>
      </c>
      <c r="B14" s="200"/>
      <c r="C14" s="12">
        <v>0</v>
      </c>
      <c r="D14" s="50">
        <v>-0.05</v>
      </c>
      <c r="E14" s="79">
        <f t="shared" si="0"/>
        <v>0</v>
      </c>
      <c r="F14" s="21" t="s">
        <v>44</v>
      </c>
    </row>
    <row r="15" spans="1:7" ht="13.95" customHeight="1" thickBot="1">
      <c r="A15" s="202" t="s">
        <v>45</v>
      </c>
      <c r="B15" s="203"/>
      <c r="C15" s="18">
        <v>0</v>
      </c>
      <c r="D15" s="58">
        <v>-0.3</v>
      </c>
      <c r="E15" s="80">
        <f t="shared" si="0"/>
        <v>0</v>
      </c>
      <c r="F15" s="22" t="s">
        <v>46</v>
      </c>
    </row>
    <row r="16" spans="1:7" ht="13.95" customHeight="1">
      <c r="A16" s="6"/>
      <c r="B16" s="198" t="s">
        <v>47</v>
      </c>
      <c r="C16" s="198"/>
      <c r="D16" s="198"/>
      <c r="E16" s="81">
        <f>SUM(E8:E15)</f>
        <v>-0.01</v>
      </c>
      <c r="F16" s="6"/>
    </row>
    <row r="17" spans="1:6" ht="13.95" customHeight="1" thickBot="1">
      <c r="A17" s="6"/>
      <c r="B17" s="6"/>
      <c r="C17" s="6"/>
      <c r="D17" s="6"/>
      <c r="E17" s="6"/>
      <c r="F17" s="6"/>
    </row>
    <row r="18" spans="1:6" ht="13.95" customHeight="1" thickBot="1">
      <c r="A18" s="37" t="s">
        <v>48</v>
      </c>
      <c r="B18" s="189" t="s">
        <v>49</v>
      </c>
      <c r="C18" s="190"/>
      <c r="D18" s="190"/>
      <c r="E18" s="190"/>
      <c r="F18" s="191"/>
    </row>
    <row r="19" spans="1:6" ht="28.95" customHeight="1" thickBot="1">
      <c r="A19" s="59" t="s">
        <v>51</v>
      </c>
      <c r="B19" s="186" t="s">
        <v>56</v>
      </c>
      <c r="C19" s="187"/>
      <c r="D19" s="187"/>
      <c r="E19" s="187"/>
      <c r="F19" s="188"/>
    </row>
    <row r="20" spans="1:6" ht="72" customHeight="1" thickBot="1">
      <c r="A20" s="59" t="s">
        <v>53</v>
      </c>
      <c r="B20" s="186" t="s">
        <v>55</v>
      </c>
      <c r="C20" s="187"/>
      <c r="D20" s="187"/>
      <c r="E20" s="187"/>
      <c r="F20" s="188"/>
    </row>
    <row r="21" spans="1:6" ht="58.2" customHeight="1" thickBot="1">
      <c r="A21" s="59" t="s">
        <v>52</v>
      </c>
      <c r="B21" s="186" t="s">
        <v>742</v>
      </c>
      <c r="C21" s="187"/>
      <c r="D21" s="187"/>
      <c r="E21" s="187"/>
      <c r="F21" s="188"/>
    </row>
    <row r="22" spans="1:6" ht="28.95" customHeight="1">
      <c r="A22" s="204" t="s">
        <v>774</v>
      </c>
      <c r="B22" s="207" t="s">
        <v>746</v>
      </c>
      <c r="C22" s="208"/>
      <c r="D22" s="208"/>
      <c r="E22" s="208"/>
      <c r="F22" s="209"/>
    </row>
    <row r="23" spans="1:6" ht="15.6">
      <c r="A23" s="205"/>
      <c r="B23" s="210"/>
      <c r="C23" s="211"/>
      <c r="D23" s="211"/>
      <c r="E23" s="211"/>
      <c r="F23" s="212"/>
    </row>
    <row r="24" spans="1:6" ht="15.6">
      <c r="A24" s="205"/>
      <c r="B24" s="213" t="s">
        <v>747</v>
      </c>
      <c r="C24" s="214"/>
      <c r="D24" s="214"/>
      <c r="E24" s="214"/>
      <c r="F24" s="215"/>
    </row>
    <row r="25" spans="1:6" ht="15.6">
      <c r="A25" s="205"/>
      <c r="B25" s="216" t="s">
        <v>748</v>
      </c>
      <c r="C25" s="217"/>
      <c r="D25" s="217"/>
      <c r="E25" s="217"/>
      <c r="F25" s="218"/>
    </row>
    <row r="26" spans="1:6" ht="15.6">
      <c r="A26" s="205"/>
      <c r="B26" s="210"/>
      <c r="C26" s="211"/>
      <c r="D26" s="211"/>
      <c r="E26" s="211"/>
      <c r="F26" s="212"/>
    </row>
    <row r="27" spans="1:6" ht="43.2" customHeight="1">
      <c r="A27" s="205"/>
      <c r="B27" s="216" t="s">
        <v>749</v>
      </c>
      <c r="C27" s="217"/>
      <c r="D27" s="217"/>
      <c r="E27" s="217"/>
      <c r="F27" s="218"/>
    </row>
    <row r="28" spans="1:6" ht="15.6">
      <c r="A28" s="205"/>
      <c r="B28" s="210"/>
      <c r="C28" s="211"/>
      <c r="D28" s="211"/>
      <c r="E28" s="211"/>
      <c r="F28" s="212"/>
    </row>
    <row r="29" spans="1:6" ht="15.6">
      <c r="A29" s="205"/>
      <c r="B29" s="216" t="s">
        <v>750</v>
      </c>
      <c r="C29" s="217"/>
      <c r="D29" s="217"/>
      <c r="E29" s="217"/>
      <c r="F29" s="218"/>
    </row>
    <row r="30" spans="1:6" ht="15.6">
      <c r="A30" s="205"/>
      <c r="B30" s="216" t="s">
        <v>751</v>
      </c>
      <c r="C30" s="217"/>
      <c r="D30" s="217"/>
      <c r="E30" s="217"/>
      <c r="F30" s="218"/>
    </row>
    <row r="31" spans="1:6" ht="15.6">
      <c r="A31" s="205"/>
      <c r="B31" s="216" t="s">
        <v>752</v>
      </c>
      <c r="C31" s="217"/>
      <c r="D31" s="217"/>
      <c r="E31" s="217"/>
      <c r="F31" s="218"/>
    </row>
    <row r="32" spans="1:6" ht="15.6">
      <c r="A32" s="205"/>
      <c r="B32" s="216" t="s">
        <v>753</v>
      </c>
      <c r="C32" s="217"/>
      <c r="D32" s="217"/>
      <c r="E32" s="217"/>
      <c r="F32" s="218"/>
    </row>
    <row r="33" spans="1:6" ht="15.6">
      <c r="A33" s="205"/>
      <c r="B33" s="216" t="s">
        <v>754</v>
      </c>
      <c r="C33" s="217"/>
      <c r="D33" s="217"/>
      <c r="E33" s="217"/>
      <c r="F33" s="218"/>
    </row>
    <row r="34" spans="1:6" ht="15.6">
      <c r="A34" s="205"/>
      <c r="B34" s="216" t="s">
        <v>755</v>
      </c>
      <c r="C34" s="217"/>
      <c r="D34" s="217"/>
      <c r="E34" s="217"/>
      <c r="F34" s="218"/>
    </row>
    <row r="35" spans="1:6" ht="15.6">
      <c r="A35" s="205"/>
      <c r="B35" s="216" t="s">
        <v>756</v>
      </c>
      <c r="C35" s="217"/>
      <c r="D35" s="217"/>
      <c r="E35" s="217"/>
      <c r="F35" s="218"/>
    </row>
    <row r="36" spans="1:6" ht="16.2" thickBot="1">
      <c r="A36" s="206"/>
      <c r="B36" s="219" t="s">
        <v>757</v>
      </c>
      <c r="C36" s="220"/>
      <c r="D36" s="220"/>
      <c r="E36" s="220"/>
      <c r="F36" s="221"/>
    </row>
    <row r="37" spans="1:6" ht="58.2" customHeight="1" thickBot="1">
      <c r="A37" s="54" t="s">
        <v>773</v>
      </c>
      <c r="B37" s="222" t="s">
        <v>758</v>
      </c>
      <c r="C37" s="223"/>
      <c r="D37" s="223"/>
      <c r="E37" s="223"/>
      <c r="F37" s="224"/>
    </row>
    <row r="38" spans="1:6" ht="58.2" customHeight="1" thickBot="1">
      <c r="A38" s="54" t="s">
        <v>772</v>
      </c>
      <c r="B38" s="222" t="s">
        <v>759</v>
      </c>
      <c r="C38" s="223"/>
      <c r="D38" s="223"/>
      <c r="E38" s="223"/>
      <c r="F38" s="224"/>
    </row>
    <row r="39" spans="1:6" ht="16.2" thickBot="1">
      <c r="A39" s="54" t="s">
        <v>771</v>
      </c>
      <c r="B39" s="222" t="s">
        <v>760</v>
      </c>
      <c r="C39" s="223"/>
      <c r="D39" s="223"/>
      <c r="E39" s="223"/>
      <c r="F39" s="224"/>
    </row>
    <row r="40" spans="1:6" ht="42" thickBot="1">
      <c r="A40" s="55" t="s">
        <v>765</v>
      </c>
      <c r="B40" s="222" t="s">
        <v>761</v>
      </c>
      <c r="C40" s="223"/>
      <c r="D40" s="223"/>
      <c r="E40" s="223"/>
      <c r="F40" s="224"/>
    </row>
    <row r="41" spans="1:6" ht="28.95" customHeight="1" thickBot="1">
      <c r="A41" s="54" t="s">
        <v>770</v>
      </c>
      <c r="B41" s="222" t="s">
        <v>762</v>
      </c>
      <c r="C41" s="223"/>
      <c r="D41" s="223"/>
      <c r="E41" s="223"/>
      <c r="F41" s="224"/>
    </row>
    <row r="42" spans="1:6" ht="16.2" thickBot="1">
      <c r="A42" s="54" t="s">
        <v>769</v>
      </c>
      <c r="B42" s="222" t="s">
        <v>763</v>
      </c>
      <c r="C42" s="223"/>
      <c r="D42" s="223"/>
      <c r="E42" s="223"/>
      <c r="F42" s="224"/>
    </row>
    <row r="43" spans="1:6" ht="42" thickBot="1">
      <c r="A43" s="55" t="s">
        <v>766</v>
      </c>
      <c r="B43" s="222" t="s">
        <v>767</v>
      </c>
      <c r="C43" s="223"/>
      <c r="D43" s="223"/>
      <c r="E43" s="223"/>
      <c r="F43" s="224"/>
    </row>
    <row r="44" spans="1:6" ht="28.95" customHeight="1" thickBot="1">
      <c r="A44" s="54" t="s">
        <v>768</v>
      </c>
      <c r="B44" s="222" t="s">
        <v>764</v>
      </c>
      <c r="C44" s="223"/>
      <c r="D44" s="223"/>
      <c r="E44" s="223"/>
      <c r="F44" s="224"/>
    </row>
    <row r="45" spans="1:6" ht="28.2" customHeight="1" thickBot="1">
      <c r="A45" s="54" t="s">
        <v>775</v>
      </c>
      <c r="B45" s="186" t="s">
        <v>776</v>
      </c>
      <c r="C45" s="187"/>
      <c r="D45" s="187"/>
      <c r="E45" s="187"/>
      <c r="F45" s="188"/>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A85" zoomScale="80" zoomScaleNormal="80" workbookViewId="0">
      <selection activeCell="D93" sqref="D93"/>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59</v>
      </c>
      <c r="D1" s="8"/>
      <c r="E1" s="7" t="str">
        <f>""&amp;COUNTIF(E$10:E$249,$A$2)&amp;" "&amp;$A$2</f>
        <v>0 Untested</v>
      </c>
      <c r="F1" s="7" t="str">
        <f>""&amp;COUNTIF(F$10:F$249,$A$2)&amp;" "&amp;$A$2</f>
        <v>9 Untested</v>
      </c>
      <c r="G1" s="8" t="s">
        <v>60</v>
      </c>
    </row>
    <row r="2" spans="1:7" ht="13.95" customHeight="1" thickBot="1">
      <c r="A2" s="59" t="s">
        <v>61</v>
      </c>
      <c r="B2" s="55" t="s">
        <v>62</v>
      </c>
      <c r="C2" s="231" t="s">
        <v>745</v>
      </c>
      <c r="D2" s="232"/>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3.95" customHeight="1" thickBot="1">
      <c r="A3" s="59" t="s">
        <v>63</v>
      </c>
      <c r="B3" s="55" t="s">
        <v>64</v>
      </c>
      <c r="C3" s="233"/>
      <c r="D3" s="234"/>
      <c r="E3" s="61">
        <f>SUMPRODUCT(($A$10:$A$249="Basic")*(E$10:E$249="Missing"))+0.5*SUMPRODUCT(($A$10:$A$249="Basic")*(E$10:E$249="Partial"))</f>
        <v>1</v>
      </c>
      <c r="F3" s="61">
        <f>SUMPRODUCT(($A$10:$A$249="Basic")*(F$10:F$249="Missing"))+0.5*SUMPRODUCT(($A$10:$A$249="Basic")*(F$10:F$249="Partial"))</f>
        <v>2</v>
      </c>
      <c r="G3" s="55" t="str">
        <f>"Basic "&amp;$G$1&amp;"s "&amp;A3</f>
        <v>Basic TCRs Missing</v>
      </c>
    </row>
    <row r="4" spans="1:7" ht="13.95"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3.95" customHeight="1" thickBot="1">
      <c r="A5" s="59" t="s">
        <v>67</v>
      </c>
      <c r="B5" s="55" t="s">
        <v>68</v>
      </c>
      <c r="C5" s="233"/>
      <c r="D5" s="234"/>
      <c r="E5" s="61">
        <f>SUMPRODUCT(($A$10:$A$249="Intermediate")*(E$10:E$249="Completed"))+SUMPRODUCT(($A$10:$A$249="Intermediate")*(E$10:E$249="Pre-Passed"))+0.5*SUMPRODUCT(($A$10:$A$249="Intermediate")*(E$10:E$249="Partial"))</f>
        <v>8</v>
      </c>
      <c r="F5" s="61">
        <f>SUMPRODUCT(($A$10:$A$249="Intermediate")*(F$10:F$249="Completed"))+SUMPRODUCT(($A$10:$A$249="Intermediate")*(F$10:F$249="Pre-Passed"))+0.5*SUMPRODUCT(($A$10:$A$249="Intermediate")*(F$10:F$249="Partial"))</f>
        <v>8</v>
      </c>
      <c r="G5" s="55" t="str">
        <f>"Intermediate "&amp;$G$1&amp;"s "&amp;A5</f>
        <v>Intermediate TCRs Completed</v>
      </c>
    </row>
    <row r="6" spans="1:7" ht="13.95" customHeight="1" thickBot="1">
      <c r="A6" s="59" t="s">
        <v>69</v>
      </c>
      <c r="B6" s="55" t="s">
        <v>732</v>
      </c>
      <c r="C6" s="233"/>
      <c r="D6" s="234"/>
      <c r="E6" s="61">
        <f>SUMPRODUCT(($A$10:$A$249="Advanced")*(E$10:E$249="Missing"))+0.5*SUMPRODUCT(($A$10:$A$249="Advanced")*(E$10:E$249="Partial"))</f>
        <v>8</v>
      </c>
      <c r="F6" s="61">
        <f>SUMPRODUCT(($A$10:$A$249="Advanced")*(F$10:F$249="Missing"))+0.5*SUMPRODUCT(($A$10:$A$249="Advanced")*(F$10:F$249="Partial"))</f>
        <v>8</v>
      </c>
      <c r="G6" s="55" t="str">
        <f>"Advanced "&amp;$G$1&amp;"s "&amp;A3</f>
        <v>Advanced TCRs Missing</v>
      </c>
    </row>
    <row r="7" spans="1:7" ht="13.95" customHeight="1" thickBot="1">
      <c r="A7" s="54" t="s">
        <v>70</v>
      </c>
      <c r="B7" s="55" t="s">
        <v>71</v>
      </c>
      <c r="C7" s="233"/>
      <c r="D7" s="234"/>
      <c r="E7" s="61">
        <f>SUMPRODUCT(($A$10:$A$249="Advanced")*(E$10:E$249="Completed"))+SUMPRODUCT(($A$10:$A$249="Advanced")*(E$10:E$249="Pre-Passed"))+0.5*SUMPRODUCT(($A$10:$A$249="Advanced")*(E$10:E$249="Partial"))</f>
        <v>9</v>
      </c>
      <c r="F7" s="61">
        <f>SUMPRODUCT(($A$10:$A$249="Advanced")*(F$10:F$249="Completed"))+SUMPRODUCT(($A$10:$A$249="Advanced")*(F$10:F$249="Pre-Passed"))+0.5*SUMPRODUCT(($A$10:$A$249="Advanced")*(F$10:F$249="Partial"))</f>
        <v>9</v>
      </c>
      <c r="G7" s="55" t="str">
        <f>"Advanced "&amp;$G$1&amp;"s "&amp;A5</f>
        <v>Advanced TCRs Completed</v>
      </c>
    </row>
    <row r="8" spans="1:7" ht="13.95" customHeight="1" thickBot="1">
      <c r="A8" s="227" t="s">
        <v>733</v>
      </c>
      <c r="B8" s="228"/>
      <c r="C8" s="233"/>
      <c r="D8" s="234"/>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TCRs Completed</v>
      </c>
    </row>
    <row r="9" spans="1:7" ht="13.95"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3.95" customHeight="1" thickBot="1">
      <c r="A10" s="225" t="s">
        <v>738</v>
      </c>
      <c r="B10" s="226"/>
      <c r="C10" s="8" t="s">
        <v>72</v>
      </c>
      <c r="D10" s="8" t="s">
        <v>743</v>
      </c>
      <c r="E10" s="8" t="s">
        <v>73</v>
      </c>
      <c r="F10" s="8" t="s">
        <v>74</v>
      </c>
      <c r="G10" s="8" t="s">
        <v>744</v>
      </c>
    </row>
    <row r="11" spans="1:7" ht="83.4" thickBot="1">
      <c r="A11" s="62" t="s">
        <v>75</v>
      </c>
      <c r="B11" s="55" t="s">
        <v>81</v>
      </c>
      <c r="C11" s="55" t="s">
        <v>656</v>
      </c>
      <c r="D11" s="55"/>
      <c r="E11" s="8" t="s">
        <v>67</v>
      </c>
      <c r="F11" s="8" t="s">
        <v>67</v>
      </c>
      <c r="G11" s="55"/>
    </row>
    <row r="12" spans="1:7" ht="42" thickBot="1">
      <c r="A12" s="62" t="s">
        <v>75</v>
      </c>
      <c r="B12" s="55" t="s">
        <v>82</v>
      </c>
      <c r="C12" s="55" t="s">
        <v>657</v>
      </c>
      <c r="D12" s="55"/>
      <c r="E12" s="8" t="s">
        <v>67</v>
      </c>
      <c r="F12" s="8" t="s">
        <v>67</v>
      </c>
      <c r="G12" s="55"/>
    </row>
    <row r="13" spans="1:7" ht="28.2" thickBot="1">
      <c r="A13" s="62" t="s">
        <v>75</v>
      </c>
      <c r="B13" s="55" t="s">
        <v>83</v>
      </c>
      <c r="C13" s="55" t="s">
        <v>84</v>
      </c>
      <c r="D13" s="55"/>
      <c r="E13" s="8" t="s">
        <v>67</v>
      </c>
      <c r="F13" s="8" t="s">
        <v>67</v>
      </c>
      <c r="G13" s="55"/>
    </row>
    <row r="14" spans="1:7" ht="28.2" thickBot="1">
      <c r="A14" s="62" t="s">
        <v>75</v>
      </c>
      <c r="B14" s="55" t="s">
        <v>85</v>
      </c>
      <c r="C14" s="55" t="s">
        <v>86</v>
      </c>
      <c r="D14" s="55"/>
      <c r="E14" s="8" t="s">
        <v>67</v>
      </c>
      <c r="F14" s="8" t="s">
        <v>67</v>
      </c>
      <c r="G14" s="55"/>
    </row>
    <row r="15" spans="1:7" ht="28.2" thickBot="1">
      <c r="A15" s="62" t="s">
        <v>75</v>
      </c>
      <c r="B15" s="55" t="s">
        <v>87</v>
      </c>
      <c r="C15" s="55" t="s">
        <v>658</v>
      </c>
      <c r="D15" s="55"/>
      <c r="E15" s="8" t="s">
        <v>67</v>
      </c>
      <c r="F15" s="8" t="s">
        <v>67</v>
      </c>
      <c r="G15" s="55"/>
    </row>
    <row r="16" spans="1:7" ht="55.8" thickBot="1">
      <c r="A16" s="62" t="s">
        <v>75</v>
      </c>
      <c r="B16" s="55" t="s">
        <v>88</v>
      </c>
      <c r="C16" s="55" t="s">
        <v>659</v>
      </c>
      <c r="D16" s="55"/>
      <c r="E16" s="8" t="s">
        <v>67</v>
      </c>
      <c r="F16" s="8" t="s">
        <v>67</v>
      </c>
      <c r="G16" s="55"/>
    </row>
    <row r="17" spans="1:7" ht="55.8" thickBot="1">
      <c r="A17" s="62" t="s">
        <v>75</v>
      </c>
      <c r="B17" s="55" t="s">
        <v>89</v>
      </c>
      <c r="C17" s="55" t="s">
        <v>660</v>
      </c>
      <c r="D17" s="55"/>
      <c r="E17" s="8" t="s">
        <v>67</v>
      </c>
      <c r="F17" s="8" t="s">
        <v>67</v>
      </c>
      <c r="G17" s="55"/>
    </row>
    <row r="18" spans="1:7" ht="111" thickBot="1">
      <c r="A18" s="63" t="s">
        <v>78</v>
      </c>
      <c r="B18" s="55" t="s">
        <v>91</v>
      </c>
      <c r="C18" s="55" t="s">
        <v>652</v>
      </c>
      <c r="D18" s="55"/>
      <c r="E18" s="8" t="s">
        <v>67</v>
      </c>
      <c r="F18" s="8" t="s">
        <v>67</v>
      </c>
      <c r="G18" s="55"/>
    </row>
    <row r="19" spans="1:7" ht="42" thickBot="1">
      <c r="A19" s="63" t="s">
        <v>78</v>
      </c>
      <c r="B19" s="55" t="s">
        <v>90</v>
      </c>
      <c r="C19" s="55" t="s">
        <v>661</v>
      </c>
      <c r="D19" s="55"/>
      <c r="E19" s="8" t="s">
        <v>67</v>
      </c>
      <c r="F19" s="8" t="s">
        <v>67</v>
      </c>
      <c r="G19" s="55"/>
    </row>
    <row r="20" spans="1:7" ht="42" thickBot="1">
      <c r="A20" s="63" t="s">
        <v>78</v>
      </c>
      <c r="B20" s="55" t="s">
        <v>779</v>
      </c>
      <c r="C20" s="55" t="s">
        <v>780</v>
      </c>
      <c r="D20" s="55"/>
      <c r="E20" s="8" t="s">
        <v>67</v>
      </c>
      <c r="F20" s="8" t="s">
        <v>67</v>
      </c>
      <c r="G20" s="55"/>
    </row>
    <row r="21" spans="1:7" ht="83.4" thickBot="1">
      <c r="A21" s="65" t="s">
        <v>92</v>
      </c>
      <c r="B21" s="55" t="s">
        <v>93</v>
      </c>
      <c r="C21" s="55" t="s">
        <v>94</v>
      </c>
      <c r="D21" s="55"/>
      <c r="E21" s="8" t="s">
        <v>67</v>
      </c>
      <c r="F21" s="8" t="s">
        <v>67</v>
      </c>
      <c r="G21" s="55"/>
    </row>
    <row r="22" spans="1:7" ht="28.2" thickBot="1">
      <c r="A22" s="64" t="s">
        <v>80</v>
      </c>
      <c r="B22" s="55" t="s">
        <v>95</v>
      </c>
      <c r="C22" s="55" t="s">
        <v>662</v>
      </c>
      <c r="D22" s="55"/>
      <c r="E22" s="8" t="s">
        <v>67</v>
      </c>
      <c r="F22" s="8" t="s">
        <v>67</v>
      </c>
      <c r="G22" s="55"/>
    </row>
    <row r="23" spans="1:7" ht="13.95" customHeight="1" thickBot="1">
      <c r="A23" s="225" t="s">
        <v>96</v>
      </c>
      <c r="B23" s="226"/>
      <c r="C23" s="8" t="s">
        <v>72</v>
      </c>
      <c r="D23" s="8" t="s">
        <v>743</v>
      </c>
      <c r="E23" s="8" t="s">
        <v>73</v>
      </c>
      <c r="F23" s="8" t="s">
        <v>74</v>
      </c>
      <c r="G23" s="8" t="s">
        <v>744</v>
      </c>
    </row>
    <row r="24" spans="1:7" ht="55.8" thickBot="1">
      <c r="A24" s="62" t="s">
        <v>75</v>
      </c>
      <c r="B24" s="55" t="s">
        <v>97</v>
      </c>
      <c r="C24" s="55" t="s">
        <v>98</v>
      </c>
      <c r="D24" s="55"/>
      <c r="E24" s="8" t="s">
        <v>67</v>
      </c>
      <c r="F24" s="8" t="s">
        <v>67</v>
      </c>
      <c r="G24" s="55"/>
    </row>
    <row r="25" spans="1:7" ht="69.599999999999994" thickBot="1">
      <c r="A25" s="62" t="s">
        <v>75</v>
      </c>
      <c r="B25" s="55" t="s">
        <v>99</v>
      </c>
      <c r="C25" s="55" t="s">
        <v>726</v>
      </c>
      <c r="D25" s="55"/>
      <c r="E25" s="8" t="s">
        <v>67</v>
      </c>
      <c r="F25" s="8" t="s">
        <v>67</v>
      </c>
      <c r="G25" s="55"/>
    </row>
    <row r="26" spans="1:7" ht="42" thickBot="1">
      <c r="A26" s="62" t="s">
        <v>75</v>
      </c>
      <c r="B26" s="55" t="s">
        <v>104</v>
      </c>
      <c r="C26" s="55" t="s">
        <v>723</v>
      </c>
      <c r="D26" s="55" t="s">
        <v>909</v>
      </c>
      <c r="E26" s="8" t="s">
        <v>67</v>
      </c>
      <c r="F26" s="8" t="s">
        <v>61</v>
      </c>
      <c r="G26" s="55" t="s">
        <v>906</v>
      </c>
    </row>
    <row r="27" spans="1:7" ht="83.4" thickBot="1">
      <c r="A27" s="63" t="s">
        <v>78</v>
      </c>
      <c r="B27" s="55" t="s">
        <v>100</v>
      </c>
      <c r="C27" s="55" t="s">
        <v>101</v>
      </c>
      <c r="D27" s="55" t="s">
        <v>909</v>
      </c>
      <c r="E27" s="8" t="s">
        <v>67</v>
      </c>
      <c r="F27" s="8" t="s">
        <v>61</v>
      </c>
      <c r="G27" s="55" t="s">
        <v>902</v>
      </c>
    </row>
    <row r="28" spans="1:7" ht="42" thickBot="1">
      <c r="A28" s="63" t="s">
        <v>78</v>
      </c>
      <c r="B28" s="55" t="s">
        <v>102</v>
      </c>
      <c r="C28" s="55" t="s">
        <v>103</v>
      </c>
      <c r="D28" s="55"/>
      <c r="E28" s="8" t="s">
        <v>67</v>
      </c>
      <c r="F28" s="8" t="s">
        <v>67</v>
      </c>
      <c r="G28" s="55"/>
    </row>
    <row r="29" spans="1:7" ht="111" thickBot="1">
      <c r="A29" s="63" t="s">
        <v>78</v>
      </c>
      <c r="B29" s="55" t="s">
        <v>105</v>
      </c>
      <c r="C29" s="55" t="s">
        <v>724</v>
      </c>
      <c r="D29" s="55"/>
      <c r="E29" s="8" t="s">
        <v>67</v>
      </c>
      <c r="F29" s="8" t="s">
        <v>67</v>
      </c>
      <c r="G29" s="55"/>
    </row>
    <row r="30" spans="1:7" ht="55.8" thickBot="1">
      <c r="A30" s="63" t="s">
        <v>78</v>
      </c>
      <c r="B30" s="55" t="s">
        <v>106</v>
      </c>
      <c r="C30" s="55" t="s">
        <v>785</v>
      </c>
      <c r="D30" s="55"/>
      <c r="E30" s="8" t="s">
        <v>67</v>
      </c>
      <c r="F30" s="8" t="s">
        <v>67</v>
      </c>
      <c r="G30" s="55"/>
    </row>
    <row r="31" spans="1:7" ht="83.4" thickBot="1">
      <c r="A31" s="63" t="s">
        <v>78</v>
      </c>
      <c r="B31" s="55" t="s">
        <v>781</v>
      </c>
      <c r="C31" s="55" t="s">
        <v>782</v>
      </c>
      <c r="D31" s="55" t="s">
        <v>909</v>
      </c>
      <c r="E31" s="8" t="s">
        <v>67</v>
      </c>
      <c r="F31" s="8" t="s">
        <v>61</v>
      </c>
      <c r="G31" s="55" t="s">
        <v>903</v>
      </c>
    </row>
    <row r="32" spans="1:7" ht="166.2" thickBot="1">
      <c r="A32" s="63" t="s">
        <v>78</v>
      </c>
      <c r="B32" s="55" t="s">
        <v>783</v>
      </c>
      <c r="C32" s="55" t="s">
        <v>784</v>
      </c>
      <c r="D32" s="55"/>
      <c r="E32" s="8" t="s">
        <v>67</v>
      </c>
      <c r="F32" s="8" t="s">
        <v>67</v>
      </c>
      <c r="G32" s="55"/>
    </row>
    <row r="33" spans="1:7" ht="42" thickBot="1">
      <c r="A33" s="63" t="s">
        <v>78</v>
      </c>
      <c r="B33" s="55" t="s">
        <v>786</v>
      </c>
      <c r="C33" s="55" t="s">
        <v>787</v>
      </c>
      <c r="D33" s="55" t="s">
        <v>909</v>
      </c>
      <c r="E33" s="8" t="s">
        <v>67</v>
      </c>
      <c r="F33" s="8" t="s">
        <v>61</v>
      </c>
      <c r="G33" s="55" t="s">
        <v>903</v>
      </c>
    </row>
    <row r="34" spans="1:7" ht="55.8" thickBot="1">
      <c r="A34" s="63" t="s">
        <v>78</v>
      </c>
      <c r="B34" s="55" t="s">
        <v>107</v>
      </c>
      <c r="C34" s="55" t="s">
        <v>108</v>
      </c>
      <c r="D34" s="55"/>
      <c r="E34" s="8" t="s">
        <v>67</v>
      </c>
      <c r="F34" s="8" t="s">
        <v>67</v>
      </c>
      <c r="G34" s="55"/>
    </row>
    <row r="35" spans="1:7" ht="28.2" thickBot="1">
      <c r="A35" s="63" t="s">
        <v>78</v>
      </c>
      <c r="B35" s="55" t="s">
        <v>109</v>
      </c>
      <c r="C35" s="55" t="s">
        <v>110</v>
      </c>
      <c r="D35" s="55" t="s">
        <v>909</v>
      </c>
      <c r="E35" s="8" t="s">
        <v>67</v>
      </c>
      <c r="F35" s="8" t="s">
        <v>61</v>
      </c>
      <c r="G35" s="55" t="s">
        <v>904</v>
      </c>
    </row>
    <row r="36" spans="1:7" ht="55.8" thickBot="1">
      <c r="A36" s="63" t="s">
        <v>78</v>
      </c>
      <c r="B36" s="55" t="s">
        <v>111</v>
      </c>
      <c r="C36" s="55" t="s">
        <v>112</v>
      </c>
      <c r="D36" s="55"/>
      <c r="E36" s="8" t="s">
        <v>67</v>
      </c>
      <c r="F36" s="8" t="s">
        <v>67</v>
      </c>
      <c r="G36" s="55"/>
    </row>
    <row r="37" spans="1:7" ht="97.2" thickBot="1">
      <c r="A37" s="63" t="s">
        <v>78</v>
      </c>
      <c r="B37" s="55" t="s">
        <v>113</v>
      </c>
      <c r="C37" s="55" t="s">
        <v>114</v>
      </c>
      <c r="D37" s="55" t="s">
        <v>909</v>
      </c>
      <c r="E37" s="8" t="s">
        <v>67</v>
      </c>
      <c r="F37" s="8" t="s">
        <v>61</v>
      </c>
      <c r="G37" s="55" t="s">
        <v>905</v>
      </c>
    </row>
    <row r="38" spans="1:7" ht="55.8" thickBot="1">
      <c r="A38" s="64" t="s">
        <v>80</v>
      </c>
      <c r="B38" s="55" t="s">
        <v>115</v>
      </c>
      <c r="C38" s="55" t="s">
        <v>116</v>
      </c>
      <c r="D38" s="55"/>
      <c r="E38" s="8" t="s">
        <v>63</v>
      </c>
      <c r="F38" s="8" t="s">
        <v>63</v>
      </c>
      <c r="G38" s="55"/>
    </row>
    <row r="39" spans="1:7" ht="13.95" customHeight="1" thickBot="1">
      <c r="A39" s="225" t="s">
        <v>788</v>
      </c>
      <c r="B39" s="226"/>
      <c r="C39" s="8" t="s">
        <v>72</v>
      </c>
      <c r="D39" s="8" t="s">
        <v>743</v>
      </c>
      <c r="E39" s="8" t="s">
        <v>73</v>
      </c>
      <c r="F39" s="8" t="s">
        <v>74</v>
      </c>
      <c r="G39" s="8" t="s">
        <v>744</v>
      </c>
    </row>
    <row r="40" spans="1:7" ht="69.599999999999994" thickBot="1">
      <c r="A40" s="62" t="s">
        <v>75</v>
      </c>
      <c r="B40" s="55" t="s">
        <v>793</v>
      </c>
      <c r="C40" s="55" t="s">
        <v>794</v>
      </c>
      <c r="D40" s="55"/>
      <c r="E40" s="8" t="s">
        <v>67</v>
      </c>
      <c r="F40" s="8" t="s">
        <v>67</v>
      </c>
      <c r="G40" s="55"/>
    </row>
    <row r="41" spans="1:7" ht="28.2" thickBot="1">
      <c r="A41" s="63" t="s">
        <v>78</v>
      </c>
      <c r="B41" s="55" t="s">
        <v>789</v>
      </c>
      <c r="C41" s="55" t="s">
        <v>790</v>
      </c>
      <c r="D41" s="55"/>
      <c r="E41" s="8" t="s">
        <v>67</v>
      </c>
      <c r="F41" s="8" t="s">
        <v>69</v>
      </c>
      <c r="G41" s="55" t="s">
        <v>901</v>
      </c>
    </row>
    <row r="42" spans="1:7" ht="42" thickBot="1">
      <c r="A42" s="63" t="s">
        <v>78</v>
      </c>
      <c r="B42" s="55" t="s">
        <v>791</v>
      </c>
      <c r="C42" s="55" t="s">
        <v>792</v>
      </c>
      <c r="D42" s="55" t="s">
        <v>909</v>
      </c>
      <c r="E42" s="8" t="s">
        <v>67</v>
      </c>
      <c r="F42" s="8" t="s">
        <v>61</v>
      </c>
      <c r="G42" s="55" t="s">
        <v>900</v>
      </c>
    </row>
    <row r="43" spans="1:7" ht="83.4" thickBot="1">
      <c r="A43" s="63" t="s">
        <v>78</v>
      </c>
      <c r="B43" s="55" t="s">
        <v>795</v>
      </c>
      <c r="C43" s="55" t="s">
        <v>796</v>
      </c>
      <c r="D43" s="55" t="s">
        <v>909</v>
      </c>
      <c r="E43" s="8" t="s">
        <v>67</v>
      </c>
      <c r="F43" s="8" t="s">
        <v>61</v>
      </c>
      <c r="G43" s="55" t="s">
        <v>899</v>
      </c>
    </row>
    <row r="44" spans="1:7" ht="13.95" customHeight="1" thickBot="1">
      <c r="A44" s="225" t="s">
        <v>797</v>
      </c>
      <c r="B44" s="226"/>
      <c r="C44" s="8" t="s">
        <v>72</v>
      </c>
      <c r="D44" s="8" t="s">
        <v>743</v>
      </c>
      <c r="E44" s="8" t="s">
        <v>73</v>
      </c>
      <c r="F44" s="8" t="s">
        <v>74</v>
      </c>
      <c r="G44" s="8" t="s">
        <v>744</v>
      </c>
    </row>
    <row r="45" spans="1:7" ht="28.2" thickBot="1">
      <c r="A45" s="63" t="s">
        <v>78</v>
      </c>
      <c r="B45" s="55" t="s">
        <v>798</v>
      </c>
      <c r="C45" s="55" t="s">
        <v>799</v>
      </c>
      <c r="D45" s="55"/>
      <c r="E45" s="8" t="s">
        <v>67</v>
      </c>
      <c r="F45" s="8" t="s">
        <v>67</v>
      </c>
      <c r="G45" s="55"/>
    </row>
    <row r="46" spans="1:7" ht="42" thickBot="1">
      <c r="A46" s="65" t="s">
        <v>92</v>
      </c>
      <c r="B46" s="55" t="s">
        <v>800</v>
      </c>
      <c r="C46" s="55" t="s">
        <v>801</v>
      </c>
      <c r="D46" s="55"/>
      <c r="E46" s="8" t="s">
        <v>67</v>
      </c>
      <c r="F46" s="8" t="s">
        <v>67</v>
      </c>
      <c r="G46" s="55"/>
    </row>
    <row r="47" spans="1:7" ht="28.2" thickBot="1">
      <c r="A47" s="64" t="s">
        <v>80</v>
      </c>
      <c r="B47" s="55" t="s">
        <v>802</v>
      </c>
      <c r="C47" s="55" t="s">
        <v>803</v>
      </c>
      <c r="D47" s="55"/>
      <c r="E47" s="8" t="s">
        <v>67</v>
      </c>
      <c r="F47" s="8" t="s">
        <v>67</v>
      </c>
      <c r="G47" s="55"/>
    </row>
    <row r="48" spans="1:7" ht="16.2" thickBot="1">
      <c r="A48" s="64" t="s">
        <v>80</v>
      </c>
      <c r="B48" s="55" t="s">
        <v>804</v>
      </c>
      <c r="C48" s="55" t="s">
        <v>805</v>
      </c>
      <c r="D48" s="55"/>
      <c r="E48" s="8" t="s">
        <v>67</v>
      </c>
      <c r="F48" s="8" t="s">
        <v>67</v>
      </c>
      <c r="G48" s="55"/>
    </row>
    <row r="49" spans="1:7" ht="55.8" thickBot="1">
      <c r="A49" s="64" t="s">
        <v>117</v>
      </c>
      <c r="B49" s="55" t="s">
        <v>806</v>
      </c>
      <c r="C49" s="55" t="s">
        <v>807</v>
      </c>
      <c r="D49" s="55"/>
      <c r="E49" s="8" t="s">
        <v>63</v>
      </c>
      <c r="F49" s="8" t="s">
        <v>63</v>
      </c>
      <c r="G49" s="55"/>
    </row>
    <row r="50" spans="1:7" ht="13.95" customHeight="1" thickBot="1">
      <c r="A50" s="225" t="s">
        <v>118</v>
      </c>
      <c r="B50" s="226"/>
      <c r="C50" s="8" t="s">
        <v>72</v>
      </c>
      <c r="D50" s="8" t="s">
        <v>743</v>
      </c>
      <c r="E50" s="8" t="s">
        <v>73</v>
      </c>
      <c r="F50" s="8" t="s">
        <v>74</v>
      </c>
      <c r="G50" s="8" t="s">
        <v>744</v>
      </c>
    </row>
    <row r="51" spans="1:7" ht="28.2" thickBot="1">
      <c r="A51" s="62" t="s">
        <v>75</v>
      </c>
      <c r="B51" s="55" t="s">
        <v>119</v>
      </c>
      <c r="C51" s="55" t="s">
        <v>120</v>
      </c>
      <c r="D51" s="55"/>
      <c r="E51" s="8" t="s">
        <v>67</v>
      </c>
      <c r="F51" s="8" t="s">
        <v>67</v>
      </c>
      <c r="G51" s="55"/>
    </row>
    <row r="52" spans="1:7" ht="42" thickBot="1">
      <c r="A52" s="62" t="s">
        <v>75</v>
      </c>
      <c r="B52" s="55" t="s">
        <v>125</v>
      </c>
      <c r="C52" s="55" t="s">
        <v>126</v>
      </c>
      <c r="D52" s="55"/>
      <c r="E52" s="8" t="s">
        <v>67</v>
      </c>
      <c r="F52" s="8" t="s">
        <v>67</v>
      </c>
      <c r="G52" s="55"/>
    </row>
    <row r="53" spans="1:7" ht="83.4" thickBot="1">
      <c r="A53" s="63" t="s">
        <v>78</v>
      </c>
      <c r="B53" s="55" t="s">
        <v>121</v>
      </c>
      <c r="C53" s="55" t="s">
        <v>122</v>
      </c>
      <c r="D53" s="55" t="s">
        <v>894</v>
      </c>
      <c r="E53" s="8" t="s">
        <v>67</v>
      </c>
      <c r="F53" s="8" t="s">
        <v>67</v>
      </c>
      <c r="G53" s="55"/>
    </row>
    <row r="54" spans="1:7" ht="83.4" thickBot="1">
      <c r="A54" s="63" t="s">
        <v>78</v>
      </c>
      <c r="B54" s="55" t="s">
        <v>123</v>
      </c>
      <c r="C54" s="55" t="s">
        <v>124</v>
      </c>
      <c r="D54" s="55"/>
      <c r="E54" s="8" t="s">
        <v>67</v>
      </c>
      <c r="F54" s="8" t="s">
        <v>67</v>
      </c>
      <c r="G54" s="55"/>
    </row>
    <row r="55" spans="1:7" ht="28.2" thickBot="1">
      <c r="A55" s="63" t="s">
        <v>78</v>
      </c>
      <c r="B55" s="55" t="s">
        <v>127</v>
      </c>
      <c r="C55" s="55" t="s">
        <v>128</v>
      </c>
      <c r="D55" s="55"/>
      <c r="E55" s="8" t="s">
        <v>67</v>
      </c>
      <c r="F55" s="8" t="s">
        <v>67</v>
      </c>
      <c r="G55" s="55"/>
    </row>
    <row r="56" spans="1:7" ht="28.2" thickBot="1">
      <c r="A56" s="64" t="s">
        <v>80</v>
      </c>
      <c r="B56" s="55" t="s">
        <v>129</v>
      </c>
      <c r="C56" s="55" t="s">
        <v>130</v>
      </c>
      <c r="D56" s="55"/>
      <c r="E56" s="8" t="s">
        <v>67</v>
      </c>
      <c r="F56" s="8" t="s">
        <v>67</v>
      </c>
      <c r="G56" s="55"/>
    </row>
    <row r="57" spans="1:7" ht="55.8" thickBot="1">
      <c r="A57" s="64" t="s">
        <v>80</v>
      </c>
      <c r="B57" s="55" t="s">
        <v>131</v>
      </c>
      <c r="C57" s="55" t="s">
        <v>132</v>
      </c>
      <c r="D57" s="55"/>
      <c r="E57" s="8" t="s">
        <v>63</v>
      </c>
      <c r="F57" s="8" t="s">
        <v>63</v>
      </c>
      <c r="G57" s="55"/>
    </row>
    <row r="58" spans="1:7" ht="83.4" thickBot="1">
      <c r="A58" s="64" t="s">
        <v>80</v>
      </c>
      <c r="B58" s="55" t="s">
        <v>808</v>
      </c>
      <c r="C58" s="55" t="s">
        <v>809</v>
      </c>
      <c r="D58" s="55"/>
      <c r="E58" s="8" t="s">
        <v>67</v>
      </c>
      <c r="F58" s="8" t="s">
        <v>67</v>
      </c>
      <c r="G58" s="55"/>
    </row>
    <row r="59" spans="1:7" ht="13.95" customHeight="1" thickBot="1">
      <c r="A59" s="225" t="s">
        <v>133</v>
      </c>
      <c r="B59" s="226"/>
      <c r="C59" s="8" t="s">
        <v>72</v>
      </c>
      <c r="D59" s="8" t="s">
        <v>743</v>
      </c>
      <c r="E59" s="8" t="s">
        <v>73</v>
      </c>
      <c r="F59" s="8" t="s">
        <v>74</v>
      </c>
      <c r="G59" s="8" t="s">
        <v>744</v>
      </c>
    </row>
    <row r="60" spans="1:7" ht="42" thickBot="1">
      <c r="A60" s="62" t="s">
        <v>75</v>
      </c>
      <c r="B60" s="55" t="s">
        <v>134</v>
      </c>
      <c r="C60" s="55" t="s">
        <v>135</v>
      </c>
      <c r="D60" s="55"/>
      <c r="E60" s="8" t="s">
        <v>67</v>
      </c>
      <c r="F60" s="8" t="s">
        <v>67</v>
      </c>
      <c r="G60" s="55"/>
    </row>
    <row r="61" spans="1:7" ht="28.2" thickBot="1">
      <c r="A61" s="62" t="s">
        <v>75</v>
      </c>
      <c r="B61" s="55" t="s">
        <v>136</v>
      </c>
      <c r="C61" s="55" t="s">
        <v>137</v>
      </c>
      <c r="D61" s="55"/>
      <c r="E61" s="8" t="s">
        <v>67</v>
      </c>
      <c r="F61" s="8" t="s">
        <v>67</v>
      </c>
      <c r="G61" s="55"/>
    </row>
    <row r="62" spans="1:7" ht="16.2" thickBot="1">
      <c r="A62" s="63" t="s">
        <v>78</v>
      </c>
      <c r="B62" s="55" t="s">
        <v>138</v>
      </c>
      <c r="C62" s="55" t="s">
        <v>139</v>
      </c>
      <c r="D62" s="55"/>
      <c r="E62" s="8" t="s">
        <v>67</v>
      </c>
      <c r="F62" s="8" t="s">
        <v>67</v>
      </c>
      <c r="G62" s="55"/>
    </row>
    <row r="63" spans="1:7" ht="28.2" thickBot="1">
      <c r="A63" s="63" t="s">
        <v>78</v>
      </c>
      <c r="B63" s="55" t="s">
        <v>140</v>
      </c>
      <c r="C63" s="55" t="s">
        <v>141</v>
      </c>
      <c r="D63" s="55"/>
      <c r="E63" s="8" t="s">
        <v>67</v>
      </c>
      <c r="F63" s="8" t="s">
        <v>67</v>
      </c>
      <c r="G63" s="55"/>
    </row>
    <row r="64" spans="1:7" ht="16.2" thickBot="1">
      <c r="A64" s="64" t="s">
        <v>80</v>
      </c>
      <c r="B64" s="55" t="s">
        <v>142</v>
      </c>
      <c r="C64" s="55" t="s">
        <v>143</v>
      </c>
      <c r="D64" s="55"/>
      <c r="E64" s="8" t="s">
        <v>67</v>
      </c>
      <c r="F64" s="8" t="s">
        <v>67</v>
      </c>
      <c r="G64" s="55"/>
    </row>
    <row r="65" spans="1:7" ht="13.95" customHeight="1" thickBot="1">
      <c r="A65" s="225" t="s">
        <v>144</v>
      </c>
      <c r="B65" s="226"/>
      <c r="C65" s="8" t="s">
        <v>72</v>
      </c>
      <c r="D65" s="8" t="s">
        <v>743</v>
      </c>
      <c r="E65" s="8" t="s">
        <v>73</v>
      </c>
      <c r="F65" s="8" t="s">
        <v>74</v>
      </c>
      <c r="G65" s="8" t="s">
        <v>744</v>
      </c>
    </row>
    <row r="66" spans="1:7" ht="28.2" thickBot="1">
      <c r="A66" s="62" t="s">
        <v>75</v>
      </c>
      <c r="B66" s="55" t="s">
        <v>145</v>
      </c>
      <c r="C66" s="55" t="s">
        <v>146</v>
      </c>
      <c r="D66" s="55"/>
      <c r="E66" s="8" t="s">
        <v>67</v>
      </c>
      <c r="F66" s="8" t="s">
        <v>67</v>
      </c>
      <c r="G66" s="55"/>
    </row>
    <row r="67" spans="1:7" ht="16.2" thickBot="1">
      <c r="A67" s="62" t="s">
        <v>75</v>
      </c>
      <c r="B67" s="55" t="s">
        <v>149</v>
      </c>
      <c r="C67" s="55" t="s">
        <v>150</v>
      </c>
      <c r="D67" s="55"/>
      <c r="E67" s="8" t="s">
        <v>67</v>
      </c>
      <c r="F67" s="8" t="s">
        <v>67</v>
      </c>
      <c r="G67" s="55"/>
    </row>
    <row r="68" spans="1:7" ht="28.2" thickBot="1">
      <c r="A68" s="62" t="s">
        <v>75</v>
      </c>
      <c r="B68" s="55" t="s">
        <v>151</v>
      </c>
      <c r="C68" s="55" t="s">
        <v>152</v>
      </c>
      <c r="D68" s="55"/>
      <c r="E68" s="8" t="s">
        <v>67</v>
      </c>
      <c r="F68" s="8" t="s">
        <v>67</v>
      </c>
      <c r="G68" s="55"/>
    </row>
    <row r="69" spans="1:7" ht="42" thickBot="1">
      <c r="A69" s="63" t="s">
        <v>78</v>
      </c>
      <c r="B69" s="55" t="s">
        <v>153</v>
      </c>
      <c r="C69" s="55" t="s">
        <v>154</v>
      </c>
      <c r="D69" s="55"/>
      <c r="E69" s="8" t="s">
        <v>67</v>
      </c>
      <c r="F69" s="8" t="s">
        <v>67</v>
      </c>
      <c r="G69" s="55"/>
    </row>
    <row r="70" spans="1:7" ht="55.8" thickBot="1">
      <c r="A70" s="63" t="s">
        <v>78</v>
      </c>
      <c r="B70" s="55" t="s">
        <v>155</v>
      </c>
      <c r="C70" s="55" t="s">
        <v>722</v>
      </c>
      <c r="D70" s="55"/>
      <c r="E70" s="8" t="s">
        <v>67</v>
      </c>
      <c r="F70" s="8" t="s">
        <v>67</v>
      </c>
      <c r="G70" s="55"/>
    </row>
    <row r="71" spans="1:7" ht="42" thickBot="1">
      <c r="A71" s="63" t="s">
        <v>78</v>
      </c>
      <c r="B71" s="55" t="s">
        <v>156</v>
      </c>
      <c r="C71" s="55" t="s">
        <v>157</v>
      </c>
      <c r="D71" s="55"/>
      <c r="E71" s="8" t="s">
        <v>67</v>
      </c>
      <c r="F71" s="8" t="s">
        <v>67</v>
      </c>
      <c r="G71" s="55"/>
    </row>
    <row r="72" spans="1:7" ht="69.599999999999994" thickBot="1">
      <c r="A72" s="63" t="s">
        <v>78</v>
      </c>
      <c r="B72" s="55" t="s">
        <v>158</v>
      </c>
      <c r="C72" s="55" t="s">
        <v>159</v>
      </c>
      <c r="D72" s="55"/>
      <c r="E72" s="8" t="s">
        <v>67</v>
      </c>
      <c r="F72" s="8" t="s">
        <v>67</v>
      </c>
      <c r="G72" s="55"/>
    </row>
    <row r="73" spans="1:7" ht="55.8" thickBot="1">
      <c r="A73" s="63" t="s">
        <v>78</v>
      </c>
      <c r="B73" s="55" t="s">
        <v>162</v>
      </c>
      <c r="C73" s="55" t="s">
        <v>163</v>
      </c>
      <c r="D73" s="55"/>
      <c r="E73" s="8" t="s">
        <v>67</v>
      </c>
      <c r="F73" s="8" t="s">
        <v>67</v>
      </c>
      <c r="G73" s="55"/>
    </row>
    <row r="74" spans="1:7" ht="55.8" thickBot="1">
      <c r="A74" s="63" t="s">
        <v>78</v>
      </c>
      <c r="B74" s="55" t="s">
        <v>160</v>
      </c>
      <c r="C74" s="55" t="s">
        <v>161</v>
      </c>
      <c r="D74" s="55"/>
      <c r="E74" s="8" t="s">
        <v>67</v>
      </c>
      <c r="F74" s="8" t="s">
        <v>67</v>
      </c>
      <c r="G74" s="55"/>
    </row>
    <row r="75" spans="1:7" ht="69.599999999999994" thickBot="1">
      <c r="A75" s="63" t="s">
        <v>78</v>
      </c>
      <c r="B75" s="55" t="s">
        <v>147</v>
      </c>
      <c r="C75" s="55" t="s">
        <v>148</v>
      </c>
      <c r="D75" s="55"/>
      <c r="E75" s="8" t="s">
        <v>67</v>
      </c>
      <c r="F75" s="8" t="s">
        <v>67</v>
      </c>
      <c r="G75" s="55"/>
    </row>
    <row r="76" spans="1:7" ht="42" thickBot="1">
      <c r="A76" s="63" t="s">
        <v>78</v>
      </c>
      <c r="B76" s="55" t="s">
        <v>164</v>
      </c>
      <c r="C76" s="55" t="s">
        <v>165</v>
      </c>
      <c r="D76" s="55"/>
      <c r="E76" s="8" t="s">
        <v>67</v>
      </c>
      <c r="F76" s="8" t="s">
        <v>63</v>
      </c>
      <c r="G76" s="55" t="s">
        <v>908</v>
      </c>
    </row>
    <row r="77" spans="1:7" ht="28.2" thickBot="1">
      <c r="A77" s="82" t="s">
        <v>92</v>
      </c>
      <c r="B77" s="55" t="s">
        <v>166</v>
      </c>
      <c r="C77" s="55" t="s">
        <v>167</v>
      </c>
      <c r="D77" s="55"/>
      <c r="E77" s="8" t="s">
        <v>67</v>
      </c>
      <c r="F77" s="8" t="s">
        <v>67</v>
      </c>
      <c r="G77" s="55"/>
    </row>
    <row r="78" spans="1:7" ht="83.4" thickBot="1">
      <c r="A78" s="82" t="s">
        <v>92</v>
      </c>
      <c r="B78" s="55" t="s">
        <v>810</v>
      </c>
      <c r="C78" s="55" t="s">
        <v>811</v>
      </c>
      <c r="D78" s="55"/>
      <c r="E78" s="8" t="s">
        <v>67</v>
      </c>
      <c r="F78" s="8" t="s">
        <v>67</v>
      </c>
      <c r="G78" s="55"/>
    </row>
    <row r="79" spans="1:7" ht="124.8" thickBot="1">
      <c r="A79" s="64" t="s">
        <v>80</v>
      </c>
      <c r="B79" s="55" t="s">
        <v>812</v>
      </c>
      <c r="C79" s="55" t="s">
        <v>813</v>
      </c>
      <c r="D79" s="55"/>
      <c r="E79" s="8" t="s">
        <v>63</v>
      </c>
      <c r="F79" s="8" t="s">
        <v>63</v>
      </c>
      <c r="G79" s="55" t="s">
        <v>907</v>
      </c>
    </row>
    <row r="80" spans="1:7" ht="55.8" thickBot="1">
      <c r="A80" s="64" t="s">
        <v>80</v>
      </c>
      <c r="B80" s="55" t="s">
        <v>814</v>
      </c>
      <c r="C80" s="55" t="s">
        <v>815</v>
      </c>
      <c r="D80" s="55"/>
      <c r="E80" s="8" t="s">
        <v>67</v>
      </c>
      <c r="F80" s="8" t="s">
        <v>67</v>
      </c>
      <c r="G80" s="55"/>
    </row>
    <row r="81" spans="1:7" ht="55.8" thickBot="1">
      <c r="A81" s="64" t="s">
        <v>80</v>
      </c>
      <c r="B81" s="55" t="s">
        <v>816</v>
      </c>
      <c r="C81" s="55" t="s">
        <v>817</v>
      </c>
      <c r="D81" s="55"/>
      <c r="E81" s="8" t="s">
        <v>63</v>
      </c>
      <c r="F81" s="8" t="s">
        <v>63</v>
      </c>
      <c r="G81" s="55"/>
    </row>
    <row r="82" spans="1:7" ht="13.95" customHeight="1" thickBot="1">
      <c r="A82" s="225" t="s">
        <v>168</v>
      </c>
      <c r="B82" s="226"/>
      <c r="C82" s="8" t="s">
        <v>72</v>
      </c>
      <c r="D82" s="8" t="s">
        <v>743</v>
      </c>
      <c r="E82" s="8" t="s">
        <v>73</v>
      </c>
      <c r="F82" s="8" t="s">
        <v>74</v>
      </c>
      <c r="G82" s="8" t="s">
        <v>744</v>
      </c>
    </row>
    <row r="83" spans="1:7" ht="28.2" thickBot="1">
      <c r="A83" s="62" t="s">
        <v>75</v>
      </c>
      <c r="B83" s="55" t="s">
        <v>169</v>
      </c>
      <c r="C83" s="55" t="s">
        <v>720</v>
      </c>
      <c r="D83" s="55"/>
      <c r="E83" s="8" t="s">
        <v>67</v>
      </c>
      <c r="F83" s="8" t="s">
        <v>67</v>
      </c>
      <c r="G83" s="55"/>
    </row>
    <row r="84" spans="1:7" ht="16.2" thickBot="1">
      <c r="A84" s="62" t="s">
        <v>78</v>
      </c>
      <c r="B84" s="55" t="s">
        <v>170</v>
      </c>
      <c r="C84" s="55" t="s">
        <v>721</v>
      </c>
      <c r="D84" s="55"/>
      <c r="E84" s="8" t="s">
        <v>67</v>
      </c>
      <c r="F84" s="8" t="s">
        <v>67</v>
      </c>
      <c r="G84" s="55"/>
    </row>
    <row r="85" spans="1:7" ht="28.2" thickBot="1">
      <c r="A85" s="63" t="s">
        <v>92</v>
      </c>
      <c r="B85" s="55" t="s">
        <v>171</v>
      </c>
      <c r="C85" s="55" t="s">
        <v>172</v>
      </c>
      <c r="D85" s="55"/>
      <c r="E85" s="8" t="s">
        <v>67</v>
      </c>
      <c r="F85" s="8" t="s">
        <v>67</v>
      </c>
      <c r="G85" s="55"/>
    </row>
    <row r="86" spans="1:7" ht="28.2" thickBot="1">
      <c r="A86" s="65" t="s">
        <v>92</v>
      </c>
      <c r="B86" s="55" t="s">
        <v>173</v>
      </c>
      <c r="C86" s="55" t="s">
        <v>174</v>
      </c>
      <c r="D86" s="55"/>
      <c r="E86" s="8" t="s">
        <v>67</v>
      </c>
      <c r="F86" s="8" t="s">
        <v>67</v>
      </c>
      <c r="G86" s="55"/>
    </row>
    <row r="87" spans="1:7" ht="55.8" thickBot="1">
      <c r="A87" s="64" t="s">
        <v>80</v>
      </c>
      <c r="B87" s="55" t="s">
        <v>818</v>
      </c>
      <c r="C87" s="55" t="s">
        <v>819</v>
      </c>
      <c r="D87" s="55"/>
      <c r="E87" s="8" t="s">
        <v>63</v>
      </c>
      <c r="F87" s="8" t="s">
        <v>63</v>
      </c>
      <c r="G87" s="55"/>
    </row>
    <row r="88" spans="1:7" ht="42" thickBot="1">
      <c r="A88" s="66" t="s">
        <v>117</v>
      </c>
      <c r="B88" s="55" t="s">
        <v>820</v>
      </c>
      <c r="C88" s="55" t="s">
        <v>821</v>
      </c>
      <c r="D88" s="55"/>
      <c r="E88" s="8" t="s">
        <v>63</v>
      </c>
      <c r="F88" s="8" t="s">
        <v>63</v>
      </c>
      <c r="G88" s="55"/>
    </row>
    <row r="89" spans="1:7" ht="13.95" customHeight="1" thickBot="1">
      <c r="A89" s="225" t="s">
        <v>175</v>
      </c>
      <c r="B89" s="226"/>
      <c r="C89" s="8" t="s">
        <v>72</v>
      </c>
      <c r="D89" s="8" t="s">
        <v>743</v>
      </c>
      <c r="E89" s="8" t="s">
        <v>73</v>
      </c>
      <c r="F89" s="8" t="s">
        <v>74</v>
      </c>
      <c r="G89" s="8" t="s">
        <v>744</v>
      </c>
    </row>
    <row r="90" spans="1:7" ht="28.2" thickBot="1">
      <c r="A90" s="62" t="s">
        <v>75</v>
      </c>
      <c r="B90" s="55" t="s">
        <v>176</v>
      </c>
      <c r="C90" s="55" t="s">
        <v>177</v>
      </c>
      <c r="D90" s="55"/>
      <c r="E90" s="8" t="s">
        <v>67</v>
      </c>
      <c r="F90" s="8" t="s">
        <v>67</v>
      </c>
      <c r="G90" s="55"/>
    </row>
    <row r="91" spans="1:7" ht="16.2" thickBot="1">
      <c r="A91" s="62" t="s">
        <v>75</v>
      </c>
      <c r="B91" s="55" t="s">
        <v>178</v>
      </c>
      <c r="C91" s="55" t="s">
        <v>179</v>
      </c>
      <c r="D91" s="55"/>
      <c r="E91" s="8" t="s">
        <v>67</v>
      </c>
      <c r="F91" s="8" t="s">
        <v>67</v>
      </c>
      <c r="G91" s="55"/>
    </row>
    <row r="92" spans="1:7" ht="55.8" thickBot="1">
      <c r="A92" s="62" t="s">
        <v>75</v>
      </c>
      <c r="B92" s="55" t="s">
        <v>76</v>
      </c>
      <c r="C92" s="55" t="s">
        <v>77</v>
      </c>
      <c r="D92" s="55"/>
      <c r="E92" s="8" t="s">
        <v>67</v>
      </c>
      <c r="F92" s="8" t="s">
        <v>67</v>
      </c>
      <c r="G92" s="55"/>
    </row>
    <row r="93" spans="1:7" ht="55.8" thickBot="1">
      <c r="A93" s="63" t="s">
        <v>78</v>
      </c>
      <c r="B93" s="55" t="s">
        <v>79</v>
      </c>
      <c r="C93" s="55" t="s">
        <v>651</v>
      </c>
      <c r="D93" s="55" t="s">
        <v>909</v>
      </c>
      <c r="E93" s="8" t="s">
        <v>67</v>
      </c>
      <c r="F93" s="8" t="s">
        <v>61</v>
      </c>
      <c r="G93" s="55" t="s">
        <v>898</v>
      </c>
    </row>
    <row r="94" spans="1:7" ht="152.4" thickBot="1">
      <c r="A94" s="63" t="s">
        <v>78</v>
      </c>
      <c r="B94" s="55" t="s">
        <v>180</v>
      </c>
      <c r="C94" s="55" t="s">
        <v>654</v>
      </c>
      <c r="D94" s="55" t="s">
        <v>896</v>
      </c>
      <c r="E94" s="8" t="s">
        <v>67</v>
      </c>
      <c r="F94" s="8" t="s">
        <v>67</v>
      </c>
      <c r="G94" s="55"/>
    </row>
    <row r="95" spans="1:7" ht="42" thickBot="1">
      <c r="A95" s="63" t="s">
        <v>78</v>
      </c>
      <c r="B95" s="55" t="s">
        <v>181</v>
      </c>
      <c r="C95" s="55" t="s">
        <v>182</v>
      </c>
      <c r="D95" s="55"/>
      <c r="E95" s="8" t="s">
        <v>67</v>
      </c>
      <c r="F95" s="8" t="s">
        <v>67</v>
      </c>
      <c r="G95" s="55"/>
    </row>
    <row r="96" spans="1:7" ht="28.2" thickBot="1">
      <c r="A96" s="65" t="s">
        <v>92</v>
      </c>
      <c r="B96" s="55" t="s">
        <v>183</v>
      </c>
      <c r="C96" s="55" t="s">
        <v>184</v>
      </c>
      <c r="D96" s="55"/>
      <c r="E96" s="8" t="s">
        <v>67</v>
      </c>
      <c r="F96" s="8" t="s">
        <v>67</v>
      </c>
      <c r="G96" s="55"/>
    </row>
    <row r="97" spans="1:7" ht="28.2" thickBot="1">
      <c r="A97" s="64" t="s">
        <v>80</v>
      </c>
      <c r="B97" s="55" t="s">
        <v>777</v>
      </c>
      <c r="C97" s="55" t="s">
        <v>778</v>
      </c>
      <c r="D97" s="55"/>
      <c r="E97" s="8" t="s">
        <v>63</v>
      </c>
      <c r="F97" s="8" t="s">
        <v>63</v>
      </c>
      <c r="G97" s="55"/>
    </row>
    <row r="98" spans="1:7" ht="13.95" customHeight="1" thickBot="1">
      <c r="A98" s="225" t="s">
        <v>847</v>
      </c>
      <c r="B98" s="226"/>
      <c r="C98" s="8" t="s">
        <v>72</v>
      </c>
      <c r="D98" s="8" t="s">
        <v>743</v>
      </c>
      <c r="E98" s="8" t="s">
        <v>73</v>
      </c>
      <c r="F98" s="8" t="s">
        <v>74</v>
      </c>
      <c r="G98" s="8" t="s">
        <v>744</v>
      </c>
    </row>
    <row r="99" spans="1:7" ht="42" thickBot="1">
      <c r="A99" s="63" t="s">
        <v>78</v>
      </c>
      <c r="B99" s="55" t="s">
        <v>655</v>
      </c>
      <c r="C99" s="55" t="s">
        <v>848</v>
      </c>
      <c r="D99" s="55"/>
      <c r="E99" s="8" t="s">
        <v>63</v>
      </c>
      <c r="F99" s="8" t="s">
        <v>63</v>
      </c>
      <c r="G99" s="55"/>
    </row>
    <row r="100" spans="1:7" ht="28.2" thickBot="1">
      <c r="A100" s="64" t="s">
        <v>80</v>
      </c>
      <c r="B100" s="55" t="s">
        <v>834</v>
      </c>
      <c r="C100" s="55" t="s">
        <v>849</v>
      </c>
      <c r="D100" s="55"/>
      <c r="E100" s="8" t="s">
        <v>63</v>
      </c>
      <c r="F100" s="8" t="s">
        <v>63</v>
      </c>
      <c r="G100" s="55"/>
    </row>
    <row r="101" spans="1:7" ht="28.2" thickBot="1">
      <c r="A101" s="64" t="s">
        <v>80</v>
      </c>
      <c r="B101" s="55" t="s">
        <v>185</v>
      </c>
      <c r="C101" s="55" t="s">
        <v>850</v>
      </c>
      <c r="D101" s="55"/>
      <c r="E101" s="8" t="s">
        <v>63</v>
      </c>
      <c r="F101" s="8" t="s">
        <v>63</v>
      </c>
      <c r="G101" s="55"/>
    </row>
    <row r="102" spans="1:7" ht="28.2" thickBot="1">
      <c r="A102" s="66" t="s">
        <v>117</v>
      </c>
      <c r="B102" s="55" t="s">
        <v>835</v>
      </c>
      <c r="C102" s="55" t="s">
        <v>851</v>
      </c>
      <c r="D102" s="55"/>
      <c r="E102" s="8" t="s">
        <v>63</v>
      </c>
      <c r="F102" s="8" t="s">
        <v>63</v>
      </c>
      <c r="G102" s="55"/>
    </row>
    <row r="103" spans="1:7" ht="13.95" customHeight="1" thickBot="1">
      <c r="A103" s="225" t="s">
        <v>186</v>
      </c>
      <c r="B103" s="226"/>
      <c r="C103" s="8" t="s">
        <v>72</v>
      </c>
      <c r="D103" s="8" t="s">
        <v>743</v>
      </c>
      <c r="E103" s="8" t="s">
        <v>73</v>
      </c>
      <c r="F103" s="8" t="s">
        <v>74</v>
      </c>
      <c r="G103" s="8" t="s">
        <v>744</v>
      </c>
    </row>
    <row r="104" spans="1:7" ht="69.599999999999994" thickBot="1">
      <c r="A104" s="62" t="s">
        <v>75</v>
      </c>
      <c r="B104" s="55" t="s">
        <v>187</v>
      </c>
      <c r="C104" s="55" t="s">
        <v>188</v>
      </c>
      <c r="D104" s="55"/>
      <c r="E104" s="8" t="s">
        <v>67</v>
      </c>
      <c r="F104" s="8" t="s">
        <v>67</v>
      </c>
      <c r="G104" s="55"/>
    </row>
    <row r="105" spans="1:7" ht="42" thickBot="1">
      <c r="A105" s="63" t="s">
        <v>78</v>
      </c>
      <c r="B105" s="55" t="s">
        <v>189</v>
      </c>
      <c r="C105" s="55" t="s">
        <v>190</v>
      </c>
      <c r="D105" s="55"/>
      <c r="E105" s="8" t="s">
        <v>67</v>
      </c>
      <c r="F105" s="8" t="s">
        <v>67</v>
      </c>
      <c r="G105" s="55"/>
    </row>
    <row r="106" spans="1:7" ht="28.2" thickBot="1">
      <c r="A106" s="65" t="s">
        <v>92</v>
      </c>
      <c r="B106" s="55" t="s">
        <v>191</v>
      </c>
      <c r="C106" s="55" t="s">
        <v>824</v>
      </c>
      <c r="D106" s="55"/>
      <c r="E106" s="8" t="s">
        <v>67</v>
      </c>
      <c r="F106" s="8" t="s">
        <v>67</v>
      </c>
      <c r="G106" s="55"/>
    </row>
    <row r="107" spans="1:7" ht="28.2" thickBot="1">
      <c r="A107" s="64" t="s">
        <v>80</v>
      </c>
      <c r="B107" s="55" t="s">
        <v>822</v>
      </c>
      <c r="C107" s="55" t="s">
        <v>823</v>
      </c>
      <c r="D107" s="55"/>
      <c r="E107" s="8" t="s">
        <v>67</v>
      </c>
      <c r="F107" s="8" t="s">
        <v>67</v>
      </c>
      <c r="G107" s="55"/>
    </row>
    <row r="108" spans="1:7" ht="13.95" customHeight="1" thickBot="1">
      <c r="A108" s="225" t="s">
        <v>192</v>
      </c>
      <c r="B108" s="226"/>
      <c r="C108" s="8" t="s">
        <v>72</v>
      </c>
      <c r="D108" s="8" t="s">
        <v>743</v>
      </c>
      <c r="E108" s="8" t="s">
        <v>73</v>
      </c>
      <c r="F108" s="8" t="s">
        <v>74</v>
      </c>
      <c r="G108" s="8" t="s">
        <v>744</v>
      </c>
    </row>
    <row r="109" spans="1:7" ht="55.8" thickBot="1">
      <c r="A109" s="62" t="s">
        <v>75</v>
      </c>
      <c r="B109" s="55" t="s">
        <v>193</v>
      </c>
      <c r="C109" s="55" t="s">
        <v>194</v>
      </c>
      <c r="D109" s="55"/>
      <c r="E109" s="8" t="s">
        <v>67</v>
      </c>
      <c r="F109" s="8" t="s">
        <v>67</v>
      </c>
      <c r="G109" s="55"/>
    </row>
    <row r="110" spans="1:7" ht="16.2" thickBot="1">
      <c r="A110" s="62" t="s">
        <v>75</v>
      </c>
      <c r="B110" s="55" t="s">
        <v>195</v>
      </c>
      <c r="C110" s="55" t="s">
        <v>196</v>
      </c>
      <c r="D110" s="55"/>
      <c r="E110" s="8" t="s">
        <v>67</v>
      </c>
      <c r="F110" s="8" t="s">
        <v>67</v>
      </c>
      <c r="G110" s="55"/>
    </row>
    <row r="111" spans="1:7" ht="124.8" thickBot="1">
      <c r="A111" s="63" t="s">
        <v>78</v>
      </c>
      <c r="B111" s="55" t="s">
        <v>197</v>
      </c>
      <c r="C111" s="55" t="s">
        <v>653</v>
      </c>
      <c r="D111" s="55"/>
      <c r="E111" s="8" t="s">
        <v>69</v>
      </c>
      <c r="F111" s="8" t="s">
        <v>69</v>
      </c>
      <c r="G111" s="55"/>
    </row>
    <row r="112" spans="1:7" ht="13.95" customHeight="1" thickBot="1">
      <c r="A112" s="225" t="s">
        <v>825</v>
      </c>
      <c r="B112" s="226"/>
      <c r="C112" s="8" t="s">
        <v>72</v>
      </c>
      <c r="D112" s="8" t="s">
        <v>743</v>
      </c>
      <c r="E112" s="8" t="s">
        <v>73</v>
      </c>
      <c r="F112" s="8" t="s">
        <v>74</v>
      </c>
      <c r="G112" s="8" t="s">
        <v>744</v>
      </c>
    </row>
    <row r="113" spans="1:7" ht="16.2" thickBot="1">
      <c r="A113" s="62" t="s">
        <v>75</v>
      </c>
      <c r="B113" s="55" t="s">
        <v>826</v>
      </c>
      <c r="C113" s="55" t="s">
        <v>827</v>
      </c>
      <c r="D113" s="55"/>
      <c r="E113" s="8" t="s">
        <v>67</v>
      </c>
      <c r="F113" s="8" t="s">
        <v>67</v>
      </c>
      <c r="G113" s="55"/>
    </row>
    <row r="114" spans="1:7" ht="16.2" thickBot="1">
      <c r="A114" s="64" t="s">
        <v>80</v>
      </c>
      <c r="B114" s="55" t="s">
        <v>828</v>
      </c>
      <c r="C114" s="55" t="s">
        <v>829</v>
      </c>
      <c r="D114" s="55"/>
      <c r="E114" s="8" t="s">
        <v>67</v>
      </c>
      <c r="F114" s="8" t="s">
        <v>67</v>
      </c>
      <c r="G114" s="55"/>
    </row>
    <row r="115" spans="1:7" ht="42" thickBot="1">
      <c r="A115" s="66" t="s">
        <v>117</v>
      </c>
      <c r="B115" s="55" t="s">
        <v>830</v>
      </c>
      <c r="C115" s="55" t="s">
        <v>831</v>
      </c>
      <c r="D115" s="55"/>
      <c r="E115" s="8" t="s">
        <v>63</v>
      </c>
      <c r="F115" s="8" t="s">
        <v>63</v>
      </c>
      <c r="G115" s="55"/>
    </row>
    <row r="116" spans="1:7" ht="42" thickBot="1">
      <c r="A116" s="64" t="s">
        <v>735</v>
      </c>
      <c r="B116" s="55" t="s">
        <v>832</v>
      </c>
      <c r="C116" s="55" t="s">
        <v>833</v>
      </c>
      <c r="D116" s="55"/>
      <c r="E116" s="8" t="s">
        <v>63</v>
      </c>
      <c r="F116" s="8" t="s">
        <v>63</v>
      </c>
      <c r="G116" s="55"/>
    </row>
    <row r="117" spans="1:7" ht="13.95" customHeight="1" thickBot="1">
      <c r="A117" s="225" t="s">
        <v>198</v>
      </c>
      <c r="B117" s="226"/>
      <c r="C117" s="8" t="s">
        <v>681</v>
      </c>
      <c r="D117" s="8" t="s">
        <v>743</v>
      </c>
      <c r="E117" s="8" t="s">
        <v>73</v>
      </c>
      <c r="F117" s="8" t="s">
        <v>74</v>
      </c>
      <c r="G117" s="8" t="s">
        <v>744</v>
      </c>
    </row>
    <row r="118" spans="1:7" ht="28.2" thickBot="1">
      <c r="A118" s="62" t="s">
        <v>75</v>
      </c>
      <c r="B118" s="55" t="s">
        <v>199</v>
      </c>
      <c r="C118" s="55" t="s">
        <v>200</v>
      </c>
      <c r="D118" s="55"/>
      <c r="E118" s="8" t="s">
        <v>70</v>
      </c>
      <c r="F118" s="8" t="s">
        <v>70</v>
      </c>
      <c r="G118" s="55"/>
    </row>
    <row r="119" spans="1:7" ht="28.2" thickBot="1">
      <c r="A119" s="63" t="s">
        <v>78</v>
      </c>
      <c r="B119" s="55" t="s">
        <v>201</v>
      </c>
      <c r="C119" s="55" t="s">
        <v>202</v>
      </c>
      <c r="D119" s="55"/>
      <c r="E119" s="8" t="s">
        <v>70</v>
      </c>
      <c r="F119" s="8" t="s">
        <v>70</v>
      </c>
      <c r="G119" s="55"/>
    </row>
    <row r="120" spans="1:7" ht="16.2" thickBot="1">
      <c r="A120" s="63" t="s">
        <v>78</v>
      </c>
      <c r="B120" s="55" t="s">
        <v>203</v>
      </c>
      <c r="C120" s="55" t="s">
        <v>204</v>
      </c>
      <c r="D120" s="55"/>
      <c r="E120" s="8" t="s">
        <v>70</v>
      </c>
      <c r="F120" s="8" t="s">
        <v>70</v>
      </c>
      <c r="G120" s="55"/>
    </row>
    <row r="121" spans="1:7" ht="28.2" thickBot="1">
      <c r="A121" s="65" t="s">
        <v>92</v>
      </c>
      <c r="B121" s="55" t="s">
        <v>205</v>
      </c>
      <c r="C121" s="55" t="s">
        <v>206</v>
      </c>
      <c r="D121" s="55"/>
      <c r="E121" s="8" t="s">
        <v>70</v>
      </c>
      <c r="F121" s="8" t="s">
        <v>70</v>
      </c>
      <c r="G121" s="55"/>
    </row>
    <row r="122" spans="1:7" ht="16.2" thickBot="1">
      <c r="A122" s="64" t="s">
        <v>80</v>
      </c>
      <c r="B122" s="55" t="s">
        <v>207</v>
      </c>
      <c r="C122" s="55" t="s">
        <v>208</v>
      </c>
      <c r="D122" s="55"/>
      <c r="E122" s="8" t="s">
        <v>70</v>
      </c>
      <c r="F122" s="8" t="s">
        <v>70</v>
      </c>
      <c r="G122" s="55"/>
    </row>
    <row r="123" spans="1:7" ht="28.2" thickBot="1">
      <c r="A123" s="64" t="s">
        <v>80</v>
      </c>
      <c r="B123" s="55" t="s">
        <v>209</v>
      </c>
      <c r="C123" s="55" t="s">
        <v>210</v>
      </c>
      <c r="D123" s="55"/>
      <c r="E123" s="8" t="s">
        <v>70</v>
      </c>
      <c r="F123" s="8" t="s">
        <v>70</v>
      </c>
      <c r="G123" s="55"/>
    </row>
    <row r="124" spans="1:7" ht="42" thickBot="1">
      <c r="A124" s="66" t="s">
        <v>117</v>
      </c>
      <c r="B124" s="55" t="s">
        <v>211</v>
      </c>
      <c r="C124" s="55" t="s">
        <v>212</v>
      </c>
      <c r="D124" s="55"/>
      <c r="E124" s="8" t="s">
        <v>70</v>
      </c>
      <c r="F124" s="8" t="s">
        <v>70</v>
      </c>
      <c r="G124" s="55"/>
    </row>
    <row r="125" spans="1:7" ht="16.2" thickBot="1">
      <c r="A125" s="64" t="s">
        <v>735</v>
      </c>
      <c r="B125" s="55" t="s">
        <v>213</v>
      </c>
      <c r="C125" s="55" t="s">
        <v>214</v>
      </c>
      <c r="D125" s="55"/>
      <c r="E125" s="8" t="s">
        <v>70</v>
      </c>
      <c r="F125" s="8" t="s">
        <v>70</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23 E50 E60:F64 E59 E66:F77 E65 E83:F86 E82 E90:F91 E89 E104:F105 E103 E109:F111 E108 E117 E94:F95 E97:F97 E20:F22 E33:F38 E58:F58 E107:F107 E51:F56 E40:F43 E24:F29 E11:F18 E118:F250">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F22 E45:F49 E60:F64 E113:F116 E66:F81 E83:F88 E104:F107 E99:F102 E40:F43 E109:F111 E90:F97 E51:F58 E24:F38 E118:F125">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69" zoomScale="80" zoomScaleNormal="80" workbookViewId="0">
      <selection activeCell="E22" sqref="E22"/>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353</v>
      </c>
      <c r="D1" s="8"/>
      <c r="E1" s="7" t="str">
        <f>""&amp;COUNTIF(E$10:E$234,$A$2)&amp;" "&amp;$A$2</f>
        <v>0 Untested</v>
      </c>
      <c r="F1" s="7" t="str">
        <f>""&amp;COUNTIF(F$10:F$234,$A$2)&amp;" "&amp;$A$2</f>
        <v>74 Untested</v>
      </c>
      <c r="G1" s="8" t="s">
        <v>215</v>
      </c>
    </row>
    <row r="2" spans="1:7" ht="13.95" customHeight="1" thickBot="1">
      <c r="A2" s="59" t="s">
        <v>61</v>
      </c>
      <c r="B2" s="55" t="s">
        <v>62</v>
      </c>
      <c r="C2" s="231" t="s">
        <v>719</v>
      </c>
      <c r="D2" s="232"/>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3.95" customHeight="1" thickBot="1">
      <c r="A3" s="59" t="s">
        <v>63</v>
      </c>
      <c r="B3" s="55" t="s">
        <v>64</v>
      </c>
      <c r="C3" s="233"/>
      <c r="D3" s="234"/>
      <c r="E3" s="61">
        <f>SUMPRODUCT(($A$10:$A$234="Basic")*(E$10:E$234="Missing"))+0.5*SUMPRODUCT(($A$10:$A$234="Basic")*(E$10:E$234="Partial"))</f>
        <v>0</v>
      </c>
      <c r="F3" s="61">
        <f>SUMPRODUCT(($A$10:$A$234="Basic")*(F$10:F$234="Missing"))+0.5*SUMPRODUCT(($A$10:$A$234="Basic")*(F$10:F$234="Partial"))</f>
        <v>0</v>
      </c>
      <c r="G3" s="55" t="str">
        <f>"Basic "&amp;$G$1&amp;"s "&amp;A3</f>
        <v>Basic DCRs Missing</v>
      </c>
    </row>
    <row r="4" spans="1:7" ht="13.95" customHeight="1" thickBot="1">
      <c r="A4" s="59" t="s">
        <v>65</v>
      </c>
      <c r="B4" s="55" t="s">
        <v>66</v>
      </c>
      <c r="C4" s="233"/>
      <c r="D4" s="234"/>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3.95" customHeight="1" thickBot="1">
      <c r="A5" s="59" t="s">
        <v>67</v>
      </c>
      <c r="B5" s="55" t="s">
        <v>68</v>
      </c>
      <c r="C5" s="233"/>
      <c r="D5" s="234"/>
      <c r="E5" s="61">
        <f>SUMPRODUCT(($A$10:$A$234="Intermediate")*(E$10:E$234="Completed"))+SUMPRODUCT(($A$10:$A$234="Intermediate")*(E$10:E$234="Pre-Passed"))+0.5*SUMPRODUCT(($A$10:$A$234="Intermediate")*(E$10:E$234="Partial"))</f>
        <v>5</v>
      </c>
      <c r="F5" s="61">
        <f>SUMPRODUCT(($A$10:$A$234="Intermediate")*(F$10:F$234="Completed"))+SUMPRODUCT(($A$10:$A$234="Intermediate")*(F$10:F$234="Pre-Passed"))+0.5*SUMPRODUCT(($A$10:$A$234="Intermediate")*(F$10:F$234="Partial"))</f>
        <v>0</v>
      </c>
      <c r="G5" s="55" t="str">
        <f>"Intermediate "&amp;$G$1&amp;"s "&amp;A5</f>
        <v>Intermediate DCRs Completed</v>
      </c>
    </row>
    <row r="6" spans="1:7" ht="13.95" customHeight="1" thickBot="1">
      <c r="A6" s="59" t="s">
        <v>69</v>
      </c>
      <c r="B6" s="55" t="s">
        <v>732</v>
      </c>
      <c r="C6" s="233"/>
      <c r="D6" s="234"/>
      <c r="E6" s="61">
        <f>SUMPRODUCT(($A$10:$A$234="Advanced")*(E$10:E$234="Missing"))+0.5*SUMPRODUCT(($A$10:$A$234="Advanced")*(E$10:E$234="Partial"))</f>
        <v>1.5</v>
      </c>
      <c r="F6" s="61">
        <f>SUMPRODUCT(($A$10:$A$234="Advanced")*(F$10:F$234="Missing"))+0.5*SUMPRODUCT(($A$10:$A$234="Advanced")*(F$10:F$234="Partial"))</f>
        <v>0</v>
      </c>
      <c r="G6" s="55" t="str">
        <f>"Advanced "&amp;$G$1&amp;"s "&amp;A3</f>
        <v>Advanced DCRs Missing</v>
      </c>
    </row>
    <row r="7" spans="1:7" ht="13.95" customHeight="1" thickBot="1">
      <c r="A7" s="54" t="s">
        <v>70</v>
      </c>
      <c r="B7" s="55" t="s">
        <v>71</v>
      </c>
      <c r="C7" s="233"/>
      <c r="D7" s="234"/>
      <c r="E7" s="61">
        <f>SUMPRODUCT(($A$10:$A$234="Advanced")*(E$10:E$234="Completed"))+SUMPRODUCT(($A$10:$A$234="Advanced")*(E$10:E$234="Pre-Passed"))+0.5*SUMPRODUCT(($A$10:$A$234="Advanced")*(E$10:E$234="Partial"))</f>
        <v>12.5</v>
      </c>
      <c r="F7" s="61">
        <f>SUMPRODUCT(($A$10:$A$234="Advanced")*(F$10:F$234="Completed"))+SUMPRODUCT(($A$10:$A$234="Advanced")*(F$10:F$234="Pre-Passed"))+0.5*SUMPRODUCT(($A$10:$A$234="Advanced")*(F$10:F$234="Partial"))</f>
        <v>0</v>
      </c>
      <c r="G7" s="55" t="str">
        <f>"Advanced "&amp;$G$1&amp;"s "&amp;A5</f>
        <v>Advanced DCRs Completed</v>
      </c>
    </row>
    <row r="8" spans="1:7" ht="13.95" customHeight="1" thickBot="1">
      <c r="A8" s="227" t="s">
        <v>733</v>
      </c>
      <c r="B8" s="228"/>
      <c r="C8" s="233"/>
      <c r="D8" s="234"/>
      <c r="E8" s="61">
        <f>SUMPRODUCT(($A$10:$A$234="Professional")*(E$10:E$234="Completed"))+SUMPRODUCT(($A$10:$A$234="Professional")*(E$10:E$234="Pre-Passed"))+0.5*SUMPRODUCT(($A$10:$A$234="Professional")*(E$10:E$234="Partial"))</f>
        <v>4</v>
      </c>
      <c r="F8" s="61">
        <f>SUMPRODUCT(($A$10:$A$234="Professional")*(F$10:F$234="Completed"))+SUMPRODUCT(($A$10:$A$234="Professional")*(F$10:F$234="Pre-Passed"))+0.5*SUMPRODUCT(($A$10:$A$234="Professional")*(F$10:F$234="Partial"))</f>
        <v>0</v>
      </c>
      <c r="G8" s="55" t="str">
        <f>"Professional "&amp;$G$1&amp;"s "&amp;A5</f>
        <v>Professional DCRs Completed</v>
      </c>
    </row>
    <row r="9" spans="1:7" ht="13.95" customHeight="1" thickBot="1">
      <c r="A9" s="229"/>
      <c r="B9" s="230"/>
      <c r="C9" s="235"/>
      <c r="D9" s="236"/>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3.95" customHeight="1" thickBot="1">
      <c r="A10" s="225" t="s">
        <v>228</v>
      </c>
      <c r="B10" s="226"/>
      <c r="C10" s="8" t="s">
        <v>72</v>
      </c>
      <c r="D10" s="8" t="s">
        <v>743</v>
      </c>
      <c r="E10" s="8" t="s">
        <v>73</v>
      </c>
      <c r="F10" s="8" t="s">
        <v>74</v>
      </c>
      <c r="G10" s="8" t="s">
        <v>744</v>
      </c>
    </row>
    <row r="11" spans="1:7" ht="16.2" thickBot="1">
      <c r="A11" s="86" t="s">
        <v>75</v>
      </c>
      <c r="B11" s="55" t="s">
        <v>229</v>
      </c>
      <c r="C11" s="55" t="s">
        <v>715</v>
      </c>
      <c r="D11" s="55"/>
      <c r="E11" s="8" t="s">
        <v>67</v>
      </c>
      <c r="F11" s="8" t="s">
        <v>61</v>
      </c>
      <c r="G11" s="55"/>
    </row>
    <row r="12" spans="1:7" ht="28.2" thickBot="1">
      <c r="A12" s="86" t="s">
        <v>75</v>
      </c>
      <c r="B12" s="55" t="s">
        <v>230</v>
      </c>
      <c r="C12" s="55" t="s">
        <v>305</v>
      </c>
      <c r="D12" s="55"/>
      <c r="E12" s="8" t="s">
        <v>67</v>
      </c>
      <c r="F12" s="8" t="s">
        <v>61</v>
      </c>
      <c r="G12" s="55"/>
    </row>
    <row r="13" spans="1:7" ht="16.2" thickBot="1">
      <c r="A13" s="87" t="s">
        <v>78</v>
      </c>
      <c r="B13" s="55" t="s">
        <v>231</v>
      </c>
      <c r="C13" s="55" t="s">
        <v>716</v>
      </c>
      <c r="D13" s="55"/>
      <c r="E13" s="8" t="s">
        <v>67</v>
      </c>
      <c r="F13" s="8" t="s">
        <v>61</v>
      </c>
      <c r="G13" s="55"/>
    </row>
    <row r="14" spans="1:7" ht="55.8" thickBot="1">
      <c r="A14" s="87" t="s">
        <v>78</v>
      </c>
      <c r="B14" s="55" t="s">
        <v>232</v>
      </c>
      <c r="C14" s="55" t="s">
        <v>306</v>
      </c>
      <c r="D14" s="55"/>
      <c r="E14" s="8" t="s">
        <v>67</v>
      </c>
      <c r="F14" s="8" t="s">
        <v>61</v>
      </c>
      <c r="G14" s="55"/>
    </row>
    <row r="15" spans="1:7" ht="42" thickBot="1">
      <c r="A15" s="89" t="s">
        <v>80</v>
      </c>
      <c r="B15" s="55" t="s">
        <v>233</v>
      </c>
      <c r="C15" s="55" t="s">
        <v>307</v>
      </c>
      <c r="D15" s="55"/>
      <c r="E15" s="8" t="s">
        <v>65</v>
      </c>
      <c r="F15" s="8" t="s">
        <v>61</v>
      </c>
      <c r="G15" s="55"/>
    </row>
    <row r="16" spans="1:7" ht="28.2" thickBot="1">
      <c r="A16" s="90" t="s">
        <v>117</v>
      </c>
      <c r="B16" s="55" t="s">
        <v>234</v>
      </c>
      <c r="C16" s="55" t="s">
        <v>717</v>
      </c>
      <c r="D16" s="55"/>
      <c r="E16" s="8" t="s">
        <v>63</v>
      </c>
      <c r="F16" s="8" t="s">
        <v>61</v>
      </c>
      <c r="G16" s="55"/>
    </row>
    <row r="17" spans="1:7" ht="13.95" customHeight="1" thickBot="1">
      <c r="A17" s="91" t="s">
        <v>735</v>
      </c>
      <c r="B17" s="55" t="s">
        <v>235</v>
      </c>
      <c r="C17" s="55" t="s">
        <v>718</v>
      </c>
      <c r="D17" s="55"/>
      <c r="E17" s="8" t="s">
        <v>63</v>
      </c>
      <c r="F17" s="8" t="s">
        <v>61</v>
      </c>
      <c r="G17" s="55"/>
    </row>
    <row r="18" spans="1:7" ht="13.95" customHeight="1" thickBot="1">
      <c r="A18" s="225" t="s">
        <v>236</v>
      </c>
      <c r="B18" s="226"/>
      <c r="C18" s="8" t="s">
        <v>72</v>
      </c>
      <c r="D18" s="8" t="s">
        <v>743</v>
      </c>
      <c r="E18" s="8" t="s">
        <v>73</v>
      </c>
      <c r="F18" s="8" t="s">
        <v>74</v>
      </c>
      <c r="G18" s="8" t="s">
        <v>744</v>
      </c>
    </row>
    <row r="19" spans="1:7" ht="28.2" thickBot="1">
      <c r="A19" s="86" t="s">
        <v>75</v>
      </c>
      <c r="B19" s="55" t="s">
        <v>237</v>
      </c>
      <c r="C19" s="55" t="s">
        <v>308</v>
      </c>
      <c r="D19" s="55"/>
      <c r="E19" s="8" t="s">
        <v>67</v>
      </c>
      <c r="F19" s="8" t="s">
        <v>61</v>
      </c>
      <c r="G19" s="55"/>
    </row>
    <row r="20" spans="1:7" ht="69.599999999999994" thickBot="1">
      <c r="A20" s="87" t="s">
        <v>78</v>
      </c>
      <c r="B20" s="55" t="s">
        <v>713</v>
      </c>
      <c r="C20" s="55" t="s">
        <v>714</v>
      </c>
      <c r="D20" s="55"/>
      <c r="E20" s="8" t="s">
        <v>67</v>
      </c>
      <c r="F20" s="8" t="s">
        <v>61</v>
      </c>
      <c r="G20" s="55"/>
    </row>
    <row r="21" spans="1:7" ht="83.4" thickBot="1">
      <c r="A21" s="87" t="s">
        <v>78</v>
      </c>
      <c r="B21" s="55" t="s">
        <v>711</v>
      </c>
      <c r="C21" s="55" t="s">
        <v>712</v>
      </c>
      <c r="D21" s="55"/>
      <c r="E21" s="8" t="s">
        <v>67</v>
      </c>
      <c r="F21" s="8" t="s">
        <v>61</v>
      </c>
      <c r="G21" s="55"/>
    </row>
    <row r="22" spans="1:7" ht="97.2" thickBot="1">
      <c r="A22" s="87" t="s">
        <v>78</v>
      </c>
      <c r="B22" s="55" t="s">
        <v>710</v>
      </c>
      <c r="C22" s="55" t="s">
        <v>309</v>
      </c>
      <c r="D22" s="55"/>
      <c r="E22" s="8" t="s">
        <v>67</v>
      </c>
      <c r="F22" s="8" t="s">
        <v>61</v>
      </c>
      <c r="G22" s="55"/>
    </row>
    <row r="23" spans="1:7" ht="16.2" thickBot="1">
      <c r="A23" s="89" t="s">
        <v>80</v>
      </c>
      <c r="B23" s="55" t="s">
        <v>238</v>
      </c>
      <c r="C23" s="55" t="s">
        <v>310</v>
      </c>
      <c r="D23" s="55"/>
      <c r="E23" s="8" t="s">
        <v>63</v>
      </c>
      <c r="F23" s="8" t="s">
        <v>61</v>
      </c>
      <c r="G23" s="55"/>
    </row>
    <row r="24" spans="1:7" ht="16.2" thickBot="1">
      <c r="A24" s="90" t="s">
        <v>117</v>
      </c>
      <c r="B24" s="55" t="s">
        <v>239</v>
      </c>
      <c r="C24" s="55" t="s">
        <v>311</v>
      </c>
      <c r="D24" s="55"/>
      <c r="E24" s="8" t="s">
        <v>63</v>
      </c>
      <c r="F24" s="8" t="s">
        <v>61</v>
      </c>
      <c r="G24" s="55"/>
    </row>
    <row r="25" spans="1:7" ht="16.2" thickBot="1">
      <c r="A25" s="91" t="s">
        <v>735</v>
      </c>
      <c r="B25" s="55" t="s">
        <v>240</v>
      </c>
      <c r="C25" s="55" t="s">
        <v>312</v>
      </c>
      <c r="D25" s="55"/>
      <c r="E25" s="8" t="s">
        <v>63</v>
      </c>
      <c r="F25" s="8" t="s">
        <v>61</v>
      </c>
      <c r="G25" s="55"/>
    </row>
    <row r="26" spans="1:7" ht="13.95" customHeight="1" thickBot="1">
      <c r="A26" s="225" t="s">
        <v>241</v>
      </c>
      <c r="B26" s="226"/>
      <c r="C26" s="8" t="s">
        <v>72</v>
      </c>
      <c r="D26" s="8" t="s">
        <v>743</v>
      </c>
      <c r="E26" s="8" t="s">
        <v>73</v>
      </c>
      <c r="F26" s="8" t="s">
        <v>74</v>
      </c>
      <c r="G26" s="8" t="s">
        <v>744</v>
      </c>
    </row>
    <row r="27" spans="1:7" ht="28.2" thickBot="1">
      <c r="A27" s="86" t="s">
        <v>75</v>
      </c>
      <c r="B27" s="55" t="s">
        <v>242</v>
      </c>
      <c r="C27" s="55" t="s">
        <v>313</v>
      </c>
      <c r="D27" s="55"/>
      <c r="E27" s="8" t="s">
        <v>67</v>
      </c>
      <c r="F27" s="8" t="s">
        <v>61</v>
      </c>
      <c r="G27" s="55"/>
    </row>
    <row r="28" spans="1:7" ht="16.2" thickBot="1">
      <c r="A28" s="86" t="s">
        <v>75</v>
      </c>
      <c r="B28" s="55" t="s">
        <v>243</v>
      </c>
      <c r="C28" s="55" t="s">
        <v>314</v>
      </c>
      <c r="D28" s="55"/>
      <c r="E28" s="8" t="s">
        <v>67</v>
      </c>
      <c r="F28" s="8" t="s">
        <v>61</v>
      </c>
      <c r="G28" s="55"/>
    </row>
    <row r="29" spans="1:7" ht="28.2" thickBot="1">
      <c r="A29" s="86" t="s">
        <v>75</v>
      </c>
      <c r="B29" s="55" t="s">
        <v>244</v>
      </c>
      <c r="C29" s="55" t="s">
        <v>315</v>
      </c>
      <c r="D29" s="55"/>
      <c r="E29" s="8" t="s">
        <v>67</v>
      </c>
      <c r="F29" s="8" t="s">
        <v>61</v>
      </c>
      <c r="G29" s="55"/>
    </row>
    <row r="30" spans="1:7" ht="28.2" thickBot="1">
      <c r="A30" s="87" t="s">
        <v>78</v>
      </c>
      <c r="B30" s="55" t="s">
        <v>245</v>
      </c>
      <c r="C30" s="55" t="s">
        <v>316</v>
      </c>
      <c r="D30" s="55"/>
      <c r="E30" s="8" t="s">
        <v>67</v>
      </c>
      <c r="F30" s="8" t="s">
        <v>61</v>
      </c>
      <c r="G30" s="55"/>
    </row>
    <row r="31" spans="1:7" ht="28.2" thickBot="1">
      <c r="A31" s="87" t="s">
        <v>78</v>
      </c>
      <c r="B31" s="55" t="s">
        <v>246</v>
      </c>
      <c r="C31" s="55" t="s">
        <v>317</v>
      </c>
      <c r="D31" s="55"/>
      <c r="E31" s="8" t="s">
        <v>67</v>
      </c>
      <c r="F31" s="8" t="s">
        <v>61</v>
      </c>
      <c r="G31" s="55"/>
    </row>
    <row r="32" spans="1:7" ht="16.2" thickBot="1">
      <c r="A32" s="87" t="s">
        <v>78</v>
      </c>
      <c r="B32" s="55" t="s">
        <v>247</v>
      </c>
      <c r="C32" s="55" t="s">
        <v>318</v>
      </c>
      <c r="D32" s="55"/>
      <c r="E32" s="8" t="s">
        <v>67</v>
      </c>
      <c r="F32" s="8" t="s">
        <v>61</v>
      </c>
      <c r="G32" s="55"/>
    </row>
    <row r="33" spans="1:7" ht="13.95" customHeight="1" thickBot="1">
      <c r="A33" s="87" t="s">
        <v>78</v>
      </c>
      <c r="B33" s="55" t="s">
        <v>248</v>
      </c>
      <c r="C33" s="55" t="s">
        <v>319</v>
      </c>
      <c r="D33" s="55"/>
      <c r="E33" s="8" t="s">
        <v>67</v>
      </c>
      <c r="F33" s="8" t="s">
        <v>61</v>
      </c>
      <c r="G33" s="55"/>
    </row>
    <row r="34" spans="1:7" ht="16.2" thickBot="1">
      <c r="A34" s="87" t="s">
        <v>78</v>
      </c>
      <c r="B34" s="55" t="s">
        <v>249</v>
      </c>
      <c r="C34" s="55" t="s">
        <v>320</v>
      </c>
      <c r="D34" s="55"/>
      <c r="E34" s="8" t="s">
        <v>67</v>
      </c>
      <c r="F34" s="8" t="s">
        <v>61</v>
      </c>
      <c r="G34" s="55"/>
    </row>
    <row r="35" spans="1:7" ht="42" thickBot="1">
      <c r="A35" s="87" t="s">
        <v>78</v>
      </c>
      <c r="B35" s="55" t="s">
        <v>250</v>
      </c>
      <c r="C35" s="55" t="s">
        <v>709</v>
      </c>
      <c r="D35" s="55"/>
      <c r="E35" s="8" t="s">
        <v>67</v>
      </c>
      <c r="F35" s="8" t="s">
        <v>61</v>
      </c>
      <c r="G35" s="55"/>
    </row>
    <row r="36" spans="1:7" ht="28.2" thickBot="1">
      <c r="A36" s="88" t="s">
        <v>92</v>
      </c>
      <c r="B36" s="55" t="s">
        <v>253</v>
      </c>
      <c r="C36" s="55" t="s">
        <v>323</v>
      </c>
      <c r="D36" s="55"/>
      <c r="E36" s="8" t="s">
        <v>67</v>
      </c>
      <c r="F36" s="8" t="s">
        <v>61</v>
      </c>
      <c r="G36" s="55"/>
    </row>
    <row r="37" spans="1:7" ht="28.2" thickBot="1">
      <c r="A37" s="89" t="s">
        <v>80</v>
      </c>
      <c r="B37" s="55" t="s">
        <v>251</v>
      </c>
      <c r="C37" s="55" t="s">
        <v>321</v>
      </c>
      <c r="D37" s="55"/>
      <c r="E37" s="8" t="s">
        <v>67</v>
      </c>
      <c r="F37" s="8" t="s">
        <v>61</v>
      </c>
      <c r="G37" s="55"/>
    </row>
    <row r="38" spans="1:7" ht="16.2" thickBot="1">
      <c r="A38" s="89" t="s">
        <v>80</v>
      </c>
      <c r="B38" s="55" t="s">
        <v>252</v>
      </c>
      <c r="C38" s="55" t="s">
        <v>322</v>
      </c>
      <c r="D38" s="55"/>
      <c r="E38" s="8" t="s">
        <v>67</v>
      </c>
      <c r="F38" s="8" t="s">
        <v>61</v>
      </c>
      <c r="G38" s="55"/>
    </row>
    <row r="39" spans="1:7" ht="28.2" thickBot="1">
      <c r="A39" s="89" t="s">
        <v>80</v>
      </c>
      <c r="B39" s="55" t="s">
        <v>254</v>
      </c>
      <c r="C39" s="55" t="s">
        <v>324</v>
      </c>
      <c r="D39" s="55"/>
      <c r="E39" s="8" t="s">
        <v>67</v>
      </c>
      <c r="F39" s="8" t="s">
        <v>61</v>
      </c>
      <c r="G39" s="55"/>
    </row>
    <row r="40" spans="1:7" ht="28.2" thickBot="1">
      <c r="A40" s="89" t="s">
        <v>80</v>
      </c>
      <c r="B40" s="55" t="s">
        <v>255</v>
      </c>
      <c r="C40" s="55" t="s">
        <v>325</v>
      </c>
      <c r="D40" s="55"/>
      <c r="E40" s="8" t="s">
        <v>67</v>
      </c>
      <c r="F40" s="8" t="s">
        <v>61</v>
      </c>
      <c r="G40" s="55"/>
    </row>
    <row r="41" spans="1:7" ht="28.2" thickBot="1">
      <c r="A41" s="89" t="s">
        <v>80</v>
      </c>
      <c r="B41" s="55" t="s">
        <v>258</v>
      </c>
      <c r="C41" s="55" t="s">
        <v>328</v>
      </c>
      <c r="D41" s="55"/>
      <c r="E41" s="8" t="s">
        <v>67</v>
      </c>
      <c r="F41" s="8" t="s">
        <v>61</v>
      </c>
      <c r="G41" s="55"/>
    </row>
    <row r="42" spans="1:7" ht="28.2" thickBot="1">
      <c r="A42" s="90" t="s">
        <v>117</v>
      </c>
      <c r="B42" s="55" t="s">
        <v>256</v>
      </c>
      <c r="C42" s="55" t="s">
        <v>326</v>
      </c>
      <c r="D42" s="55"/>
      <c r="E42" s="8" t="s">
        <v>67</v>
      </c>
      <c r="F42" s="8" t="s">
        <v>61</v>
      </c>
      <c r="G42" s="55"/>
    </row>
    <row r="43" spans="1:7" ht="28.2" thickBot="1">
      <c r="A43" s="90" t="s">
        <v>117</v>
      </c>
      <c r="B43" s="55" t="s">
        <v>257</v>
      </c>
      <c r="C43" s="55" t="s">
        <v>327</v>
      </c>
      <c r="D43" s="55"/>
      <c r="E43" s="8" t="s">
        <v>67</v>
      </c>
      <c r="F43" s="8" t="s">
        <v>61</v>
      </c>
      <c r="G43" s="55"/>
    </row>
    <row r="44" spans="1:7" ht="28.2" thickBot="1">
      <c r="A44" s="90" t="s">
        <v>117</v>
      </c>
      <c r="B44" s="55" t="s">
        <v>259</v>
      </c>
      <c r="C44" s="55" t="s">
        <v>329</v>
      </c>
      <c r="D44" s="55"/>
      <c r="E44" s="8" t="s">
        <v>63</v>
      </c>
      <c r="F44" s="8" t="s">
        <v>61</v>
      </c>
      <c r="G44" s="55"/>
    </row>
    <row r="45" spans="1:7" ht="28.2" thickBot="1">
      <c r="A45" s="90" t="s">
        <v>117</v>
      </c>
      <c r="B45" s="55" t="s">
        <v>260</v>
      </c>
      <c r="C45" s="55" t="s">
        <v>330</v>
      </c>
      <c r="D45" s="55"/>
      <c r="E45" s="8" t="s">
        <v>67</v>
      </c>
      <c r="F45" s="8" t="s">
        <v>61</v>
      </c>
      <c r="G45" s="55"/>
    </row>
    <row r="46" spans="1:7" ht="16.2" thickBot="1">
      <c r="A46" s="90" t="s">
        <v>117</v>
      </c>
      <c r="B46" s="55" t="s">
        <v>261</v>
      </c>
      <c r="C46" s="55" t="s">
        <v>331</v>
      </c>
      <c r="D46" s="55"/>
      <c r="E46" s="8" t="s">
        <v>63</v>
      </c>
      <c r="F46" s="8" t="s">
        <v>61</v>
      </c>
      <c r="G46" s="55"/>
    </row>
    <row r="47" spans="1:7" ht="28.2" thickBot="1">
      <c r="A47" s="91" t="s">
        <v>735</v>
      </c>
      <c r="B47" s="55" t="s">
        <v>262</v>
      </c>
      <c r="C47" s="55" t="s">
        <v>332</v>
      </c>
      <c r="D47" s="55"/>
      <c r="E47" s="8" t="s">
        <v>63</v>
      </c>
      <c r="F47" s="8" t="s">
        <v>61</v>
      </c>
      <c r="G47" s="55"/>
    </row>
    <row r="48" spans="1:7" ht="28.2" thickBot="1">
      <c r="A48" s="91" t="s">
        <v>735</v>
      </c>
      <c r="B48" s="55" t="s">
        <v>263</v>
      </c>
      <c r="C48" s="55" t="s">
        <v>333</v>
      </c>
      <c r="D48" s="55"/>
      <c r="E48" s="8" t="s">
        <v>63</v>
      </c>
      <c r="F48" s="8" t="s">
        <v>61</v>
      </c>
      <c r="G48" s="55"/>
    </row>
    <row r="49" spans="1:7" ht="28.2" thickBot="1">
      <c r="A49" s="91" t="s">
        <v>735</v>
      </c>
      <c r="B49" s="55" t="s">
        <v>264</v>
      </c>
      <c r="C49" s="55" t="s">
        <v>334</v>
      </c>
      <c r="D49" s="55"/>
      <c r="E49" s="8" t="s">
        <v>63</v>
      </c>
      <c r="F49" s="8" t="s">
        <v>61</v>
      </c>
      <c r="G49" s="55"/>
    </row>
    <row r="50" spans="1:7" ht="28.2" thickBot="1">
      <c r="A50" s="91" t="s">
        <v>735</v>
      </c>
      <c r="B50" s="55" t="s">
        <v>265</v>
      </c>
      <c r="C50" s="55" t="s">
        <v>335</v>
      </c>
      <c r="D50" s="55"/>
      <c r="E50" s="8" t="s">
        <v>63</v>
      </c>
      <c r="F50" s="8" t="s">
        <v>61</v>
      </c>
      <c r="G50" s="55"/>
    </row>
    <row r="51" spans="1:7" ht="28.2" thickBot="1">
      <c r="A51" s="91" t="s">
        <v>735</v>
      </c>
      <c r="B51" s="55" t="s">
        <v>266</v>
      </c>
      <c r="C51" s="55" t="s">
        <v>336</v>
      </c>
      <c r="D51" s="55"/>
      <c r="E51" s="8" t="s">
        <v>63</v>
      </c>
      <c r="F51" s="8" t="s">
        <v>61</v>
      </c>
      <c r="G51" s="55"/>
    </row>
    <row r="52" spans="1:7" ht="13.95" customHeight="1" thickBot="1">
      <c r="A52" s="225" t="s">
        <v>267</v>
      </c>
      <c r="B52" s="226"/>
      <c r="C52" s="68" t="s">
        <v>690</v>
      </c>
      <c r="D52" s="8" t="s">
        <v>743</v>
      </c>
      <c r="E52" s="8" t="s">
        <v>73</v>
      </c>
      <c r="F52" s="8" t="s">
        <v>74</v>
      </c>
      <c r="G52" s="8" t="s">
        <v>744</v>
      </c>
    </row>
    <row r="53" spans="1:7" ht="13.95" customHeight="1" thickBot="1">
      <c r="A53" s="86" t="s">
        <v>75</v>
      </c>
      <c r="B53" s="55" t="s">
        <v>855</v>
      </c>
      <c r="C53" s="55" t="s">
        <v>856</v>
      </c>
      <c r="D53" s="55"/>
      <c r="E53" s="8" t="s">
        <v>67</v>
      </c>
      <c r="F53" s="8" t="s">
        <v>61</v>
      </c>
      <c r="G53" s="55"/>
    </row>
    <row r="54" spans="1:7" ht="28.2" thickBot="1">
      <c r="A54" s="86" t="s">
        <v>75</v>
      </c>
      <c r="B54" s="55" t="s">
        <v>268</v>
      </c>
      <c r="C54" s="55" t="s">
        <v>852</v>
      </c>
      <c r="D54" s="55"/>
      <c r="E54" s="8" t="s">
        <v>67</v>
      </c>
      <c r="F54" s="8" t="s">
        <v>61</v>
      </c>
      <c r="G54" s="55"/>
    </row>
    <row r="55" spans="1:7" ht="28.2" thickBot="1">
      <c r="A55" s="86" t="s">
        <v>75</v>
      </c>
      <c r="B55" s="55" t="s">
        <v>853</v>
      </c>
      <c r="C55" s="55" t="s">
        <v>854</v>
      </c>
      <c r="D55" s="55"/>
      <c r="E55" s="8" t="s">
        <v>67</v>
      </c>
      <c r="F55" s="8" t="s">
        <v>61</v>
      </c>
      <c r="G55" s="55"/>
    </row>
    <row r="56" spans="1:7" ht="42" thickBot="1">
      <c r="A56" s="87" t="s">
        <v>78</v>
      </c>
      <c r="B56" s="55" t="s">
        <v>269</v>
      </c>
      <c r="C56" s="55" t="s">
        <v>337</v>
      </c>
      <c r="D56" s="55"/>
      <c r="E56" s="8" t="s">
        <v>67</v>
      </c>
      <c r="F56" s="8" t="s">
        <v>61</v>
      </c>
      <c r="G56" s="55"/>
    </row>
    <row r="57" spans="1:7" ht="28.2" thickBot="1">
      <c r="A57" s="87" t="s">
        <v>78</v>
      </c>
      <c r="B57" s="55" t="s">
        <v>707</v>
      </c>
      <c r="C57" s="55" t="s">
        <v>708</v>
      </c>
      <c r="D57" s="55"/>
      <c r="E57" s="8" t="s">
        <v>67</v>
      </c>
      <c r="F57" s="8" t="s">
        <v>61</v>
      </c>
      <c r="G57" s="55"/>
    </row>
    <row r="58" spans="1:7" ht="28.2" thickBot="1">
      <c r="A58" s="87" t="s">
        <v>78</v>
      </c>
      <c r="B58" s="55" t="s">
        <v>663</v>
      </c>
      <c r="C58" s="55" t="s">
        <v>664</v>
      </c>
      <c r="D58" s="55"/>
      <c r="E58" s="8" t="s">
        <v>67</v>
      </c>
      <c r="F58" s="8" t="s">
        <v>61</v>
      </c>
      <c r="G58" s="55"/>
    </row>
    <row r="59" spans="1:7" ht="28.2" thickBot="1">
      <c r="A59" s="88" t="s">
        <v>92</v>
      </c>
      <c r="B59" s="55" t="s">
        <v>703</v>
      </c>
      <c r="C59" s="55" t="s">
        <v>704</v>
      </c>
      <c r="D59" s="55"/>
      <c r="E59" s="8" t="s">
        <v>67</v>
      </c>
      <c r="F59" s="8" t="s">
        <v>61</v>
      </c>
      <c r="G59" s="55"/>
    </row>
    <row r="60" spans="1:7" ht="16.2" thickBot="1">
      <c r="A60" s="88" t="s">
        <v>92</v>
      </c>
      <c r="B60" s="55" t="s">
        <v>705</v>
      </c>
      <c r="C60" s="55" t="s">
        <v>706</v>
      </c>
      <c r="D60" s="55"/>
      <c r="E60" s="8" t="s">
        <v>67</v>
      </c>
      <c r="F60" s="8" t="s">
        <v>61</v>
      </c>
      <c r="G60" s="55"/>
    </row>
    <row r="61" spans="1:7" ht="28.2" thickBot="1">
      <c r="A61" s="117" t="s">
        <v>80</v>
      </c>
      <c r="B61" s="55" t="s">
        <v>270</v>
      </c>
      <c r="C61" s="55" t="s">
        <v>338</v>
      </c>
      <c r="D61" s="55"/>
      <c r="E61" s="8" t="s">
        <v>67</v>
      </c>
      <c r="F61" s="8" t="s">
        <v>61</v>
      </c>
      <c r="G61" s="55"/>
    </row>
    <row r="62" spans="1:7" ht="28.2" thickBot="1">
      <c r="A62" s="118" t="s">
        <v>80</v>
      </c>
      <c r="B62" s="55" t="s">
        <v>271</v>
      </c>
      <c r="C62" s="55" t="s">
        <v>339</v>
      </c>
      <c r="D62" s="55"/>
      <c r="E62" s="8" t="s">
        <v>67</v>
      </c>
      <c r="F62" s="8" t="s">
        <v>61</v>
      </c>
      <c r="G62" s="55"/>
    </row>
    <row r="63" spans="1:7" ht="42" thickBot="1">
      <c r="A63" s="118" t="s">
        <v>80</v>
      </c>
      <c r="B63" s="55" t="s">
        <v>272</v>
      </c>
      <c r="C63" s="55" t="s">
        <v>340</v>
      </c>
      <c r="D63" s="55"/>
      <c r="E63" s="8" t="s">
        <v>67</v>
      </c>
      <c r="F63" s="8" t="s">
        <v>61</v>
      </c>
      <c r="G63" s="55"/>
    </row>
    <row r="64" spans="1:7" ht="16.2" thickBot="1">
      <c r="A64" s="118" t="s">
        <v>80</v>
      </c>
      <c r="B64" s="55" t="s">
        <v>700</v>
      </c>
      <c r="C64" s="55" t="s">
        <v>699</v>
      </c>
      <c r="D64" s="55"/>
      <c r="E64" s="8" t="s">
        <v>67</v>
      </c>
      <c r="F64" s="8" t="s">
        <v>61</v>
      </c>
      <c r="G64" s="55"/>
    </row>
    <row r="65" spans="1:7" ht="16.2" thickBot="1">
      <c r="A65" s="118" t="s">
        <v>80</v>
      </c>
      <c r="B65" s="55" t="s">
        <v>665</v>
      </c>
      <c r="C65" s="55" t="s">
        <v>666</v>
      </c>
      <c r="D65" s="55"/>
      <c r="E65" s="8" t="s">
        <v>67</v>
      </c>
      <c r="F65" s="8" t="s">
        <v>61</v>
      </c>
      <c r="G65" s="55"/>
    </row>
    <row r="66" spans="1:7" ht="28.2" thickBot="1">
      <c r="A66" s="119" t="s">
        <v>117</v>
      </c>
      <c r="B66" s="55" t="s">
        <v>273</v>
      </c>
      <c r="C66" s="55" t="s">
        <v>689</v>
      </c>
      <c r="D66" s="55"/>
      <c r="E66" s="8" t="s">
        <v>67</v>
      </c>
      <c r="F66" s="8" t="s">
        <v>61</v>
      </c>
      <c r="G66" s="55"/>
    </row>
    <row r="67" spans="1:7" ht="28.2" thickBot="1">
      <c r="A67" s="119" t="s">
        <v>117</v>
      </c>
      <c r="B67" s="55" t="s">
        <v>274</v>
      </c>
      <c r="C67" s="55" t="s">
        <v>341</v>
      </c>
      <c r="D67" s="55"/>
      <c r="E67" s="8" t="s">
        <v>63</v>
      </c>
      <c r="F67" s="8" t="s">
        <v>61</v>
      </c>
      <c r="G67" s="55"/>
    </row>
    <row r="68" spans="1:7" ht="28.2" thickBot="1">
      <c r="A68" s="119" t="s">
        <v>117</v>
      </c>
      <c r="B68" s="55" t="s">
        <v>275</v>
      </c>
      <c r="C68" s="55" t="s">
        <v>342</v>
      </c>
      <c r="D68" s="55"/>
      <c r="E68" s="8" t="s">
        <v>63</v>
      </c>
      <c r="F68" s="8" t="s">
        <v>61</v>
      </c>
      <c r="G68" s="55"/>
    </row>
    <row r="69" spans="1:7" ht="16.2" thickBot="1">
      <c r="A69" s="119" t="s">
        <v>117</v>
      </c>
      <c r="B69" s="55" t="s">
        <v>701</v>
      </c>
      <c r="C69" s="55" t="s">
        <v>702</v>
      </c>
      <c r="D69" s="55"/>
      <c r="E69" s="8" t="s">
        <v>63</v>
      </c>
      <c r="F69" s="8" t="s">
        <v>61</v>
      </c>
      <c r="G69" s="55"/>
    </row>
    <row r="70" spans="1:7" ht="16.2" thickBot="1">
      <c r="A70" s="119" t="s">
        <v>117</v>
      </c>
      <c r="B70" s="55" t="s">
        <v>667</v>
      </c>
      <c r="C70" s="55" t="s">
        <v>668</v>
      </c>
      <c r="D70" s="55"/>
      <c r="E70" s="8" t="s">
        <v>63</v>
      </c>
      <c r="F70" s="8" t="s">
        <v>61</v>
      </c>
      <c r="G70" s="55"/>
    </row>
    <row r="71" spans="1:7" ht="28.2" thickBot="1">
      <c r="A71" s="91" t="s">
        <v>735</v>
      </c>
      <c r="B71" s="55" t="s">
        <v>276</v>
      </c>
      <c r="C71" s="55" t="s">
        <v>698</v>
      </c>
      <c r="D71" s="55"/>
      <c r="E71" s="8" t="s">
        <v>63</v>
      </c>
      <c r="F71" s="8" t="s">
        <v>61</v>
      </c>
      <c r="G71" s="55"/>
    </row>
    <row r="72" spans="1:7" ht="13.95" customHeight="1" thickBot="1">
      <c r="A72" s="225" t="s">
        <v>277</v>
      </c>
      <c r="B72" s="226"/>
      <c r="C72" s="8" t="s">
        <v>72</v>
      </c>
      <c r="D72" s="8" t="s">
        <v>743</v>
      </c>
      <c r="E72" s="8" t="s">
        <v>73</v>
      </c>
      <c r="F72" s="8" t="s">
        <v>74</v>
      </c>
      <c r="G72" s="8" t="s">
        <v>744</v>
      </c>
    </row>
    <row r="73" spans="1:7" ht="16.2" thickBot="1">
      <c r="A73" s="86" t="s">
        <v>75</v>
      </c>
      <c r="B73" s="55" t="s">
        <v>278</v>
      </c>
      <c r="C73" s="55" t="s">
        <v>343</v>
      </c>
      <c r="D73" s="55"/>
      <c r="E73" s="8" t="s">
        <v>67</v>
      </c>
      <c r="F73" s="8" t="s">
        <v>61</v>
      </c>
      <c r="G73" s="55"/>
    </row>
    <row r="74" spans="1:7" ht="42" thickBot="1">
      <c r="A74" s="86" t="s">
        <v>75</v>
      </c>
      <c r="B74" s="55" t="s">
        <v>279</v>
      </c>
      <c r="C74" s="55" t="s">
        <v>692</v>
      </c>
      <c r="D74" s="55"/>
      <c r="E74" s="8" t="s">
        <v>67</v>
      </c>
      <c r="F74" s="8" t="s">
        <v>61</v>
      </c>
      <c r="G74" s="55"/>
    </row>
    <row r="75" spans="1:7" ht="42" thickBot="1">
      <c r="A75" s="87" t="s">
        <v>78</v>
      </c>
      <c r="B75" s="55" t="s">
        <v>280</v>
      </c>
      <c r="C75" s="55" t="s">
        <v>344</v>
      </c>
      <c r="D75" s="55"/>
      <c r="E75" s="8" t="s">
        <v>67</v>
      </c>
      <c r="F75" s="8" t="s">
        <v>61</v>
      </c>
      <c r="G75" s="55"/>
    </row>
    <row r="76" spans="1:7" ht="28.2" thickBot="1">
      <c r="A76" s="87" t="s">
        <v>78</v>
      </c>
      <c r="B76" s="55" t="s">
        <v>281</v>
      </c>
      <c r="C76" s="55" t="s">
        <v>345</v>
      </c>
      <c r="D76" s="55"/>
      <c r="E76" s="8" t="s">
        <v>67</v>
      </c>
      <c r="F76" s="8" t="s">
        <v>61</v>
      </c>
      <c r="G76" s="55"/>
    </row>
    <row r="77" spans="1:7" ht="28.2" thickBot="1">
      <c r="A77" s="88" t="s">
        <v>92</v>
      </c>
      <c r="B77" s="55" t="s">
        <v>283</v>
      </c>
      <c r="C77" s="55" t="s">
        <v>347</v>
      </c>
      <c r="D77" s="55"/>
      <c r="E77" s="8" t="s">
        <v>67</v>
      </c>
      <c r="F77" s="8" t="s">
        <v>61</v>
      </c>
      <c r="G77" s="55"/>
    </row>
    <row r="78" spans="1:7" ht="28.2" thickBot="1">
      <c r="A78" s="88" t="s">
        <v>92</v>
      </c>
      <c r="B78" s="55" t="s">
        <v>285</v>
      </c>
      <c r="C78" s="55" t="s">
        <v>691</v>
      </c>
      <c r="D78" s="55"/>
      <c r="E78" s="8" t="s">
        <v>67</v>
      </c>
      <c r="F78" s="8" t="s">
        <v>61</v>
      </c>
      <c r="G78" s="55"/>
    </row>
    <row r="79" spans="1:7" ht="16.2" thickBot="1">
      <c r="A79" s="89" t="s">
        <v>80</v>
      </c>
      <c r="B79" s="55" t="s">
        <v>282</v>
      </c>
      <c r="C79" s="55" t="s">
        <v>346</v>
      </c>
      <c r="D79" s="55"/>
      <c r="E79" s="8" t="s">
        <v>67</v>
      </c>
      <c r="F79" s="8" t="s">
        <v>61</v>
      </c>
      <c r="G79" s="55"/>
    </row>
    <row r="80" spans="1:7" ht="16.2" thickBot="1">
      <c r="A80" s="89" t="s">
        <v>80</v>
      </c>
      <c r="B80" s="55" t="s">
        <v>284</v>
      </c>
      <c r="C80" s="55" t="s">
        <v>348</v>
      </c>
      <c r="D80" s="55"/>
      <c r="E80" s="8" t="s">
        <v>67</v>
      </c>
      <c r="F80" s="8" t="s">
        <v>61</v>
      </c>
      <c r="G80" s="55"/>
    </row>
    <row r="81" spans="1:7" ht="28.2" thickBot="1">
      <c r="A81" s="90" t="s">
        <v>117</v>
      </c>
      <c r="B81" s="55" t="s">
        <v>286</v>
      </c>
      <c r="C81" s="55" t="s">
        <v>349</v>
      </c>
      <c r="D81" s="55"/>
      <c r="E81" s="8" t="s">
        <v>63</v>
      </c>
      <c r="F81" s="8" t="s">
        <v>61</v>
      </c>
      <c r="G81" s="55"/>
    </row>
    <row r="82" spans="1:7" ht="16.2" thickBot="1">
      <c r="A82" s="90" t="s">
        <v>117</v>
      </c>
      <c r="B82" s="55" t="s">
        <v>287</v>
      </c>
      <c r="C82" s="55" t="s">
        <v>350</v>
      </c>
      <c r="D82" s="55"/>
      <c r="E82" s="8" t="s">
        <v>63</v>
      </c>
      <c r="F82" s="8" t="s">
        <v>61</v>
      </c>
      <c r="G82" s="55"/>
    </row>
    <row r="83" spans="1:7" ht="28.2" thickBot="1">
      <c r="A83" s="91" t="s">
        <v>735</v>
      </c>
      <c r="B83" s="55" t="s">
        <v>288</v>
      </c>
      <c r="C83" s="55" t="s">
        <v>351</v>
      </c>
      <c r="D83" s="55"/>
      <c r="E83" s="8" t="s">
        <v>63</v>
      </c>
      <c r="F83" s="8" t="s">
        <v>61</v>
      </c>
      <c r="G83" s="55"/>
    </row>
    <row r="84" spans="1:7" ht="28.2" thickBot="1">
      <c r="A84" s="91" t="s">
        <v>735</v>
      </c>
      <c r="B84" s="55" t="s">
        <v>289</v>
      </c>
      <c r="C84" s="55" t="s">
        <v>693</v>
      </c>
      <c r="D84" s="55"/>
      <c r="E84" s="8" t="s">
        <v>63</v>
      </c>
      <c r="F84" s="8" t="s">
        <v>61</v>
      </c>
      <c r="G84" s="55"/>
    </row>
    <row r="85" spans="1:7" ht="28.2" thickBot="1">
      <c r="A85" s="91" t="s">
        <v>735</v>
      </c>
      <c r="B85" s="55" t="s">
        <v>290</v>
      </c>
      <c r="C85" s="55" t="s">
        <v>694</v>
      </c>
      <c r="D85" s="55"/>
      <c r="E85" s="8" t="s">
        <v>63</v>
      </c>
      <c r="F85" s="8" t="s">
        <v>61</v>
      </c>
      <c r="G85" s="55"/>
    </row>
    <row r="86" spans="1:7" ht="28.2" thickBot="1">
      <c r="A86" s="91" t="s">
        <v>735</v>
      </c>
      <c r="B86" s="55" t="s">
        <v>291</v>
      </c>
      <c r="C86" s="55" t="s">
        <v>695</v>
      </c>
      <c r="D86" s="55"/>
      <c r="E86" s="8" t="s">
        <v>63</v>
      </c>
      <c r="F86" s="8" t="s">
        <v>61</v>
      </c>
      <c r="G86" s="55"/>
    </row>
    <row r="87" spans="1:7" ht="28.2" thickBot="1">
      <c r="A87" s="91" t="s">
        <v>735</v>
      </c>
      <c r="B87" s="55" t="s">
        <v>292</v>
      </c>
      <c r="C87" s="55" t="s">
        <v>696</v>
      </c>
      <c r="D87" s="55"/>
      <c r="E87" s="8" t="s">
        <v>63</v>
      </c>
      <c r="F87" s="8" t="s">
        <v>61</v>
      </c>
      <c r="G87" s="55"/>
    </row>
    <row r="88" spans="1:7" ht="28.2" thickBot="1">
      <c r="A88" s="91" t="s">
        <v>735</v>
      </c>
      <c r="B88" s="55" t="s">
        <v>293</v>
      </c>
      <c r="C88" s="55" t="s">
        <v>697</v>
      </c>
      <c r="D88" s="55"/>
      <c r="E88" s="8" t="s">
        <v>63</v>
      </c>
      <c r="F88" s="8" t="s">
        <v>61</v>
      </c>
      <c r="G88" s="55"/>
    </row>
    <row r="89" spans="1:7" s="24" customFormat="1" ht="15.6"/>
    <row r="90" spans="1:7" s="24" customFormat="1" ht="15.6"/>
    <row r="91" spans="1:7" s="24" customFormat="1" ht="15.6"/>
    <row r="92" spans="1:7" s="24" customFormat="1" ht="15.6"/>
    <row r="93" spans="1:7" s="24" customFormat="1" ht="13.95" customHeight="1"/>
    <row r="94" spans="1:7" s="24" customFormat="1" ht="15.6"/>
    <row r="95" spans="1:7" s="24" customFormat="1" ht="15.6"/>
    <row r="96" spans="1:7" s="24" customFormat="1" ht="15.6"/>
    <row r="97" s="24" customFormat="1" ht="13.95" customHeight="1"/>
    <row r="98" s="24" customFormat="1" ht="15.6"/>
    <row r="99" s="24" customFormat="1" ht="15.6"/>
    <row r="100" s="24" customFormat="1" ht="15.6"/>
    <row r="101" s="24" customFormat="1" ht="15.6"/>
    <row r="102" s="24" customFormat="1" ht="13.95" customHeight="1"/>
    <row r="103" s="24" customFormat="1" ht="15.6"/>
    <row r="104" s="24" customFormat="1" ht="15.6"/>
    <row r="105" s="24" customFormat="1" ht="15.6"/>
    <row r="106" s="24" customFormat="1" ht="15.6"/>
    <row r="107" s="24" customFormat="1" ht="15.6"/>
    <row r="108" s="24" customFormat="1" ht="15.6"/>
    <row r="109" s="24" customFormat="1" ht="15.6"/>
    <row r="110" s="24" customFormat="1" ht="15.6"/>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8" zoomScale="80" zoomScaleNormal="80" workbookViewId="0">
      <selection activeCell="E47" sqref="E47"/>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686</v>
      </c>
      <c r="D1" s="8"/>
      <c r="E1" s="7" t="str">
        <f>""&amp;COUNTIF(E$10:E$176,$A$2)&amp;" "&amp;$A$2</f>
        <v>0 Untested</v>
      </c>
      <c r="F1" s="7" t="str">
        <f>""&amp;COUNTIF(F$10:F$176,$A$2)&amp;" "&amp;$A$2</f>
        <v>38 Untested</v>
      </c>
      <c r="G1" s="8" t="s">
        <v>685</v>
      </c>
    </row>
    <row r="2" spans="1:7" ht="13.95" customHeight="1" thickBot="1">
      <c r="A2" s="59" t="s">
        <v>61</v>
      </c>
      <c r="B2" s="55" t="s">
        <v>62</v>
      </c>
      <c r="C2" s="231" t="s">
        <v>688</v>
      </c>
      <c r="D2" s="232"/>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3.95" customHeight="1" thickBot="1">
      <c r="A3" s="59" t="s">
        <v>63</v>
      </c>
      <c r="B3" s="55" t="s">
        <v>64</v>
      </c>
      <c r="C3" s="233"/>
      <c r="D3" s="234"/>
      <c r="E3" s="61">
        <f>SUMPRODUCT(($A$10:$A$176="Basic")*(E$10:E$176="Missing"))+0.5*SUMPRODUCT(($A$10:$A$176="Basic")*(E$10:E$176="Partial"))</f>
        <v>0</v>
      </c>
      <c r="F3" s="61">
        <f>SUMPRODUCT(($A$10:$A$176="Basic")*(F$10:F$176="Missing"))+0.5*SUMPRODUCT(($A$10:$A$176="Basic")*(F$10:F$176="Partial"))</f>
        <v>0</v>
      </c>
      <c r="G3" s="55" t="str">
        <f>"Basic "&amp;$G$1&amp;"s "&amp;A3</f>
        <v>Basic ICRs Missing</v>
      </c>
    </row>
    <row r="4" spans="1:7" ht="13.95" customHeight="1" thickBot="1">
      <c r="A4" s="59" t="s">
        <v>65</v>
      </c>
      <c r="B4" s="55" t="s">
        <v>66</v>
      </c>
      <c r="C4" s="233"/>
      <c r="D4" s="234"/>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3.95" customHeight="1" thickBot="1">
      <c r="A5" s="59" t="s">
        <v>67</v>
      </c>
      <c r="B5" s="55" t="s">
        <v>68</v>
      </c>
      <c r="C5" s="233"/>
      <c r="D5" s="234"/>
      <c r="E5" s="61">
        <f>SUMPRODUCT(($A$10:$A$176="Intermediate")*(E$10:E$176="Completed"))+SUMPRODUCT(($A$10:$A$176="Intermediate")*(E$10:E$176="Pre-Passed"))+0.5*SUMPRODUCT(($A$10:$A$176="Intermediate")*(E$10:E$176="Partial"))</f>
        <v>4</v>
      </c>
      <c r="F5" s="61">
        <f>SUMPRODUCT(($A$10:$A$176="Intermediate")*(F$10:F$176="Completed"))+SUMPRODUCT(($A$10:$A$176="Intermediate")*(F$10:F$176="Pre-Passed"))+0.5*SUMPRODUCT(($A$10:$A$176="Intermediate")*(F$10:F$176="Partial"))</f>
        <v>0</v>
      </c>
      <c r="G5" s="55" t="str">
        <f>"Intermediate "&amp;$G$1&amp;"s "&amp;A5</f>
        <v>Intermediate ICRs Completed</v>
      </c>
    </row>
    <row r="6" spans="1:7" ht="13.95" customHeight="1" thickBot="1">
      <c r="A6" s="59" t="s">
        <v>69</v>
      </c>
      <c r="B6" s="55" t="s">
        <v>732</v>
      </c>
      <c r="C6" s="233"/>
      <c r="D6" s="234"/>
      <c r="E6" s="61">
        <f>SUMPRODUCT(($A$10:$A$176="Advanced")*(E$10:E$176="Missing"))+0.5*SUMPRODUCT(($A$10:$A$176="Advanced")*(E$10:E$176="Partial"))</f>
        <v>2</v>
      </c>
      <c r="F6" s="61">
        <f>SUMPRODUCT(($A$10:$A$176="Advanced")*(F$10:F$176="Missing"))+0.5*SUMPRODUCT(($A$10:$A$176="Advanced")*(F$10:F$176="Partial"))</f>
        <v>0</v>
      </c>
      <c r="G6" s="55" t="str">
        <f>"Advanced "&amp;$G$1&amp;"s "&amp;A3</f>
        <v>Advanced ICRs Missing</v>
      </c>
    </row>
    <row r="7" spans="1:7" ht="13.95" customHeight="1" thickBot="1">
      <c r="A7" s="54" t="s">
        <v>70</v>
      </c>
      <c r="B7" s="55" t="s">
        <v>71</v>
      </c>
      <c r="C7" s="233"/>
      <c r="D7" s="234"/>
      <c r="E7" s="61">
        <f>SUMPRODUCT(($A$10:$A$176="Advanced")*(E$10:E$176="Completed"))+SUMPRODUCT(($A$10:$A$176="Advanced")*(E$10:E$176="Pre-Passed"))+0.5*SUMPRODUCT(($A$10:$A$176="Advanced")*(E$10:E$176="Partial"))</f>
        <v>6</v>
      </c>
      <c r="F7" s="61">
        <f>SUMPRODUCT(($A$10:$A$176="Advanced")*(F$10:F$176="Completed"))+SUMPRODUCT(($A$10:$A$176="Advanced")*(F$10:F$176="Pre-Passed"))+0.5*SUMPRODUCT(($A$10:$A$176="Advanced")*(F$10:F$176="Partial"))</f>
        <v>0</v>
      </c>
      <c r="G7" s="55" t="str">
        <f>"Advanced "&amp;$G$1&amp;"s "&amp;A5</f>
        <v>Advanced ICRs Completed</v>
      </c>
    </row>
    <row r="8" spans="1:7" ht="13.95" customHeight="1" thickBot="1">
      <c r="A8" s="227" t="s">
        <v>733</v>
      </c>
      <c r="B8" s="228"/>
      <c r="C8" s="233"/>
      <c r="D8" s="234"/>
      <c r="E8" s="61">
        <f>SUMPRODUCT(($A$10:$A$176="Professional")*(E$10:E$176="Completed"))+SUMPRODUCT(($A$10:$A$176="Professional")*(E$10:E$176="Pre-Passed"))+0.5*SUMPRODUCT(($A$10:$A$176="Professional")*(E$10:E$176="Partial"))</f>
        <v>2</v>
      </c>
      <c r="F8" s="61">
        <f>SUMPRODUCT(($A$10:$A$176="Professional")*(F$10:F$176="Completed"))+SUMPRODUCT(($A$10:$A$176="Professional")*(F$10:F$176="Pre-Passed"))+0.5*SUMPRODUCT(($A$10:$A$176="Professional")*(F$10:F$176="Partial"))</f>
        <v>0</v>
      </c>
      <c r="G8" s="55" t="str">
        <f>"Professional "&amp;$G$1&amp;"s "&amp;A5</f>
        <v>Professional ICRs Completed</v>
      </c>
    </row>
    <row r="9" spans="1:7" ht="13.95" customHeight="1" thickBot="1">
      <c r="A9" s="229"/>
      <c r="B9" s="230"/>
      <c r="C9" s="235"/>
      <c r="D9" s="236"/>
      <c r="E9" s="61">
        <f>SUMPRODUCT(($A$10:$A$239="Exceptional")*(E$10:E$239="Completed"))+SUMPRODUCT(($A$10:$A$239="Exceptional")*(E$10:E$239="Pre-Passed"))+0.5*SUMPRODUCT(($A$10:$A$239="Exceptional")*(E$10:E$239="Partial"))</f>
        <v>1</v>
      </c>
      <c r="F9" s="61">
        <f>SUMPRODUCT(($A$10:$A$239="Exceptional")*(F$10:F$239="Completed"))+SUMPRODUCT(($A$10:$A$239="Exceptional")*(F$10:F$239="Pre-Passed"))+0.5*SUMPRODUCT(($A$10:$A$239="Exceptional")*(F$10:F$239="Partial"))</f>
        <v>0</v>
      </c>
      <c r="G9" s="55" t="str">
        <f>"Exceptional "&amp;$G$1&amp;"s "&amp;A5</f>
        <v>Exceptional ICRs Completed</v>
      </c>
    </row>
    <row r="10" spans="1:7" ht="13.95" customHeight="1" thickBot="1">
      <c r="A10" s="225" t="s">
        <v>216</v>
      </c>
      <c r="B10" s="226"/>
      <c r="C10" s="8" t="s">
        <v>72</v>
      </c>
      <c r="D10" s="8" t="s">
        <v>743</v>
      </c>
      <c r="E10" s="8" t="s">
        <v>73</v>
      </c>
      <c r="F10" s="8" t="s">
        <v>74</v>
      </c>
      <c r="G10" s="8" t="s">
        <v>744</v>
      </c>
    </row>
    <row r="11" spans="1:7" ht="28.2" thickBot="1">
      <c r="A11" s="62" t="s">
        <v>75</v>
      </c>
      <c r="B11" s="55" t="s">
        <v>217</v>
      </c>
      <c r="C11" s="55" t="s">
        <v>294</v>
      </c>
      <c r="D11" s="55"/>
      <c r="E11" s="8" t="s">
        <v>67</v>
      </c>
      <c r="F11" s="8" t="s">
        <v>61</v>
      </c>
      <c r="G11" s="55"/>
    </row>
    <row r="12" spans="1:7" ht="28.2" thickBot="1">
      <c r="A12" s="62" t="s">
        <v>75</v>
      </c>
      <c r="B12" s="55" t="s">
        <v>218</v>
      </c>
      <c r="C12" s="55" t="s">
        <v>295</v>
      </c>
      <c r="D12" s="55"/>
      <c r="E12" s="8" t="s">
        <v>67</v>
      </c>
      <c r="F12" s="8" t="s">
        <v>61</v>
      </c>
      <c r="G12" s="55"/>
    </row>
    <row r="13" spans="1:7" ht="16.2" thickBot="1">
      <c r="A13" s="63" t="s">
        <v>78</v>
      </c>
      <c r="B13" s="55" t="s">
        <v>219</v>
      </c>
      <c r="C13" s="55" t="s">
        <v>296</v>
      </c>
      <c r="D13" s="55"/>
      <c r="E13" s="8" t="s">
        <v>67</v>
      </c>
      <c r="F13" s="8" t="s">
        <v>61</v>
      </c>
      <c r="G13" s="55"/>
    </row>
    <row r="14" spans="1:7" ht="16.2" thickBot="1">
      <c r="A14" s="63" t="s">
        <v>78</v>
      </c>
      <c r="B14" s="55" t="s">
        <v>220</v>
      </c>
      <c r="C14" s="55" t="s">
        <v>297</v>
      </c>
      <c r="D14" s="55"/>
      <c r="E14" s="8" t="s">
        <v>67</v>
      </c>
      <c r="F14" s="8" t="s">
        <v>61</v>
      </c>
      <c r="G14" s="55"/>
    </row>
    <row r="15" spans="1:7" ht="28.2" thickBot="1">
      <c r="A15" s="63" t="s">
        <v>78</v>
      </c>
      <c r="B15" s="55" t="s">
        <v>221</v>
      </c>
      <c r="C15" s="55" t="s">
        <v>298</v>
      </c>
      <c r="D15" s="55"/>
      <c r="E15" s="8" t="s">
        <v>67</v>
      </c>
      <c r="F15" s="8" t="s">
        <v>61</v>
      </c>
      <c r="G15" s="55"/>
    </row>
    <row r="16" spans="1:7" ht="16.2" thickBot="1">
      <c r="A16" s="65" t="s">
        <v>92</v>
      </c>
      <c r="B16" s="55" t="s">
        <v>222</v>
      </c>
      <c r="C16" s="55" t="s">
        <v>299</v>
      </c>
      <c r="D16" s="55"/>
      <c r="E16" s="8" t="s">
        <v>67</v>
      </c>
      <c r="F16" s="8" t="s">
        <v>61</v>
      </c>
      <c r="G16" s="55"/>
    </row>
    <row r="17" spans="1:7" ht="55.8" thickBot="1">
      <c r="A17" s="65" t="s">
        <v>92</v>
      </c>
      <c r="B17" s="55" t="s">
        <v>223</v>
      </c>
      <c r="C17" s="55" t="s">
        <v>300</v>
      </c>
      <c r="D17" s="55"/>
      <c r="E17" s="8" t="s">
        <v>67</v>
      </c>
      <c r="F17" s="8" t="s">
        <v>61</v>
      </c>
      <c r="G17" s="55"/>
    </row>
    <row r="18" spans="1:7" ht="28.2" thickBot="1">
      <c r="A18" s="64" t="s">
        <v>80</v>
      </c>
      <c r="B18" s="55" t="s">
        <v>224</v>
      </c>
      <c r="C18" s="55" t="s">
        <v>301</v>
      </c>
      <c r="D18" s="55"/>
      <c r="E18" s="8" t="s">
        <v>63</v>
      </c>
      <c r="F18" s="8" t="s">
        <v>61</v>
      </c>
      <c r="G18" s="55"/>
    </row>
    <row r="19" spans="1:7" ht="42" thickBot="1">
      <c r="A19" s="64" t="s">
        <v>80</v>
      </c>
      <c r="B19" s="55" t="s">
        <v>225</v>
      </c>
      <c r="C19" s="55" t="s">
        <v>302</v>
      </c>
      <c r="D19" s="55"/>
      <c r="E19" s="8" t="s">
        <v>63</v>
      </c>
      <c r="F19" s="8" t="s">
        <v>61</v>
      </c>
      <c r="G19" s="55"/>
    </row>
    <row r="20" spans="1:7" ht="28.2" thickBot="1">
      <c r="A20" s="66" t="s">
        <v>117</v>
      </c>
      <c r="B20" s="55" t="s">
        <v>226</v>
      </c>
      <c r="C20" s="55" t="s">
        <v>303</v>
      </c>
      <c r="D20" s="55"/>
      <c r="E20" s="8" t="s">
        <v>63</v>
      </c>
      <c r="F20" s="8" t="s">
        <v>61</v>
      </c>
      <c r="G20" s="55"/>
    </row>
    <row r="21" spans="1:7" ht="16.2" thickBot="1">
      <c r="A21" s="67" t="s">
        <v>735</v>
      </c>
      <c r="B21" s="55" t="s">
        <v>227</v>
      </c>
      <c r="C21" s="55" t="s">
        <v>304</v>
      </c>
      <c r="D21" s="55"/>
      <c r="E21" s="8" t="s">
        <v>63</v>
      </c>
      <c r="F21" s="8" t="s">
        <v>61</v>
      </c>
      <c r="G21" s="55"/>
    </row>
    <row r="22" spans="1:7" ht="13.95" customHeight="1" thickBot="1">
      <c r="A22" s="225" t="s">
        <v>483</v>
      </c>
      <c r="B22" s="226"/>
      <c r="C22" s="8" t="s">
        <v>72</v>
      </c>
      <c r="D22" s="8" t="s">
        <v>743</v>
      </c>
      <c r="E22" s="8" t="s">
        <v>73</v>
      </c>
      <c r="F22" s="8" t="s">
        <v>74</v>
      </c>
      <c r="G22" s="8" t="s">
        <v>744</v>
      </c>
    </row>
    <row r="23" spans="1:7" ht="16.2" thickBot="1">
      <c r="A23" s="62" t="s">
        <v>75</v>
      </c>
      <c r="B23" s="55" t="s">
        <v>484</v>
      </c>
      <c r="C23" s="55" t="s">
        <v>485</v>
      </c>
      <c r="D23" s="55"/>
      <c r="E23" s="8" t="s">
        <v>67</v>
      </c>
      <c r="F23" s="8" t="s">
        <v>61</v>
      </c>
      <c r="G23" s="55"/>
    </row>
    <row r="24" spans="1:7" ht="28.2" thickBot="1">
      <c r="A24" s="63" t="s">
        <v>78</v>
      </c>
      <c r="B24" s="55" t="s">
        <v>486</v>
      </c>
      <c r="C24" s="55" t="s">
        <v>487</v>
      </c>
      <c r="D24" s="55"/>
      <c r="E24" s="8" t="s">
        <v>67</v>
      </c>
      <c r="F24" s="8" t="s">
        <v>61</v>
      </c>
      <c r="G24" s="55"/>
    </row>
    <row r="25" spans="1:7" ht="28.2" thickBot="1">
      <c r="A25" s="65" t="s">
        <v>92</v>
      </c>
      <c r="B25" s="55" t="s">
        <v>488</v>
      </c>
      <c r="C25" s="55" t="s">
        <v>489</v>
      </c>
      <c r="D25" s="55"/>
      <c r="E25" s="8" t="s">
        <v>67</v>
      </c>
      <c r="F25" s="8" t="s">
        <v>61</v>
      </c>
      <c r="G25" s="55"/>
    </row>
    <row r="26" spans="1:7" ht="28.2" thickBot="1">
      <c r="A26" s="64" t="s">
        <v>80</v>
      </c>
      <c r="B26" s="55" t="s">
        <v>490</v>
      </c>
      <c r="C26" s="55" t="s">
        <v>491</v>
      </c>
      <c r="D26" s="55"/>
      <c r="E26" s="8" t="s">
        <v>67</v>
      </c>
      <c r="F26" s="8" t="s">
        <v>61</v>
      </c>
      <c r="G26" s="55"/>
    </row>
    <row r="27" spans="1:7" ht="28.2" thickBot="1">
      <c r="A27" s="64" t="s">
        <v>80</v>
      </c>
      <c r="B27" s="55" t="s">
        <v>492</v>
      </c>
      <c r="C27" s="55" t="s">
        <v>687</v>
      </c>
      <c r="D27" s="55"/>
      <c r="E27" s="8" t="s">
        <v>67</v>
      </c>
      <c r="F27" s="8" t="s">
        <v>61</v>
      </c>
      <c r="G27" s="55"/>
    </row>
    <row r="28" spans="1:7" ht="28.2" thickBot="1">
      <c r="A28" s="64" t="s">
        <v>80</v>
      </c>
      <c r="B28" s="55" t="s">
        <v>838</v>
      </c>
      <c r="C28" s="55" t="s">
        <v>839</v>
      </c>
      <c r="D28" s="55"/>
      <c r="E28" s="8" t="s">
        <v>67</v>
      </c>
      <c r="F28" s="8" t="s">
        <v>61</v>
      </c>
      <c r="G28" s="55"/>
    </row>
    <row r="29" spans="1:7" ht="28.2" thickBot="1">
      <c r="A29" s="66" t="s">
        <v>117</v>
      </c>
      <c r="B29" s="55" t="s">
        <v>493</v>
      </c>
      <c r="C29" s="55" t="s">
        <v>494</v>
      </c>
      <c r="D29" s="55"/>
      <c r="E29" s="8" t="s">
        <v>67</v>
      </c>
      <c r="F29" s="8" t="s">
        <v>61</v>
      </c>
      <c r="G29" s="55"/>
    </row>
    <row r="30" spans="1:7" ht="28.2" thickBot="1">
      <c r="A30" s="66" t="s">
        <v>117</v>
      </c>
      <c r="B30" s="55" t="s">
        <v>495</v>
      </c>
      <c r="C30" s="55" t="s">
        <v>496</v>
      </c>
      <c r="D30" s="55"/>
      <c r="E30" s="8" t="s">
        <v>63</v>
      </c>
      <c r="F30" s="8" t="s">
        <v>61</v>
      </c>
      <c r="G30" s="55"/>
    </row>
    <row r="31" spans="1:7" ht="28.2" thickBot="1">
      <c r="A31" s="67" t="s">
        <v>735</v>
      </c>
      <c r="B31" s="55" t="s">
        <v>497</v>
      </c>
      <c r="C31" s="55" t="s">
        <v>498</v>
      </c>
      <c r="D31" s="55"/>
      <c r="E31" s="8" t="s">
        <v>67</v>
      </c>
      <c r="F31" s="8" t="s">
        <v>61</v>
      </c>
      <c r="G31" s="55"/>
    </row>
    <row r="32" spans="1:7" ht="13.95" customHeight="1" thickBot="1">
      <c r="A32" s="225" t="s">
        <v>499</v>
      </c>
      <c r="B32" s="226"/>
      <c r="C32" s="8" t="s">
        <v>72</v>
      </c>
      <c r="D32" s="8" t="s">
        <v>743</v>
      </c>
      <c r="E32" s="8" t="s">
        <v>73</v>
      </c>
      <c r="F32" s="8" t="s">
        <v>74</v>
      </c>
      <c r="G32" s="8" t="s">
        <v>744</v>
      </c>
    </row>
    <row r="33" spans="1:7" ht="69.599999999999994" thickBot="1">
      <c r="A33" s="62" t="s">
        <v>75</v>
      </c>
      <c r="B33" s="55" t="s">
        <v>500</v>
      </c>
      <c r="C33" s="55" t="s">
        <v>501</v>
      </c>
      <c r="D33" s="55"/>
      <c r="E33" s="8" t="s">
        <v>67</v>
      </c>
      <c r="F33" s="8" t="s">
        <v>61</v>
      </c>
      <c r="G33" s="55"/>
    </row>
    <row r="34" spans="1:7" ht="16.2" thickBot="1">
      <c r="A34" s="62" t="s">
        <v>75</v>
      </c>
      <c r="B34" s="55" t="s">
        <v>502</v>
      </c>
      <c r="C34" s="55" t="s">
        <v>503</v>
      </c>
      <c r="D34" s="55"/>
      <c r="E34" s="8" t="s">
        <v>67</v>
      </c>
      <c r="F34" s="8" t="s">
        <v>61</v>
      </c>
      <c r="G34" s="55"/>
    </row>
    <row r="35" spans="1:7" ht="28.2" thickBot="1">
      <c r="A35" s="62" t="s">
        <v>75</v>
      </c>
      <c r="B35" s="55" t="s">
        <v>504</v>
      </c>
      <c r="C35" s="55" t="s">
        <v>505</v>
      </c>
      <c r="D35" s="55"/>
      <c r="E35" s="8" t="s">
        <v>67</v>
      </c>
      <c r="F35" s="8" t="s">
        <v>61</v>
      </c>
      <c r="G35" s="55"/>
    </row>
    <row r="36" spans="1:7" ht="55.8" thickBot="1">
      <c r="A36" s="63" t="s">
        <v>78</v>
      </c>
      <c r="B36" s="55" t="s">
        <v>506</v>
      </c>
      <c r="C36" s="55" t="s">
        <v>507</v>
      </c>
      <c r="D36" s="55"/>
      <c r="E36" s="8" t="s">
        <v>67</v>
      </c>
      <c r="F36" s="8" t="s">
        <v>61</v>
      </c>
      <c r="G36" s="55"/>
    </row>
    <row r="37" spans="1:7" s="24" customFormat="1" ht="69.599999999999994" thickBot="1">
      <c r="A37" s="63" t="s">
        <v>78</v>
      </c>
      <c r="B37" s="55" t="s">
        <v>508</v>
      </c>
      <c r="C37" s="55" t="s">
        <v>509</v>
      </c>
      <c r="D37" s="55"/>
      <c r="E37" s="8" t="s">
        <v>67</v>
      </c>
      <c r="F37" s="8" t="s">
        <v>61</v>
      </c>
      <c r="G37" s="55"/>
    </row>
    <row r="38" spans="1:7" s="24" customFormat="1" ht="42" thickBot="1">
      <c r="A38" s="64" t="s">
        <v>80</v>
      </c>
      <c r="B38" s="55" t="s">
        <v>510</v>
      </c>
      <c r="C38" s="55" t="s">
        <v>511</v>
      </c>
      <c r="D38" s="55"/>
      <c r="E38" s="8" t="s">
        <v>67</v>
      </c>
      <c r="F38" s="8" t="s">
        <v>61</v>
      </c>
      <c r="G38" s="55"/>
    </row>
    <row r="39" spans="1:7" s="24" customFormat="1" ht="28.2" thickBot="1">
      <c r="A39" s="64" t="s">
        <v>80</v>
      </c>
      <c r="B39" s="55" t="s">
        <v>512</v>
      </c>
      <c r="C39" s="55" t="s">
        <v>513</v>
      </c>
      <c r="D39" s="55"/>
      <c r="E39" s="8" t="s">
        <v>67</v>
      </c>
      <c r="F39" s="8" t="s">
        <v>61</v>
      </c>
      <c r="G39" s="55"/>
    </row>
    <row r="40" spans="1:7" s="24" customFormat="1" ht="28.2" thickBot="1">
      <c r="A40" s="66" t="s">
        <v>117</v>
      </c>
      <c r="B40" s="55" t="s">
        <v>514</v>
      </c>
      <c r="C40" s="55" t="s">
        <v>515</v>
      </c>
      <c r="D40" s="55"/>
      <c r="E40" s="8" t="s">
        <v>67</v>
      </c>
      <c r="F40" s="8" t="s">
        <v>61</v>
      </c>
      <c r="G40" s="55"/>
    </row>
    <row r="41" spans="1:7" s="24" customFormat="1" ht="16.2" thickBot="1">
      <c r="A41" s="66" t="s">
        <v>117</v>
      </c>
      <c r="B41" s="55" t="s">
        <v>516</v>
      </c>
      <c r="C41" s="55" t="s">
        <v>517</v>
      </c>
      <c r="D41" s="55"/>
      <c r="E41" s="8" t="s">
        <v>63</v>
      </c>
      <c r="F41" s="8" t="s">
        <v>61</v>
      </c>
      <c r="G41" s="55"/>
    </row>
    <row r="42" spans="1:7" s="24" customFormat="1" ht="28.2" thickBot="1">
      <c r="A42" s="67" t="s">
        <v>735</v>
      </c>
      <c r="B42" s="55" t="s">
        <v>518</v>
      </c>
      <c r="C42" s="55" t="s">
        <v>519</v>
      </c>
      <c r="D42" s="55"/>
      <c r="E42" s="8" t="s">
        <v>63</v>
      </c>
      <c r="F42" s="8" t="s">
        <v>61</v>
      </c>
      <c r="G42" s="55"/>
    </row>
    <row r="43" spans="1:7" ht="13.95" customHeight="1" thickBot="1">
      <c r="A43" s="225" t="s">
        <v>608</v>
      </c>
      <c r="B43" s="226"/>
      <c r="C43" s="8" t="s">
        <v>72</v>
      </c>
      <c r="D43" s="8" t="s">
        <v>743</v>
      </c>
      <c r="E43" s="8" t="s">
        <v>73</v>
      </c>
      <c r="F43" s="8" t="s">
        <v>74</v>
      </c>
      <c r="G43" s="8" t="s">
        <v>744</v>
      </c>
    </row>
    <row r="44" spans="1:7" ht="42" thickBot="1">
      <c r="A44" s="62" t="s">
        <v>75</v>
      </c>
      <c r="B44" s="55" t="s">
        <v>609</v>
      </c>
      <c r="C44" s="55" t="s">
        <v>610</v>
      </c>
      <c r="D44" s="55"/>
      <c r="E44" s="8" t="s">
        <v>67</v>
      </c>
      <c r="F44" s="8" t="s">
        <v>61</v>
      </c>
      <c r="G44" s="55"/>
    </row>
    <row r="45" spans="1:7" ht="28.2" thickBot="1">
      <c r="A45" s="63" t="s">
        <v>78</v>
      </c>
      <c r="B45" s="55" t="s">
        <v>611</v>
      </c>
      <c r="C45" s="55" t="s">
        <v>612</v>
      </c>
      <c r="D45" s="55"/>
      <c r="E45" s="8" t="s">
        <v>67</v>
      </c>
      <c r="F45" s="8" t="s">
        <v>61</v>
      </c>
      <c r="G45" s="55"/>
    </row>
    <row r="46" spans="1:7" ht="28.2" thickBot="1">
      <c r="A46" s="63" t="s">
        <v>78</v>
      </c>
      <c r="B46" s="55" t="s">
        <v>613</v>
      </c>
      <c r="C46" s="55" t="s">
        <v>614</v>
      </c>
      <c r="D46" s="55"/>
      <c r="E46" s="8" t="s">
        <v>67</v>
      </c>
      <c r="F46" s="8" t="s">
        <v>61</v>
      </c>
      <c r="G46" s="55"/>
    </row>
    <row r="47" spans="1:7" ht="42" thickBot="1">
      <c r="A47" s="65" t="s">
        <v>92</v>
      </c>
      <c r="B47" s="55" t="s">
        <v>615</v>
      </c>
      <c r="C47" s="55" t="s">
        <v>616</v>
      </c>
      <c r="D47" s="55"/>
      <c r="E47" s="8" t="s">
        <v>67</v>
      </c>
      <c r="F47" s="8" t="s">
        <v>61</v>
      </c>
      <c r="G47" s="55"/>
    </row>
    <row r="48" spans="1:7" ht="13.95" customHeight="1" thickBot="1">
      <c r="A48" s="64" t="s">
        <v>80</v>
      </c>
      <c r="B48" s="55" t="s">
        <v>617</v>
      </c>
      <c r="C48" s="55" t="s">
        <v>618</v>
      </c>
      <c r="D48" s="55"/>
      <c r="E48" s="8" t="s">
        <v>67</v>
      </c>
      <c r="F48" s="8" t="s">
        <v>61</v>
      </c>
      <c r="G48" s="55"/>
    </row>
    <row r="49" spans="1:7" ht="28.2" thickBot="1">
      <c r="A49" s="66" t="s">
        <v>117</v>
      </c>
      <c r="B49" s="55" t="s">
        <v>619</v>
      </c>
      <c r="C49" s="55" t="s">
        <v>620</v>
      </c>
      <c r="D49" s="55"/>
      <c r="E49" s="8" t="s">
        <v>63</v>
      </c>
      <c r="F49" s="8" t="s">
        <v>61</v>
      </c>
      <c r="G49" s="55"/>
    </row>
    <row r="50" spans="1:7" ht="16.2" thickBot="1">
      <c r="A50" s="66" t="s">
        <v>117</v>
      </c>
      <c r="B50" s="55" t="s">
        <v>621</v>
      </c>
      <c r="C50" s="55" t="s">
        <v>622</v>
      </c>
      <c r="D50" s="55"/>
      <c r="E50" s="8" t="s">
        <v>63</v>
      </c>
      <c r="F50" s="8" t="s">
        <v>61</v>
      </c>
      <c r="G50" s="55"/>
    </row>
    <row r="51" spans="1:7" ht="28.2" thickBot="1">
      <c r="A51" s="67" t="s">
        <v>735</v>
      </c>
      <c r="B51" s="55" t="s">
        <v>623</v>
      </c>
      <c r="C51" s="55" t="s">
        <v>624</v>
      </c>
      <c r="D51" s="55"/>
      <c r="E51" s="8" t="s">
        <v>63</v>
      </c>
      <c r="F51" s="8" t="s">
        <v>61</v>
      </c>
      <c r="G51" s="55"/>
    </row>
    <row r="52" spans="1:7" s="24" customFormat="1" ht="15.6"/>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23" zoomScale="80" zoomScaleNormal="80" workbookViewId="0">
      <selection activeCell="E50" sqref="E50"/>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354</v>
      </c>
      <c r="D1" s="8"/>
      <c r="E1" s="7" t="str">
        <f>""&amp;COUNTIF(E$10:E$249,$A$2)&amp;" "&amp;$A$2</f>
        <v>0 Untested</v>
      </c>
      <c r="F1" s="7" t="str">
        <f>""&amp;COUNTIF(F$10:F$249,$A$2)&amp;" "&amp;$A$2</f>
        <v>41 Untested</v>
      </c>
      <c r="G1" s="8" t="s">
        <v>352</v>
      </c>
    </row>
    <row r="2" spans="1:7" ht="13.95" customHeight="1" thickBot="1">
      <c r="A2" s="59" t="s">
        <v>61</v>
      </c>
      <c r="B2" s="55" t="s">
        <v>62</v>
      </c>
      <c r="C2" s="231" t="s">
        <v>355</v>
      </c>
      <c r="D2" s="232"/>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3.95" customHeight="1" thickBot="1">
      <c r="A3" s="59" t="s">
        <v>63</v>
      </c>
      <c r="B3" s="55" t="s">
        <v>64</v>
      </c>
      <c r="C3" s="233"/>
      <c r="D3" s="234"/>
      <c r="E3" s="61">
        <f>SUMPRODUCT(($A$10:$A$249="Basic")*(E$10:E$249="Missing"))+0.5*SUMPRODUCT(($A$10:$A$249="Basic")*(E$10:E$249="Partial"))</f>
        <v>0</v>
      </c>
      <c r="F3" s="61">
        <f>SUMPRODUCT(($A$10:$A$249="Basic")*(F$10:F$249="Missing"))+0.5*SUMPRODUCT(($A$10:$A$249="Basic")*(F$10:F$249="Partial"))</f>
        <v>0</v>
      </c>
      <c r="G3" s="55" t="str">
        <f>"Basic "&amp;$G$1&amp;"s "&amp;A3</f>
        <v>Basic NCRs Missing</v>
      </c>
    </row>
    <row r="4" spans="1:7" ht="13.95" customHeight="1" thickBot="1">
      <c r="A4" s="59" t="s">
        <v>65</v>
      </c>
      <c r="B4" s="55" t="s">
        <v>66</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3.95" customHeight="1" thickBot="1">
      <c r="A5" s="59" t="s">
        <v>67</v>
      </c>
      <c r="B5" s="55" t="s">
        <v>68</v>
      </c>
      <c r="C5" s="233"/>
      <c r="D5" s="234"/>
      <c r="E5" s="61">
        <f>SUMPRODUCT(($A$10:$A$249="Intermediate")*(E$10:E$249="Completed"))+SUMPRODUCT(($A$10:$A$249="Intermediate")*(E$10:E$249="Pre-Passed"))+0.5*SUMPRODUCT(($A$10:$A$249="Intermediate")*(E$10:E$249="Partial"))</f>
        <v>1</v>
      </c>
      <c r="F5" s="61">
        <f>SUMPRODUCT(($A$10:$A$249="Intermediate")*(F$10:F$249="Completed"))+SUMPRODUCT(($A$10:$A$249="Intermediate")*(F$10:F$249="Pre-Passed"))+0.5*SUMPRODUCT(($A$10:$A$249="Intermediate")*(F$10:F$249="Partial"))</f>
        <v>0</v>
      </c>
      <c r="G5" s="55" t="str">
        <f>"Intermediate "&amp;$G$1&amp;"s "&amp;A5</f>
        <v>Intermediate NCRs Completed</v>
      </c>
    </row>
    <row r="6" spans="1:7" ht="13.95" customHeight="1" thickBot="1">
      <c r="A6" s="59" t="s">
        <v>69</v>
      </c>
      <c r="B6" s="55" t="s">
        <v>732</v>
      </c>
      <c r="C6" s="233"/>
      <c r="D6" s="234"/>
      <c r="E6" s="61">
        <f>SUMPRODUCT(($A$10:$A$249="Advanced")*(E$10:E$249="Missing"))+0.5*SUMPRODUCT(($A$10:$A$249="Advanced")*(E$10:E$249="Partial"))</f>
        <v>0.5</v>
      </c>
      <c r="F6" s="61">
        <f>SUMPRODUCT(($A$10:$A$249="Advanced")*(F$10:F$249="Missing"))+0.5*SUMPRODUCT(($A$10:$A$249="Advanced")*(F$10:F$249="Partial"))</f>
        <v>0</v>
      </c>
      <c r="G6" s="55" t="str">
        <f>"Advanced "&amp;$G$1&amp;"s "&amp;A3</f>
        <v>Advanced NCRs Missing</v>
      </c>
    </row>
    <row r="7" spans="1:7" ht="13.95" customHeight="1" thickBot="1">
      <c r="A7" s="54" t="s">
        <v>70</v>
      </c>
      <c r="B7" s="55" t="s">
        <v>71</v>
      </c>
      <c r="C7" s="233"/>
      <c r="D7" s="234"/>
      <c r="E7" s="61">
        <f>SUMPRODUCT(($A$10:$A$249="Advanced")*(E$10:E$249="Completed"))+SUMPRODUCT(($A$10:$A$249="Advanced")*(E$10:E$249="Pre-Passed"))+0.5*SUMPRODUCT(($A$10:$A$249="Advanced")*(E$10:E$249="Partial"))</f>
        <v>7.5</v>
      </c>
      <c r="F7" s="61">
        <f>SUMPRODUCT(($A$10:$A$249="Advanced")*(F$10:F$249="Completed"))+SUMPRODUCT(($A$10:$A$249="Advanced")*(F$10:F$249="Pre-Passed"))+0.5*SUMPRODUCT(($A$10:$A$249="Advanced")*(F$10:F$249="Partial"))</f>
        <v>0</v>
      </c>
      <c r="G7" s="55" t="str">
        <f>"Advanced "&amp;$G$1&amp;"s "&amp;A5</f>
        <v>Advanced NCRs Completed</v>
      </c>
    </row>
    <row r="8" spans="1:7" ht="13.95" customHeight="1" thickBot="1">
      <c r="A8" s="227" t="s">
        <v>733</v>
      </c>
      <c r="B8" s="228"/>
      <c r="C8" s="233"/>
      <c r="D8" s="234"/>
      <c r="E8" s="61">
        <f>SUMPRODUCT(($A$10:$A$249="Professional")*(E$10:E$249="Completed"))+SUMPRODUCT(($A$10:$A$249="Professional")*(E$10:E$249="Pre-Passed"))+0.5*SUMPRODUCT(($A$10:$A$249="Professional")*(E$10:E$249="Partial"))</f>
        <v>3</v>
      </c>
      <c r="F8" s="61">
        <f>SUMPRODUCT(($A$10:$A$249="Professional")*(F$10:F$249="Completed"))+SUMPRODUCT(($A$10:$A$249="Professional")*(F$10:F$249="Pre-Passed"))+0.5*SUMPRODUCT(($A$10:$A$249="Professional")*(F$10:F$249="Partial"))</f>
        <v>0</v>
      </c>
      <c r="G8" s="55" t="str">
        <f>"Professional "&amp;$G$1&amp;"s "&amp;A5</f>
        <v>Professional NCRs Completed</v>
      </c>
    </row>
    <row r="9" spans="1:7" ht="13.95" customHeight="1" thickBot="1">
      <c r="A9" s="229"/>
      <c r="B9" s="230"/>
      <c r="C9" s="235"/>
      <c r="D9" s="236"/>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3.95" customHeight="1" thickBot="1">
      <c r="A10" s="225" t="s">
        <v>356</v>
      </c>
      <c r="B10" s="226"/>
      <c r="C10" s="8" t="s">
        <v>72</v>
      </c>
      <c r="D10" s="8" t="s">
        <v>743</v>
      </c>
      <c r="E10" s="8" t="s">
        <v>73</v>
      </c>
      <c r="F10" s="8" t="s">
        <v>74</v>
      </c>
      <c r="G10" s="8" t="s">
        <v>744</v>
      </c>
    </row>
    <row r="11" spans="1:7" ht="16.2" thickBot="1">
      <c r="A11" s="86" t="s">
        <v>75</v>
      </c>
      <c r="B11" s="55" t="s">
        <v>357</v>
      </c>
      <c r="C11" s="55" t="s">
        <v>358</v>
      </c>
      <c r="D11" s="55"/>
      <c r="E11" s="8" t="s">
        <v>67</v>
      </c>
      <c r="F11" s="8" t="s">
        <v>61</v>
      </c>
      <c r="G11" s="55"/>
    </row>
    <row r="12" spans="1:7" ht="16.2" thickBot="1">
      <c r="A12" s="87" t="s">
        <v>78</v>
      </c>
      <c r="B12" s="55" t="s">
        <v>359</v>
      </c>
      <c r="C12" s="55" t="s">
        <v>360</v>
      </c>
      <c r="D12" s="55"/>
      <c r="E12" s="8" t="s">
        <v>67</v>
      </c>
      <c r="F12" s="8" t="s">
        <v>61</v>
      </c>
      <c r="G12" s="55"/>
    </row>
    <row r="13" spans="1:7" ht="16.2" thickBot="1">
      <c r="A13" s="88" t="s">
        <v>92</v>
      </c>
      <c r="B13" s="55" t="s">
        <v>836</v>
      </c>
      <c r="C13" s="55" t="s">
        <v>837</v>
      </c>
      <c r="D13" s="55"/>
      <c r="E13" s="8" t="s">
        <v>67</v>
      </c>
      <c r="F13" s="8" t="s">
        <v>61</v>
      </c>
      <c r="G13" s="55"/>
    </row>
    <row r="14" spans="1:7" ht="28.2" thickBot="1">
      <c r="A14" s="89" t="s">
        <v>80</v>
      </c>
      <c r="B14" s="55" t="s">
        <v>361</v>
      </c>
      <c r="C14" s="55" t="s">
        <v>362</v>
      </c>
      <c r="D14" s="55"/>
      <c r="E14" s="8" t="s">
        <v>67</v>
      </c>
      <c r="F14" s="8" t="s">
        <v>61</v>
      </c>
      <c r="G14" s="55"/>
    </row>
    <row r="15" spans="1:7" ht="28.2" thickBot="1">
      <c r="A15" s="90" t="s">
        <v>117</v>
      </c>
      <c r="B15" s="55" t="s">
        <v>363</v>
      </c>
      <c r="C15" s="55" t="s">
        <v>364</v>
      </c>
      <c r="D15" s="55"/>
      <c r="E15" s="8" t="s">
        <v>67</v>
      </c>
      <c r="F15" s="8" t="s">
        <v>61</v>
      </c>
      <c r="G15" s="55"/>
    </row>
    <row r="16" spans="1:7" ht="16.2" thickBot="1">
      <c r="A16" s="91" t="s">
        <v>735</v>
      </c>
      <c r="B16" s="55" t="s">
        <v>365</v>
      </c>
      <c r="C16" s="55" t="s">
        <v>366</v>
      </c>
      <c r="D16" s="55"/>
      <c r="E16" s="8" t="s">
        <v>63</v>
      </c>
      <c r="F16" s="8" t="s">
        <v>61</v>
      </c>
      <c r="G16" s="55"/>
    </row>
    <row r="17" spans="1:7" ht="13.95" customHeight="1" thickBot="1">
      <c r="A17" s="225" t="s">
        <v>367</v>
      </c>
      <c r="B17" s="226"/>
      <c r="C17" s="8" t="s">
        <v>72</v>
      </c>
      <c r="D17" s="8" t="s">
        <v>743</v>
      </c>
      <c r="E17" s="8" t="s">
        <v>73</v>
      </c>
      <c r="F17" s="8" t="s">
        <v>74</v>
      </c>
      <c r="G17" s="8" t="s">
        <v>744</v>
      </c>
    </row>
    <row r="18" spans="1:7" ht="16.2" thickBot="1">
      <c r="A18" s="86" t="s">
        <v>75</v>
      </c>
      <c r="B18" s="55" t="s">
        <v>368</v>
      </c>
      <c r="C18" s="60" t="s">
        <v>369</v>
      </c>
      <c r="D18" s="60"/>
      <c r="E18" s="8" t="s">
        <v>67</v>
      </c>
      <c r="F18" s="8" t="s">
        <v>61</v>
      </c>
      <c r="G18" s="55"/>
    </row>
    <row r="19" spans="1:7" ht="16.2" thickBot="1">
      <c r="A19" s="87" t="s">
        <v>78</v>
      </c>
      <c r="B19" s="55" t="s">
        <v>370</v>
      </c>
      <c r="C19" s="60" t="s">
        <v>371</v>
      </c>
      <c r="D19" s="60"/>
      <c r="E19" s="8" t="s">
        <v>67</v>
      </c>
      <c r="F19" s="8" t="s">
        <v>61</v>
      </c>
      <c r="G19" s="55"/>
    </row>
    <row r="20" spans="1:7" ht="16.2" thickBot="1">
      <c r="A20" s="89" t="s">
        <v>80</v>
      </c>
      <c r="B20" s="55" t="s">
        <v>372</v>
      </c>
      <c r="C20" s="60" t="s">
        <v>373</v>
      </c>
      <c r="D20" s="60"/>
      <c r="E20" s="8" t="s">
        <v>67</v>
      </c>
      <c r="F20" s="8" t="s">
        <v>61</v>
      </c>
      <c r="G20" s="55"/>
    </row>
    <row r="21" spans="1:7" ht="16.2" thickBot="1">
      <c r="A21" s="90" t="s">
        <v>117</v>
      </c>
      <c r="B21" s="55" t="s">
        <v>374</v>
      </c>
      <c r="C21" s="60" t="s">
        <v>375</v>
      </c>
      <c r="D21" s="60"/>
      <c r="E21" s="8" t="s">
        <v>67</v>
      </c>
      <c r="F21" s="8" t="s">
        <v>61</v>
      </c>
      <c r="G21" s="55"/>
    </row>
    <row r="22" spans="1:7" ht="16.2" thickBot="1">
      <c r="A22" s="91" t="s">
        <v>735</v>
      </c>
      <c r="B22" s="55" t="s">
        <v>376</v>
      </c>
      <c r="C22" s="60" t="s">
        <v>377</v>
      </c>
      <c r="D22" s="60"/>
      <c r="E22" s="8" t="s">
        <v>63</v>
      </c>
      <c r="F22" s="8" t="s">
        <v>61</v>
      </c>
      <c r="G22" s="55"/>
    </row>
    <row r="23" spans="1:7" ht="13.95" customHeight="1" thickBot="1">
      <c r="A23" s="225" t="s">
        <v>378</v>
      </c>
      <c r="B23" s="226"/>
      <c r="C23" s="8" t="s">
        <v>684</v>
      </c>
      <c r="D23" s="8" t="s">
        <v>743</v>
      </c>
      <c r="E23" s="8" t="s">
        <v>73</v>
      </c>
      <c r="F23" s="8" t="s">
        <v>74</v>
      </c>
      <c r="G23" s="8" t="s">
        <v>744</v>
      </c>
    </row>
    <row r="24" spans="1:7" ht="16.2" thickBot="1">
      <c r="A24" s="86" t="s">
        <v>75</v>
      </c>
      <c r="B24" s="55" t="s">
        <v>379</v>
      </c>
      <c r="C24" s="60" t="s">
        <v>380</v>
      </c>
      <c r="D24" s="60"/>
      <c r="E24" s="8" t="s">
        <v>67</v>
      </c>
      <c r="F24" s="8" t="s">
        <v>61</v>
      </c>
      <c r="G24" s="55"/>
    </row>
    <row r="25" spans="1:7" ht="16.2" thickBot="1">
      <c r="A25" s="87" t="s">
        <v>78</v>
      </c>
      <c r="B25" s="55" t="s">
        <v>381</v>
      </c>
      <c r="C25" s="60" t="s">
        <v>382</v>
      </c>
      <c r="D25" s="60"/>
      <c r="E25" s="8" t="s">
        <v>67</v>
      </c>
      <c r="F25" s="8" t="s">
        <v>61</v>
      </c>
      <c r="G25" s="55"/>
    </row>
    <row r="26" spans="1:7" ht="16.2" thickBot="1">
      <c r="A26" s="89" t="s">
        <v>80</v>
      </c>
      <c r="B26" s="55" t="s">
        <v>383</v>
      </c>
      <c r="C26" s="60" t="s">
        <v>384</v>
      </c>
      <c r="D26" s="60"/>
      <c r="E26" s="8" t="s">
        <v>67</v>
      </c>
      <c r="F26" s="8" t="s">
        <v>61</v>
      </c>
      <c r="G26" s="55"/>
    </row>
    <row r="27" spans="1:7" ht="16.2" thickBot="1">
      <c r="A27" s="90" t="s">
        <v>117</v>
      </c>
      <c r="B27" s="55" t="s">
        <v>385</v>
      </c>
      <c r="C27" s="60" t="s">
        <v>386</v>
      </c>
      <c r="D27" s="60"/>
      <c r="E27" s="8" t="s">
        <v>67</v>
      </c>
      <c r="F27" s="8" t="s">
        <v>61</v>
      </c>
      <c r="G27" s="55"/>
    </row>
    <row r="28" spans="1:7" ht="16.2" thickBot="1">
      <c r="A28" s="91" t="s">
        <v>735</v>
      </c>
      <c r="B28" s="55" t="s">
        <v>387</v>
      </c>
      <c r="C28" s="55" t="s">
        <v>388</v>
      </c>
      <c r="D28" s="55"/>
      <c r="E28" s="8" t="s">
        <v>63</v>
      </c>
      <c r="F28" s="8" t="s">
        <v>61</v>
      </c>
      <c r="G28" s="55"/>
    </row>
    <row r="29" spans="1:7" ht="16.2" thickBot="1">
      <c r="A29" s="91" t="s">
        <v>735</v>
      </c>
      <c r="B29" s="55" t="s">
        <v>389</v>
      </c>
      <c r="C29" s="60" t="s">
        <v>390</v>
      </c>
      <c r="D29" s="60"/>
      <c r="E29" s="8" t="s">
        <v>63</v>
      </c>
      <c r="F29" s="8" t="s">
        <v>61</v>
      </c>
      <c r="G29" s="55"/>
    </row>
    <row r="30" spans="1:7" ht="13.95" customHeight="1" thickBot="1">
      <c r="A30" s="225" t="s">
        <v>391</v>
      </c>
      <c r="B30" s="226"/>
      <c r="C30" s="8" t="s">
        <v>682</v>
      </c>
      <c r="D30" s="8" t="s">
        <v>743</v>
      </c>
      <c r="E30" s="8" t="s">
        <v>73</v>
      </c>
      <c r="F30" s="8" t="s">
        <v>74</v>
      </c>
      <c r="G30" s="8" t="s">
        <v>744</v>
      </c>
    </row>
    <row r="31" spans="1:7" ht="16.2" thickBot="1">
      <c r="A31" s="86" t="s">
        <v>75</v>
      </c>
      <c r="B31" s="55" t="s">
        <v>392</v>
      </c>
      <c r="C31" s="60" t="s">
        <v>393</v>
      </c>
      <c r="D31" s="60"/>
      <c r="E31" s="8" t="s">
        <v>67</v>
      </c>
      <c r="F31" s="8" t="s">
        <v>61</v>
      </c>
      <c r="G31" s="55"/>
    </row>
    <row r="32" spans="1:7" ht="28.2" thickBot="1">
      <c r="A32" s="87" t="s">
        <v>78</v>
      </c>
      <c r="B32" s="55" t="s">
        <v>394</v>
      </c>
      <c r="C32" s="55" t="s">
        <v>395</v>
      </c>
      <c r="D32" s="55"/>
      <c r="E32" s="8" t="s">
        <v>67</v>
      </c>
      <c r="F32" s="8" t="s">
        <v>61</v>
      </c>
      <c r="G32" s="55"/>
    </row>
    <row r="33" spans="1:7" ht="16.2" thickBot="1">
      <c r="A33" s="89" t="s">
        <v>80</v>
      </c>
      <c r="B33" s="55" t="s">
        <v>396</v>
      </c>
      <c r="C33" s="60" t="s">
        <v>397</v>
      </c>
      <c r="D33" s="60"/>
      <c r="E33" s="8" t="s">
        <v>67</v>
      </c>
      <c r="F33" s="8" t="s">
        <v>61</v>
      </c>
      <c r="G33" s="55"/>
    </row>
    <row r="34" spans="1:7" ht="16.2" thickBot="1">
      <c r="A34" s="90" t="s">
        <v>117</v>
      </c>
      <c r="B34" s="55" t="s">
        <v>398</v>
      </c>
      <c r="C34" s="60" t="s">
        <v>399</v>
      </c>
      <c r="D34" s="60"/>
      <c r="E34" s="8" t="s">
        <v>63</v>
      </c>
      <c r="F34" s="8" t="s">
        <v>61</v>
      </c>
      <c r="G34" s="55"/>
    </row>
    <row r="35" spans="1:7" ht="16.2" thickBot="1">
      <c r="A35" s="91" t="s">
        <v>735</v>
      </c>
      <c r="B35" s="55" t="s">
        <v>400</v>
      </c>
      <c r="C35" s="55" t="s">
        <v>401</v>
      </c>
      <c r="D35" s="55"/>
      <c r="E35" s="8" t="s">
        <v>63</v>
      </c>
      <c r="F35" s="8" t="s">
        <v>61</v>
      </c>
      <c r="G35" s="55"/>
    </row>
    <row r="36" spans="1:7" ht="16.2" thickBot="1">
      <c r="A36" s="91" t="s">
        <v>735</v>
      </c>
      <c r="B36" s="55" t="s">
        <v>402</v>
      </c>
      <c r="C36" s="55" t="s">
        <v>403</v>
      </c>
      <c r="D36" s="55"/>
      <c r="E36" s="8" t="s">
        <v>63</v>
      </c>
      <c r="F36" s="8" t="s">
        <v>61</v>
      </c>
      <c r="G36" s="55"/>
    </row>
    <row r="37" spans="1:7" ht="16.2" thickBot="1">
      <c r="A37" s="91" t="s">
        <v>735</v>
      </c>
      <c r="B37" s="55" t="s">
        <v>404</v>
      </c>
      <c r="C37" s="55" t="s">
        <v>405</v>
      </c>
      <c r="D37" s="55"/>
      <c r="E37" s="8" t="s">
        <v>63</v>
      </c>
      <c r="F37" s="8" t="s">
        <v>61</v>
      </c>
      <c r="G37" s="55"/>
    </row>
    <row r="38" spans="1:7" ht="13.95" customHeight="1" thickBot="1">
      <c r="A38" s="225" t="s">
        <v>406</v>
      </c>
      <c r="B38" s="226"/>
      <c r="C38" s="8" t="s">
        <v>683</v>
      </c>
      <c r="D38" s="8" t="s">
        <v>743</v>
      </c>
      <c r="E38" s="8" t="s">
        <v>73</v>
      </c>
      <c r="F38" s="8" t="s">
        <v>74</v>
      </c>
      <c r="G38" s="8" t="s">
        <v>744</v>
      </c>
    </row>
    <row r="39" spans="1:7" ht="16.2" customHeight="1" thickBot="1">
      <c r="A39" s="86" t="s">
        <v>75</v>
      </c>
      <c r="B39" s="55" t="s">
        <v>407</v>
      </c>
      <c r="C39" s="60" t="s">
        <v>408</v>
      </c>
      <c r="D39" s="60"/>
      <c r="E39" s="8" t="s">
        <v>67</v>
      </c>
      <c r="F39" s="8" t="s">
        <v>61</v>
      </c>
      <c r="G39" s="55"/>
    </row>
    <row r="40" spans="1:7" ht="16.2" thickBot="1">
      <c r="A40" s="87" t="s">
        <v>78</v>
      </c>
      <c r="B40" s="55" t="s">
        <v>409</v>
      </c>
      <c r="C40" s="60" t="s">
        <v>410</v>
      </c>
      <c r="D40" s="60"/>
      <c r="E40" s="8" t="s">
        <v>67</v>
      </c>
      <c r="F40" s="8" t="s">
        <v>61</v>
      </c>
      <c r="G40" s="55"/>
    </row>
    <row r="41" spans="1:7" ht="16.2" thickBot="1">
      <c r="A41" s="89" t="s">
        <v>80</v>
      </c>
      <c r="B41" s="55" t="s">
        <v>411</v>
      </c>
      <c r="C41" s="60" t="s">
        <v>412</v>
      </c>
      <c r="D41" s="60"/>
      <c r="E41" s="8" t="s">
        <v>67</v>
      </c>
      <c r="F41" s="8" t="s">
        <v>61</v>
      </c>
      <c r="G41" s="55"/>
    </row>
    <row r="42" spans="1:7" ht="16.2" thickBot="1">
      <c r="A42" s="90" t="s">
        <v>117</v>
      </c>
      <c r="B42" s="55" t="s">
        <v>413</v>
      </c>
      <c r="C42" s="60" t="s">
        <v>414</v>
      </c>
      <c r="D42" s="60"/>
      <c r="E42" s="8" t="s">
        <v>63</v>
      </c>
      <c r="F42" s="8" t="s">
        <v>61</v>
      </c>
      <c r="G42" s="55"/>
    </row>
    <row r="43" spans="1:7" ht="16.2" thickBot="1">
      <c r="A43" s="90" t="s">
        <v>117</v>
      </c>
      <c r="B43" s="55" t="s">
        <v>415</v>
      </c>
      <c r="C43" s="55" t="s">
        <v>416</v>
      </c>
      <c r="D43" s="55"/>
      <c r="E43" s="8" t="s">
        <v>63</v>
      </c>
      <c r="F43" s="8" t="s">
        <v>61</v>
      </c>
      <c r="G43" s="55"/>
    </row>
    <row r="44" spans="1:7" ht="16.2" thickBot="1">
      <c r="A44" s="91" t="s">
        <v>735</v>
      </c>
      <c r="B44" s="55" t="s">
        <v>417</v>
      </c>
      <c r="C44" s="60" t="s">
        <v>418</v>
      </c>
      <c r="D44" s="60"/>
      <c r="E44" s="8" t="s">
        <v>63</v>
      </c>
      <c r="F44" s="8" t="s">
        <v>61</v>
      </c>
      <c r="G44" s="55"/>
    </row>
    <row r="45" spans="1:7" ht="13.95" customHeight="1" thickBot="1">
      <c r="A45" s="225" t="s">
        <v>419</v>
      </c>
      <c r="B45" s="226"/>
      <c r="C45" s="8" t="s">
        <v>72</v>
      </c>
      <c r="D45" s="8" t="s">
        <v>743</v>
      </c>
      <c r="E45" s="8" t="s">
        <v>73</v>
      </c>
      <c r="F45" s="8" t="s">
        <v>74</v>
      </c>
      <c r="G45" s="8" t="s">
        <v>744</v>
      </c>
    </row>
    <row r="46" spans="1:7" ht="13.95" customHeight="1" thickBot="1">
      <c r="A46" s="86" t="s">
        <v>75</v>
      </c>
      <c r="B46" s="55" t="s">
        <v>420</v>
      </c>
      <c r="C46" s="60" t="s">
        <v>421</v>
      </c>
      <c r="D46" s="60"/>
      <c r="E46" s="8" t="s">
        <v>67</v>
      </c>
      <c r="F46" s="8" t="s">
        <v>61</v>
      </c>
      <c r="G46" s="55"/>
    </row>
    <row r="47" spans="1:7" ht="16.2" thickBot="1">
      <c r="A47" s="87" t="s">
        <v>78</v>
      </c>
      <c r="B47" s="55" t="s">
        <v>422</v>
      </c>
      <c r="C47" s="60" t="s">
        <v>423</v>
      </c>
      <c r="D47" s="60"/>
      <c r="E47" s="8" t="s">
        <v>67</v>
      </c>
      <c r="F47" s="8" t="s">
        <v>61</v>
      </c>
      <c r="G47" s="55"/>
    </row>
    <row r="48" spans="1:7" ht="16.2" thickBot="1">
      <c r="A48" s="89" t="s">
        <v>80</v>
      </c>
      <c r="B48" s="55" t="s">
        <v>424</v>
      </c>
      <c r="C48" s="60" t="s">
        <v>425</v>
      </c>
      <c r="D48" s="60"/>
      <c r="E48" s="8" t="s">
        <v>67</v>
      </c>
      <c r="F48" s="8" t="s">
        <v>61</v>
      </c>
      <c r="G48" s="55"/>
    </row>
    <row r="49" spans="1:7" ht="16.2" thickBot="1">
      <c r="A49" s="89" t="s">
        <v>80</v>
      </c>
      <c r="B49" s="55" t="s">
        <v>426</v>
      </c>
      <c r="C49" s="60" t="s">
        <v>427</v>
      </c>
      <c r="D49" s="60"/>
      <c r="E49" s="8" t="s">
        <v>67</v>
      </c>
      <c r="F49" s="8" t="s">
        <v>61</v>
      </c>
      <c r="G49" s="55"/>
    </row>
    <row r="50" spans="1:7" ht="16.2" thickBot="1">
      <c r="A50" s="89" t="s">
        <v>80</v>
      </c>
      <c r="B50" s="55" t="s">
        <v>428</v>
      </c>
      <c r="C50" s="60" t="s">
        <v>429</v>
      </c>
      <c r="D50" s="60"/>
      <c r="E50" s="8" t="s">
        <v>65</v>
      </c>
      <c r="F50" s="8" t="s">
        <v>61</v>
      </c>
      <c r="G50" s="55"/>
    </row>
    <row r="51" spans="1:7" ht="13.95" customHeight="1" thickBot="1">
      <c r="A51" s="90" t="s">
        <v>117</v>
      </c>
      <c r="B51" s="55" t="s">
        <v>430</v>
      </c>
      <c r="C51" s="60" t="s">
        <v>431</v>
      </c>
      <c r="D51" s="60"/>
      <c r="E51" s="8" t="s">
        <v>63</v>
      </c>
      <c r="F51" s="8" t="s">
        <v>61</v>
      </c>
      <c r="G51" s="55"/>
    </row>
    <row r="52" spans="1:7" ht="16.2" thickBot="1">
      <c r="A52" s="90" t="s">
        <v>117</v>
      </c>
      <c r="B52" s="55" t="s">
        <v>432</v>
      </c>
      <c r="C52" s="60" t="s">
        <v>433</v>
      </c>
      <c r="D52" s="60"/>
      <c r="E52" s="8" t="s">
        <v>63</v>
      </c>
      <c r="F52" s="8" t="s">
        <v>61</v>
      </c>
      <c r="G52" s="55"/>
    </row>
    <row r="53" spans="1:7" ht="16.2" thickBot="1">
      <c r="A53" s="90" t="s">
        <v>117</v>
      </c>
      <c r="B53" s="55" t="s">
        <v>434</v>
      </c>
      <c r="C53" s="60" t="s">
        <v>435</v>
      </c>
      <c r="D53" s="60"/>
      <c r="E53" s="8" t="s">
        <v>63</v>
      </c>
      <c r="F53" s="8" t="s">
        <v>61</v>
      </c>
      <c r="G53" s="55"/>
    </row>
    <row r="54" spans="1:7" ht="16.2" thickBot="1">
      <c r="A54" s="91" t="s">
        <v>735</v>
      </c>
      <c r="B54" s="55" t="s">
        <v>436</v>
      </c>
      <c r="C54" s="55" t="s">
        <v>437</v>
      </c>
      <c r="D54" s="55"/>
      <c r="E54" s="8" t="s">
        <v>63</v>
      </c>
      <c r="F54" s="8" t="s">
        <v>61</v>
      </c>
      <c r="G54" s="55"/>
    </row>
    <row r="55" spans="1:7" ht="16.2" thickBot="1">
      <c r="A55" s="91" t="s">
        <v>735</v>
      </c>
      <c r="B55" s="55" t="s">
        <v>438</v>
      </c>
      <c r="C55" s="55" t="s">
        <v>439</v>
      </c>
      <c r="D55" s="55"/>
      <c r="E55" s="8" t="s">
        <v>63</v>
      </c>
      <c r="F55" s="8" t="s">
        <v>61</v>
      </c>
      <c r="G55" s="55"/>
    </row>
    <row r="56" spans="1:7" ht="16.2" thickBot="1">
      <c r="A56" s="91" t="s">
        <v>735</v>
      </c>
      <c r="B56" s="55" t="s">
        <v>440</v>
      </c>
      <c r="C56" s="55" t="s">
        <v>441</v>
      </c>
      <c r="D56" s="55"/>
      <c r="E56" s="8" t="s">
        <v>63</v>
      </c>
      <c r="F56" s="8" t="s">
        <v>61</v>
      </c>
      <c r="G56" s="55"/>
    </row>
    <row r="57" spans="1:7" s="24" customFormat="1" ht="13.95" customHeight="1"/>
    <row r="58" spans="1:7" s="24" customFormat="1" ht="15.6"/>
    <row r="59" spans="1:7" s="24" customFormat="1" ht="15.6"/>
    <row r="60" spans="1:7" s="24" customFormat="1" ht="15.6"/>
    <row r="61" spans="1:7" s="24" customFormat="1" ht="15.6"/>
    <row r="62" spans="1:7" s="24" customFormat="1" ht="15.6"/>
    <row r="63" spans="1:7" s="24" customFormat="1" ht="15.6"/>
    <row r="64" spans="1:7" s="24" customFormat="1" ht="15.6"/>
    <row r="65" s="24" customFormat="1" ht="15.6"/>
    <row r="66" s="24" customFormat="1" ht="13.95" customHeight="1"/>
    <row r="67" s="24" customFormat="1" ht="15.6"/>
    <row r="68" s="24" customFormat="1" ht="15.6"/>
    <row r="69" s="24" customFormat="1" ht="15.6"/>
    <row r="70" s="24" customFormat="1" ht="15.6"/>
    <row r="71" s="24" customFormat="1" ht="15.6"/>
    <row r="72" s="24" customFormat="1" ht="13.95" customHeight="1"/>
    <row r="73" s="24" customFormat="1" ht="15.6"/>
    <row r="74" s="24" customFormat="1" ht="15.6"/>
    <row r="75" s="24" customFormat="1" ht="15.6"/>
    <row r="76" s="24" customFormat="1" ht="15.6"/>
    <row r="77" s="24" customFormat="1" ht="15.6"/>
    <row r="78" s="24" customFormat="1" ht="15.6"/>
    <row r="79" s="24" customFormat="1" ht="15.6"/>
    <row r="80" s="24" customFormat="1" ht="15.6"/>
    <row r="81" s="24" customFormat="1" ht="15.6"/>
    <row r="82" s="24" customFormat="1" ht="15.6"/>
    <row r="83" s="24" customFormat="1" ht="15.6"/>
    <row r="84" s="24" customFormat="1" ht="15.6"/>
    <row r="85" s="24" customFormat="1" ht="15.6"/>
    <row r="86" s="24" customFormat="1" ht="15.6"/>
    <row r="87" s="24" customFormat="1" ht="15.6"/>
    <row r="88" s="24" customFormat="1" ht="15.6"/>
    <row r="89" s="24" customFormat="1" ht="13.95" customHeight="1"/>
    <row r="90" s="24" customFormat="1" ht="15.6"/>
    <row r="91" s="24" customFormat="1" ht="15.6"/>
    <row r="92" s="24" customFormat="1" ht="15.6"/>
    <row r="93" s="24" customFormat="1" ht="15.6"/>
    <row r="94" s="24" customFormat="1" ht="15.6"/>
    <row r="95" s="24" customFormat="1" ht="15.6"/>
    <row r="96" s="24" customFormat="1" ht="13.95" customHeight="1"/>
    <row r="97" s="24" customFormat="1" ht="15.6"/>
    <row r="98" s="24" customFormat="1" ht="15.6"/>
    <row r="99" s="24" customFormat="1" ht="15.6"/>
    <row r="100" s="24" customFormat="1" ht="15.6"/>
    <row r="101" s="24" customFormat="1" ht="15.6"/>
    <row r="102" s="24" customFormat="1" ht="15.6"/>
    <row r="103" s="24" customFormat="1" ht="13.95" customHeight="1"/>
    <row r="104" s="24" customFormat="1" ht="15.6"/>
    <row r="105" s="24" customFormat="1" ht="15.6"/>
    <row r="106" s="24" customFormat="1" ht="15.6"/>
    <row r="107" s="24" customFormat="1" ht="15.6"/>
    <row r="108" s="24" customFormat="1" ht="13.95" customHeight="1"/>
    <row r="109" s="24" customFormat="1" ht="15.6"/>
    <row r="110" s="24" customFormat="1" ht="15.6"/>
    <row r="111" s="24" customFormat="1" ht="15.6"/>
    <row r="112" s="24" customFormat="1" ht="13.95" customHeight="1"/>
    <row r="113" s="24" customFormat="1" ht="15.6"/>
    <row r="114" s="24" customFormat="1" ht="15.6"/>
    <row r="115" s="24" customFormat="1" ht="15.6"/>
    <row r="116" s="24" customFormat="1" ht="15.6"/>
    <row r="117" s="24" customFormat="1" ht="13.95" customHeight="1"/>
    <row r="118" s="24" customFormat="1" ht="15.6"/>
    <row r="119" s="24" customFormat="1" ht="15.6"/>
    <row r="120" s="24" customFormat="1" ht="15.6"/>
    <row r="121" s="24" customFormat="1" ht="15.6"/>
    <row r="122" s="24" customFormat="1" ht="15.6"/>
    <row r="123" s="24" customFormat="1" ht="15.6"/>
    <row r="124" s="24" customFormat="1" ht="15.6"/>
    <row r="125" s="24" customFormat="1" ht="15.6"/>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topLeftCell="A34" zoomScale="80" zoomScaleNormal="80" workbookViewId="0">
      <selection activeCell="E47" sqref="E47"/>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443</v>
      </c>
      <c r="D1" s="8"/>
      <c r="E1" s="7" t="str">
        <f>""&amp;COUNTIF(E$10:E$227,$A$2)&amp;" "&amp;$A$2</f>
        <v>0 Untested</v>
      </c>
      <c r="F1" s="7" t="str">
        <f>""&amp;COUNTIF(F$10:F$227,$A$2)&amp;" "&amp;$A$2</f>
        <v>46 Untested</v>
      </c>
      <c r="G1" s="8" t="s">
        <v>442</v>
      </c>
    </row>
    <row r="2" spans="1:7" ht="13.95" customHeight="1" thickBot="1">
      <c r="A2" s="59" t="s">
        <v>61</v>
      </c>
      <c r="B2" s="55" t="s">
        <v>62</v>
      </c>
      <c r="C2" s="231" t="s">
        <v>846</v>
      </c>
      <c r="D2" s="232"/>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3.95" customHeight="1" thickBot="1">
      <c r="A3" s="59" t="s">
        <v>63</v>
      </c>
      <c r="B3" s="55" t="s">
        <v>64</v>
      </c>
      <c r="C3" s="233"/>
      <c r="D3" s="234"/>
      <c r="E3" s="61">
        <f>SUMPRODUCT(($A$10:$A$227="Basic")*(E$10:E$227="Missing"))+0.5*SUMPRODUCT(($A$10:$A$227="Basic")*(E$10:E$227="Partial"))</f>
        <v>0</v>
      </c>
      <c r="F3" s="61">
        <f>SUMPRODUCT(($A$10:$A$227="Basic")*(F$10:F$227="Missing"))+0.5*SUMPRODUCT(($A$10:$A$227="Basic")*(F$10:F$227="Partial"))</f>
        <v>0</v>
      </c>
      <c r="G3" s="55" t="str">
        <f>"Basic "&amp;$G$1&amp;"s "&amp;A3</f>
        <v>Basic VCRs Missing</v>
      </c>
    </row>
    <row r="4" spans="1:7" ht="13.95" customHeight="1" thickBot="1">
      <c r="A4" s="59" t="s">
        <v>65</v>
      </c>
      <c r="B4" s="55" t="s">
        <v>66</v>
      </c>
      <c r="C4" s="233"/>
      <c r="D4" s="234"/>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3.95" customHeight="1" thickBot="1">
      <c r="A5" s="59" t="s">
        <v>67</v>
      </c>
      <c r="B5" s="55" t="s">
        <v>68</v>
      </c>
      <c r="C5" s="233"/>
      <c r="D5" s="234"/>
      <c r="E5" s="61">
        <f>SUMPRODUCT(($A$10:$A$227="Intermediate")*(E$10:E$227="Completed"))+SUMPRODUCT(($A$10:$A$227="Intermediate")*(E$10:E$227="Pre-Passed"))+0.5*SUMPRODUCT(($A$10:$A$227="Intermediate")*(E$10:E$227="Partial"))</f>
        <v>7</v>
      </c>
      <c r="F5" s="61">
        <f>SUMPRODUCT(($A$10:$A$227="Intermediate")*(F$10:F$227="Completed"))+SUMPRODUCT(($A$10:$A$227="Intermediate")*(F$10:F$227="Pre-Passed"))+0.5*SUMPRODUCT(($A$10:$A$227="Intermediate")*(F$10:F$227="Partial"))</f>
        <v>0</v>
      </c>
      <c r="G5" s="55" t="str">
        <f>"Intermediate "&amp;$G$1&amp;"s "&amp;A5</f>
        <v>Intermediate VCRs Completed</v>
      </c>
    </row>
    <row r="6" spans="1:7" ht="13.95" customHeight="1" thickBot="1">
      <c r="A6" s="59" t="s">
        <v>69</v>
      </c>
      <c r="B6" s="55" t="s">
        <v>732</v>
      </c>
      <c r="C6" s="233"/>
      <c r="D6" s="234"/>
      <c r="E6" s="61">
        <f>SUMPRODUCT(($A$10:$A$227="Advanced")*(E$10:E$227="Missing"))+0.5*SUMPRODUCT(($A$10:$A$227="Advanced")*(E$10:E$227="Partial"))</f>
        <v>4</v>
      </c>
      <c r="F6" s="61">
        <f>SUMPRODUCT(($A$10:$A$227="Advanced")*(F$10:F$227="Missing"))+0.5*SUMPRODUCT(($A$10:$A$227="Advanced")*(F$10:F$227="Partial"))</f>
        <v>0</v>
      </c>
      <c r="G6" s="55" t="str">
        <f>"Advanced "&amp;$G$1&amp;"s "&amp;A3</f>
        <v>Advanced VCRs Missing</v>
      </c>
    </row>
    <row r="7" spans="1:7" ht="13.95" customHeight="1" thickBot="1">
      <c r="A7" s="54" t="s">
        <v>70</v>
      </c>
      <c r="B7" s="55" t="s">
        <v>71</v>
      </c>
      <c r="C7" s="233"/>
      <c r="D7" s="234"/>
      <c r="E7" s="61">
        <f>SUMPRODUCT(($A$10:$A$227="Advanced")*(E$10:E$227="Completed"))+SUMPRODUCT(($A$10:$A$227="Advanced")*(E$10:E$227="Pre-Passed"))+0.5*SUMPRODUCT(($A$10:$A$227="Advanced")*(E$10:E$227="Partial"))</f>
        <v>5</v>
      </c>
      <c r="F7" s="61">
        <f>SUMPRODUCT(($A$10:$A$227="Advanced")*(F$10:F$227="Completed"))+SUMPRODUCT(($A$10:$A$227="Advanced")*(F$10:F$227="Pre-Passed"))+0.5*SUMPRODUCT(($A$10:$A$227="Advanced")*(F$10:F$227="Partial"))</f>
        <v>0</v>
      </c>
      <c r="G7" s="55" t="str">
        <f>"Advanced "&amp;$G$1&amp;"s "&amp;A5</f>
        <v>Advanced VCRs Completed</v>
      </c>
    </row>
    <row r="8" spans="1:7" ht="13.95" customHeight="1" thickBot="1">
      <c r="A8" s="227" t="s">
        <v>733</v>
      </c>
      <c r="B8" s="228"/>
      <c r="C8" s="233"/>
      <c r="D8" s="234"/>
      <c r="E8" s="61">
        <f>SUMPRODUCT(($A$10:$A$227="Professional")*(E$10:E$227="Completed"))+SUMPRODUCT(($A$10:$A$227="Professional")*(E$10:E$227="Pre-Passed"))+0.5*SUMPRODUCT(($A$10:$A$227="Professional")*(E$10:E$227="Partial"))</f>
        <v>3</v>
      </c>
      <c r="F8" s="61">
        <f>SUMPRODUCT(($A$10:$A$227="Professional")*(F$10:F$227="Completed"))+SUMPRODUCT(($A$10:$A$227="Professional")*(F$10:F$227="Pre-Passed"))+0.5*SUMPRODUCT(($A$10:$A$227="Professional")*(F$10:F$227="Partial"))</f>
        <v>0</v>
      </c>
      <c r="G8" s="55" t="str">
        <f>"Professional "&amp;$G$1&amp;"s "&amp;A5</f>
        <v>Professional VCRs Completed</v>
      </c>
    </row>
    <row r="9" spans="1:7" ht="13.95" customHeight="1" thickBot="1">
      <c r="A9" s="229"/>
      <c r="B9" s="230"/>
      <c r="C9" s="235"/>
      <c r="D9" s="236"/>
      <c r="E9" s="61">
        <f>SUMPRODUCT(($A$10:$A$240="Exceptional")*(E$10:E$240="Completed"))+SUMPRODUCT(($A$10:$A$240="Exceptional")*(E$10:E$240="Pre-Passed"))+0.5*SUMPRODUCT(($A$10:$A$240="Exceptional")*(E$10:E$240="Partial"))</f>
        <v>3</v>
      </c>
      <c r="F9" s="61">
        <f>SUMPRODUCT(($A$10:$A$240="Exceptional")*(F$10:F$240="Completed"))+SUMPRODUCT(($A$10:$A$240="Exceptional")*(F$10:F$240="Pre-Passed"))+0.5*SUMPRODUCT(($A$10:$A$240="Exceptional")*(F$10:F$240="Partial"))</f>
        <v>0</v>
      </c>
      <c r="G9" s="55" t="str">
        <f>"Exceptional "&amp;$G$1&amp;"s "&amp;A5</f>
        <v>Exceptional VCRs Completed</v>
      </c>
    </row>
    <row r="10" spans="1:7" ht="13.95" customHeight="1" thickBot="1">
      <c r="A10" s="225" t="s">
        <v>444</v>
      </c>
      <c r="B10" s="226"/>
      <c r="C10" s="8" t="s">
        <v>72</v>
      </c>
      <c r="D10" s="8" t="s">
        <v>743</v>
      </c>
      <c r="E10" s="8" t="s">
        <v>73</v>
      </c>
      <c r="F10" s="8" t="s">
        <v>74</v>
      </c>
      <c r="G10" s="8" t="s">
        <v>744</v>
      </c>
    </row>
    <row r="11" spans="1:7" ht="16.2" thickBot="1">
      <c r="A11" s="86" t="s">
        <v>75</v>
      </c>
      <c r="B11" s="55" t="s">
        <v>445</v>
      </c>
      <c r="C11" s="55" t="s">
        <v>446</v>
      </c>
      <c r="D11" s="55"/>
      <c r="E11" s="8" t="s">
        <v>67</v>
      </c>
      <c r="F11" s="8" t="s">
        <v>61</v>
      </c>
      <c r="G11" s="55"/>
    </row>
    <row r="12" spans="1:7" ht="16.2" thickBot="1">
      <c r="A12" s="86" t="s">
        <v>75</v>
      </c>
      <c r="B12" s="55" t="s">
        <v>448</v>
      </c>
      <c r="C12" s="55" t="s">
        <v>449</v>
      </c>
      <c r="D12" s="55"/>
      <c r="E12" s="8" t="s">
        <v>67</v>
      </c>
      <c r="F12" s="8" t="s">
        <v>61</v>
      </c>
      <c r="G12" s="55"/>
    </row>
    <row r="13" spans="1:7" ht="28.2" thickBot="1">
      <c r="A13" s="86" t="s">
        <v>75</v>
      </c>
      <c r="B13" s="55" t="s">
        <v>447</v>
      </c>
      <c r="C13" s="55" t="s">
        <v>727</v>
      </c>
      <c r="D13" s="55"/>
      <c r="E13" s="8" t="s">
        <v>67</v>
      </c>
      <c r="F13" s="8" t="s">
        <v>61</v>
      </c>
      <c r="G13" s="55"/>
    </row>
    <row r="14" spans="1:7" ht="16.2" thickBot="1">
      <c r="A14" s="87" t="s">
        <v>78</v>
      </c>
      <c r="B14" s="55" t="s">
        <v>452</v>
      </c>
      <c r="C14" s="55" t="s">
        <v>453</v>
      </c>
      <c r="D14" s="55"/>
      <c r="E14" s="8" t="s">
        <v>67</v>
      </c>
      <c r="F14" s="8" t="s">
        <v>61</v>
      </c>
      <c r="G14" s="55"/>
    </row>
    <row r="15" spans="1:7" ht="16.2" thickBot="1">
      <c r="A15" s="87" t="s">
        <v>78</v>
      </c>
      <c r="B15" s="55" t="s">
        <v>450</v>
      </c>
      <c r="C15" s="55" t="s">
        <v>451</v>
      </c>
      <c r="D15" s="55"/>
      <c r="E15" s="8" t="s">
        <v>67</v>
      </c>
      <c r="F15" s="8" t="s">
        <v>61</v>
      </c>
      <c r="G15" s="55"/>
    </row>
    <row r="16" spans="1:7" ht="16.2" thickBot="1">
      <c r="A16" s="87" t="s">
        <v>78</v>
      </c>
      <c r="B16" s="55" t="s">
        <v>454</v>
      </c>
      <c r="C16" s="55" t="s">
        <v>455</v>
      </c>
      <c r="D16" s="55"/>
      <c r="E16" s="8" t="s">
        <v>67</v>
      </c>
      <c r="F16" s="8" t="s">
        <v>61</v>
      </c>
      <c r="G16" s="55"/>
    </row>
    <row r="17" spans="1:7" ht="13.95" customHeight="1" thickBot="1">
      <c r="A17" s="87" t="s">
        <v>78</v>
      </c>
      <c r="B17" s="55" t="s">
        <v>456</v>
      </c>
      <c r="C17" s="55" t="s">
        <v>457</v>
      </c>
      <c r="D17" s="55"/>
      <c r="E17" s="8" t="s">
        <v>67</v>
      </c>
      <c r="F17" s="8" t="s">
        <v>61</v>
      </c>
      <c r="G17" s="55"/>
    </row>
    <row r="18" spans="1:7" ht="16.2" thickBot="1">
      <c r="A18" s="88" t="s">
        <v>92</v>
      </c>
      <c r="B18" s="55" t="s">
        <v>458</v>
      </c>
      <c r="C18" s="55" t="s">
        <v>459</v>
      </c>
      <c r="D18" s="55"/>
      <c r="E18" s="8" t="s">
        <v>67</v>
      </c>
      <c r="F18" s="8" t="s">
        <v>61</v>
      </c>
      <c r="G18" s="55"/>
    </row>
    <row r="19" spans="1:7" ht="16.2" thickBot="1">
      <c r="A19" s="88" t="s">
        <v>92</v>
      </c>
      <c r="B19" s="55" t="s">
        <v>460</v>
      </c>
      <c r="C19" s="55" t="s">
        <v>461</v>
      </c>
      <c r="D19" s="55"/>
      <c r="E19" s="8" t="s">
        <v>67</v>
      </c>
      <c r="F19" s="8" t="s">
        <v>61</v>
      </c>
      <c r="G19" s="55"/>
    </row>
    <row r="20" spans="1:7" ht="16.2" thickBot="1">
      <c r="A20" s="89" t="s">
        <v>80</v>
      </c>
      <c r="B20" s="55" t="s">
        <v>462</v>
      </c>
      <c r="C20" s="55" t="s">
        <v>463</v>
      </c>
      <c r="D20" s="55"/>
      <c r="E20" s="8" t="s">
        <v>67</v>
      </c>
      <c r="F20" s="8" t="s">
        <v>61</v>
      </c>
      <c r="G20" s="55"/>
    </row>
    <row r="21" spans="1:7" ht="16.2" thickBot="1">
      <c r="A21" s="89" t="s">
        <v>80</v>
      </c>
      <c r="B21" s="55" t="s">
        <v>464</v>
      </c>
      <c r="C21" s="55" t="s">
        <v>465</v>
      </c>
      <c r="D21" s="55"/>
      <c r="E21" s="8" t="s">
        <v>67</v>
      </c>
      <c r="F21" s="8" t="s">
        <v>61</v>
      </c>
      <c r="G21" s="55"/>
    </row>
    <row r="22" spans="1:7" ht="16.2" thickBot="1">
      <c r="A22" s="90" t="s">
        <v>117</v>
      </c>
      <c r="B22" s="55" t="s">
        <v>466</v>
      </c>
      <c r="C22" s="55" t="s">
        <v>467</v>
      </c>
      <c r="D22" s="55"/>
      <c r="E22" s="8" t="s">
        <v>67</v>
      </c>
      <c r="F22" s="8" t="s">
        <v>61</v>
      </c>
      <c r="G22" s="55"/>
    </row>
    <row r="23" spans="1:7" ht="16.2" thickBot="1">
      <c r="A23" s="90" t="s">
        <v>117</v>
      </c>
      <c r="B23" s="55" t="s">
        <v>468</v>
      </c>
      <c r="C23" s="55" t="s">
        <v>469</v>
      </c>
      <c r="D23" s="55"/>
      <c r="E23" s="8" t="s">
        <v>67</v>
      </c>
      <c r="F23" s="8" t="s">
        <v>61</v>
      </c>
      <c r="G23" s="55"/>
    </row>
    <row r="24" spans="1:7" ht="16.2" thickBot="1">
      <c r="A24" s="91" t="s">
        <v>735</v>
      </c>
      <c r="B24" s="55" t="s">
        <v>470</v>
      </c>
      <c r="C24" s="55" t="s">
        <v>471</v>
      </c>
      <c r="D24" s="55"/>
      <c r="E24" s="8" t="s">
        <v>67</v>
      </c>
      <c r="F24" s="8" t="s">
        <v>61</v>
      </c>
      <c r="G24" s="55"/>
    </row>
    <row r="25" spans="1:7" ht="16.2" thickBot="1">
      <c r="A25" s="91" t="s">
        <v>735</v>
      </c>
      <c r="B25" s="55" t="s">
        <v>472</v>
      </c>
      <c r="C25" s="55" t="s">
        <v>473</v>
      </c>
      <c r="D25" s="55"/>
      <c r="E25" s="8" t="s">
        <v>67</v>
      </c>
      <c r="F25" s="8" t="s">
        <v>61</v>
      </c>
      <c r="G25" s="55"/>
    </row>
    <row r="26" spans="1:7" ht="16.2" thickBot="1">
      <c r="A26" s="91" t="s">
        <v>735</v>
      </c>
      <c r="B26" s="55" t="s">
        <v>474</v>
      </c>
      <c r="C26" s="55" t="s">
        <v>475</v>
      </c>
      <c r="D26" s="55"/>
      <c r="E26" s="8" t="s">
        <v>67</v>
      </c>
      <c r="F26" s="8" t="s">
        <v>61</v>
      </c>
      <c r="G26" s="55"/>
    </row>
    <row r="27" spans="1:7" ht="16.2" thickBot="1">
      <c r="A27" s="91" t="s">
        <v>735</v>
      </c>
      <c r="B27" s="55" t="s">
        <v>476</v>
      </c>
      <c r="C27" s="55" t="s">
        <v>477</v>
      </c>
      <c r="D27" s="55"/>
      <c r="E27" s="8" t="s">
        <v>63</v>
      </c>
      <c r="F27" s="8" t="s">
        <v>61</v>
      </c>
      <c r="G27" s="55"/>
    </row>
    <row r="28" spans="1:7" ht="16.2" thickBot="1">
      <c r="A28" s="91" t="s">
        <v>735</v>
      </c>
      <c r="B28" s="55" t="s">
        <v>478</v>
      </c>
      <c r="C28" s="55" t="s">
        <v>479</v>
      </c>
      <c r="D28" s="55"/>
      <c r="E28" s="8" t="s">
        <v>63</v>
      </c>
      <c r="F28" s="8" t="s">
        <v>61</v>
      </c>
      <c r="G28" s="55"/>
    </row>
    <row r="29" spans="1:7" ht="13.95" customHeight="1" thickBot="1">
      <c r="A29" s="225" t="s">
        <v>858</v>
      </c>
      <c r="B29" s="226"/>
      <c r="C29" s="8" t="s">
        <v>679</v>
      </c>
      <c r="D29" s="8" t="s">
        <v>743</v>
      </c>
      <c r="E29" s="8" t="s">
        <v>73</v>
      </c>
      <c r="F29" s="8" t="s">
        <v>74</v>
      </c>
      <c r="G29" s="8" t="s">
        <v>744</v>
      </c>
    </row>
    <row r="30" spans="1:7" ht="28.2" thickBot="1">
      <c r="A30" s="86" t="s">
        <v>75</v>
      </c>
      <c r="B30" s="55" t="s">
        <v>859</v>
      </c>
      <c r="C30" s="55" t="s">
        <v>860</v>
      </c>
      <c r="D30" s="55"/>
      <c r="E30" s="8" t="s">
        <v>67</v>
      </c>
      <c r="F30" s="8" t="s">
        <v>61</v>
      </c>
      <c r="G30" s="55"/>
    </row>
    <row r="31" spans="1:7" ht="16.2" thickBot="1">
      <c r="A31" s="87" t="s">
        <v>78</v>
      </c>
      <c r="B31" s="55" t="s">
        <v>861</v>
      </c>
      <c r="C31" s="55" t="s">
        <v>480</v>
      </c>
      <c r="D31" s="55"/>
      <c r="E31" s="8" t="s">
        <v>67</v>
      </c>
      <c r="F31" s="8" t="s">
        <v>61</v>
      </c>
      <c r="G31" s="55"/>
    </row>
    <row r="32" spans="1:7" ht="28.2" thickBot="1">
      <c r="A32" s="87" t="s">
        <v>78</v>
      </c>
      <c r="B32" s="55" t="s">
        <v>862</v>
      </c>
      <c r="C32" s="55" t="s">
        <v>863</v>
      </c>
      <c r="D32" s="55"/>
      <c r="E32" s="8" t="s">
        <v>67</v>
      </c>
      <c r="F32" s="8" t="s">
        <v>61</v>
      </c>
      <c r="G32" s="55"/>
    </row>
    <row r="33" spans="1:7" ht="28.2" thickBot="1">
      <c r="A33" s="88" t="s">
        <v>92</v>
      </c>
      <c r="B33" s="55" t="s">
        <v>865</v>
      </c>
      <c r="C33" s="55" t="s">
        <v>864</v>
      </c>
      <c r="D33" s="55"/>
      <c r="E33" s="8" t="s">
        <v>67</v>
      </c>
      <c r="F33" s="8" t="s">
        <v>61</v>
      </c>
      <c r="G33" s="55"/>
    </row>
    <row r="34" spans="1:7" ht="16.2" thickBot="1">
      <c r="A34" s="89" t="s">
        <v>80</v>
      </c>
      <c r="B34" s="55" t="s">
        <v>866</v>
      </c>
      <c r="C34" s="55" t="s">
        <v>867</v>
      </c>
      <c r="D34" s="55"/>
      <c r="E34" s="8" t="s">
        <v>67</v>
      </c>
      <c r="F34" s="8" t="s">
        <v>61</v>
      </c>
      <c r="G34" s="55"/>
    </row>
    <row r="35" spans="1:7" ht="28.2" thickBot="1">
      <c r="A35" s="89" t="s">
        <v>80</v>
      </c>
      <c r="B35" s="55" t="s">
        <v>481</v>
      </c>
      <c r="C35" s="55" t="s">
        <v>868</v>
      </c>
      <c r="D35" s="55"/>
      <c r="E35" s="8" t="s">
        <v>67</v>
      </c>
      <c r="F35" s="8" t="s">
        <v>61</v>
      </c>
      <c r="G35" s="55"/>
    </row>
    <row r="36" spans="1:7" ht="28.2" thickBot="1">
      <c r="A36" s="90" t="s">
        <v>117</v>
      </c>
      <c r="B36" s="55" t="s">
        <v>869</v>
      </c>
      <c r="C36" s="55" t="s">
        <v>870</v>
      </c>
      <c r="D36" s="55"/>
      <c r="E36" s="8" t="s">
        <v>67</v>
      </c>
      <c r="F36" s="8" t="s">
        <v>61</v>
      </c>
      <c r="G36" s="55"/>
    </row>
    <row r="37" spans="1:7" ht="16.2" thickBot="1">
      <c r="A37" s="90" t="s">
        <v>117</v>
      </c>
      <c r="B37" s="55" t="s">
        <v>871</v>
      </c>
      <c r="C37" s="55" t="s">
        <v>872</v>
      </c>
      <c r="D37" s="55"/>
      <c r="E37" s="8" t="s">
        <v>63</v>
      </c>
      <c r="F37" s="8" t="s">
        <v>61</v>
      </c>
      <c r="G37" s="55"/>
    </row>
    <row r="38" spans="1:7" ht="28.2" thickBot="1">
      <c r="A38" s="90" t="s">
        <v>117</v>
      </c>
      <c r="B38" s="55" t="s">
        <v>482</v>
      </c>
      <c r="C38" s="55" t="s">
        <v>873</v>
      </c>
      <c r="D38" s="55"/>
      <c r="E38" s="8" t="s">
        <v>63</v>
      </c>
      <c r="F38" s="8" t="s">
        <v>61</v>
      </c>
      <c r="G38" s="55"/>
    </row>
    <row r="39" spans="1:7" ht="16.2" thickBot="1">
      <c r="A39" s="91" t="s">
        <v>735</v>
      </c>
      <c r="B39" s="55" t="s">
        <v>874</v>
      </c>
      <c r="C39" s="55" t="s">
        <v>876</v>
      </c>
      <c r="D39" s="55"/>
      <c r="E39" s="8" t="s">
        <v>63</v>
      </c>
      <c r="F39" s="8" t="s">
        <v>61</v>
      </c>
      <c r="G39" s="55"/>
    </row>
    <row r="40" spans="1:7" ht="16.2" thickBot="1">
      <c r="A40" s="91" t="s">
        <v>735</v>
      </c>
      <c r="B40" s="55" t="s">
        <v>875</v>
      </c>
      <c r="C40" s="55" t="s">
        <v>877</v>
      </c>
      <c r="D40" s="55"/>
      <c r="E40" s="8" t="s">
        <v>63</v>
      </c>
      <c r="F40" s="8" t="s">
        <v>61</v>
      </c>
      <c r="G40" s="55"/>
    </row>
    <row r="41" spans="1:7" s="24" customFormat="1" ht="13.95" customHeight="1" thickBot="1">
      <c r="A41" s="225" t="s">
        <v>96</v>
      </c>
      <c r="B41" s="226"/>
      <c r="C41" s="8" t="s">
        <v>72</v>
      </c>
      <c r="D41" s="8" t="s">
        <v>743</v>
      </c>
      <c r="E41" s="8" t="s">
        <v>73</v>
      </c>
      <c r="F41" s="8" t="s">
        <v>74</v>
      </c>
      <c r="G41" s="8" t="s">
        <v>744</v>
      </c>
    </row>
    <row r="42" spans="1:7" s="24" customFormat="1" ht="16.2" thickBot="1">
      <c r="A42" s="86" t="s">
        <v>75</v>
      </c>
      <c r="B42" s="55" t="s">
        <v>520</v>
      </c>
      <c r="C42" s="55" t="s">
        <v>521</v>
      </c>
      <c r="D42" s="55"/>
      <c r="E42" s="8" t="s">
        <v>67</v>
      </c>
      <c r="F42" s="8" t="s">
        <v>61</v>
      </c>
      <c r="G42" s="55"/>
    </row>
    <row r="43" spans="1:7" s="24" customFormat="1" ht="42" thickBot="1">
      <c r="A43" s="87" t="s">
        <v>78</v>
      </c>
      <c r="B43" s="55" t="s">
        <v>522</v>
      </c>
      <c r="C43" s="55" t="s">
        <v>523</v>
      </c>
      <c r="D43" s="55"/>
      <c r="E43" s="8" t="s">
        <v>67</v>
      </c>
      <c r="F43" s="8" t="s">
        <v>61</v>
      </c>
      <c r="G43" s="55"/>
    </row>
    <row r="44" spans="1:7" s="24" customFormat="1" ht="16.2" thickBot="1">
      <c r="A44" s="88" t="s">
        <v>92</v>
      </c>
      <c r="B44" s="55" t="s">
        <v>526</v>
      </c>
      <c r="C44" s="55" t="s">
        <v>527</v>
      </c>
      <c r="D44" s="55"/>
      <c r="E44" s="8" t="s">
        <v>67</v>
      </c>
      <c r="F44" s="8" t="s">
        <v>61</v>
      </c>
      <c r="G44" s="55"/>
    </row>
    <row r="45" spans="1:7" s="24" customFormat="1" ht="13.95" customHeight="1" thickBot="1">
      <c r="A45" s="88" t="s">
        <v>92</v>
      </c>
      <c r="B45" s="55" t="s">
        <v>524</v>
      </c>
      <c r="C45" s="55" t="s">
        <v>525</v>
      </c>
      <c r="D45" s="55"/>
      <c r="E45" s="8" t="s">
        <v>67</v>
      </c>
      <c r="F45" s="8" t="s">
        <v>61</v>
      </c>
      <c r="G45" s="55"/>
    </row>
    <row r="46" spans="1:7" s="24" customFormat="1" ht="16.2" thickBot="1">
      <c r="A46" s="89" t="s">
        <v>80</v>
      </c>
      <c r="B46" s="55" t="s">
        <v>528</v>
      </c>
      <c r="C46" s="55" t="s">
        <v>529</v>
      </c>
      <c r="D46" s="55"/>
      <c r="E46" s="8" t="s">
        <v>63</v>
      </c>
      <c r="F46" s="8" t="s">
        <v>61</v>
      </c>
      <c r="G46" s="55"/>
    </row>
    <row r="47" spans="1:7" s="24" customFormat="1" ht="16.2" thickBot="1">
      <c r="A47" s="89" t="s">
        <v>80</v>
      </c>
      <c r="B47" s="55" t="s">
        <v>530</v>
      </c>
      <c r="C47" s="55" t="s">
        <v>531</v>
      </c>
      <c r="D47" s="55"/>
      <c r="E47" s="8" t="s">
        <v>67</v>
      </c>
      <c r="F47" s="8" t="s">
        <v>61</v>
      </c>
      <c r="G47" s="55"/>
    </row>
    <row r="48" spans="1:7" s="24" customFormat="1" ht="16.2" thickBot="1">
      <c r="A48" s="90" t="s">
        <v>117</v>
      </c>
      <c r="B48" s="55" t="s">
        <v>532</v>
      </c>
      <c r="C48" s="55" t="s">
        <v>533</v>
      </c>
      <c r="D48" s="55"/>
      <c r="E48" s="8" t="s">
        <v>63</v>
      </c>
      <c r="F48" s="8" t="s">
        <v>61</v>
      </c>
      <c r="G48" s="55"/>
    </row>
    <row r="49" spans="1:7" s="24" customFormat="1" ht="16.2" thickBot="1">
      <c r="A49" s="90" t="s">
        <v>117</v>
      </c>
      <c r="B49" s="55" t="s">
        <v>534</v>
      </c>
      <c r="C49" s="55" t="s">
        <v>535</v>
      </c>
      <c r="D49" s="55"/>
      <c r="E49" s="8" t="s">
        <v>63</v>
      </c>
      <c r="F49" s="8" t="s">
        <v>61</v>
      </c>
      <c r="G49" s="55"/>
    </row>
    <row r="50" spans="1:7" s="24" customFormat="1" ht="13.95" customHeight="1" thickBot="1">
      <c r="A50" s="225" t="s">
        <v>536</v>
      </c>
      <c r="B50" s="226"/>
      <c r="C50" s="68" t="s">
        <v>680</v>
      </c>
      <c r="D50" s="8" t="s">
        <v>743</v>
      </c>
      <c r="E50" s="8" t="s">
        <v>73</v>
      </c>
      <c r="F50" s="8" t="s">
        <v>74</v>
      </c>
      <c r="G50" s="8" t="s">
        <v>744</v>
      </c>
    </row>
    <row r="51" spans="1:7" s="24" customFormat="1" ht="16.2" thickBot="1">
      <c r="A51" s="86" t="s">
        <v>75</v>
      </c>
      <c r="B51" s="55" t="s">
        <v>537</v>
      </c>
      <c r="C51" s="55" t="s">
        <v>538</v>
      </c>
      <c r="D51" s="55"/>
      <c r="E51" s="8" t="s">
        <v>67</v>
      </c>
      <c r="F51" s="8" t="s">
        <v>61</v>
      </c>
      <c r="G51" s="55"/>
    </row>
    <row r="52" spans="1:7" s="24" customFormat="1" ht="69.599999999999994" thickBot="1">
      <c r="A52" s="87" t="s">
        <v>78</v>
      </c>
      <c r="B52" s="55" t="s">
        <v>539</v>
      </c>
      <c r="C52" s="55" t="s">
        <v>540</v>
      </c>
      <c r="D52" s="55"/>
      <c r="E52" s="8" t="s">
        <v>67</v>
      </c>
      <c r="F52" s="8" t="s">
        <v>61</v>
      </c>
      <c r="G52" s="55"/>
    </row>
    <row r="53" spans="1:7" s="24" customFormat="1" ht="16.2" thickBot="1">
      <c r="A53" s="88" t="s">
        <v>92</v>
      </c>
      <c r="B53" s="55" t="s">
        <v>543</v>
      </c>
      <c r="C53" s="55" t="s">
        <v>544</v>
      </c>
      <c r="D53" s="55"/>
      <c r="E53" s="8" t="s">
        <v>67</v>
      </c>
      <c r="F53" s="8" t="s">
        <v>61</v>
      </c>
      <c r="G53" s="55"/>
    </row>
    <row r="54" spans="1:7" s="24" customFormat="1" ht="28.2" thickBot="1">
      <c r="A54" s="88" t="s">
        <v>92</v>
      </c>
      <c r="B54" s="55" t="s">
        <v>541</v>
      </c>
      <c r="C54" s="55" t="s">
        <v>542</v>
      </c>
      <c r="D54" s="55"/>
      <c r="E54" s="8" t="s">
        <v>67</v>
      </c>
      <c r="F54" s="8" t="s">
        <v>61</v>
      </c>
      <c r="G54" s="55"/>
    </row>
    <row r="55" spans="1:7" s="24" customFormat="1" ht="42" thickBot="1">
      <c r="A55" s="89" t="s">
        <v>80</v>
      </c>
      <c r="B55" s="55" t="s">
        <v>545</v>
      </c>
      <c r="C55" s="55" t="s">
        <v>546</v>
      </c>
      <c r="D55" s="55"/>
      <c r="E55" s="8" t="s">
        <v>63</v>
      </c>
      <c r="F55" s="8" t="s">
        <v>61</v>
      </c>
      <c r="G55" s="55"/>
    </row>
    <row r="56" spans="1:7" s="24" customFormat="1" ht="16.2" thickBot="1">
      <c r="A56" s="89" t="s">
        <v>80</v>
      </c>
      <c r="B56" s="55" t="s">
        <v>547</v>
      </c>
      <c r="C56" s="55" t="s">
        <v>548</v>
      </c>
      <c r="D56" s="55"/>
      <c r="E56" s="8" t="s">
        <v>63</v>
      </c>
      <c r="F56" s="8" t="s">
        <v>61</v>
      </c>
      <c r="G56" s="55"/>
    </row>
    <row r="57" spans="1:7" s="24" customFormat="1" ht="16.2" thickBot="1">
      <c r="A57" s="89" t="s">
        <v>80</v>
      </c>
      <c r="B57" s="55" t="s">
        <v>549</v>
      </c>
      <c r="C57" s="55" t="s">
        <v>550</v>
      </c>
      <c r="D57" s="55"/>
      <c r="E57" s="8" t="s">
        <v>63</v>
      </c>
      <c r="F57" s="8" t="s">
        <v>61</v>
      </c>
      <c r="G57" s="55"/>
    </row>
    <row r="58" spans="1:7" s="24" customFormat="1" ht="16.2" thickBot="1">
      <c r="A58" s="90" t="s">
        <v>117</v>
      </c>
      <c r="B58" s="55" t="s">
        <v>551</v>
      </c>
      <c r="C58" s="55" t="s">
        <v>552</v>
      </c>
      <c r="D58" s="55"/>
      <c r="E58" s="8" t="s">
        <v>63</v>
      </c>
      <c r="F58" s="8" t="s">
        <v>61</v>
      </c>
      <c r="G58" s="55"/>
    </row>
    <row r="59" spans="1:7" s="24" customFormat="1" ht="28.2" thickBot="1">
      <c r="A59" s="90" t="s">
        <v>117</v>
      </c>
      <c r="B59" s="55" t="s">
        <v>553</v>
      </c>
      <c r="C59" s="55" t="s">
        <v>554</v>
      </c>
      <c r="D59" s="55"/>
      <c r="E59" s="8" t="s">
        <v>63</v>
      </c>
      <c r="F59" s="8" t="s">
        <v>61</v>
      </c>
      <c r="G59" s="55"/>
    </row>
    <row r="60" spans="1:7" s="24" customFormat="1" ht="15.6"/>
    <row r="61" spans="1:7" s="24" customFormat="1" ht="15.6"/>
    <row r="62" spans="1:7" s="24" customFormat="1" ht="15.6"/>
    <row r="63" spans="1:7" s="24" customFormat="1" ht="15.6"/>
    <row r="64" spans="1:7" s="24" customFormat="1" ht="15.6"/>
    <row r="65" s="24" customFormat="1" ht="15.6"/>
    <row r="66" s="24" customFormat="1" ht="15.6"/>
    <row r="67" s="24" customFormat="1" ht="13.95" customHeight="1"/>
    <row r="68" s="24" customFormat="1" ht="15.6"/>
    <row r="69" s="24" customFormat="1" ht="15.6"/>
    <row r="70" s="24" customFormat="1" ht="15.6"/>
    <row r="71" s="24" customFormat="1" ht="15.6"/>
    <row r="72" s="24" customFormat="1" ht="15.6"/>
    <row r="73" s="24" customFormat="1" ht="15.6"/>
    <row r="74" s="24" customFormat="1" ht="13.95" customHeight="1"/>
    <row r="75" s="24" customFormat="1" ht="15.6"/>
    <row r="76" s="24" customFormat="1" ht="15.6"/>
    <row r="77" s="24" customFormat="1" ht="15.6"/>
    <row r="78" s="24" customFormat="1" ht="15.6"/>
    <row r="79" s="24" customFormat="1" ht="15.6"/>
    <row r="80" s="24" customFormat="1" ht="15.6"/>
    <row r="81" s="24" customFormat="1" ht="13.95" customHeight="1"/>
    <row r="82" s="24" customFormat="1" ht="15.6"/>
    <row r="83" s="24" customFormat="1" ht="15.6"/>
    <row r="84" s="24" customFormat="1" ht="15.6"/>
    <row r="85" s="24" customFormat="1" ht="15.6"/>
    <row r="86" s="24" customFormat="1" ht="13.95" customHeight="1"/>
    <row r="87" s="24" customFormat="1" ht="15.6"/>
    <row r="88" s="24" customFormat="1" ht="15.6"/>
    <row r="89" s="24" customFormat="1" ht="15.6"/>
    <row r="90" s="24" customFormat="1" ht="13.95" customHeight="1"/>
    <row r="91" s="24" customFormat="1" ht="15.6"/>
    <row r="92" s="24" customFormat="1" ht="15.6"/>
    <row r="93" s="24" customFormat="1" ht="15.6"/>
    <row r="94" s="24" customFormat="1" ht="15.6"/>
    <row r="95" s="24" customFormat="1" ht="13.95" customHeight="1"/>
    <row r="96" s="24" customFormat="1" ht="15.6"/>
    <row r="97" s="24" customFormat="1" ht="15.6"/>
    <row r="98" s="24" customFormat="1" ht="15.6"/>
    <row r="99" s="24" customFormat="1" ht="15.6"/>
    <row r="100" s="24" customFormat="1" ht="15.6"/>
    <row r="101" s="24" customFormat="1" ht="15.6"/>
    <row r="102" s="24" customFormat="1" ht="15.6"/>
    <row r="103" s="24" customFormat="1" ht="15.6"/>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22" zoomScale="80" zoomScaleNormal="80" workbookViewId="0">
      <selection activeCell="E40" sqref="E40"/>
    </sheetView>
  </sheetViews>
  <sheetFormatPr defaultColWidth="10.69921875" defaultRowHeight="13.95" customHeight="1"/>
  <cols>
    <col min="1" max="1" width="12" style="33" customWidth="1"/>
    <col min="2" max="2" width="26.19921875" style="33" customWidth="1"/>
    <col min="3" max="3" width="66" style="33" customWidth="1"/>
    <col min="4" max="4" width="24" style="33" customWidth="1"/>
    <col min="5" max="6" width="12" style="33" customWidth="1"/>
    <col min="7" max="7" width="24" style="33" customWidth="1"/>
    <col min="8" max="16384" width="10.69921875" style="33"/>
  </cols>
  <sheetData>
    <row r="1" spans="1:7" ht="13.95" customHeight="1" thickBot="1">
      <c r="A1" s="8" t="s">
        <v>57</v>
      </c>
      <c r="B1" s="8" t="s">
        <v>58</v>
      </c>
      <c r="C1" s="8" t="s">
        <v>556</v>
      </c>
      <c r="D1" s="8"/>
      <c r="E1" s="7" t="str">
        <f>""&amp;COUNTIF(E$10:E$242,$A$2)&amp;" "&amp;$A$2</f>
        <v>0 Untested</v>
      </c>
      <c r="F1" s="7" t="str">
        <f>""&amp;COUNTIF(F$10:F$242,$A$2)&amp;" "&amp;$A$2</f>
        <v>34 Untested</v>
      </c>
      <c r="G1" s="8" t="s">
        <v>555</v>
      </c>
    </row>
    <row r="2" spans="1:7" ht="13.95" customHeight="1" thickBot="1">
      <c r="A2" s="59" t="s">
        <v>61</v>
      </c>
      <c r="B2" s="55" t="s">
        <v>62</v>
      </c>
      <c r="C2" s="231" t="s">
        <v>557</v>
      </c>
      <c r="D2" s="232"/>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3.95" customHeight="1" thickBot="1">
      <c r="A3" s="59" t="s">
        <v>63</v>
      </c>
      <c r="B3" s="55" t="s">
        <v>64</v>
      </c>
      <c r="C3" s="233"/>
      <c r="D3" s="234"/>
      <c r="E3" s="61">
        <f>SUMPRODUCT(($A$10:$A$242="Basic")*(E$10:E$242="Missing"))+0.5*SUMPRODUCT(($A$10:$A$242="Basic")*(E$10:E$242="Partial"))</f>
        <v>0</v>
      </c>
      <c r="F3" s="61">
        <f>SUMPRODUCT(($A$10:$A$242="Basic")*(F$10:F$242="Missing"))+0.5*SUMPRODUCT(($A$10:$A$242="Basic")*(F$10:F$242="Partial"))</f>
        <v>0</v>
      </c>
      <c r="G3" s="55" t="str">
        <f>"Basic "&amp;$G$1&amp;"s "&amp;A3</f>
        <v>Basic ACRs Missing</v>
      </c>
    </row>
    <row r="4" spans="1:7" ht="13.95" customHeight="1" thickBot="1">
      <c r="A4" s="59" t="s">
        <v>65</v>
      </c>
      <c r="B4" s="55" t="s">
        <v>66</v>
      </c>
      <c r="C4" s="233"/>
      <c r="D4" s="234"/>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3.95" customHeight="1" thickBot="1">
      <c r="A5" s="59" t="s">
        <v>67</v>
      </c>
      <c r="B5" s="55" t="s">
        <v>68</v>
      </c>
      <c r="C5" s="233"/>
      <c r="D5" s="234"/>
      <c r="E5" s="61">
        <f>SUMPRODUCT(($A$10:$A$242="Intermediate")*(E$10:E$242="Completed"))+SUMPRODUCT(($A$10:$A$242="Intermediate")*(E$10:E$242="Pre-Passed"))+0.5*SUMPRODUCT(($A$10:$A$242="Intermediate")*(E$10:E$242="Partial"))</f>
        <v>5</v>
      </c>
      <c r="F5" s="61">
        <f>SUMPRODUCT(($A$10:$A$242="Intermediate")*(F$10:F$242="Completed"))+SUMPRODUCT(($A$10:$A$242="Intermediate")*(F$10:F$242="Pre-Passed"))+0.5*SUMPRODUCT(($A$10:$A$242="Intermediate")*(F$10:F$242="Partial"))</f>
        <v>0</v>
      </c>
      <c r="G5" s="55" t="str">
        <f>"Intermediate "&amp;$G$1&amp;"s "&amp;A5</f>
        <v>Intermediate ACRs Completed</v>
      </c>
    </row>
    <row r="6" spans="1:7" ht="13.95" customHeight="1" thickBot="1">
      <c r="A6" s="59" t="s">
        <v>69</v>
      </c>
      <c r="B6" s="55" t="s">
        <v>732</v>
      </c>
      <c r="C6" s="233"/>
      <c r="D6" s="234"/>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3.95" customHeight="1" thickBot="1">
      <c r="A7" s="54" t="s">
        <v>70</v>
      </c>
      <c r="B7" s="55" t="s">
        <v>71</v>
      </c>
      <c r="C7" s="233"/>
      <c r="D7" s="234"/>
      <c r="E7" s="61">
        <f>SUMPRODUCT(($A$10:$A$242="Advanced")*(E$10:E$242="Completed"))+SUMPRODUCT(($A$10:$A$242="Advanced")*(E$10:E$242="Pre-Passed"))+0.5*SUMPRODUCT(($A$10:$A$242="Advanced")*(E$10:E$242="Partial"))</f>
        <v>6</v>
      </c>
      <c r="F7" s="61">
        <f>SUMPRODUCT(($A$10:$A$242="Advanced")*(F$10:F$242="Completed"))+SUMPRODUCT(($A$10:$A$242="Advanced")*(F$10:F$242="Pre-Passed"))+0.5*SUMPRODUCT(($A$10:$A$242="Advanced")*(F$10:F$242="Partial"))</f>
        <v>0</v>
      </c>
      <c r="G7" s="55" t="str">
        <f>"Advanced "&amp;$G$1&amp;"s "&amp;A5</f>
        <v>Advanced ACRs Completed</v>
      </c>
    </row>
    <row r="8" spans="1:7" ht="13.95" customHeight="1" thickBot="1">
      <c r="A8" s="227" t="s">
        <v>733</v>
      </c>
      <c r="B8" s="228"/>
      <c r="C8" s="233"/>
      <c r="D8" s="234"/>
      <c r="E8" s="61">
        <f>SUMPRODUCT(($A$10:$A$242="Professional")*(E$10:E$242="Completed"))+SUMPRODUCT(($A$10:$A$242="Professional")*(E$10:E$242="Pre-Passed"))+0.5*SUMPRODUCT(($A$10:$A$242="Professional")*(E$10:E$242="Partial"))</f>
        <v>4</v>
      </c>
      <c r="F8" s="61">
        <f>SUMPRODUCT(($A$10:$A$242="Professional")*(F$10:F$242="Completed"))+SUMPRODUCT(($A$10:$A$242="Professional")*(F$10:F$242="Pre-Passed"))+0.5*SUMPRODUCT(($A$10:$A$242="Professional")*(F$10:F$242="Partial"))</f>
        <v>0</v>
      </c>
      <c r="G8" s="55" t="str">
        <f>"Professional "&amp;$G$1&amp;"s "&amp;A5</f>
        <v>Professional ACRs Completed</v>
      </c>
    </row>
    <row r="9" spans="1:7" ht="13.95" customHeight="1" thickBot="1">
      <c r="A9" s="229"/>
      <c r="B9" s="230"/>
      <c r="C9" s="235"/>
      <c r="D9" s="236"/>
      <c r="E9" s="61">
        <f>SUMPRODUCT(($A$10:$A$242="Exceptional")*(E$10:E$242="Completed"))+SUMPRODUCT(($A$10:$A$242="Exceptional")*(E$10:E$242="Pre-Passed"))+0.5*SUMPRODUCT(($A$10:$A$242="Exceptional")*(E$10:E$242="Partial"))</f>
        <v>1</v>
      </c>
      <c r="F9" s="61">
        <f>SUMPRODUCT(($A$10:$A$242="Exceptional")*(F$10:F$242="Completed"))+SUMPRODUCT(($A$10:$A$242="Exceptional")*(F$10:F$242="Pre-Passed"))+0.5*SUMPRODUCT(($A$10:$A$242="Exceptional")*(F$10:F$242="Partial"))</f>
        <v>0</v>
      </c>
      <c r="G9" s="55" t="str">
        <f>"Exceptional "&amp;$G$1&amp;"s "&amp;A5</f>
        <v>Exceptional ACRs Completed</v>
      </c>
    </row>
    <row r="10" spans="1:7" ht="13.95" customHeight="1" thickBot="1">
      <c r="A10" s="225" t="s">
        <v>558</v>
      </c>
      <c r="B10" s="226"/>
      <c r="C10" s="68" t="s">
        <v>673</v>
      </c>
      <c r="D10" s="8" t="s">
        <v>743</v>
      </c>
      <c r="E10" s="8" t="s">
        <v>73</v>
      </c>
      <c r="F10" s="8" t="s">
        <v>74</v>
      </c>
      <c r="G10" s="8" t="s">
        <v>744</v>
      </c>
    </row>
    <row r="11" spans="1:7" ht="16.2" thickBot="1">
      <c r="A11" s="62" t="s">
        <v>75</v>
      </c>
      <c r="B11" s="55" t="s">
        <v>559</v>
      </c>
      <c r="C11" s="60" t="s">
        <v>560</v>
      </c>
      <c r="D11" s="60"/>
      <c r="E11" s="8" t="s">
        <v>67</v>
      </c>
      <c r="F11" s="8" t="s">
        <v>61</v>
      </c>
      <c r="G11" s="55"/>
    </row>
    <row r="12" spans="1:7" ht="16.2" thickBot="1">
      <c r="A12" s="62" t="s">
        <v>75</v>
      </c>
      <c r="B12" s="55" t="s">
        <v>561</v>
      </c>
      <c r="C12" s="55" t="s">
        <v>562</v>
      </c>
      <c r="D12" s="55"/>
      <c r="E12" s="8" t="s">
        <v>67</v>
      </c>
      <c r="F12" s="8" t="s">
        <v>61</v>
      </c>
      <c r="G12" s="55"/>
    </row>
    <row r="13" spans="1:7" ht="16.2" thickBot="1">
      <c r="A13" s="63" t="s">
        <v>78</v>
      </c>
      <c r="B13" s="55" t="s">
        <v>563</v>
      </c>
      <c r="C13" s="55" t="s">
        <v>564</v>
      </c>
      <c r="D13" s="55"/>
      <c r="E13" s="8" t="s">
        <v>67</v>
      </c>
      <c r="F13" s="8" t="s">
        <v>61</v>
      </c>
      <c r="G13" s="55"/>
    </row>
    <row r="14" spans="1:7" ht="16.2" thickBot="1">
      <c r="A14" s="63" t="s">
        <v>78</v>
      </c>
      <c r="B14" s="55" t="s">
        <v>565</v>
      </c>
      <c r="C14" s="55" t="s">
        <v>566</v>
      </c>
      <c r="D14" s="55"/>
      <c r="E14" s="8" t="s">
        <v>67</v>
      </c>
      <c r="F14" s="8" t="s">
        <v>61</v>
      </c>
      <c r="G14" s="55"/>
    </row>
    <row r="15" spans="1:7" ht="16.2" thickBot="1">
      <c r="A15" s="65" t="s">
        <v>92</v>
      </c>
      <c r="B15" s="55" t="s">
        <v>567</v>
      </c>
      <c r="C15" s="55" t="s">
        <v>568</v>
      </c>
      <c r="D15" s="55"/>
      <c r="E15" s="8" t="s">
        <v>67</v>
      </c>
      <c r="F15" s="8" t="s">
        <v>61</v>
      </c>
      <c r="G15" s="55"/>
    </row>
    <row r="16" spans="1:7" ht="16.2" thickBot="1">
      <c r="A16" s="65" t="s">
        <v>92</v>
      </c>
      <c r="B16" s="55" t="s">
        <v>569</v>
      </c>
      <c r="C16" s="55" t="s">
        <v>570</v>
      </c>
      <c r="D16" s="55"/>
      <c r="E16" s="8" t="s">
        <v>67</v>
      </c>
      <c r="F16" s="8" t="s">
        <v>61</v>
      </c>
      <c r="G16" s="55"/>
    </row>
    <row r="17" spans="1:7" ht="28.2" thickBot="1">
      <c r="A17" s="64" t="s">
        <v>80</v>
      </c>
      <c r="B17" s="55" t="s">
        <v>842</v>
      </c>
      <c r="C17" s="55" t="s">
        <v>843</v>
      </c>
      <c r="D17" s="55"/>
      <c r="E17" s="8" t="s">
        <v>67</v>
      </c>
      <c r="F17" s="8" t="s">
        <v>61</v>
      </c>
      <c r="G17" s="55"/>
    </row>
    <row r="18" spans="1:7" ht="28.2" thickBot="1">
      <c r="A18" s="64" t="s">
        <v>80</v>
      </c>
      <c r="B18" s="55" t="s">
        <v>571</v>
      </c>
      <c r="C18" s="55" t="s">
        <v>572</v>
      </c>
      <c r="D18" s="55"/>
      <c r="E18" s="8" t="s">
        <v>67</v>
      </c>
      <c r="F18" s="8" t="s">
        <v>61</v>
      </c>
      <c r="G18" s="55"/>
    </row>
    <row r="19" spans="1:7" ht="16.2" thickBot="1">
      <c r="A19" s="66" t="s">
        <v>117</v>
      </c>
      <c r="B19" s="55" t="s">
        <v>573</v>
      </c>
      <c r="C19" s="55" t="s">
        <v>574</v>
      </c>
      <c r="D19" s="55"/>
      <c r="E19" s="8" t="s">
        <v>67</v>
      </c>
      <c r="F19" s="8" t="s">
        <v>61</v>
      </c>
      <c r="G19" s="55"/>
    </row>
    <row r="20" spans="1:7" ht="28.2" thickBot="1">
      <c r="A20" s="66" t="s">
        <v>117</v>
      </c>
      <c r="B20" s="55" t="s">
        <v>840</v>
      </c>
      <c r="C20" s="55" t="s">
        <v>841</v>
      </c>
      <c r="D20" s="55"/>
      <c r="E20" s="8" t="s">
        <v>67</v>
      </c>
      <c r="F20" s="8" t="s">
        <v>61</v>
      </c>
      <c r="G20" s="55"/>
    </row>
    <row r="21" spans="1:7" ht="16.2" thickBot="1">
      <c r="A21" s="66" t="s">
        <v>117</v>
      </c>
      <c r="B21" s="55" t="s">
        <v>575</v>
      </c>
      <c r="C21" s="55" t="s">
        <v>576</v>
      </c>
      <c r="D21" s="55"/>
      <c r="E21" s="8" t="s">
        <v>67</v>
      </c>
      <c r="F21" s="8" t="s">
        <v>61</v>
      </c>
      <c r="G21" s="55"/>
    </row>
    <row r="22" spans="1:7" ht="28.2" thickBot="1">
      <c r="A22" s="67" t="s">
        <v>735</v>
      </c>
      <c r="B22" s="55" t="s">
        <v>577</v>
      </c>
      <c r="C22" s="55" t="s">
        <v>578</v>
      </c>
      <c r="D22" s="55"/>
      <c r="E22" s="8" t="s">
        <v>63</v>
      </c>
      <c r="F22" s="8" t="s">
        <v>61</v>
      </c>
      <c r="G22" s="55"/>
    </row>
    <row r="23" spans="1:7" ht="16.2" thickBot="1">
      <c r="A23" s="67" t="s">
        <v>735</v>
      </c>
      <c r="B23" s="55" t="s">
        <v>579</v>
      </c>
      <c r="C23" s="55" t="s">
        <v>580</v>
      </c>
      <c r="D23" s="55"/>
      <c r="E23" s="8" t="s">
        <v>67</v>
      </c>
      <c r="F23" s="8" t="s">
        <v>61</v>
      </c>
      <c r="G23" s="55"/>
    </row>
    <row r="24" spans="1:7" ht="13.95" customHeight="1" thickBot="1">
      <c r="A24" s="225" t="s">
        <v>581</v>
      </c>
      <c r="B24" s="226"/>
      <c r="C24" s="8" t="s">
        <v>72</v>
      </c>
      <c r="D24" s="8" t="s">
        <v>743</v>
      </c>
      <c r="E24" s="8" t="s">
        <v>73</v>
      </c>
      <c r="F24" s="8" t="s">
        <v>74</v>
      </c>
      <c r="G24" s="8" t="s">
        <v>744</v>
      </c>
    </row>
    <row r="25" spans="1:7" ht="16.2" thickBot="1">
      <c r="A25" s="62" t="s">
        <v>75</v>
      </c>
      <c r="B25" s="55" t="s">
        <v>582</v>
      </c>
      <c r="C25" s="60" t="s">
        <v>583</v>
      </c>
      <c r="D25" s="60"/>
      <c r="E25" s="8" t="s">
        <v>67</v>
      </c>
      <c r="F25" s="8" t="s">
        <v>61</v>
      </c>
      <c r="G25" s="55"/>
    </row>
    <row r="26" spans="1:7" ht="28.2" thickBot="1">
      <c r="A26" s="62" t="s">
        <v>75</v>
      </c>
      <c r="B26" s="55" t="s">
        <v>584</v>
      </c>
      <c r="C26" s="55" t="s">
        <v>585</v>
      </c>
      <c r="D26" s="55"/>
      <c r="E26" s="8" t="s">
        <v>67</v>
      </c>
      <c r="F26" s="8" t="s">
        <v>61</v>
      </c>
      <c r="G26" s="55"/>
    </row>
    <row r="27" spans="1:7" ht="16.2" thickBot="1">
      <c r="A27" s="63" t="s">
        <v>78</v>
      </c>
      <c r="B27" s="55" t="s">
        <v>586</v>
      </c>
      <c r="C27" s="55" t="s">
        <v>587</v>
      </c>
      <c r="D27" s="55"/>
      <c r="E27" s="8" t="s">
        <v>67</v>
      </c>
      <c r="F27" s="8" t="s">
        <v>61</v>
      </c>
      <c r="G27" s="55"/>
    </row>
    <row r="28" spans="1:7" ht="16.2" thickBot="1">
      <c r="A28" s="63" t="s">
        <v>78</v>
      </c>
      <c r="B28" s="55" t="s">
        <v>588</v>
      </c>
      <c r="C28" s="55" t="s">
        <v>589</v>
      </c>
      <c r="D28" s="55"/>
      <c r="E28" s="8" t="s">
        <v>67</v>
      </c>
      <c r="F28" s="8" t="s">
        <v>61</v>
      </c>
      <c r="G28" s="55"/>
    </row>
    <row r="29" spans="1:7" ht="28.2" thickBot="1">
      <c r="A29" s="65" t="s">
        <v>92</v>
      </c>
      <c r="B29" s="55" t="s">
        <v>591</v>
      </c>
      <c r="C29" s="55" t="s">
        <v>592</v>
      </c>
      <c r="D29" s="55"/>
      <c r="E29" s="8" t="s">
        <v>67</v>
      </c>
      <c r="F29" s="8" t="s">
        <v>61</v>
      </c>
      <c r="G29" s="55"/>
    </row>
    <row r="30" spans="1:7" ht="16.2" thickBot="1">
      <c r="A30" s="65" t="s">
        <v>92</v>
      </c>
      <c r="B30" s="55" t="s">
        <v>593</v>
      </c>
      <c r="C30" s="55" t="s">
        <v>594</v>
      </c>
      <c r="D30" s="55"/>
      <c r="E30" s="8" t="s">
        <v>67</v>
      </c>
      <c r="F30" s="8" t="s">
        <v>61</v>
      </c>
      <c r="G30" s="55"/>
    </row>
    <row r="31" spans="1:7" ht="16.2" thickBot="1">
      <c r="A31" s="64" t="s">
        <v>80</v>
      </c>
      <c r="B31" s="55" t="s">
        <v>595</v>
      </c>
      <c r="C31" s="55" t="s">
        <v>596</v>
      </c>
      <c r="D31" s="55"/>
      <c r="E31" s="8" t="s">
        <v>67</v>
      </c>
      <c r="F31" s="8" t="s">
        <v>61</v>
      </c>
      <c r="G31" s="55"/>
    </row>
    <row r="32" spans="1:7" ht="16.2" thickBot="1">
      <c r="A32" s="64" t="s">
        <v>80</v>
      </c>
      <c r="B32" s="55" t="s">
        <v>597</v>
      </c>
      <c r="C32" s="55" t="s">
        <v>598</v>
      </c>
      <c r="D32" s="55"/>
      <c r="E32" s="8" t="s">
        <v>67</v>
      </c>
      <c r="F32" s="8" t="s">
        <v>61</v>
      </c>
      <c r="G32" s="55"/>
    </row>
    <row r="33" spans="1:7" ht="28.2" thickBot="1">
      <c r="A33" s="66" t="s">
        <v>117</v>
      </c>
      <c r="B33" s="55" t="s">
        <v>600</v>
      </c>
      <c r="C33" s="55" t="s">
        <v>601</v>
      </c>
      <c r="D33" s="55"/>
      <c r="E33" s="8" t="s">
        <v>67</v>
      </c>
      <c r="F33" s="8" t="s">
        <v>61</v>
      </c>
      <c r="G33" s="55"/>
    </row>
    <row r="34" spans="1:7" ht="28.2" thickBot="1">
      <c r="A34" s="66" t="s">
        <v>117</v>
      </c>
      <c r="B34" s="55" t="s">
        <v>602</v>
      </c>
      <c r="C34" s="55" t="s">
        <v>603</v>
      </c>
      <c r="D34" s="55"/>
      <c r="E34" s="8" t="s">
        <v>63</v>
      </c>
      <c r="F34" s="8" t="s">
        <v>61</v>
      </c>
      <c r="G34" s="55"/>
    </row>
    <row r="35" spans="1:7" ht="28.2" thickBot="1">
      <c r="A35" s="67" t="s">
        <v>735</v>
      </c>
      <c r="B35" s="55" t="s">
        <v>605</v>
      </c>
      <c r="C35" s="55" t="s">
        <v>606</v>
      </c>
      <c r="D35" s="55"/>
      <c r="E35" s="8" t="s">
        <v>63</v>
      </c>
      <c r="F35" s="8" t="s">
        <v>61</v>
      </c>
      <c r="G35" s="55"/>
    </row>
    <row r="36" spans="1:7" ht="13.95" customHeight="1" thickBot="1">
      <c r="A36" s="225" t="s">
        <v>669</v>
      </c>
      <c r="B36" s="226"/>
      <c r="C36" s="8" t="s">
        <v>674</v>
      </c>
      <c r="D36" s="8" t="s">
        <v>743</v>
      </c>
      <c r="E36" s="8" t="s">
        <v>73</v>
      </c>
      <c r="F36" s="8" t="s">
        <v>74</v>
      </c>
      <c r="G36" s="8" t="s">
        <v>744</v>
      </c>
    </row>
    <row r="37" spans="1:7" ht="16.2" thickBot="1">
      <c r="A37" s="62" t="s">
        <v>75</v>
      </c>
      <c r="B37" s="55" t="s">
        <v>407</v>
      </c>
      <c r="C37" s="60" t="s">
        <v>670</v>
      </c>
      <c r="D37" s="60"/>
      <c r="E37" s="8" t="s">
        <v>67</v>
      </c>
      <c r="F37" s="8" t="s">
        <v>61</v>
      </c>
      <c r="G37" s="55"/>
    </row>
    <row r="38" spans="1:7" ht="16.2" thickBot="1">
      <c r="A38" s="62" t="s">
        <v>75</v>
      </c>
      <c r="B38" s="55" t="s">
        <v>671</v>
      </c>
      <c r="C38" s="55" t="s">
        <v>672</v>
      </c>
      <c r="D38" s="55"/>
      <c r="E38" s="8" t="s">
        <v>67</v>
      </c>
      <c r="F38" s="8" t="s">
        <v>61</v>
      </c>
      <c r="G38" s="55"/>
    </row>
    <row r="39" spans="1:7" ht="28.2" thickBot="1">
      <c r="A39" s="63" t="s">
        <v>78</v>
      </c>
      <c r="B39" s="55" t="s">
        <v>590</v>
      </c>
      <c r="C39" s="55" t="s">
        <v>675</v>
      </c>
      <c r="D39" s="55"/>
      <c r="E39" s="8" t="s">
        <v>67</v>
      </c>
      <c r="F39" s="8" t="s">
        <v>61</v>
      </c>
      <c r="G39" s="55"/>
    </row>
    <row r="40" spans="1:7" ht="28.2" thickBot="1">
      <c r="A40" s="64" t="s">
        <v>80</v>
      </c>
      <c r="B40" s="55" t="s">
        <v>599</v>
      </c>
      <c r="C40" s="55" t="s">
        <v>676</v>
      </c>
      <c r="D40" s="55"/>
      <c r="E40" s="8" t="s">
        <v>67</v>
      </c>
      <c r="F40" s="8" t="s">
        <v>61</v>
      </c>
      <c r="G40" s="55"/>
    </row>
    <row r="41" spans="1:7" ht="42" thickBot="1">
      <c r="A41" s="66" t="s">
        <v>117</v>
      </c>
      <c r="B41" s="55" t="s">
        <v>604</v>
      </c>
      <c r="C41" s="55" t="s">
        <v>677</v>
      </c>
      <c r="D41" s="55"/>
      <c r="E41" s="8" t="s">
        <v>63</v>
      </c>
      <c r="F41" s="8" t="s">
        <v>61</v>
      </c>
      <c r="G41" s="55"/>
    </row>
    <row r="42" spans="1:7" ht="16.2" thickBot="1">
      <c r="A42" s="67" t="s">
        <v>735</v>
      </c>
      <c r="B42" s="55" t="s">
        <v>607</v>
      </c>
      <c r="C42" s="55" t="s">
        <v>678</v>
      </c>
      <c r="D42" s="55"/>
      <c r="E42" s="8" t="s">
        <v>63</v>
      </c>
      <c r="F42" s="8" t="s">
        <v>61</v>
      </c>
      <c r="G42" s="55"/>
    </row>
    <row r="43" spans="1:7" ht="13.95" customHeight="1" thickBot="1">
      <c r="A43" s="225" t="s">
        <v>625</v>
      </c>
      <c r="B43" s="226"/>
      <c r="C43" s="8" t="s">
        <v>72</v>
      </c>
      <c r="D43" s="8" t="s">
        <v>743</v>
      </c>
      <c r="E43" s="8" t="s">
        <v>73</v>
      </c>
      <c r="F43" s="8" t="s">
        <v>74</v>
      </c>
      <c r="G43" s="8" t="s">
        <v>744</v>
      </c>
    </row>
    <row r="44" spans="1:7" ht="28.2" thickBot="1">
      <c r="A44" s="62" t="s">
        <v>75</v>
      </c>
      <c r="B44" s="55" t="s">
        <v>626</v>
      </c>
      <c r="C44" s="55" t="s">
        <v>627</v>
      </c>
      <c r="D44" s="55"/>
      <c r="E44" s="8" t="s">
        <v>67</v>
      </c>
      <c r="F44" s="8" t="s">
        <v>61</v>
      </c>
      <c r="G44" s="55"/>
    </row>
    <row r="45" spans="1:7" ht="42" thickBot="1">
      <c r="A45" s="63" t="s">
        <v>78</v>
      </c>
      <c r="B45" s="55" t="s">
        <v>628</v>
      </c>
      <c r="C45" s="69" t="s">
        <v>629</v>
      </c>
      <c r="D45" s="69"/>
      <c r="E45" s="8" t="s">
        <v>67</v>
      </c>
      <c r="F45" s="8" t="s">
        <v>61</v>
      </c>
      <c r="G45" s="55"/>
    </row>
    <row r="46" spans="1:7" ht="16.2" thickBot="1">
      <c r="A46" s="65" t="s">
        <v>92</v>
      </c>
      <c r="B46" s="55" t="s">
        <v>630</v>
      </c>
      <c r="C46" s="55" t="s">
        <v>631</v>
      </c>
      <c r="D46" s="55"/>
      <c r="E46" s="8" t="s">
        <v>67</v>
      </c>
      <c r="F46" s="8" t="s">
        <v>61</v>
      </c>
      <c r="G46" s="55"/>
    </row>
    <row r="47" spans="1:7" ht="28.2" thickBot="1">
      <c r="A47" s="64" t="s">
        <v>80</v>
      </c>
      <c r="B47" s="55" t="s">
        <v>468</v>
      </c>
      <c r="C47" s="55" t="s">
        <v>632</v>
      </c>
      <c r="D47" s="55"/>
      <c r="E47" s="8" t="s">
        <v>67</v>
      </c>
      <c r="F47" s="8" t="s">
        <v>61</v>
      </c>
      <c r="G47" s="55"/>
    </row>
    <row r="48" spans="1:7" s="24" customFormat="1" ht="15.6"/>
    <row r="49" s="24" customFormat="1" ht="15.6"/>
    <row r="50" s="24" customFormat="1" ht="13.95" customHeight="1"/>
    <row r="51" s="24" customFormat="1" ht="15.6"/>
    <row r="52" s="24" customFormat="1" ht="15.6"/>
    <row r="53" s="24" customFormat="1" ht="15.6"/>
    <row r="54" s="24" customFormat="1" ht="15.6"/>
    <row r="55" s="24" customFormat="1" ht="15.6"/>
    <row r="56" s="24" customFormat="1" ht="15.6"/>
    <row r="57" s="24" customFormat="1" ht="15.6"/>
    <row r="58" s="24" customFormat="1" ht="15.6"/>
    <row r="59" s="24" customFormat="1" ht="13.95" customHeight="1"/>
    <row r="60" s="24" customFormat="1" ht="15.6"/>
    <row r="61" s="24" customFormat="1" ht="15.6"/>
    <row r="62" s="24" customFormat="1" ht="15.6"/>
    <row r="63" s="24" customFormat="1" ht="15.6"/>
    <row r="64" s="24" customFormat="1" ht="15.6"/>
    <row r="65" s="24" customFormat="1" ht="13.95" customHeight="1"/>
    <row r="66" s="24" customFormat="1" ht="15.6"/>
    <row r="67" s="24" customFormat="1" ht="15.6"/>
    <row r="68" s="24" customFormat="1" ht="15.6"/>
    <row r="69" s="24" customFormat="1" ht="15.6"/>
    <row r="70" s="24" customFormat="1" ht="15.6"/>
    <row r="71" s="24" customFormat="1" ht="15.6"/>
    <row r="72" s="24" customFormat="1" ht="15.6"/>
    <row r="73" s="24" customFormat="1" ht="15.6"/>
    <row r="74" s="24" customFormat="1" ht="15.6"/>
    <row r="75" s="24" customFormat="1" ht="15.6"/>
    <row r="76" s="24" customFormat="1" ht="15.6"/>
    <row r="77" s="24" customFormat="1" ht="15.6"/>
    <row r="78" s="24" customFormat="1" ht="15.6"/>
    <row r="79" s="24" customFormat="1" ht="15.6"/>
    <row r="80" s="24" customFormat="1" ht="15.6"/>
    <row r="81" s="24" customFormat="1" ht="15.6"/>
    <row r="82" s="24" customFormat="1" ht="13.95" customHeight="1"/>
    <row r="83" s="24" customFormat="1" ht="15.6"/>
    <row r="84" s="24" customFormat="1" ht="15.6"/>
    <row r="85" s="24" customFormat="1" ht="15.6"/>
    <row r="86" s="24" customFormat="1" ht="15.6"/>
    <row r="87" s="24" customFormat="1" ht="15.6"/>
    <row r="88" s="24" customFormat="1" ht="15.6"/>
    <row r="89" s="24" customFormat="1" ht="13.95" customHeight="1"/>
    <row r="90" s="24" customFormat="1" ht="15.6"/>
    <row r="91" s="24" customFormat="1" ht="15.6"/>
    <row r="92" s="24" customFormat="1" ht="15.6"/>
    <row r="93" s="24" customFormat="1" ht="15.6"/>
    <row r="94" s="24" customFormat="1" ht="15.6"/>
    <row r="95" s="24" customFormat="1" ht="15.6"/>
    <row r="96" s="24" customFormat="1" ht="13.95" customHeight="1"/>
    <row r="97" s="24" customFormat="1" ht="15.6"/>
    <row r="98" s="24" customFormat="1" ht="15.6"/>
    <row r="99" s="24" customFormat="1" ht="15.6"/>
    <row r="100" s="24" customFormat="1" ht="15.6"/>
    <row r="101" s="24" customFormat="1" ht="13.95" customHeight="1"/>
    <row r="102" s="24" customFormat="1" ht="15.6"/>
    <row r="103" s="24" customFormat="1" ht="15.6"/>
    <row r="104" s="24" customFormat="1" ht="15.6"/>
    <row r="105" s="24" customFormat="1" ht="13.95" customHeight="1"/>
    <row r="106" s="24" customFormat="1" ht="15.6"/>
    <row r="107" s="24" customFormat="1" ht="15.6"/>
    <row r="108" s="24" customFormat="1" ht="15.6"/>
    <row r="109" s="24" customFormat="1" ht="15.6"/>
    <row r="110" s="24" customFormat="1" ht="13.95" customHeight="1"/>
    <row r="111" s="24" customFormat="1" ht="15.6"/>
    <row r="112" s="24" customFormat="1" ht="15.6"/>
    <row r="113" s="24" customFormat="1" ht="15.6"/>
    <row r="114" s="24" customFormat="1" ht="15.6"/>
    <row r="115" s="24" customFormat="1" ht="15.6"/>
    <row r="116" s="24" customFormat="1" ht="15.6"/>
    <row r="117" s="24" customFormat="1" ht="15.6"/>
    <row r="118" s="24" customFormat="1" ht="15.6"/>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Travis Moore</cp:lastModifiedBy>
  <dcterms:created xsi:type="dcterms:W3CDTF">2014-10-20T01:35:31Z</dcterms:created>
  <dcterms:modified xsi:type="dcterms:W3CDTF">2015-04-22T03:06:16Z</dcterms:modified>
</cp:coreProperties>
</file>