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\Development\Projects\MSc GeoInformatics\Docs\Funding\GEF5\"/>
    </mc:Choice>
  </mc:AlternateContent>
  <bookViews>
    <workbookView xWindow="0" yWindow="0" windowWidth="28800" windowHeight="14232" firstSheet="1" activeTab="6"/>
  </bookViews>
  <sheets>
    <sheet name="Satellite (GeoDataDesign)" sheetId="1" state="hidden" r:id="rId1"/>
    <sheet name="Satellite (Land Info)" sheetId="9" r:id="rId2"/>
    <sheet name="UAV+Satellite (GeoDataDesign)" sheetId="4" state="hidden" r:id="rId3"/>
    <sheet name="UAV Only" sheetId="6" state="hidden" r:id="rId4"/>
    <sheet name="UAV+Satellite (Land Info)" sheetId="8" r:id="rId5"/>
    <sheet name="Notes" sheetId="5" r:id="rId6"/>
    <sheet name="Word doc" sheetId="10" r:id="rId7"/>
  </sheets>
  <calcPr calcId="152511"/>
</workbook>
</file>

<file path=xl/calcChain.xml><?xml version="1.0" encoding="utf-8"?>
<calcChain xmlns="http://schemas.openxmlformats.org/spreadsheetml/2006/main">
  <c r="D13" i="10" l="1"/>
  <c r="E13" i="10" s="1"/>
  <c r="D12" i="10"/>
  <c r="E12" i="10" s="1"/>
  <c r="D10" i="10"/>
  <c r="C10" i="10"/>
  <c r="D9" i="10"/>
  <c r="E9" i="10" s="1"/>
  <c r="D8" i="10"/>
  <c r="E8" i="10" s="1"/>
  <c r="D7" i="10"/>
  <c r="E7" i="10" s="1"/>
  <c r="D6" i="10"/>
  <c r="E6" i="10" s="1"/>
  <c r="E10" i="10" l="1"/>
  <c r="E15" i="10" s="1"/>
  <c r="D24" i="9"/>
  <c r="D24" i="8"/>
  <c r="D28" i="8"/>
  <c r="D27" i="8"/>
  <c r="D25" i="8"/>
  <c r="D23" i="8"/>
  <c r="D22" i="8"/>
  <c r="D21" i="8"/>
  <c r="D25" i="9"/>
  <c r="D23" i="9"/>
  <c r="D22" i="9"/>
  <c r="D21" i="9"/>
  <c r="E17" i="10" l="1"/>
  <c r="E19" i="10"/>
  <c r="C25" i="9"/>
  <c r="E25" i="9"/>
  <c r="E24" i="9"/>
  <c r="E23" i="9"/>
  <c r="E22" i="9"/>
  <c r="E21" i="9"/>
  <c r="E33" i="9" l="1"/>
  <c r="E35" i="9" s="1"/>
  <c r="E37" i="9" s="1"/>
  <c r="C25" i="8"/>
  <c r="E25" i="8" s="1"/>
  <c r="E24" i="8"/>
  <c r="E28" i="8"/>
  <c r="E27" i="8"/>
  <c r="E23" i="8"/>
  <c r="E22" i="8"/>
  <c r="E21" i="8"/>
  <c r="E33" i="8" l="1"/>
  <c r="D25" i="4"/>
  <c r="E25" i="4" s="1"/>
  <c r="D24" i="4"/>
  <c r="E24" i="4" s="1"/>
  <c r="E25" i="1"/>
  <c r="D25" i="1"/>
  <c r="E26" i="6"/>
  <c r="D26" i="6"/>
  <c r="D27" i="6"/>
  <c r="E27" i="6" s="1"/>
  <c r="E25" i="6"/>
  <c r="E23" i="6"/>
  <c r="E22" i="6"/>
  <c r="E21" i="6"/>
  <c r="D24" i="1"/>
  <c r="E35" i="8" l="1"/>
  <c r="E37" i="8" s="1"/>
  <c r="E33" i="6"/>
  <c r="D28" i="4"/>
  <c r="E28" i="4" s="1"/>
  <c r="E27" i="4"/>
  <c r="E23" i="4"/>
  <c r="E22" i="4"/>
  <c r="E21" i="4"/>
  <c r="E24" i="1"/>
  <c r="E23" i="1"/>
  <c r="E22" i="1"/>
  <c r="E21" i="1"/>
  <c r="E35" i="6" l="1"/>
  <c r="E37" i="6" s="1"/>
  <c r="E33" i="4"/>
  <c r="E35" i="4" s="1"/>
  <c r="E37" i="4" s="1"/>
  <c r="E33" i="1"/>
  <c r="E35" i="1" s="1"/>
  <c r="E37" i="1" s="1"/>
</calcChain>
</file>

<file path=xl/sharedStrings.xml><?xml version="1.0" encoding="utf-8"?>
<sst xmlns="http://schemas.openxmlformats.org/spreadsheetml/2006/main" count="160" uniqueCount="46">
  <si>
    <t>DATE:</t>
  </si>
  <si>
    <t>For:</t>
  </si>
  <si>
    <t>SUBTOTAL</t>
  </si>
  <si>
    <t>TAX RATE</t>
  </si>
  <si>
    <t>OTHER</t>
  </si>
  <si>
    <t>TOTAL</t>
  </si>
  <si>
    <t>Dugal Jeremy Harris</t>
  </si>
  <si>
    <t>PO Box 180</t>
  </si>
  <si>
    <t>VAT</t>
  </si>
  <si>
    <t>Newlands, Cape Town 7725</t>
  </si>
  <si>
    <t>Phone: 082 843 9679   Email: dugalh@gmail.com</t>
  </si>
  <si>
    <t>To:</t>
  </si>
  <si>
    <t>PhD: Very high resolution remote sensing of carbon stocks</t>
  </si>
  <si>
    <t>Data storage (2 x 2TB external hard drives)</t>
  </si>
  <si>
    <t>Research Budget</t>
  </si>
  <si>
    <t>Field trip</t>
  </si>
  <si>
    <t>Qty</t>
  </si>
  <si>
    <t>Description</t>
  </si>
  <si>
    <t>Unit Cost</t>
  </si>
  <si>
    <t>Amount</t>
  </si>
  <si>
    <t>Food &amp; accommodation (14 nights)</t>
  </si>
  <si>
    <t>27/9/2015</t>
  </si>
  <si>
    <t>Car rate/km from http://www.sars.gov.za/Tax-Rates/Employers/Pages/Rates-per-kilometer.aspx</t>
  </si>
  <si>
    <t>Hard drive from http://www.takealot.com/wd-my-passport-ultra-2tb-white/PLID38528564</t>
  </si>
  <si>
    <t>Worldview imagery quote from http://www.geodatadesign.co.za/</t>
  </si>
  <si>
    <t>UAV from http://droneworld.co.za/product/phantom-3-advanced-combo-pack-1/</t>
  </si>
  <si>
    <t>Pix4D 1 month license (UAV orthorectification software)</t>
  </si>
  <si>
    <t>Pix4d pricing at https://pix4d.com/buy_rent/</t>
  </si>
  <si>
    <t>DJI Phantom 3 Pro quadcopter with extra barrery and car charger (UAV)</t>
  </si>
  <si>
    <t>Travel costs (1500km @ R1.25/km)</t>
  </si>
  <si>
    <t>Food &amp; accommodation (21 nights)</t>
  </si>
  <si>
    <t>MicaSense RedEdge multi-spectral camera</t>
  </si>
  <si>
    <t>Data storage (1 x 2TB external hard drives)</t>
  </si>
  <si>
    <t>WorldView-2 8 band 0.4m ortho ready imagery (136km² @ R258.78/km² )</t>
  </si>
  <si>
    <t>Geo Data Design surcharge (for supplying the above imagery)</t>
  </si>
  <si>
    <t>DJI Phantom 3 Pro quadcopter with extra battery and car charger (UAV)</t>
  </si>
  <si>
    <t>Data pricing http://mybroadband.co.za/news/broadband/129836-new-telkom-mobile-data-prices-unveiled.html</t>
  </si>
  <si>
    <t>Imagery pricing v2 from http://www.landinfo.com/prices.htm</t>
  </si>
  <si>
    <t>Rand/dollar projected at R14/$</t>
  </si>
  <si>
    <t>19/10/2015</t>
  </si>
  <si>
    <t>Unit Cost (USD)</t>
  </si>
  <si>
    <t>Amount (USD)</t>
  </si>
  <si>
    <t>ZAR/USD:</t>
  </si>
  <si>
    <t>WorldView-2 8 band 0.5m ortho ready imagery (136km² @ $14/km² )</t>
  </si>
  <si>
    <t>Travel costs (1500km @ $0.10/km)</t>
  </si>
  <si>
    <t>Imagery download (16GB @ $2.76/GB)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</si>
</sst>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@\ \ "/>
    <numFmt numFmtId="166" formatCode="_ [$R-1C09]\ * #,##0.00_ ;_ [$R-1C09]\ * \-#,##0.00_ ;_ [$R-1C09]\ * &quot;-&quot;??_ ;_ @_ "/>
    <numFmt numFmtId="168" formatCode="_-[$$-409]* #,##0.00_ ;_-[$$-409]* \-#,##0.00\ ;_-[$$-409]* &quot;-&quot;??_ ;_-@_ "/>
  </numFmts>
  <fonts count="7" x14ac:knownFonts="1">
    <font>
      <sz val="10"/>
      <name val="Arial"/>
    </font>
    <font>
      <b/>
      <sz val="10"/>
      <name val="Arial"/>
      <family val="2"/>
    </font>
    <font>
      <sz val="28"/>
      <color indexed="23"/>
      <name val="Arial Black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right" vertical="center"/>
    </xf>
    <xf numFmtId="10" fontId="0" fillId="0" borderId="6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165" fontId="3" fillId="0" borderId="0" xfId="0" applyNumberFormat="1" applyFon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166" fontId="0" fillId="0" borderId="0" xfId="0" applyNumberFormat="1"/>
    <xf numFmtId="0" fontId="3" fillId="0" borderId="2" xfId="0" applyFont="1" applyBorder="1" applyAlignment="1">
      <alignment horizontal="left" vertical="center" indent="2"/>
    </xf>
    <xf numFmtId="0" fontId="4" fillId="0" borderId="0" xfId="0" applyFont="1"/>
    <xf numFmtId="0" fontId="5" fillId="0" borderId="0" xfId="0" applyFont="1" applyAlignment="1"/>
    <xf numFmtId="14" fontId="3" fillId="0" borderId="0" xfId="0" applyNumberFormat="1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vertical="center"/>
    </xf>
    <xf numFmtId="1" fontId="0" fillId="0" borderId="1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49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8" fontId="0" fillId="0" borderId="1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right" vertical="center"/>
    </xf>
    <xf numFmtId="168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5" fontId="1" fillId="0" borderId="0" xfId="0" applyNumberFormat="1" applyFont="1" applyBorder="1" applyAlignment="1">
      <alignment horizontal="righ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workbookViewId="0">
      <selection activeCell="B28" sqref="B28"/>
    </sheetView>
  </sheetViews>
  <sheetFormatPr defaultRowHeight="13.2" x14ac:dyDescent="0.25"/>
  <cols>
    <col min="1" max="1" width="48.5546875" customWidth="1"/>
    <col min="2" max="2" width="26.88671875" customWidth="1"/>
    <col min="3" max="3" width="9.109375" customWidth="1"/>
    <col min="4" max="4" width="12.6640625" customWidth="1"/>
    <col min="5" max="5" width="13.5546875" customWidth="1"/>
    <col min="6" max="6" width="11.109375" bestFit="1" customWidth="1"/>
  </cols>
  <sheetData>
    <row r="2" spans="1:6" s="22" customFormat="1" ht="17.399999999999999" x14ac:dyDescent="0.3">
      <c r="A2" s="22" t="s">
        <v>14</v>
      </c>
    </row>
    <row r="3" spans="1:6" ht="43.8" x14ac:dyDescent="1.05">
      <c r="A3" s="23" t="s">
        <v>6</v>
      </c>
      <c r="E3" s="1"/>
    </row>
    <row r="4" spans="1:6" x14ac:dyDescent="0.25">
      <c r="A4" t="s">
        <v>7</v>
      </c>
    </row>
    <row r="5" spans="1:6" x14ac:dyDescent="0.25">
      <c r="A5" s="18" t="s">
        <v>9</v>
      </c>
      <c r="E5" s="2" t="s">
        <v>0</v>
      </c>
    </row>
    <row r="6" spans="1:6" x14ac:dyDescent="0.25">
      <c r="A6" s="18" t="s">
        <v>10</v>
      </c>
      <c r="E6" s="24" t="s">
        <v>21</v>
      </c>
    </row>
    <row r="7" spans="1:6" x14ac:dyDescent="0.25">
      <c r="A7" s="18"/>
    </row>
    <row r="8" spans="1:6" x14ac:dyDescent="0.25">
      <c r="E8" s="2"/>
    </row>
    <row r="9" spans="1:6" x14ac:dyDescent="0.25">
      <c r="E9" s="3"/>
    </row>
    <row r="11" spans="1:6" x14ac:dyDescent="0.25">
      <c r="A11" s="2" t="s">
        <v>11</v>
      </c>
      <c r="B11" s="2" t="s">
        <v>1</v>
      </c>
      <c r="C11" s="2"/>
      <c r="D11" s="2"/>
    </row>
    <row r="12" spans="1:6" x14ac:dyDescent="0.25">
      <c r="A12" s="18"/>
      <c r="B12" s="42" t="s">
        <v>12</v>
      </c>
      <c r="C12" s="42"/>
      <c r="D12" s="42"/>
      <c r="E12" s="43"/>
    </row>
    <row r="13" spans="1:6" x14ac:dyDescent="0.25">
      <c r="A13" s="18"/>
      <c r="B13" s="43"/>
      <c r="C13" s="43"/>
      <c r="D13" s="43"/>
      <c r="E13" s="43"/>
    </row>
    <row r="14" spans="1:6" x14ac:dyDescent="0.25">
      <c r="A14" s="18"/>
    </row>
    <row r="15" spans="1:6" x14ac:dyDescent="0.25">
      <c r="A15" s="18"/>
      <c r="F15" s="20"/>
    </row>
    <row r="18" spans="1:5" ht="13.8" thickBot="1" x14ac:dyDescent="0.3">
      <c r="A18" s="26"/>
      <c r="B18" s="26"/>
      <c r="C18" s="26"/>
      <c r="D18" s="26"/>
      <c r="E18" s="26"/>
    </row>
    <row r="19" spans="1:5" s="4" customFormat="1" ht="20.100000000000001" customHeight="1" x14ac:dyDescent="0.25">
      <c r="A19" s="40" t="s">
        <v>17</v>
      </c>
      <c r="B19" s="41"/>
      <c r="C19" s="27" t="s">
        <v>16</v>
      </c>
      <c r="D19" s="27" t="s">
        <v>18</v>
      </c>
      <c r="E19" s="25" t="s">
        <v>19</v>
      </c>
    </row>
    <row r="20" spans="1:5" s="4" customFormat="1" ht="20.100000000000001" customHeight="1" x14ac:dyDescent="0.25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5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5">
      <c r="A22" s="21" t="s">
        <v>20</v>
      </c>
      <c r="B22" s="6"/>
      <c r="C22" s="28">
        <v>14</v>
      </c>
      <c r="D22" s="30">
        <v>300</v>
      </c>
      <c r="E22" s="30">
        <f>C22*D22</f>
        <v>4200</v>
      </c>
    </row>
    <row r="23" spans="1:5" s="4" customFormat="1" ht="20.100000000000001" customHeight="1" x14ac:dyDescent="0.25">
      <c r="A23" s="19" t="s">
        <v>32</v>
      </c>
      <c r="B23" s="6"/>
      <c r="C23" s="28">
        <v>1</v>
      </c>
      <c r="D23" s="30">
        <v>1600</v>
      </c>
      <c r="E23" s="30">
        <f>C23*D23</f>
        <v>1600</v>
      </c>
    </row>
    <row r="24" spans="1:5" s="4" customFormat="1" ht="20.100000000000001" customHeight="1" x14ac:dyDescent="0.25">
      <c r="A24" s="19" t="s">
        <v>33</v>
      </c>
      <c r="B24" s="6"/>
      <c r="C24" s="28">
        <v>136</v>
      </c>
      <c r="D24" s="30">
        <f>324.28*0.7*1.14</f>
        <v>258.77543999999995</v>
      </c>
      <c r="E24" s="30">
        <f>C24*D24</f>
        <v>35193.459839999996</v>
      </c>
    </row>
    <row r="25" spans="1:5" s="4" customFormat="1" ht="20.100000000000001" customHeight="1" x14ac:dyDescent="0.25">
      <c r="A25" s="19" t="s">
        <v>34</v>
      </c>
      <c r="B25" s="6"/>
      <c r="C25" s="28">
        <v>1</v>
      </c>
      <c r="D25" s="30">
        <f>4080+2037</f>
        <v>6117</v>
      </c>
      <c r="E25" s="30">
        <f>C25*D25</f>
        <v>6117</v>
      </c>
    </row>
    <row r="26" spans="1:5" s="4" customFormat="1" ht="20.100000000000001" customHeight="1" x14ac:dyDescent="0.25">
      <c r="A26" s="5"/>
      <c r="B26" s="6"/>
      <c r="C26" s="28"/>
      <c r="D26" s="30"/>
      <c r="E26" s="30"/>
    </row>
    <row r="27" spans="1:5" s="4" customFormat="1" ht="20.100000000000001" customHeight="1" x14ac:dyDescent="0.25">
      <c r="A27" s="5"/>
      <c r="B27" s="6"/>
      <c r="C27" s="28"/>
      <c r="D27" s="30"/>
      <c r="E27" s="30"/>
    </row>
    <row r="28" spans="1:5" s="4" customFormat="1" ht="20.100000000000001" customHeight="1" x14ac:dyDescent="0.25">
      <c r="A28" s="5"/>
      <c r="B28" s="6"/>
      <c r="C28" s="28"/>
      <c r="D28" s="30"/>
      <c r="E28" s="30"/>
    </row>
    <row r="29" spans="1:5" s="4" customFormat="1" ht="20.100000000000001" customHeight="1" x14ac:dyDescent="0.25">
      <c r="A29" s="5"/>
      <c r="B29" s="6"/>
      <c r="C29" s="28"/>
      <c r="D29" s="30"/>
      <c r="E29" s="30"/>
    </row>
    <row r="30" spans="1:5" s="4" customFormat="1" ht="20.100000000000001" customHeight="1" x14ac:dyDescent="0.25">
      <c r="A30" s="5"/>
      <c r="B30" s="6"/>
      <c r="C30" s="28"/>
      <c r="D30" s="30"/>
      <c r="E30" s="30"/>
    </row>
    <row r="31" spans="1:5" s="4" customFormat="1" ht="20.100000000000001" customHeight="1" x14ac:dyDescent="0.25">
      <c r="A31" s="5"/>
      <c r="B31" s="6"/>
      <c r="C31" s="28"/>
      <c r="D31" s="30"/>
      <c r="E31" s="30"/>
    </row>
    <row r="32" spans="1:5" s="4" customFormat="1" ht="20.100000000000001" customHeight="1" x14ac:dyDescent="0.25">
      <c r="A32" s="7"/>
      <c r="B32" s="8"/>
      <c r="C32" s="29"/>
      <c r="D32" s="32"/>
      <c r="E32" s="32"/>
    </row>
    <row r="33" spans="1:5" s="4" customFormat="1" ht="20.100000000000001" customHeight="1" x14ac:dyDescent="0.25">
      <c r="A33" s="9"/>
      <c r="D33" s="10" t="s">
        <v>2</v>
      </c>
      <c r="E33" s="17">
        <f>SUM(E20:E32)</f>
        <v>48979.459839999996</v>
      </c>
    </row>
    <row r="34" spans="1:5" s="4" customFormat="1" ht="20.100000000000001" customHeight="1" x14ac:dyDescent="0.25">
      <c r="A34" s="9"/>
      <c r="D34" s="16" t="s">
        <v>3</v>
      </c>
      <c r="E34" s="11">
        <v>0</v>
      </c>
    </row>
    <row r="35" spans="1:5" s="4" customFormat="1" ht="20.100000000000001" customHeight="1" x14ac:dyDescent="0.25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5">
      <c r="A36" s="9"/>
      <c r="D36" s="10" t="s">
        <v>4</v>
      </c>
      <c r="E36" s="12">
        <v>0</v>
      </c>
    </row>
    <row r="37" spans="1:5" s="4" customFormat="1" ht="20.100000000000001" customHeight="1" x14ac:dyDescent="0.25">
      <c r="D37" s="13" t="s">
        <v>5</v>
      </c>
      <c r="E37" s="17">
        <f>E33+E35+E36</f>
        <v>48979.459839999996</v>
      </c>
    </row>
    <row r="40" spans="1:5" x14ac:dyDescent="0.25">
      <c r="A40" s="2"/>
    </row>
    <row r="41" spans="1:5" x14ac:dyDescent="0.25">
      <c r="A41" s="18"/>
    </row>
    <row r="42" spans="1:5" x14ac:dyDescent="0.25">
      <c r="A42" s="18"/>
    </row>
    <row r="43" spans="1:5" x14ac:dyDescent="0.25">
      <c r="A43" s="18"/>
    </row>
    <row r="44" spans="1:5" x14ac:dyDescent="0.25">
      <c r="A44" s="18"/>
    </row>
    <row r="45" spans="1:5" s="15" customFormat="1" x14ac:dyDescent="0.25">
      <c r="A45" s="14"/>
      <c r="B45" s="14"/>
      <c r="C45" s="14"/>
      <c r="D45" s="14"/>
      <c r="E45" s="14"/>
    </row>
  </sheetData>
  <mergeCells count="2">
    <mergeCell ref="A19:B19"/>
    <mergeCell ref="B12:E13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topLeftCell="A4" workbookViewId="0">
      <selection activeCell="A24" sqref="A24"/>
    </sheetView>
  </sheetViews>
  <sheetFormatPr defaultRowHeight="13.2" x14ac:dyDescent="0.25"/>
  <cols>
    <col min="1" max="1" width="48.5546875" customWidth="1"/>
    <col min="2" max="2" width="26.88671875" customWidth="1"/>
    <col min="3" max="3" width="9.109375" customWidth="1"/>
    <col min="4" max="5" width="15.109375" customWidth="1"/>
    <col min="6" max="6" width="11.109375" bestFit="1" customWidth="1"/>
  </cols>
  <sheetData>
    <row r="2" spans="1:6" s="22" customFormat="1" ht="17.399999999999999" x14ac:dyDescent="0.3">
      <c r="A2" s="22" t="s">
        <v>14</v>
      </c>
    </row>
    <row r="3" spans="1:6" ht="43.8" x14ac:dyDescent="1.05">
      <c r="A3" s="23" t="s">
        <v>6</v>
      </c>
      <c r="E3" s="1"/>
    </row>
    <row r="4" spans="1:6" x14ac:dyDescent="0.25">
      <c r="A4" t="s">
        <v>7</v>
      </c>
    </row>
    <row r="5" spans="1:6" x14ac:dyDescent="0.25">
      <c r="A5" s="18" t="s">
        <v>9</v>
      </c>
      <c r="E5" s="2" t="s">
        <v>0</v>
      </c>
    </row>
    <row r="6" spans="1:6" x14ac:dyDescent="0.25">
      <c r="A6" s="18" t="s">
        <v>10</v>
      </c>
      <c r="E6" s="24" t="s">
        <v>39</v>
      </c>
    </row>
    <row r="7" spans="1:6" x14ac:dyDescent="0.25">
      <c r="A7" s="18"/>
      <c r="E7" s="2" t="s">
        <v>42</v>
      </c>
    </row>
    <row r="8" spans="1:6" x14ac:dyDescent="0.25">
      <c r="E8" s="48">
        <v>13.0586</v>
      </c>
    </row>
    <row r="9" spans="1:6" x14ac:dyDescent="0.25">
      <c r="E9" s="3"/>
    </row>
    <row r="11" spans="1:6" x14ac:dyDescent="0.25">
      <c r="A11" s="2" t="s">
        <v>11</v>
      </c>
      <c r="B11" s="2" t="s">
        <v>1</v>
      </c>
      <c r="C11" s="2"/>
      <c r="D11" s="2"/>
    </row>
    <row r="12" spans="1:6" x14ac:dyDescent="0.25">
      <c r="A12" s="18"/>
      <c r="B12" s="42" t="s">
        <v>12</v>
      </c>
      <c r="C12" s="42"/>
      <c r="D12" s="42"/>
      <c r="E12" s="43"/>
    </row>
    <row r="13" spans="1:6" x14ac:dyDescent="0.25">
      <c r="A13" s="18"/>
      <c r="B13" s="43"/>
      <c r="C13" s="43"/>
      <c r="D13" s="43"/>
      <c r="E13" s="43"/>
    </row>
    <row r="14" spans="1:6" x14ac:dyDescent="0.25">
      <c r="A14" s="18"/>
    </row>
    <row r="15" spans="1:6" x14ac:dyDescent="0.25">
      <c r="A15" s="18"/>
      <c r="F15" s="20"/>
    </row>
    <row r="18" spans="1:5" ht="13.8" thickBot="1" x14ac:dyDescent="0.3">
      <c r="A18" s="26"/>
      <c r="B18" s="26"/>
      <c r="C18" s="26"/>
      <c r="D18" s="26"/>
      <c r="E18" s="26"/>
    </row>
    <row r="19" spans="1:5" s="4" customFormat="1" ht="20.100000000000001" customHeight="1" x14ac:dyDescent="0.25">
      <c r="A19" s="40" t="s">
        <v>17</v>
      </c>
      <c r="B19" s="41"/>
      <c r="C19" s="38" t="s">
        <v>16</v>
      </c>
      <c r="D19" s="38" t="s">
        <v>40</v>
      </c>
      <c r="E19" s="37" t="s">
        <v>41</v>
      </c>
    </row>
    <row r="20" spans="1:5" s="4" customFormat="1" ht="20.100000000000001" customHeight="1" x14ac:dyDescent="0.25">
      <c r="A20" s="19" t="s">
        <v>15</v>
      </c>
      <c r="B20" s="6"/>
      <c r="C20" s="28"/>
      <c r="D20" s="44"/>
      <c r="E20" s="44"/>
    </row>
    <row r="21" spans="1:5" s="4" customFormat="1" ht="20.100000000000001" customHeight="1" x14ac:dyDescent="0.25">
      <c r="A21" s="21" t="s">
        <v>44</v>
      </c>
      <c r="B21" s="6"/>
      <c r="C21" s="28">
        <v>1500</v>
      </c>
      <c r="D21" s="44">
        <f>1.246/E8</f>
        <v>9.5416047662077091E-2</v>
      </c>
      <c r="E21" s="44">
        <f>C21*D21</f>
        <v>143.12407149311565</v>
      </c>
    </row>
    <row r="22" spans="1:5" s="4" customFormat="1" ht="20.100000000000001" customHeight="1" x14ac:dyDescent="0.25">
      <c r="A22" s="21" t="s">
        <v>20</v>
      </c>
      <c r="B22" s="6"/>
      <c r="C22" s="28">
        <v>14</v>
      </c>
      <c r="D22" s="44">
        <f>300/E8</f>
        <v>22.973366210772976</v>
      </c>
      <c r="E22" s="44">
        <f>C22*D22</f>
        <v>321.62712695082166</v>
      </c>
    </row>
    <row r="23" spans="1:5" s="4" customFormat="1" ht="20.100000000000001" customHeight="1" x14ac:dyDescent="0.25">
      <c r="A23" s="19" t="s">
        <v>32</v>
      </c>
      <c r="B23" s="6"/>
      <c r="C23" s="28">
        <v>1</v>
      </c>
      <c r="D23" s="47">
        <f>1600/E8</f>
        <v>122.52461979078922</v>
      </c>
      <c r="E23" s="44">
        <f>C23*D23</f>
        <v>122.52461979078922</v>
      </c>
    </row>
    <row r="24" spans="1:5" s="4" customFormat="1" ht="20.100000000000001" customHeight="1" x14ac:dyDescent="0.25">
      <c r="A24" s="19" t="s">
        <v>43</v>
      </c>
      <c r="B24" s="6"/>
      <c r="C24" s="28">
        <v>136</v>
      </c>
      <c r="D24" s="44">
        <f>20*0.7</f>
        <v>14</v>
      </c>
      <c r="E24" s="44">
        <f>C24*D24</f>
        <v>1904</v>
      </c>
    </row>
    <row r="25" spans="1:5" s="4" customFormat="1" ht="20.100000000000001" customHeight="1" x14ac:dyDescent="0.25">
      <c r="A25" s="19" t="s">
        <v>45</v>
      </c>
      <c r="B25" s="6"/>
      <c r="C25" s="28">
        <f>(136*(1000/0.5)^2*(16*2))/(1024^3)</f>
        <v>16.21246337890625</v>
      </c>
      <c r="D25" s="44">
        <f>1799/(50*E8)</f>
        <v>2.755272387545372</v>
      </c>
      <c r="E25" s="44">
        <f>C25*D25</f>
        <v>44.669752681990929</v>
      </c>
    </row>
    <row r="26" spans="1:5" s="4" customFormat="1" ht="20.100000000000001" customHeight="1" x14ac:dyDescent="0.25">
      <c r="A26" s="5"/>
      <c r="B26" s="6"/>
      <c r="C26" s="28"/>
      <c r="D26" s="44"/>
      <c r="E26" s="44"/>
    </row>
    <row r="27" spans="1:5" s="4" customFormat="1" ht="20.100000000000001" customHeight="1" x14ac:dyDescent="0.25">
      <c r="A27" s="5"/>
      <c r="B27" s="6"/>
      <c r="C27" s="28"/>
      <c r="D27" s="44"/>
      <c r="E27" s="44"/>
    </row>
    <row r="28" spans="1:5" s="4" customFormat="1" ht="20.100000000000001" customHeight="1" x14ac:dyDescent="0.25">
      <c r="A28" s="5"/>
      <c r="B28" s="6"/>
      <c r="C28" s="28"/>
      <c r="D28" s="44"/>
      <c r="E28" s="44"/>
    </row>
    <row r="29" spans="1:5" s="4" customFormat="1" ht="20.100000000000001" customHeight="1" x14ac:dyDescent="0.25">
      <c r="A29" s="5"/>
      <c r="B29" s="6"/>
      <c r="C29" s="28"/>
      <c r="D29" s="44"/>
      <c r="E29" s="44"/>
    </row>
    <row r="30" spans="1:5" s="4" customFormat="1" ht="20.100000000000001" customHeight="1" x14ac:dyDescent="0.25">
      <c r="A30" s="5"/>
      <c r="B30" s="6"/>
      <c r="C30" s="28"/>
      <c r="D30" s="44"/>
      <c r="E30" s="44"/>
    </row>
    <row r="31" spans="1:5" s="4" customFormat="1" ht="20.100000000000001" customHeight="1" x14ac:dyDescent="0.25">
      <c r="A31" s="5"/>
      <c r="B31" s="6"/>
      <c r="C31" s="28"/>
      <c r="D31" s="44"/>
      <c r="E31" s="44"/>
    </row>
    <row r="32" spans="1:5" s="4" customFormat="1" ht="20.100000000000001" customHeight="1" x14ac:dyDescent="0.25">
      <c r="A32" s="7"/>
      <c r="B32" s="8"/>
      <c r="C32" s="29"/>
      <c r="D32" s="45"/>
      <c r="E32" s="45"/>
    </row>
    <row r="33" spans="1:5" s="4" customFormat="1" ht="20.100000000000001" customHeight="1" x14ac:dyDescent="0.25">
      <c r="A33" s="9"/>
      <c r="D33" s="10" t="s">
        <v>2</v>
      </c>
      <c r="E33" s="46">
        <f>SUM(E20:E32)</f>
        <v>2535.9455709167173</v>
      </c>
    </row>
    <row r="34" spans="1:5" s="4" customFormat="1" ht="20.100000000000001" customHeight="1" x14ac:dyDescent="0.25">
      <c r="A34" s="9"/>
      <c r="D34" s="16" t="s">
        <v>3</v>
      </c>
      <c r="E34" s="11">
        <v>0</v>
      </c>
    </row>
    <row r="35" spans="1:5" s="4" customFormat="1" ht="20.100000000000001" customHeight="1" x14ac:dyDescent="0.25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5">
      <c r="A36" s="9"/>
      <c r="D36" s="10" t="s">
        <v>4</v>
      </c>
      <c r="E36" s="12">
        <v>0</v>
      </c>
    </row>
    <row r="37" spans="1:5" s="4" customFormat="1" ht="20.100000000000001" customHeight="1" x14ac:dyDescent="0.25">
      <c r="D37" s="13" t="s">
        <v>5</v>
      </c>
      <c r="E37" s="46">
        <f>E33+E35+E36</f>
        <v>2535.9455709167173</v>
      </c>
    </row>
    <row r="40" spans="1:5" x14ac:dyDescent="0.25">
      <c r="A40" s="2"/>
    </row>
    <row r="41" spans="1:5" x14ac:dyDescent="0.25">
      <c r="A41" s="18"/>
    </row>
    <row r="42" spans="1:5" x14ac:dyDescent="0.25">
      <c r="A42" s="18"/>
    </row>
    <row r="43" spans="1:5" x14ac:dyDescent="0.25">
      <c r="A43" s="18"/>
    </row>
    <row r="44" spans="1:5" x14ac:dyDescent="0.25">
      <c r="A44" s="18"/>
    </row>
    <row r="45" spans="1:5" s="15" customFormat="1" x14ac:dyDescent="0.25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5" right="0.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workbookViewId="0">
      <selection activeCell="A26" sqref="A26"/>
    </sheetView>
  </sheetViews>
  <sheetFormatPr defaultRowHeight="13.2" x14ac:dyDescent="0.25"/>
  <cols>
    <col min="1" max="1" width="48.5546875" customWidth="1"/>
    <col min="2" max="2" width="26.88671875" customWidth="1"/>
    <col min="3" max="3" width="9.109375" customWidth="1"/>
    <col min="4" max="4" width="12.6640625" customWidth="1"/>
    <col min="5" max="5" width="13.5546875" customWidth="1"/>
    <col min="6" max="6" width="11.109375" bestFit="1" customWidth="1"/>
  </cols>
  <sheetData>
    <row r="2" spans="1:6" s="22" customFormat="1" ht="17.399999999999999" x14ac:dyDescent="0.3">
      <c r="A2" s="22" t="s">
        <v>14</v>
      </c>
    </row>
    <row r="3" spans="1:6" ht="43.8" x14ac:dyDescent="1.05">
      <c r="A3" s="23" t="s">
        <v>6</v>
      </c>
      <c r="E3" s="1"/>
    </row>
    <row r="4" spans="1:6" x14ac:dyDescent="0.25">
      <c r="A4" t="s">
        <v>7</v>
      </c>
    </row>
    <row r="5" spans="1:6" x14ac:dyDescent="0.25">
      <c r="A5" s="18" t="s">
        <v>9</v>
      </c>
      <c r="E5" s="2" t="s">
        <v>0</v>
      </c>
    </row>
    <row r="6" spans="1:6" x14ac:dyDescent="0.25">
      <c r="A6" s="18" t="s">
        <v>10</v>
      </c>
      <c r="E6" s="24" t="s">
        <v>21</v>
      </c>
    </row>
    <row r="7" spans="1:6" x14ac:dyDescent="0.25">
      <c r="A7" s="18"/>
    </row>
    <row r="8" spans="1:6" x14ac:dyDescent="0.25">
      <c r="E8" s="2"/>
    </row>
    <row r="9" spans="1:6" x14ac:dyDescent="0.25">
      <c r="E9" s="3"/>
    </row>
    <row r="11" spans="1:6" x14ac:dyDescent="0.25">
      <c r="A11" s="2" t="s">
        <v>11</v>
      </c>
      <c r="B11" s="2" t="s">
        <v>1</v>
      </c>
      <c r="C11" s="2"/>
      <c r="D11" s="2"/>
    </row>
    <row r="12" spans="1:6" x14ac:dyDescent="0.25">
      <c r="A12" s="18"/>
      <c r="B12" s="42" t="s">
        <v>12</v>
      </c>
      <c r="C12" s="42"/>
      <c r="D12" s="42"/>
      <c r="E12" s="43"/>
    </row>
    <row r="13" spans="1:6" x14ac:dyDescent="0.25">
      <c r="A13" s="18"/>
      <c r="B13" s="43"/>
      <c r="C13" s="43"/>
      <c r="D13" s="43"/>
      <c r="E13" s="43"/>
    </row>
    <row r="14" spans="1:6" x14ac:dyDescent="0.25">
      <c r="A14" s="18"/>
    </row>
    <row r="15" spans="1:6" x14ac:dyDescent="0.25">
      <c r="A15" s="18"/>
      <c r="F15" s="20"/>
    </row>
    <row r="18" spans="1:5" ht="13.8" thickBot="1" x14ac:dyDescent="0.3">
      <c r="A18" s="26"/>
      <c r="B18" s="26"/>
      <c r="C18" s="26"/>
      <c r="D18" s="26"/>
      <c r="E18" s="26"/>
    </row>
    <row r="19" spans="1:5" s="4" customFormat="1" ht="20.100000000000001" customHeight="1" x14ac:dyDescent="0.25">
      <c r="A19" s="40" t="s">
        <v>17</v>
      </c>
      <c r="B19" s="41"/>
      <c r="C19" s="27" t="s">
        <v>16</v>
      </c>
      <c r="D19" s="27" t="s">
        <v>18</v>
      </c>
      <c r="E19" s="25" t="s">
        <v>19</v>
      </c>
    </row>
    <row r="20" spans="1:5" s="4" customFormat="1" ht="20.100000000000001" customHeight="1" x14ac:dyDescent="0.25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5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5">
      <c r="A22" s="21" t="s">
        <v>30</v>
      </c>
      <c r="B22" s="6"/>
      <c r="C22" s="28">
        <v>21</v>
      </c>
      <c r="D22" s="30">
        <v>300</v>
      </c>
      <c r="E22" s="30">
        <f>C22*D22</f>
        <v>6300</v>
      </c>
    </row>
    <row r="23" spans="1:5" s="4" customFormat="1" ht="20.100000000000001" customHeight="1" x14ac:dyDescent="0.25">
      <c r="A23" s="19" t="s">
        <v>32</v>
      </c>
      <c r="B23" s="6"/>
      <c r="C23" s="28">
        <v>1</v>
      </c>
      <c r="D23" s="30">
        <v>1600</v>
      </c>
      <c r="E23" s="30">
        <f>C23*D23</f>
        <v>1600</v>
      </c>
    </row>
    <row r="24" spans="1:5" s="4" customFormat="1" ht="20.100000000000001" customHeight="1" x14ac:dyDescent="0.25">
      <c r="A24" s="19" t="s">
        <v>33</v>
      </c>
      <c r="B24" s="6"/>
      <c r="C24" s="28">
        <v>136</v>
      </c>
      <c r="D24" s="30">
        <f>324.28*0.7*1.14</f>
        <v>258.77543999999995</v>
      </c>
      <c r="E24" s="30">
        <f>C24*D24</f>
        <v>35193.459839999996</v>
      </c>
    </row>
    <row r="25" spans="1:5" s="4" customFormat="1" ht="20.100000000000001" customHeight="1" x14ac:dyDescent="0.25">
      <c r="A25" s="19" t="s">
        <v>34</v>
      </c>
      <c r="B25" s="6"/>
      <c r="C25" s="28">
        <v>1</v>
      </c>
      <c r="D25" s="30">
        <f>4080+2037</f>
        <v>6117</v>
      </c>
      <c r="E25" s="30">
        <f>C25*D25</f>
        <v>6117</v>
      </c>
    </row>
    <row r="26" spans="1:5" s="4" customFormat="1" ht="20.100000000000001" customHeight="1" x14ac:dyDescent="0.25">
      <c r="A26" s="19"/>
      <c r="B26" s="6"/>
      <c r="C26" s="28"/>
      <c r="D26" s="30"/>
      <c r="E26" s="30"/>
    </row>
    <row r="27" spans="1:5" s="4" customFormat="1" ht="20.100000000000001" customHeight="1" x14ac:dyDescent="0.25">
      <c r="A27" s="19" t="s">
        <v>35</v>
      </c>
      <c r="B27" s="6"/>
      <c r="C27" s="28">
        <v>1</v>
      </c>
      <c r="D27" s="30">
        <v>21590</v>
      </c>
      <c r="E27" s="30">
        <f>C27*D27</f>
        <v>21590</v>
      </c>
    </row>
    <row r="28" spans="1:5" s="4" customFormat="1" ht="20.100000000000001" customHeight="1" x14ac:dyDescent="0.25">
      <c r="A28" s="19" t="s">
        <v>26</v>
      </c>
      <c r="B28" s="6"/>
      <c r="C28" s="28">
        <v>2</v>
      </c>
      <c r="D28" s="31">
        <f>350*14</f>
        <v>4900</v>
      </c>
      <c r="E28" s="30">
        <f>C28*D28</f>
        <v>9800</v>
      </c>
    </row>
    <row r="29" spans="1:5" s="4" customFormat="1" ht="20.100000000000001" customHeight="1" x14ac:dyDescent="0.25">
      <c r="A29" s="5"/>
      <c r="B29" s="6"/>
      <c r="C29" s="28"/>
      <c r="D29" s="30"/>
      <c r="E29" s="30"/>
    </row>
    <row r="30" spans="1:5" s="4" customFormat="1" ht="20.100000000000001" customHeight="1" x14ac:dyDescent="0.25">
      <c r="A30" s="5"/>
      <c r="B30" s="6"/>
      <c r="C30" s="28"/>
      <c r="D30" s="30"/>
      <c r="E30" s="30"/>
    </row>
    <row r="31" spans="1:5" s="4" customFormat="1" ht="20.100000000000001" customHeight="1" x14ac:dyDescent="0.25">
      <c r="A31" s="5"/>
      <c r="B31" s="6"/>
      <c r="C31" s="28"/>
      <c r="D31" s="30"/>
      <c r="E31" s="30"/>
    </row>
    <row r="32" spans="1:5" s="4" customFormat="1" ht="20.100000000000001" customHeight="1" x14ac:dyDescent="0.25">
      <c r="A32" s="7"/>
      <c r="B32" s="8"/>
      <c r="C32" s="29"/>
      <c r="D32" s="32"/>
      <c r="E32" s="32"/>
    </row>
    <row r="33" spans="1:5" s="4" customFormat="1" ht="20.100000000000001" customHeight="1" x14ac:dyDescent="0.25">
      <c r="A33" s="9"/>
      <c r="D33" s="10" t="s">
        <v>2</v>
      </c>
      <c r="E33" s="17">
        <f>SUM(E20:E32)</f>
        <v>82469.459839999996</v>
      </c>
    </row>
    <row r="34" spans="1:5" s="4" customFormat="1" ht="20.100000000000001" customHeight="1" x14ac:dyDescent="0.25">
      <c r="A34" s="9"/>
      <c r="D34" s="16" t="s">
        <v>3</v>
      </c>
      <c r="E34" s="11">
        <v>0</v>
      </c>
    </row>
    <row r="35" spans="1:5" s="4" customFormat="1" ht="20.100000000000001" customHeight="1" x14ac:dyDescent="0.25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5">
      <c r="A36" s="9"/>
      <c r="D36" s="10" t="s">
        <v>4</v>
      </c>
      <c r="E36" s="12">
        <v>0</v>
      </c>
    </row>
    <row r="37" spans="1:5" s="4" customFormat="1" ht="20.100000000000001" customHeight="1" x14ac:dyDescent="0.25">
      <c r="D37" s="13" t="s">
        <v>5</v>
      </c>
      <c r="E37" s="17">
        <f>E33+E35+E36</f>
        <v>82469.459839999996</v>
      </c>
    </row>
    <row r="40" spans="1:5" x14ac:dyDescent="0.25">
      <c r="A40" s="2"/>
    </row>
    <row r="41" spans="1:5" x14ac:dyDescent="0.25">
      <c r="A41" s="18"/>
    </row>
    <row r="42" spans="1:5" x14ac:dyDescent="0.25">
      <c r="A42" s="18"/>
    </row>
    <row r="43" spans="1:5" x14ac:dyDescent="0.25">
      <c r="A43" s="18"/>
    </row>
    <row r="44" spans="1:5" x14ac:dyDescent="0.25">
      <c r="A44" s="18"/>
    </row>
    <row r="45" spans="1:5" s="15" customFormat="1" x14ac:dyDescent="0.25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5" right="0.5" top="0.5" bottom="0.5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workbookViewId="0">
      <selection activeCell="A29" sqref="A29"/>
    </sheetView>
  </sheetViews>
  <sheetFormatPr defaultRowHeight="13.2" x14ac:dyDescent="0.25"/>
  <cols>
    <col min="1" max="1" width="48.5546875" customWidth="1"/>
    <col min="2" max="2" width="26.88671875" customWidth="1"/>
    <col min="3" max="3" width="9.109375" customWidth="1"/>
    <col min="4" max="4" width="12.6640625" customWidth="1"/>
    <col min="5" max="5" width="13.5546875" customWidth="1"/>
    <col min="6" max="6" width="11.109375" bestFit="1" customWidth="1"/>
  </cols>
  <sheetData>
    <row r="2" spans="1:6" s="22" customFormat="1" ht="17.399999999999999" x14ac:dyDescent="0.3">
      <c r="A2" s="22" t="s">
        <v>14</v>
      </c>
    </row>
    <row r="3" spans="1:6" ht="43.8" x14ac:dyDescent="1.05">
      <c r="A3" s="23" t="s">
        <v>6</v>
      </c>
      <c r="E3" s="1"/>
    </row>
    <row r="4" spans="1:6" x14ac:dyDescent="0.25">
      <c r="A4" t="s">
        <v>7</v>
      </c>
    </row>
    <row r="5" spans="1:6" x14ac:dyDescent="0.25">
      <c r="A5" s="18" t="s">
        <v>9</v>
      </c>
      <c r="E5" s="2" t="s">
        <v>0</v>
      </c>
    </row>
    <row r="6" spans="1:6" x14ac:dyDescent="0.25">
      <c r="A6" s="18" t="s">
        <v>10</v>
      </c>
      <c r="E6" s="24" t="s">
        <v>21</v>
      </c>
    </row>
    <row r="7" spans="1:6" x14ac:dyDescent="0.25">
      <c r="A7" s="18"/>
    </row>
    <row r="8" spans="1:6" x14ac:dyDescent="0.25">
      <c r="E8" s="2"/>
    </row>
    <row r="9" spans="1:6" x14ac:dyDescent="0.25">
      <c r="E9" s="3"/>
    </row>
    <row r="11" spans="1:6" x14ac:dyDescent="0.25">
      <c r="A11" s="2" t="s">
        <v>11</v>
      </c>
      <c r="B11" s="2" t="s">
        <v>1</v>
      </c>
      <c r="C11" s="2"/>
      <c r="D11" s="2"/>
    </row>
    <row r="12" spans="1:6" x14ac:dyDescent="0.25">
      <c r="A12" s="18"/>
      <c r="B12" s="42" t="s">
        <v>12</v>
      </c>
      <c r="C12" s="42"/>
      <c r="D12" s="42"/>
      <c r="E12" s="43"/>
    </row>
    <row r="13" spans="1:6" x14ac:dyDescent="0.25">
      <c r="A13" s="18"/>
      <c r="B13" s="43"/>
      <c r="C13" s="43"/>
      <c r="D13" s="43"/>
      <c r="E13" s="43"/>
    </row>
    <row r="14" spans="1:6" x14ac:dyDescent="0.25">
      <c r="A14" s="18"/>
    </row>
    <row r="15" spans="1:6" x14ac:dyDescent="0.25">
      <c r="A15" s="18"/>
      <c r="F15" s="20"/>
    </row>
    <row r="18" spans="1:5" ht="13.8" thickBot="1" x14ac:dyDescent="0.3">
      <c r="A18" s="26"/>
      <c r="B18" s="26"/>
      <c r="C18" s="26"/>
      <c r="D18" s="26"/>
      <c r="E18" s="26"/>
    </row>
    <row r="19" spans="1:5" s="4" customFormat="1" ht="20.100000000000001" customHeight="1" x14ac:dyDescent="0.25">
      <c r="A19" s="40" t="s">
        <v>17</v>
      </c>
      <c r="B19" s="41"/>
      <c r="C19" s="34" t="s">
        <v>16</v>
      </c>
      <c r="D19" s="34" t="s">
        <v>18</v>
      </c>
      <c r="E19" s="33" t="s">
        <v>19</v>
      </c>
    </row>
    <row r="20" spans="1:5" s="4" customFormat="1" ht="20.100000000000001" customHeight="1" x14ac:dyDescent="0.25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5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5">
      <c r="A22" s="21" t="s">
        <v>30</v>
      </c>
      <c r="B22" s="6"/>
      <c r="C22" s="28">
        <v>30</v>
      </c>
      <c r="D22" s="30">
        <v>300</v>
      </c>
      <c r="E22" s="30">
        <f>C22*D22</f>
        <v>9000</v>
      </c>
    </row>
    <row r="23" spans="1:5" s="4" customFormat="1" ht="20.100000000000001" customHeight="1" x14ac:dyDescent="0.25">
      <c r="A23" s="19" t="s">
        <v>13</v>
      </c>
      <c r="B23" s="6"/>
      <c r="C23" s="28">
        <v>2</v>
      </c>
      <c r="D23" s="30">
        <v>1600</v>
      </c>
      <c r="E23" s="30">
        <f>C23*D23</f>
        <v>3200</v>
      </c>
    </row>
    <row r="24" spans="1:5" s="4" customFormat="1" ht="20.100000000000001" customHeight="1" x14ac:dyDescent="0.25">
      <c r="A24" s="19"/>
      <c r="B24" s="6"/>
      <c r="C24" s="28"/>
      <c r="D24" s="30"/>
      <c r="E24" s="30"/>
    </row>
    <row r="25" spans="1:5" s="4" customFormat="1" ht="20.100000000000001" customHeight="1" x14ac:dyDescent="0.25">
      <c r="A25" s="19" t="s">
        <v>28</v>
      </c>
      <c r="B25" s="6"/>
      <c r="C25" s="28">
        <v>1</v>
      </c>
      <c r="D25" s="30">
        <v>21590</v>
      </c>
      <c r="E25" s="30">
        <f>C25*D25</f>
        <v>21590</v>
      </c>
    </row>
    <row r="26" spans="1:5" s="4" customFormat="1" ht="20.100000000000001" customHeight="1" x14ac:dyDescent="0.25">
      <c r="A26" s="19" t="s">
        <v>31</v>
      </c>
      <c r="B26" s="6"/>
      <c r="C26" s="28">
        <v>1</v>
      </c>
      <c r="D26" s="30">
        <f>6450*14</f>
        <v>90300</v>
      </c>
      <c r="E26" s="30">
        <f>C26*D26</f>
        <v>90300</v>
      </c>
    </row>
    <row r="27" spans="1:5" s="4" customFormat="1" ht="20.100000000000001" customHeight="1" x14ac:dyDescent="0.25">
      <c r="A27" s="19" t="s">
        <v>26</v>
      </c>
      <c r="B27" s="6"/>
      <c r="C27" s="28">
        <v>4</v>
      </c>
      <c r="D27" s="31">
        <f>350*14</f>
        <v>4900</v>
      </c>
      <c r="E27" s="30">
        <f>C27*D27</f>
        <v>19600</v>
      </c>
    </row>
    <row r="28" spans="1:5" s="4" customFormat="1" ht="20.100000000000001" customHeight="1" x14ac:dyDescent="0.25">
      <c r="A28" s="5"/>
      <c r="B28" s="6"/>
      <c r="C28" s="28"/>
      <c r="D28" s="30"/>
      <c r="E28" s="30"/>
    </row>
    <row r="29" spans="1:5" s="4" customFormat="1" ht="20.100000000000001" customHeight="1" x14ac:dyDescent="0.25">
      <c r="A29" s="5"/>
      <c r="B29" s="6"/>
      <c r="C29" s="28"/>
      <c r="D29" s="30"/>
      <c r="E29" s="30"/>
    </row>
    <row r="30" spans="1:5" s="4" customFormat="1" ht="20.100000000000001" customHeight="1" x14ac:dyDescent="0.25">
      <c r="A30" s="5"/>
      <c r="B30" s="6"/>
      <c r="C30" s="28"/>
      <c r="D30" s="30"/>
      <c r="E30" s="30"/>
    </row>
    <row r="31" spans="1:5" s="4" customFormat="1" ht="20.100000000000001" customHeight="1" x14ac:dyDescent="0.25">
      <c r="A31" s="5"/>
      <c r="B31" s="6"/>
      <c r="C31" s="28"/>
      <c r="D31" s="30"/>
      <c r="E31" s="30"/>
    </row>
    <row r="32" spans="1:5" s="4" customFormat="1" ht="20.100000000000001" customHeight="1" x14ac:dyDescent="0.25">
      <c r="A32" s="7"/>
      <c r="B32" s="8"/>
      <c r="C32" s="29"/>
      <c r="D32" s="32"/>
      <c r="E32" s="32"/>
    </row>
    <row r="33" spans="1:5" s="4" customFormat="1" ht="20.100000000000001" customHeight="1" x14ac:dyDescent="0.25">
      <c r="A33" s="9"/>
      <c r="D33" s="10" t="s">
        <v>2</v>
      </c>
      <c r="E33" s="17">
        <f>SUM(E20:E32)</f>
        <v>145559</v>
      </c>
    </row>
    <row r="34" spans="1:5" s="4" customFormat="1" ht="20.100000000000001" customHeight="1" x14ac:dyDescent="0.25">
      <c r="A34" s="9"/>
      <c r="D34" s="16" t="s">
        <v>3</v>
      </c>
      <c r="E34" s="11">
        <v>0</v>
      </c>
    </row>
    <row r="35" spans="1:5" s="4" customFormat="1" ht="20.100000000000001" customHeight="1" x14ac:dyDescent="0.25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5">
      <c r="A36" s="9"/>
      <c r="D36" s="10" t="s">
        <v>4</v>
      </c>
      <c r="E36" s="12">
        <v>0</v>
      </c>
    </row>
    <row r="37" spans="1:5" s="4" customFormat="1" ht="20.100000000000001" customHeight="1" x14ac:dyDescent="0.25">
      <c r="D37" s="13" t="s">
        <v>5</v>
      </c>
      <c r="E37" s="17">
        <f>E33+E35+E36</f>
        <v>145559</v>
      </c>
    </row>
    <row r="40" spans="1:5" x14ac:dyDescent="0.25">
      <c r="A40" s="2"/>
    </row>
    <row r="41" spans="1:5" x14ac:dyDescent="0.25">
      <c r="A41" s="18"/>
    </row>
    <row r="42" spans="1:5" x14ac:dyDescent="0.25">
      <c r="A42" s="18"/>
    </row>
    <row r="43" spans="1:5" x14ac:dyDescent="0.25">
      <c r="A43" s="18"/>
    </row>
    <row r="44" spans="1:5" x14ac:dyDescent="0.25">
      <c r="A44" s="18"/>
    </row>
    <row r="45" spans="1:5" s="15" customFormat="1" x14ac:dyDescent="0.25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5" right="0.5" top="0.5" bottom="0.5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topLeftCell="A7" workbookViewId="0">
      <selection activeCell="A30" sqref="A30"/>
    </sheetView>
  </sheetViews>
  <sheetFormatPr defaultRowHeight="13.2" x14ac:dyDescent="0.25"/>
  <cols>
    <col min="1" max="1" width="48.5546875" customWidth="1"/>
    <col min="2" max="2" width="11.6640625" customWidth="1"/>
    <col min="3" max="3" width="9.109375" customWidth="1"/>
    <col min="4" max="4" width="12.6640625" customWidth="1"/>
    <col min="5" max="5" width="13.5546875" customWidth="1"/>
    <col min="6" max="6" width="11.109375" bestFit="1" customWidth="1"/>
  </cols>
  <sheetData>
    <row r="2" spans="1:6" s="22" customFormat="1" ht="17.399999999999999" x14ac:dyDescent="0.3">
      <c r="A2" s="22" t="s">
        <v>14</v>
      </c>
    </row>
    <row r="3" spans="1:6" ht="43.8" x14ac:dyDescent="1.05">
      <c r="A3" s="23" t="s">
        <v>6</v>
      </c>
      <c r="E3" s="1"/>
    </row>
    <row r="4" spans="1:6" x14ac:dyDescent="0.25">
      <c r="A4" t="s">
        <v>7</v>
      </c>
    </row>
    <row r="5" spans="1:6" x14ac:dyDescent="0.25">
      <c r="A5" s="18" t="s">
        <v>9</v>
      </c>
      <c r="E5" s="2" t="s">
        <v>0</v>
      </c>
    </row>
    <row r="6" spans="1:6" x14ac:dyDescent="0.25">
      <c r="A6" s="18" t="s">
        <v>10</v>
      </c>
      <c r="E6" s="24" t="s">
        <v>39</v>
      </c>
    </row>
    <row r="7" spans="1:6" x14ac:dyDescent="0.25">
      <c r="A7" s="18"/>
      <c r="E7" s="2" t="s">
        <v>42</v>
      </c>
    </row>
    <row r="8" spans="1:6" x14ac:dyDescent="0.25">
      <c r="E8" s="48">
        <v>13.0586</v>
      </c>
    </row>
    <row r="9" spans="1:6" x14ac:dyDescent="0.25">
      <c r="E9" s="3"/>
    </row>
    <row r="11" spans="1:6" x14ac:dyDescent="0.25">
      <c r="A11" s="2" t="s">
        <v>11</v>
      </c>
      <c r="B11" s="2" t="s">
        <v>1</v>
      </c>
      <c r="C11" s="2"/>
      <c r="D11" s="2"/>
    </row>
    <row r="12" spans="1:6" x14ac:dyDescent="0.25">
      <c r="A12" s="18"/>
      <c r="B12" s="42" t="s">
        <v>12</v>
      </c>
      <c r="C12" s="42"/>
      <c r="D12" s="42"/>
      <c r="E12" s="43"/>
    </row>
    <row r="13" spans="1:6" x14ac:dyDescent="0.25">
      <c r="A13" s="18"/>
      <c r="B13" s="43"/>
      <c r="C13" s="43"/>
      <c r="D13" s="43"/>
      <c r="E13" s="43"/>
    </row>
    <row r="14" spans="1:6" x14ac:dyDescent="0.25">
      <c r="A14" s="18"/>
    </row>
    <row r="15" spans="1:6" x14ac:dyDescent="0.25">
      <c r="A15" s="18"/>
      <c r="F15" s="20"/>
    </row>
    <row r="18" spans="1:5" ht="13.8" thickBot="1" x14ac:dyDescent="0.3">
      <c r="A18" s="26"/>
      <c r="B18" s="26"/>
      <c r="C18" s="26"/>
      <c r="D18" s="26"/>
      <c r="E18" s="26"/>
    </row>
    <row r="19" spans="1:5" s="4" customFormat="1" ht="20.100000000000001" customHeight="1" x14ac:dyDescent="0.25">
      <c r="A19" s="40" t="s">
        <v>17</v>
      </c>
      <c r="B19" s="41"/>
      <c r="C19" s="36" t="s">
        <v>16</v>
      </c>
      <c r="D19" s="36" t="s">
        <v>18</v>
      </c>
      <c r="E19" s="35" t="s">
        <v>19</v>
      </c>
    </row>
    <row r="20" spans="1:5" s="4" customFormat="1" ht="20.100000000000001" customHeight="1" x14ac:dyDescent="0.25">
      <c r="A20" s="19" t="s">
        <v>15</v>
      </c>
      <c r="B20" s="6"/>
      <c r="C20" s="28"/>
      <c r="D20" s="44"/>
      <c r="E20" s="44"/>
    </row>
    <row r="21" spans="1:5" s="4" customFormat="1" ht="20.100000000000001" customHeight="1" x14ac:dyDescent="0.25">
      <c r="A21" s="21" t="s">
        <v>44</v>
      </c>
      <c r="B21" s="6"/>
      <c r="C21" s="28">
        <v>1500</v>
      </c>
      <c r="D21" s="44">
        <f>1.246/E8</f>
        <v>9.5416047662077091E-2</v>
      </c>
      <c r="E21" s="44">
        <f>C21*D21</f>
        <v>143.12407149311565</v>
      </c>
    </row>
    <row r="22" spans="1:5" s="4" customFormat="1" ht="20.100000000000001" customHeight="1" x14ac:dyDescent="0.25">
      <c r="A22" s="21" t="s">
        <v>30</v>
      </c>
      <c r="B22" s="6"/>
      <c r="C22" s="28">
        <v>21</v>
      </c>
      <c r="D22" s="44">
        <f>300/E8</f>
        <v>22.973366210772976</v>
      </c>
      <c r="E22" s="44">
        <f>C22*D22</f>
        <v>482.44069042623249</v>
      </c>
    </row>
    <row r="23" spans="1:5" s="4" customFormat="1" ht="20.100000000000001" customHeight="1" x14ac:dyDescent="0.25">
      <c r="A23" s="19" t="s">
        <v>32</v>
      </c>
      <c r="B23" s="6"/>
      <c r="C23" s="28">
        <v>1</v>
      </c>
      <c r="D23" s="44">
        <f>1600/E8</f>
        <v>122.52461979078922</v>
      </c>
      <c r="E23" s="44">
        <f>C23*D23</f>
        <v>122.52461979078922</v>
      </c>
    </row>
    <row r="24" spans="1:5" s="4" customFormat="1" ht="20.100000000000001" customHeight="1" x14ac:dyDescent="0.25">
      <c r="A24" s="19" t="s">
        <v>43</v>
      </c>
      <c r="B24" s="6"/>
      <c r="C24" s="28">
        <v>136</v>
      </c>
      <c r="D24" s="44">
        <f>20*0.7</f>
        <v>14</v>
      </c>
      <c r="E24" s="44">
        <f>C24*D24</f>
        <v>1904</v>
      </c>
    </row>
    <row r="25" spans="1:5" s="4" customFormat="1" ht="20.100000000000001" customHeight="1" x14ac:dyDescent="0.25">
      <c r="A25" s="19" t="s">
        <v>45</v>
      </c>
      <c r="B25" s="6"/>
      <c r="C25" s="28">
        <f>(136*(1000/0.5)^2*(16*2))/(1024^3)</f>
        <v>16.21246337890625</v>
      </c>
      <c r="D25" s="44">
        <f>1799/(50*E8)</f>
        <v>2.755272387545372</v>
      </c>
      <c r="E25" s="44">
        <f>C25*D25</f>
        <v>44.669752681990929</v>
      </c>
    </row>
    <row r="26" spans="1:5" s="4" customFormat="1" ht="20.100000000000001" customHeight="1" x14ac:dyDescent="0.25">
      <c r="A26" s="19"/>
      <c r="B26" s="6"/>
      <c r="C26" s="28"/>
      <c r="D26" s="44"/>
      <c r="E26" s="44"/>
    </row>
    <row r="27" spans="1:5" s="4" customFormat="1" ht="20.100000000000001" customHeight="1" x14ac:dyDescent="0.25">
      <c r="A27" s="19" t="s">
        <v>35</v>
      </c>
      <c r="B27" s="6"/>
      <c r="C27" s="28">
        <v>1</v>
      </c>
      <c r="D27" s="47">
        <f>21590/E8</f>
        <v>1653.3165883019619</v>
      </c>
      <c r="E27" s="44">
        <f>C27*D27</f>
        <v>1653.3165883019619</v>
      </c>
    </row>
    <row r="28" spans="1:5" s="4" customFormat="1" ht="20.100000000000001" customHeight="1" x14ac:dyDescent="0.25">
      <c r="A28" s="19" t="s">
        <v>26</v>
      </c>
      <c r="B28" s="6"/>
      <c r="C28" s="28">
        <v>2</v>
      </c>
      <c r="D28" s="47">
        <f>350</f>
        <v>350</v>
      </c>
      <c r="E28" s="44">
        <f>C28*D28</f>
        <v>700</v>
      </c>
    </row>
    <row r="29" spans="1:5" s="4" customFormat="1" ht="20.100000000000001" customHeight="1" x14ac:dyDescent="0.25">
      <c r="A29" s="5"/>
      <c r="B29" s="6"/>
      <c r="C29" s="28"/>
      <c r="D29" s="44"/>
      <c r="E29" s="44"/>
    </row>
    <row r="30" spans="1:5" s="4" customFormat="1" ht="20.100000000000001" customHeight="1" x14ac:dyDescent="0.25">
      <c r="A30" s="5"/>
      <c r="B30" s="6"/>
      <c r="C30" s="28"/>
      <c r="D30" s="44"/>
      <c r="E30" s="44"/>
    </row>
    <row r="31" spans="1:5" s="4" customFormat="1" ht="20.100000000000001" customHeight="1" x14ac:dyDescent="0.25">
      <c r="A31" s="5"/>
      <c r="B31" s="6"/>
      <c r="C31" s="28"/>
      <c r="D31" s="44"/>
      <c r="E31" s="44"/>
    </row>
    <row r="32" spans="1:5" s="4" customFormat="1" ht="20.100000000000001" customHeight="1" x14ac:dyDescent="0.25">
      <c r="A32" s="7"/>
      <c r="B32" s="8"/>
      <c r="C32" s="29"/>
      <c r="D32" s="45"/>
      <c r="E32" s="45"/>
    </row>
    <row r="33" spans="1:5" s="4" customFormat="1" ht="20.100000000000001" customHeight="1" x14ac:dyDescent="0.25">
      <c r="A33" s="9"/>
      <c r="D33" s="10" t="s">
        <v>2</v>
      </c>
      <c r="E33" s="46">
        <f>SUM(E20:E32)</f>
        <v>5050.0757226940896</v>
      </c>
    </row>
    <row r="34" spans="1:5" s="4" customFormat="1" ht="20.100000000000001" customHeight="1" x14ac:dyDescent="0.25">
      <c r="A34" s="9"/>
      <c r="D34" s="16" t="s">
        <v>3</v>
      </c>
      <c r="E34" s="11">
        <v>0</v>
      </c>
    </row>
    <row r="35" spans="1:5" s="4" customFormat="1" ht="20.100000000000001" customHeight="1" x14ac:dyDescent="0.25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5">
      <c r="A36" s="9"/>
      <c r="D36" s="10" t="s">
        <v>4</v>
      </c>
      <c r="E36" s="12">
        <v>0</v>
      </c>
    </row>
    <row r="37" spans="1:5" s="4" customFormat="1" ht="20.100000000000001" customHeight="1" x14ac:dyDescent="0.25">
      <c r="D37" s="13" t="s">
        <v>5</v>
      </c>
      <c r="E37" s="46">
        <f>E33+E35+E36</f>
        <v>5050.0757226940896</v>
      </c>
    </row>
    <row r="40" spans="1:5" x14ac:dyDescent="0.25">
      <c r="A40" s="2"/>
    </row>
    <row r="41" spans="1:5" x14ac:dyDescent="0.25">
      <c r="A41" s="18"/>
    </row>
    <row r="42" spans="1:5" x14ac:dyDescent="0.25">
      <c r="A42" s="18"/>
    </row>
    <row r="43" spans="1:5" x14ac:dyDescent="0.25">
      <c r="A43" s="18"/>
    </row>
    <row r="44" spans="1:5" x14ac:dyDescent="0.25">
      <c r="A44" s="18"/>
    </row>
    <row r="45" spans="1:5" s="15" customFormat="1" x14ac:dyDescent="0.25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5" right="0.5" top="0.5" bottom="0.5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10" sqref="B10"/>
    </sheetView>
  </sheetViews>
  <sheetFormatPr defaultRowHeight="13.2" x14ac:dyDescent="0.25"/>
  <cols>
    <col min="2" max="2" width="94.5546875" customWidth="1"/>
  </cols>
  <sheetData>
    <row r="2" spans="2:2" x14ac:dyDescent="0.25">
      <c r="B2" s="18" t="s">
        <v>22</v>
      </c>
    </row>
    <row r="3" spans="2:2" x14ac:dyDescent="0.25">
      <c r="B3" s="18" t="s">
        <v>23</v>
      </c>
    </row>
    <row r="4" spans="2:2" x14ac:dyDescent="0.25">
      <c r="B4" s="18"/>
    </row>
    <row r="5" spans="2:2" x14ac:dyDescent="0.25">
      <c r="B5" s="18" t="s">
        <v>24</v>
      </c>
    </row>
    <row r="6" spans="2:2" x14ac:dyDescent="0.25">
      <c r="B6" s="18" t="s">
        <v>25</v>
      </c>
    </row>
    <row r="7" spans="2:2" x14ac:dyDescent="0.25">
      <c r="B7" s="18" t="s">
        <v>27</v>
      </c>
    </row>
    <row r="8" spans="2:2" x14ac:dyDescent="0.25">
      <c r="B8" s="18"/>
    </row>
    <row r="9" spans="2:2" x14ac:dyDescent="0.25">
      <c r="B9" s="18" t="s">
        <v>36</v>
      </c>
    </row>
    <row r="10" spans="2:2" x14ac:dyDescent="0.25">
      <c r="B10" s="18" t="s">
        <v>37</v>
      </c>
    </row>
    <row r="12" spans="2:2" x14ac:dyDescent="0.25">
      <c r="B12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D19" sqref="D19"/>
    </sheetView>
  </sheetViews>
  <sheetFormatPr defaultRowHeight="13.2" x14ac:dyDescent="0.25"/>
  <cols>
    <col min="1" max="1" width="48.5546875" customWidth="1"/>
    <col min="2" max="2" width="11.6640625" customWidth="1"/>
    <col min="3" max="3" width="9.109375" customWidth="1"/>
    <col min="4" max="4" width="14.5546875" customWidth="1"/>
    <col min="5" max="5" width="14.77734375" customWidth="1"/>
    <col min="6" max="6" width="11.109375" bestFit="1" customWidth="1"/>
  </cols>
  <sheetData>
    <row r="1" spans="1:5" ht="15.6" x14ac:dyDescent="0.3">
      <c r="A1" s="55"/>
      <c r="C1" s="2" t="s">
        <v>0</v>
      </c>
      <c r="E1" s="2" t="s">
        <v>42</v>
      </c>
    </row>
    <row r="2" spans="1:5" x14ac:dyDescent="0.25">
      <c r="C2" s="24" t="s">
        <v>39</v>
      </c>
      <c r="E2" s="48">
        <v>13.0586</v>
      </c>
    </row>
    <row r="3" spans="1:5" ht="13.8" thickBot="1" x14ac:dyDescent="0.3">
      <c r="A3" s="26"/>
      <c r="B3" s="26"/>
      <c r="C3" s="26"/>
      <c r="D3" s="26"/>
      <c r="E3" s="26"/>
    </row>
    <row r="4" spans="1:5" s="4" customFormat="1" ht="20.100000000000001" customHeight="1" x14ac:dyDescent="0.25">
      <c r="A4" s="49" t="s">
        <v>17</v>
      </c>
      <c r="B4" s="50"/>
      <c r="C4" s="39" t="s">
        <v>16</v>
      </c>
      <c r="D4" s="39" t="s">
        <v>40</v>
      </c>
      <c r="E4" s="51" t="s">
        <v>41</v>
      </c>
    </row>
    <row r="5" spans="1:5" s="4" customFormat="1" ht="20.100000000000001" customHeight="1" x14ac:dyDescent="0.25">
      <c r="A5" s="19" t="s">
        <v>15</v>
      </c>
      <c r="B5" s="6"/>
      <c r="C5" s="28"/>
      <c r="D5" s="44"/>
      <c r="E5" s="52"/>
    </row>
    <row r="6" spans="1:5" s="4" customFormat="1" ht="20.100000000000001" customHeight="1" x14ac:dyDescent="0.25">
      <c r="A6" s="21" t="s">
        <v>44</v>
      </c>
      <c r="B6" s="6"/>
      <c r="C6" s="28">
        <v>1500</v>
      </c>
      <c r="D6" s="44">
        <f>1.246/E2</f>
        <v>9.5416047662077091E-2</v>
      </c>
      <c r="E6" s="52">
        <f>C6*D6</f>
        <v>143.12407149311565</v>
      </c>
    </row>
    <row r="7" spans="1:5" s="4" customFormat="1" ht="20.100000000000001" customHeight="1" x14ac:dyDescent="0.25">
      <c r="A7" s="21" t="s">
        <v>30</v>
      </c>
      <c r="B7" s="6"/>
      <c r="C7" s="28">
        <v>21</v>
      </c>
      <c r="D7" s="44">
        <f>300/E2</f>
        <v>22.973366210772976</v>
      </c>
      <c r="E7" s="52">
        <f>C7*D7</f>
        <v>482.44069042623249</v>
      </c>
    </row>
    <row r="8" spans="1:5" s="4" customFormat="1" ht="20.100000000000001" customHeight="1" x14ac:dyDescent="0.25">
      <c r="A8" s="19" t="s">
        <v>32</v>
      </c>
      <c r="B8" s="6"/>
      <c r="C8" s="28">
        <v>1</v>
      </c>
      <c r="D8" s="44">
        <f>1600/E2</f>
        <v>122.52461979078922</v>
      </c>
      <c r="E8" s="52">
        <f>C8*D8</f>
        <v>122.52461979078922</v>
      </c>
    </row>
    <row r="9" spans="1:5" s="4" customFormat="1" ht="20.100000000000001" customHeight="1" x14ac:dyDescent="0.25">
      <c r="A9" s="19" t="s">
        <v>43</v>
      </c>
      <c r="B9" s="6"/>
      <c r="C9" s="28">
        <v>136</v>
      </c>
      <c r="D9" s="44">
        <f>20*0.7</f>
        <v>14</v>
      </c>
      <c r="E9" s="52">
        <f>C9*D9</f>
        <v>1904</v>
      </c>
    </row>
    <row r="10" spans="1:5" s="4" customFormat="1" ht="20.100000000000001" customHeight="1" x14ac:dyDescent="0.25">
      <c r="A10" s="19" t="s">
        <v>45</v>
      </c>
      <c r="B10" s="6"/>
      <c r="C10" s="28">
        <f>(136*(1000/0.5)^2*(16*2))/(1024^3)</f>
        <v>16.21246337890625</v>
      </c>
      <c r="D10" s="44">
        <f>1799/(50*E2)</f>
        <v>2.755272387545372</v>
      </c>
      <c r="E10" s="52">
        <f>C10*D10</f>
        <v>44.669752681990929</v>
      </c>
    </row>
    <row r="11" spans="1:5" s="4" customFormat="1" ht="20.100000000000001" customHeight="1" x14ac:dyDescent="0.25">
      <c r="A11" s="19"/>
      <c r="B11" s="6"/>
      <c r="C11" s="28"/>
      <c r="D11" s="44"/>
      <c r="E11" s="52"/>
    </row>
    <row r="12" spans="1:5" s="4" customFormat="1" ht="20.100000000000001" customHeight="1" x14ac:dyDescent="0.25">
      <c r="A12" s="19" t="s">
        <v>35</v>
      </c>
      <c r="B12" s="6"/>
      <c r="C12" s="28">
        <v>1</v>
      </c>
      <c r="D12" s="47">
        <f>21590/E2</f>
        <v>1653.3165883019619</v>
      </c>
      <c r="E12" s="52">
        <f>C12*D12</f>
        <v>1653.3165883019619</v>
      </c>
    </row>
    <row r="13" spans="1:5" s="4" customFormat="1" ht="20.100000000000001" customHeight="1" x14ac:dyDescent="0.25">
      <c r="A13" s="19" t="s">
        <v>26</v>
      </c>
      <c r="B13" s="6"/>
      <c r="C13" s="28">
        <v>2</v>
      </c>
      <c r="D13" s="47">
        <f>350</f>
        <v>350</v>
      </c>
      <c r="E13" s="52">
        <f>C13*D13</f>
        <v>700</v>
      </c>
    </row>
    <row r="14" spans="1:5" s="4" customFormat="1" ht="20.100000000000001" customHeight="1" x14ac:dyDescent="0.25">
      <c r="A14" s="7"/>
      <c r="B14" s="8"/>
      <c r="C14" s="29"/>
      <c r="D14" s="45"/>
      <c r="E14" s="53"/>
    </row>
    <row r="15" spans="1:5" s="4" customFormat="1" ht="20.100000000000001" customHeight="1" x14ac:dyDescent="0.25">
      <c r="A15" s="9"/>
      <c r="D15" s="54" t="s">
        <v>2</v>
      </c>
      <c r="E15" s="46">
        <f>SUM(E5:E14)</f>
        <v>5050.0757226940896</v>
      </c>
    </row>
    <row r="16" spans="1:5" s="4" customFormat="1" ht="20.100000000000001" customHeight="1" x14ac:dyDescent="0.25">
      <c r="A16" s="9"/>
      <c r="D16" s="16" t="s">
        <v>3</v>
      </c>
      <c r="E16" s="11">
        <v>0</v>
      </c>
    </row>
    <row r="17" spans="1:5" s="4" customFormat="1" ht="20.100000000000001" customHeight="1" x14ac:dyDescent="0.25">
      <c r="A17" s="9"/>
      <c r="D17" s="16" t="s">
        <v>8</v>
      </c>
      <c r="E17" s="12">
        <f>E15*E16</f>
        <v>0</v>
      </c>
    </row>
    <row r="18" spans="1:5" s="4" customFormat="1" ht="20.100000000000001" customHeight="1" x14ac:dyDescent="0.25">
      <c r="A18" s="9"/>
      <c r="D18" s="10" t="s">
        <v>4</v>
      </c>
      <c r="E18" s="12">
        <v>0</v>
      </c>
    </row>
    <row r="19" spans="1:5" s="4" customFormat="1" ht="20.100000000000001" customHeight="1" x14ac:dyDescent="0.25">
      <c r="D19" s="13" t="s">
        <v>5</v>
      </c>
      <c r="E19" s="46">
        <f>E15+E17+E18</f>
        <v>5050.0757226940896</v>
      </c>
    </row>
    <row r="22" spans="1:5" x14ac:dyDescent="0.25">
      <c r="A22" s="2"/>
    </row>
    <row r="23" spans="1:5" x14ac:dyDescent="0.25">
      <c r="A23" s="18"/>
    </row>
    <row r="24" spans="1:5" x14ac:dyDescent="0.25">
      <c r="A24" s="18"/>
    </row>
    <row r="25" spans="1:5" x14ac:dyDescent="0.25">
      <c r="A25" s="18"/>
    </row>
    <row r="26" spans="1:5" x14ac:dyDescent="0.25">
      <c r="A26" s="18"/>
    </row>
    <row r="27" spans="1:5" s="15" customFormat="1" x14ac:dyDescent="0.25">
      <c r="A27" s="14"/>
      <c r="B27" s="14"/>
      <c r="C27" s="14"/>
      <c r="D27" s="14"/>
      <c r="E27" s="14"/>
    </row>
  </sheetData>
  <mergeCells count="1">
    <mergeCell ref="A4:B4"/>
  </mergeCells>
  <pageMargins left="0.5" right="0.5" top="0.5" bottom="0.5" header="0.5" footer="0.5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Satellite (GeoDataDesign)</vt:lpstr>
      <vt:lpstr>Satellite (Land Info)</vt:lpstr>
      <vt:lpstr>UAV+Satellite (GeoDataDesign)</vt:lpstr>
      <vt:lpstr>UAV Only</vt:lpstr>
      <vt:lpstr>UAV+Satellite (Land Info)</vt:lpstr>
      <vt:lpstr>Notes</vt:lpstr>
      <vt:lpstr>Word doc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Dugal</dc:creator>
  <cp:lastModifiedBy>dugalh</cp:lastModifiedBy>
  <cp:lastPrinted>2012-06-14T14:05:37Z</cp:lastPrinted>
  <dcterms:created xsi:type="dcterms:W3CDTF">2000-07-27T22:18:40Z</dcterms:created>
  <dcterms:modified xsi:type="dcterms:W3CDTF">2016-03-07T08:35:23Z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TC010477781033</vt:lpwstr>
  </property>
</Properties>
</file>