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C:\Users\egome\Downloads\"/>
    </mc:Choice>
  </mc:AlternateContent>
  <xr:revisionPtr revIDLastSave="0" documentId="13_ncr:1_{12FA519A-0355-48DB-AEEB-6CC2463A5A2D}" xr6:coauthVersionLast="45" xr6:coauthVersionMax="45" xr10:uidLastSave="{00000000-0000-0000-0000-000000000000}"/>
  <bookViews>
    <workbookView xWindow="3510" yWindow="180" windowWidth="21405" windowHeight="15420" xr2:uid="{00000000-000D-0000-FFFF-FFFF00000000}"/>
  </bookViews>
  <sheets>
    <sheet name="Main Model" sheetId="1" r:id="rId1"/>
    <sheet name="Alternative Model" sheetId="3" r:id="rId2"/>
    <sheet name="Questions &amp; Answers" sheetId="2" r:id="rId3"/>
  </sheets>
  <definedNames>
    <definedName name="objValue">#REF!</definedName>
    <definedName name="solver_adj" localSheetId="1" hidden="1">'Alternative Model'!$B$18:$C$29</definedName>
    <definedName name="solver_adj" localSheetId="0" hidden="1">'Main Model'!$B$18:$C$29</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1</definedName>
    <definedName name="solver_eng" localSheetId="0" hidden="1">2</definedName>
    <definedName name="solver_est" localSheetId="1" hidden="1">1</definedName>
    <definedName name="solver_est" localSheetId="0" hidden="1">1</definedName>
    <definedName name="solver_ibd" localSheetId="0" hidden="1">2</definedName>
    <definedName name="solver_itr" localSheetId="1" hidden="1">2147483647</definedName>
    <definedName name="solver_itr" localSheetId="0" hidden="1">2147483647</definedName>
    <definedName name="solver_lhs1" localSheetId="1" hidden="1">'Alternative Model'!$B$18:$C$29</definedName>
    <definedName name="solver_lhs1" localSheetId="0" hidden="1">'Main Model'!$B$18:$C$29</definedName>
    <definedName name="solver_lhs2" localSheetId="1" hidden="1">'Alternative Model'!$B$35</definedName>
    <definedName name="solver_lhs2" localSheetId="0" hidden="1">'Main Model'!$B$35</definedName>
    <definedName name="solver_lhs3" localSheetId="1" hidden="1">'Alternative Model'!$B$37:$B$48</definedName>
    <definedName name="solver_lhs3" localSheetId="0" hidden="1">'Main Model'!$B$37:$B$48</definedName>
    <definedName name="solver_lhs4" localSheetId="1" hidden="1">'Alternative Model'!$B$50:$B$60</definedName>
    <definedName name="solver_lhs4" localSheetId="0" hidden="1">'Main Model'!$B$50:$B$60</definedName>
    <definedName name="solver_lhs5" localSheetId="1" hidden="1">'Alternative Model'!$B$62:$B$72</definedName>
    <definedName name="solver_lhs5" localSheetId="0" hidden="1">'Main Model'!$B$62:$B$72</definedName>
    <definedName name="solver_lhs6" localSheetId="1" hidden="1">'Alternative Model'!$B$62:$B$72</definedName>
    <definedName name="solver_lhs6" localSheetId="0" hidden="1">'Main Model'!$B$62:$B$72</definedName>
    <definedName name="solver_lin" localSheetId="0" hidden="1">1</definedName>
    <definedName name="solver_lva" localSheetId="0" hidden="1">2</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6</definedName>
    <definedName name="solver_num" localSheetId="0" hidden="1">6</definedName>
    <definedName name="solver_nwt" localSheetId="1" hidden="1">1</definedName>
    <definedName name="solver_nwt" localSheetId="0" hidden="1">1</definedName>
    <definedName name="solver_ofx" localSheetId="0" hidden="1">2</definedName>
    <definedName name="solver_opt" localSheetId="1" hidden="1">'Alternative Model'!$B$32</definedName>
    <definedName name="solver_opt" localSheetId="0" hidden="1">'Main Model'!$B$32</definedName>
    <definedName name="solver_piv" localSheetId="0" hidden="1">0.000001</definedName>
    <definedName name="solver_pre" localSheetId="1" hidden="1">0.000001</definedName>
    <definedName name="solver_pre" localSheetId="0" hidden="1">"""""""""""""""""""""""""""""""""""""""""""""""""""""""""""""""""""""""""""""""""""""""""""""""""""""""""""""""""""""""""""""""0,000001"""""""""""""""""""""""""""""""""""""""""""""""""""""""""""""""""""""""""""""""""""""""""""""""""""""""""""""""""""""""""""""""</definedName>
    <definedName name="solver_pro" localSheetId="0" hidden="1">2</definedName>
    <definedName name="solver_rbv" localSheetId="1" hidden="1">1</definedName>
    <definedName name="solver_rbv" localSheetId="0" hidden="1">2</definedName>
    <definedName name="solver_red" localSheetId="0" hidden="1">0.000001</definedName>
    <definedName name="solver_rel1" localSheetId="1" hidden="1">4</definedName>
    <definedName name="solver_rel1" localSheetId="0" hidden="1">4</definedName>
    <definedName name="solver_rel2" localSheetId="1" hidden="1">2</definedName>
    <definedName name="solver_rel2" localSheetId="0" hidden="1">2</definedName>
    <definedName name="solver_rel3" localSheetId="1" hidden="1">3</definedName>
    <definedName name="solver_rel3" localSheetId="0" hidden="1">3</definedName>
    <definedName name="solver_rel4" localSheetId="1" hidden="1">3</definedName>
    <definedName name="solver_rel4" localSheetId="0" hidden="1">3</definedName>
    <definedName name="solver_rel5" localSheetId="1" hidden="1">1</definedName>
    <definedName name="solver_rel5" localSheetId="0" hidden="1">1</definedName>
    <definedName name="solver_rel6" localSheetId="1" hidden="1">3</definedName>
    <definedName name="solver_rel6" localSheetId="0" hidden="1">3</definedName>
    <definedName name="solver_reo" localSheetId="0" hidden="1">2</definedName>
    <definedName name="solver_rep" localSheetId="0" hidden="1">2</definedName>
    <definedName name="solver_rhs1" localSheetId="1" hidden="1">integer</definedName>
    <definedName name="solver_rhs1" localSheetId="0" hidden="1">integer</definedName>
    <definedName name="solver_rhs2" localSheetId="1" hidden="1">'Alternative Model'!$D$35</definedName>
    <definedName name="solver_rhs2" localSheetId="0" hidden="1">'Main Model'!$D$35</definedName>
    <definedName name="solver_rhs3" localSheetId="1" hidden="1">'Alternative Model'!$D$37:$D$48</definedName>
    <definedName name="solver_rhs3" localSheetId="0" hidden="1">'Main Model'!$D$37:$D$48</definedName>
    <definedName name="solver_rhs4" localSheetId="1" hidden="1">'Alternative Model'!$D$50:$D$60</definedName>
    <definedName name="solver_rhs4" localSheetId="0" hidden="1">'Main Model'!$D$50:$D$60</definedName>
    <definedName name="solver_rhs5" localSheetId="1" hidden="1">'Alternative Model'!$F$62:$F$72</definedName>
    <definedName name="solver_rhs5" localSheetId="0" hidden="1">'Main Model'!$F$62:$F$72</definedName>
    <definedName name="solver_rhs6" localSheetId="1" hidden="1">'Alternative Model'!$D$62:$D$72</definedName>
    <definedName name="solver_rhs6" localSheetId="0" hidden="1">'Main Model'!$D$62:$D$72</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0</definedName>
    <definedName name="solver_std" localSheetId="0" hidden="1">0</definedName>
    <definedName name="solver_tim" localSheetId="1" hidden="1">2147483647</definedName>
    <definedName name="solver_tim" localSheetId="0" hidden="1">2147483647</definedName>
    <definedName name="solver_tol" localSheetId="1" hidden="1">0.01</definedName>
    <definedName name="solver_tol" localSheetId="0" hidden="1">0</definedName>
    <definedName name="solver_typ" localSheetId="1" hidden="1">1</definedName>
    <definedName name="solver_typ" localSheetId="0" hidden="1">1</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3" l="1"/>
  <c r="E27" i="3"/>
  <c r="F72" i="3"/>
  <c r="D72" i="3"/>
  <c r="B72" i="3"/>
  <c r="E26" i="3"/>
  <c r="F71" i="3"/>
  <c r="D71" i="3"/>
  <c r="B71" i="3"/>
  <c r="E25" i="3"/>
  <c r="F70" i="3"/>
  <c r="D70" i="3"/>
  <c r="B70" i="3"/>
  <c r="E24" i="3"/>
  <c r="F69" i="3"/>
  <c r="D69" i="3"/>
  <c r="B69" i="3"/>
  <c r="E23" i="3"/>
  <c r="F68" i="3"/>
  <c r="D68" i="3"/>
  <c r="B68" i="3"/>
  <c r="E22" i="3"/>
  <c r="F67" i="3"/>
  <c r="D67" i="3"/>
  <c r="B67" i="3"/>
  <c r="E21" i="3"/>
  <c r="F66" i="3"/>
  <c r="D66" i="3"/>
  <c r="B66" i="3"/>
  <c r="E20" i="3"/>
  <c r="F65" i="3"/>
  <c r="D65" i="3"/>
  <c r="B65" i="3"/>
  <c r="E19" i="3"/>
  <c r="F64" i="3"/>
  <c r="D64" i="3"/>
  <c r="B64" i="3"/>
  <c r="E18" i="3"/>
  <c r="F63" i="3"/>
  <c r="D63" i="3"/>
  <c r="B63" i="3"/>
  <c r="F62" i="3"/>
  <c r="D62" i="3"/>
  <c r="B62" i="3"/>
  <c r="D60" i="3"/>
  <c r="B60" i="3"/>
  <c r="D59" i="3"/>
  <c r="B59" i="3"/>
  <c r="D58" i="3"/>
  <c r="B58" i="3"/>
  <c r="D57" i="3"/>
  <c r="B57" i="3"/>
  <c r="D56" i="3"/>
  <c r="B56" i="3"/>
  <c r="D55" i="3"/>
  <c r="B55" i="3"/>
  <c r="D54" i="3"/>
  <c r="B54" i="3"/>
  <c r="D53" i="3"/>
  <c r="B53" i="3"/>
  <c r="D52" i="3"/>
  <c r="B52" i="3"/>
  <c r="D51" i="3"/>
  <c r="B51" i="3"/>
  <c r="D50" i="3"/>
  <c r="B50" i="3"/>
  <c r="B8" i="3"/>
  <c r="D18" i="3"/>
  <c r="D19" i="3"/>
  <c r="D20" i="3"/>
  <c r="D21" i="3"/>
  <c r="D22" i="3"/>
  <c r="D23" i="3"/>
  <c r="D24" i="3"/>
  <c r="D25" i="3"/>
  <c r="D26" i="3"/>
  <c r="D27" i="3"/>
  <c r="D28" i="3"/>
  <c r="D29" i="3"/>
  <c r="B48" i="3"/>
  <c r="B47" i="3"/>
  <c r="B46" i="3"/>
  <c r="B45" i="3"/>
  <c r="B44" i="3"/>
  <c r="B43" i="3"/>
  <c r="B42" i="3"/>
  <c r="B41" i="3"/>
  <c r="B40" i="3"/>
  <c r="B39" i="3"/>
  <c r="B38" i="3"/>
  <c r="B37" i="3"/>
  <c r="B35" i="3"/>
  <c r="E29" i="3"/>
  <c r="E28" i="3"/>
  <c r="D51" i="1"/>
  <c r="F63" i="1"/>
  <c r="B8" i="1"/>
  <c r="D18" i="1"/>
  <c r="D19" i="1"/>
  <c r="D20" i="1"/>
  <c r="D21" i="1"/>
  <c r="D22" i="1"/>
  <c r="D23" i="1"/>
  <c r="D24" i="1"/>
  <c r="D25" i="1"/>
  <c r="D26" i="1"/>
  <c r="D27" i="1"/>
  <c r="D28" i="1"/>
  <c r="D29" i="1"/>
  <c r="E27" i="1"/>
  <c r="F72" i="1"/>
  <c r="D72" i="1"/>
  <c r="B72" i="1"/>
  <c r="E26" i="1"/>
  <c r="F71" i="1"/>
  <c r="D71" i="1"/>
  <c r="B71" i="1"/>
  <c r="E25" i="1"/>
  <c r="F70" i="1"/>
  <c r="D70" i="1"/>
  <c r="B70" i="1"/>
  <c r="E24" i="1"/>
  <c r="F69" i="1"/>
  <c r="D69" i="1"/>
  <c r="B69" i="1"/>
  <c r="E23" i="1"/>
  <c r="F68" i="1"/>
  <c r="D68" i="1"/>
  <c r="B68" i="1"/>
  <c r="E22" i="1"/>
  <c r="F67" i="1"/>
  <c r="D67" i="1"/>
  <c r="B67" i="1"/>
  <c r="E21" i="1"/>
  <c r="F66" i="1"/>
  <c r="D66" i="1"/>
  <c r="B66" i="1"/>
  <c r="E20" i="1"/>
  <c r="F65" i="1"/>
  <c r="D65" i="1"/>
  <c r="B65" i="1"/>
  <c r="E19" i="1"/>
  <c r="F64" i="1"/>
  <c r="D64" i="1"/>
  <c r="B64" i="1"/>
  <c r="E18" i="1"/>
  <c r="D63" i="1"/>
  <c r="B63" i="1"/>
  <c r="F62" i="1"/>
  <c r="D62" i="1"/>
  <c r="B62" i="1"/>
  <c r="D60" i="1"/>
  <c r="B60" i="1"/>
  <c r="D59" i="1"/>
  <c r="B59" i="1"/>
  <c r="D58" i="1"/>
  <c r="B58" i="1"/>
  <c r="D57" i="1"/>
  <c r="B57" i="1"/>
  <c r="D56" i="1"/>
  <c r="B56" i="1"/>
  <c r="D55" i="1"/>
  <c r="B55" i="1"/>
  <c r="D54" i="1"/>
  <c r="B54" i="1"/>
  <c r="D53" i="1"/>
  <c r="B53" i="1"/>
  <c r="D52" i="1"/>
  <c r="B52" i="1"/>
  <c r="B51" i="1"/>
  <c r="D50" i="1"/>
  <c r="B50" i="1"/>
  <c r="B48" i="1"/>
  <c r="B47" i="1"/>
  <c r="B46" i="1"/>
  <c r="B45" i="1"/>
  <c r="B44" i="1"/>
  <c r="B43" i="1"/>
  <c r="B42" i="1"/>
  <c r="B41" i="1"/>
  <c r="B40" i="1"/>
  <c r="B39" i="1"/>
  <c r="B38" i="1"/>
  <c r="B37" i="1"/>
  <c r="B35" i="1"/>
  <c r="B32" i="1"/>
  <c r="E29" i="1"/>
  <c r="E28" i="1"/>
</calcChain>
</file>

<file path=xl/sharedStrings.xml><?xml version="1.0" encoding="utf-8"?>
<sst xmlns="http://schemas.openxmlformats.org/spreadsheetml/2006/main" count="246" uniqueCount="84">
  <si>
    <t>&lt;=</t>
  </si>
  <si>
    <t>Cash available</t>
  </si>
  <si>
    <t>Bikes in the field</t>
  </si>
  <si>
    <t xml:space="preserve">Year 1 </t>
  </si>
  <si>
    <t>Year 2</t>
  </si>
  <si>
    <t>Year 3</t>
  </si>
  <si>
    <t>Year 4</t>
  </si>
  <si>
    <t>Year 5</t>
  </si>
  <si>
    <t>Year 6</t>
  </si>
  <si>
    <t xml:space="preserve">Year 7 </t>
  </si>
  <si>
    <t xml:space="preserve">Year 8 </t>
  </si>
  <si>
    <t>Year 9</t>
  </si>
  <si>
    <t>Year 10</t>
  </si>
  <si>
    <t xml:space="preserve">Year 11 </t>
  </si>
  <si>
    <t>Year 12</t>
  </si>
  <si>
    <t>=</t>
  </si>
  <si>
    <t>Year 1 cash</t>
  </si>
  <si>
    <t>&gt;=</t>
  </si>
  <si>
    <t>Year 2 cash</t>
  </si>
  <si>
    <t>Year 3 cash</t>
  </si>
  <si>
    <t>Year 4 cash</t>
  </si>
  <si>
    <t>Year 5 cash</t>
  </si>
  <si>
    <t>Year 6 cash</t>
  </si>
  <si>
    <t>Year 7 cash</t>
  </si>
  <si>
    <t>Year 8 cash</t>
  </si>
  <si>
    <t>Year 9 cash</t>
  </si>
  <si>
    <t>Year 10 cash</t>
  </si>
  <si>
    <t>Year 11 cash</t>
  </si>
  <si>
    <t>Year 12 cash</t>
  </si>
  <si>
    <t>donations year 2</t>
  </si>
  <si>
    <t>donations year 3</t>
  </si>
  <si>
    <t>donations year 4</t>
  </si>
  <si>
    <t>donations year 5</t>
  </si>
  <si>
    <t>donations year 6</t>
  </si>
  <si>
    <t>donations year 7</t>
  </si>
  <si>
    <t>donations year 8</t>
  </si>
  <si>
    <t>donations year 9</t>
  </si>
  <si>
    <t>donations year 10</t>
  </si>
  <si>
    <t>donations year 11</t>
  </si>
  <si>
    <t>donations year 12</t>
  </si>
  <si>
    <t>Dt year 2</t>
  </si>
  <si>
    <t>Dt year 3</t>
  </si>
  <si>
    <t>Dt year 4</t>
  </si>
  <si>
    <t>Dt year 5</t>
  </si>
  <si>
    <t>Dt year 6</t>
  </si>
  <si>
    <t>Dt year 7</t>
  </si>
  <si>
    <t>Dt year 8</t>
  </si>
  <si>
    <t>Dt year 9</t>
  </si>
  <si>
    <t>Dt year 10</t>
  </si>
  <si>
    <t>Dt year 11</t>
  </si>
  <si>
    <t>Dt year 12</t>
  </si>
  <si>
    <t>Sales Price (per bicycle)</t>
  </si>
  <si>
    <t>Shipping Cost (per bicycle)</t>
  </si>
  <si>
    <t>Annual Holding Cost (per bicycle)</t>
  </si>
  <si>
    <t xml:space="preserve">Production Cost (per bicycle) </t>
  </si>
  <si>
    <t>Total Cost (per bicycle)</t>
  </si>
  <si>
    <t>Starting Budget</t>
  </si>
  <si>
    <t>Min. share of bikes donated (%)</t>
  </si>
  <si>
    <t>Min. share of bikes sold (%)</t>
  </si>
  <si>
    <t>Max. value of demand</t>
  </si>
  <si>
    <t>Bikes Donated</t>
  </si>
  <si>
    <t>Bikes Sold</t>
  </si>
  <si>
    <t>Constraints:</t>
  </si>
  <si>
    <t>Objective Function:</t>
  </si>
  <si>
    <t>MAX "Power of Bicycles"</t>
  </si>
  <si>
    <t>No bikes can be sold in the first year:</t>
  </si>
  <si>
    <r>
      <rPr>
        <u/>
        <sz val="18"/>
        <rFont val="Calibri Light"/>
        <family val="2"/>
      </rPr>
      <t>COMPANY:</t>
    </r>
    <r>
      <rPr>
        <b/>
        <sz val="18"/>
        <rFont val="Calibri Light"/>
        <family val="2"/>
      </rPr>
      <t xml:space="preserve"> WORLD BICYCLE RELIEF </t>
    </r>
  </si>
  <si>
    <t>Optimization Model:</t>
  </si>
  <si>
    <t>Number of bikes donated must be at least a certain percentage of total bikes in the field that year (stipulated in cell B11):</t>
  </si>
  <si>
    <t>We decided on an emergency reserve amount of $100,000. Cash in any year cannot go below this amount:</t>
  </si>
  <si>
    <t>Number of bikes sold must be at least a certain percentage of total bikes in the field that year (stipulated in cell B12) AND cannot exceed maximum possible demand (stipulated in cell B13):</t>
  </si>
  <si>
    <r>
      <t xml:space="preserve">"Social impact" parameter </t>
    </r>
    <r>
      <rPr>
        <sz val="12"/>
        <rFont val="Calibri"/>
        <family val="2"/>
      </rPr>
      <t>α</t>
    </r>
  </si>
  <si>
    <t>A non-profit organization does not necessarily need to rely solely on donations; it can also be revenue-generating. However, this can potentially lead to the non-profit's tax-exempt status being scrutinized. This is where establishing a for-profit subsidiary would be useful, because if structured correctly, the profits from the subsidiary can be used to drive the business and support the main object of the non-profit but also to attract outside investment and offer good pay packages to potential employees. This is how WBR is structured, wherein the non-profit donates a number of philanthropic bicycles each year to raise awareness of their product and generate demand, which then feeds into next year's demand for sold bicycles.</t>
  </si>
  <si>
    <t>WBR's key performance metrics are total number of bicycles distributed (philanthropic + sold), share of funds going to philanthropic programs vs. fundraising campaigns and managerial expenses, number of published M&amp;E studies that rigorously demonstrated improved social impact, and number of bikes sold. WBR's objective is to alleviate the transportation problems of millions living in the developing world by providing access to independence and livelihood through the Power of Bicycles. These metrics ensure an adequate balance between philanthropy and profit-generation, with the emphasis rightly being on philanthropy.</t>
  </si>
  <si>
    <t>WBR had competitors both from Africa and abroad, but those competitors either strictly remained for-profit or had variations in design (by manufacturing more sophisticated bicycles or compromising on quality). These competitors form an opportunity for WBR because it allows for WBR to clearly distinguish themselves and their product from the competition; the focus on philanthropy would lead to an increased likelihood of investment especially since Generation Z are very conscious of factors such as social impact when making a decision.</t>
  </si>
  <si>
    <t>The model in the previous sheet demonstrated the optimal balance between quantities of bicycles donated vs. sold for each year for a projected 11 year period. The value of social enterprise, which is the Power of Bicycles being maximized in the objective function, amounts to 144,430.</t>
  </si>
  <si>
    <t>(from total bikes in the field each year)</t>
  </si>
  <si>
    <t>(maximum production capacity per year)</t>
  </si>
  <si>
    <t>Formula:</t>
  </si>
  <si>
    <t>WBR should try to fulfil the whole monthly demand of 20k bikes in order to maximize the “Power of Bicycles score” (social impact). This demand is equivalent to 25 containers. However, WBR is constrained by its cash availability which depends on its activities in prior years. In order to minimize holding costs, WBR should order as many individual containers as possible (high order frequency). However, WBR already knows the demand of the entire year. Therefore, WBR could try to negotiate a quantity discount with its supplier in return for placing bigger orders which would help with holding costs and inventory management.</t>
  </si>
  <si>
    <t>Objective: Maximizing Social Impact</t>
  </si>
  <si>
    <t>Objective: Maximizing Profit</t>
  </si>
  <si>
    <t>MAX 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</si>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</sst>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409]* #,##0.00_);_([$$-409]* \(#,##0.00\);_([$$-409]* &quot;-&quot;??_);_(@_)"/>
    <numFmt numFmtId="166" formatCode="_-[$$-409]* #,##0.00_ ;_-[$$-409]* \-#,##0.00\ ;_-[$$-409]* &quot;-&quot;??_ ;_-@_ "/>
  </numFmts>
  <fonts count="13" x14ac:knownFonts="1">
    <font>
      <sz val="12"/>
      <name val="Times New Roman"/>
      <family val="1"/>
    </font>
    <font>
      <sz val="12"/>
      <name val="Times New Roman"/>
      <family val="1"/>
    </font>
    <font>
      <b/>
      <sz val="12"/>
      <name val="Calibri Light"/>
      <family val="2"/>
    </font>
    <font>
      <sz val="12"/>
      <name val="Calibri Light"/>
      <family val="2"/>
    </font>
    <font>
      <sz val="12"/>
      <color indexed="8"/>
      <name val="Calibri Light"/>
      <family val="2"/>
    </font>
    <font>
      <sz val="12"/>
      <color rgb="FFFF0000"/>
      <name val="Calibri Light"/>
      <family val="2"/>
    </font>
    <font>
      <b/>
      <sz val="12"/>
      <color indexed="8"/>
      <name val="Calibri Light"/>
      <family val="2"/>
    </font>
    <font>
      <b/>
      <u/>
      <sz val="12"/>
      <name val="Calibri Light"/>
      <family val="2"/>
    </font>
    <font>
      <i/>
      <sz val="12"/>
      <name val="Calibri Light"/>
      <family val="2"/>
    </font>
    <font>
      <b/>
      <sz val="18"/>
      <name val="Calibri Light"/>
      <family val="2"/>
    </font>
    <font>
      <u/>
      <sz val="18"/>
      <name val="Calibri Light"/>
      <family val="2"/>
    </font>
    <font>
      <sz val="12"/>
      <name val="Calibri"/>
      <family val="2"/>
    </font>
    <font>
      <sz val="14"/>
      <name val="Calibri Light"/>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s>
  <borders count="1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0" fillId="0" borderId="0" xfId="0" applyAlignment="1">
      <alignment wrapText="1"/>
    </xf>
    <xf numFmtId="0" fontId="3" fillId="0" borderId="0" xfId="0" applyFont="1"/>
    <xf numFmtId="0" fontId="2" fillId="0" borderId="0" xfId="0" applyFont="1"/>
    <xf numFmtId="0" fontId="3" fillId="0" borderId="0" xfId="1" applyNumberFormat="1" applyFont="1"/>
    <xf numFmtId="0" fontId="3" fillId="0" borderId="0" xfId="0" applyFont="1" applyAlignment="1">
      <alignment horizontal="left"/>
    </xf>
    <xf numFmtId="165" fontId="4" fillId="0" borderId="0" xfId="1" applyNumberFormat="1" applyFont="1"/>
    <xf numFmtId="0" fontId="4" fillId="0" borderId="0" xfId="1" applyNumberFormat="1" applyFont="1"/>
    <xf numFmtId="0" fontId="2" fillId="0" borderId="0" xfId="1" applyNumberFormat="1" applyFont="1" applyAlignment="1">
      <alignment horizontal="center"/>
    </xf>
    <xf numFmtId="0" fontId="2" fillId="0" borderId="0" xfId="0" applyFont="1" applyAlignment="1">
      <alignment horizontal="center"/>
    </xf>
    <xf numFmtId="3" fontId="3" fillId="3" borderId="0" xfId="1" applyNumberFormat="1" applyFont="1" applyFill="1"/>
    <xf numFmtId="3" fontId="3" fillId="3" borderId="0" xfId="0" applyNumberFormat="1" applyFont="1" applyFill="1"/>
    <xf numFmtId="4" fontId="5" fillId="4" borderId="0" xfId="1" applyNumberFormat="1" applyFont="1" applyFill="1" applyAlignment="1">
      <alignment horizontal="center"/>
    </xf>
    <xf numFmtId="0" fontId="3" fillId="0" borderId="3" xfId="0" applyFont="1" applyBorder="1" applyAlignment="1">
      <alignment horizontal="left"/>
    </xf>
    <xf numFmtId="166" fontId="3" fillId="0" borderId="4" xfId="0" applyNumberFormat="1" applyFont="1" applyBorder="1"/>
    <xf numFmtId="0" fontId="3" fillId="0" borderId="3" xfId="0" applyFont="1" applyBorder="1"/>
    <xf numFmtId="0" fontId="3" fillId="0" borderId="5" xfId="0" applyFont="1" applyBorder="1"/>
    <xf numFmtId="0" fontId="3" fillId="0" borderId="6" xfId="0" applyFont="1" applyBorder="1" applyAlignment="1">
      <alignment horizontal="left"/>
    </xf>
    <xf numFmtId="0" fontId="3" fillId="0" borderId="6" xfId="0" applyFont="1" applyBorder="1"/>
    <xf numFmtId="0" fontId="3" fillId="0" borderId="7" xfId="0" applyFont="1" applyBorder="1"/>
    <xf numFmtId="0" fontId="3" fillId="0" borderId="8" xfId="0" applyFont="1" applyBorder="1" applyAlignment="1">
      <alignment horizontal="left"/>
    </xf>
    <xf numFmtId="166" fontId="3" fillId="0" borderId="9" xfId="0" applyNumberFormat="1" applyFont="1" applyBorder="1"/>
    <xf numFmtId="0" fontId="3" fillId="0" borderId="8" xfId="0" applyFont="1" applyBorder="1"/>
    <xf numFmtId="0" fontId="3" fillId="0" borderId="10" xfId="0" applyFont="1" applyBorder="1"/>
    <xf numFmtId="0" fontId="2" fillId="0" borderId="0" xfId="0" applyFont="1" applyAlignment="1">
      <alignment horizontal="left"/>
    </xf>
    <xf numFmtId="165" fontId="6" fillId="0" borderId="0" xfId="1" applyNumberFormat="1" applyFont="1"/>
    <xf numFmtId="1" fontId="3" fillId="0" borderId="5" xfId="0" applyNumberFormat="1" applyFont="1" applyBorder="1"/>
    <xf numFmtId="1" fontId="3" fillId="0" borderId="7" xfId="0" applyNumberFormat="1" applyFont="1" applyBorder="1"/>
    <xf numFmtId="1" fontId="3" fillId="0" borderId="10" xfId="0" applyNumberFormat="1" applyFont="1" applyBorder="1"/>
    <xf numFmtId="0" fontId="7" fillId="0" borderId="0" xfId="0" applyFont="1"/>
    <xf numFmtId="0" fontId="3" fillId="0" borderId="2" xfId="0" applyFont="1" applyBorder="1" applyAlignment="1">
      <alignment horizontal="center"/>
    </xf>
    <xf numFmtId="0" fontId="3" fillId="0" borderId="0" xfId="0" applyFont="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xf>
    <xf numFmtId="0" fontId="3" fillId="0" borderId="9" xfId="0" applyFont="1" applyBorder="1" applyAlignment="1">
      <alignment horizontal="center"/>
    </xf>
    <xf numFmtId="0" fontId="8" fillId="0" borderId="0" xfId="0" applyFont="1"/>
    <xf numFmtId="3" fontId="3" fillId="0" borderId="7" xfId="0" applyNumberFormat="1" applyFont="1" applyBorder="1"/>
    <xf numFmtId="166" fontId="3" fillId="0" borderId="5" xfId="1" applyNumberFormat="1" applyFont="1" applyBorder="1"/>
    <xf numFmtId="166" fontId="3" fillId="0" borderId="7" xfId="1" applyNumberFormat="1" applyFont="1" applyBorder="1"/>
    <xf numFmtId="166" fontId="3" fillId="0" borderId="10" xfId="1" applyNumberFormat="1" applyFont="1" applyBorder="1"/>
    <xf numFmtId="0" fontId="3" fillId="0" borderId="11"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166" fontId="3" fillId="0" borderId="12" xfId="0" applyNumberFormat="1" applyFont="1" applyBorder="1" applyAlignment="1">
      <alignment horizontal="center"/>
    </xf>
    <xf numFmtId="166" fontId="3" fillId="0" borderId="13" xfId="0" applyNumberFormat="1" applyFont="1" applyBorder="1" applyAlignment="1">
      <alignment horizontal="center"/>
    </xf>
    <xf numFmtId="166" fontId="3" fillId="0" borderId="14" xfId="0" applyNumberFormat="1" applyFont="1" applyBorder="1" applyAlignment="1">
      <alignment horizontal="center"/>
    </xf>
    <xf numFmtId="0" fontId="3" fillId="0" borderId="0" xfId="0" applyFont="1" applyFill="1"/>
    <xf numFmtId="0" fontId="3" fillId="0" borderId="2" xfId="0" applyFont="1" applyBorder="1"/>
    <xf numFmtId="1" fontId="3" fillId="0" borderId="2" xfId="0" applyNumberFormat="1" applyFont="1" applyBorder="1" applyAlignment="1">
      <alignment horizontal="center"/>
    </xf>
    <xf numFmtId="0" fontId="3" fillId="0" borderId="1" xfId="0" applyFont="1" applyBorder="1" applyAlignment="1">
      <alignment horizontal="center"/>
    </xf>
    <xf numFmtId="1" fontId="3" fillId="0" borderId="5" xfId="0" applyNumberFormat="1" applyFont="1" applyBorder="1" applyAlignment="1">
      <alignment horizontal="center"/>
    </xf>
    <xf numFmtId="1" fontId="3" fillId="0" borderId="7" xfId="0" applyNumberFormat="1" applyFont="1" applyBorder="1" applyAlignment="1">
      <alignment horizontal="center"/>
    </xf>
    <xf numFmtId="1" fontId="3" fillId="0" borderId="10" xfId="0" applyNumberFormat="1" applyFont="1" applyBorder="1" applyAlignment="1">
      <alignment horizontal="center"/>
    </xf>
    <xf numFmtId="0" fontId="3" fillId="0" borderId="0" xfId="0" applyFont="1" applyBorder="1" applyAlignment="1">
      <alignment horizontal="center"/>
    </xf>
    <xf numFmtId="166" fontId="3" fillId="0" borderId="0" xfId="0" applyNumberFormat="1" applyFont="1" applyBorder="1"/>
    <xf numFmtId="0" fontId="8" fillId="0" borderId="0" xfId="0" applyFont="1" applyAlignment="1">
      <alignment horizontal="right"/>
    </xf>
    <xf numFmtId="0" fontId="3" fillId="0" borderId="0" xfId="0" applyFont="1" applyAlignment="1">
      <alignment vertical="center" wrapText="1"/>
    </xf>
    <xf numFmtId="0" fontId="12" fillId="0" borderId="0" xfId="0" applyFont="1" applyAlignment="1">
      <alignment horizontal="center"/>
    </xf>
    <xf numFmtId="0" fontId="9" fillId="2" borderId="0" xfId="0" applyFont="1" applyFill="1" applyAlignment="1">
      <alignment horizontal="center"/>
    </xf>
    <xf numFmtId="0" fontId="12"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17010</xdr:colOff>
      <xdr:row>30</xdr:row>
      <xdr:rowOff>171450</xdr:rowOff>
    </xdr:from>
    <xdr:to>
      <xdr:col>5</xdr:col>
      <xdr:colOff>0</xdr:colOff>
      <xdr:row>32</xdr:row>
      <xdr:rowOff>22157</xdr:rowOff>
    </xdr:to>
    <xdr:pic>
      <xdr:nvPicPr>
        <xdr:cNvPr id="2" name="Picture 1">
          <a:extLst>
            <a:ext uri="{FF2B5EF4-FFF2-40B4-BE49-F238E27FC236}">
              <a16:creationId xmlns:a16="http://schemas.microsoft.com/office/drawing/2014/main" id="{60338F6F-18AB-410B-B58B-4B6138A01DAC}"/>
            </a:ext>
          </a:extLst>
        </xdr:cNvPr>
        <xdr:cNvPicPr>
          <a:picLocks noChangeAspect="1"/>
        </xdr:cNvPicPr>
      </xdr:nvPicPr>
      <xdr:blipFill>
        <a:blip xmlns:r="http://schemas.openxmlformats.org/officeDocument/2006/relationships" r:embed="rId1"/>
        <a:stretch>
          <a:fillRect/>
        </a:stretch>
      </xdr:blipFill>
      <xdr:spPr>
        <a:xfrm>
          <a:off x="5912985" y="6067425"/>
          <a:ext cx="1116465" cy="250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17010</xdr:colOff>
      <xdr:row>30</xdr:row>
      <xdr:rowOff>171450</xdr:rowOff>
    </xdr:from>
    <xdr:to>
      <xdr:col>5</xdr:col>
      <xdr:colOff>0</xdr:colOff>
      <xdr:row>32</xdr:row>
      <xdr:rowOff>22157</xdr:rowOff>
    </xdr:to>
    <xdr:pic>
      <xdr:nvPicPr>
        <xdr:cNvPr id="7" name="Picture 6">
          <a:extLst>
            <a:ext uri="{FF2B5EF4-FFF2-40B4-BE49-F238E27FC236}">
              <a16:creationId xmlns:a16="http://schemas.microsoft.com/office/drawing/2014/main" id="{2DCD9044-8F5D-4EAF-8793-9CBCA3A91479}"/>
            </a:ext>
          </a:extLst>
        </xdr:cNvPr>
        <xdr:cNvPicPr>
          <a:picLocks noChangeAspect="1"/>
        </xdr:cNvPicPr>
      </xdr:nvPicPr>
      <xdr:blipFill>
        <a:blip xmlns:r="http://schemas.openxmlformats.org/officeDocument/2006/relationships" r:embed="rId1"/>
        <a:stretch>
          <a:fillRect/>
        </a:stretch>
      </xdr:blipFill>
      <xdr:spPr>
        <a:xfrm>
          <a:off x="5907270" y="6275070"/>
          <a:ext cx="1118370" cy="2469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6</xdr:row>
      <xdr:rowOff>190500</xdr:rowOff>
    </xdr:to>
    <xdr:pic>
      <xdr:nvPicPr>
        <xdr:cNvPr id="2" name="Picture 1">
          <a:extLst>
            <a:ext uri="{FF2B5EF4-FFF2-40B4-BE49-F238E27FC236}">
              <a16:creationId xmlns:a16="http://schemas.microsoft.com/office/drawing/2014/main" id="{2C271656-B8E1-4A62-BFBC-640BEE8B83BC}"/>
            </a:ext>
          </a:extLst>
        </xdr:cNvPr>
        <xdr:cNvPicPr>
          <a:picLocks noChangeAspect="1"/>
        </xdr:cNvPicPr>
      </xdr:nvPicPr>
      <xdr:blipFill>
        <a:blip xmlns:r="http://schemas.openxmlformats.org/officeDocument/2006/relationships" r:embed="rId1"/>
        <a:stretch>
          <a:fillRect/>
        </a:stretch>
      </xdr:blipFill>
      <xdr:spPr>
        <a:xfrm>
          <a:off x="0" y="0"/>
          <a:ext cx="10058400" cy="1379220"/>
        </a:xfrm>
        <a:prstGeom prst="rect">
          <a:avLst/>
        </a:prstGeom>
      </xdr:spPr>
    </xdr:pic>
    <xdr:clientData/>
  </xdr:twoCellAnchor>
  <xdr:twoCellAnchor editAs="oneCell">
    <xdr:from>
      <xdr:col>0</xdr:col>
      <xdr:colOff>15240</xdr:colOff>
      <xdr:row>12</xdr:row>
      <xdr:rowOff>7620</xdr:rowOff>
    </xdr:from>
    <xdr:to>
      <xdr:col>15</xdr:col>
      <xdr:colOff>0</xdr:colOff>
      <xdr:row>15</xdr:row>
      <xdr:rowOff>190500</xdr:rowOff>
    </xdr:to>
    <xdr:pic>
      <xdr:nvPicPr>
        <xdr:cNvPr id="3" name="Picture 2">
          <a:extLst>
            <a:ext uri="{FF2B5EF4-FFF2-40B4-BE49-F238E27FC236}">
              <a16:creationId xmlns:a16="http://schemas.microsoft.com/office/drawing/2014/main" id="{52E3B8B5-A68B-4EF0-96E5-40DE4D006307}"/>
            </a:ext>
          </a:extLst>
        </xdr:cNvPr>
        <xdr:cNvPicPr>
          <a:picLocks noChangeAspect="1"/>
        </xdr:cNvPicPr>
      </xdr:nvPicPr>
      <xdr:blipFill>
        <a:blip xmlns:r="http://schemas.openxmlformats.org/officeDocument/2006/relationships" r:embed="rId2"/>
        <a:stretch>
          <a:fillRect/>
        </a:stretch>
      </xdr:blipFill>
      <xdr:spPr>
        <a:xfrm>
          <a:off x="15240" y="2385060"/>
          <a:ext cx="10043160" cy="777240"/>
        </a:xfrm>
        <a:prstGeom prst="rect">
          <a:avLst/>
        </a:prstGeom>
      </xdr:spPr>
    </xdr:pic>
    <xdr:clientData/>
  </xdr:twoCellAnchor>
  <xdr:twoCellAnchor editAs="oneCell">
    <xdr:from>
      <xdr:col>0</xdr:col>
      <xdr:colOff>0</xdr:colOff>
      <xdr:row>20</xdr:row>
      <xdr:rowOff>15240</xdr:rowOff>
    </xdr:from>
    <xdr:to>
      <xdr:col>14</xdr:col>
      <xdr:colOff>662940</xdr:colOff>
      <xdr:row>24</xdr:row>
      <xdr:rowOff>0</xdr:rowOff>
    </xdr:to>
    <xdr:pic>
      <xdr:nvPicPr>
        <xdr:cNvPr id="6" name="Picture 5">
          <a:extLst>
            <a:ext uri="{FF2B5EF4-FFF2-40B4-BE49-F238E27FC236}">
              <a16:creationId xmlns:a16="http://schemas.microsoft.com/office/drawing/2014/main" id="{EA8372C4-3A20-476D-97E0-F0AA34CBA446}"/>
            </a:ext>
          </a:extLst>
        </xdr:cNvPr>
        <xdr:cNvPicPr>
          <a:picLocks noChangeAspect="1"/>
        </xdr:cNvPicPr>
      </xdr:nvPicPr>
      <xdr:blipFill>
        <a:blip xmlns:r="http://schemas.openxmlformats.org/officeDocument/2006/relationships" r:embed="rId3"/>
        <a:stretch>
          <a:fillRect/>
        </a:stretch>
      </xdr:blipFill>
      <xdr:spPr>
        <a:xfrm>
          <a:off x="0" y="3977640"/>
          <a:ext cx="10050780" cy="777240"/>
        </a:xfrm>
        <a:prstGeom prst="rect">
          <a:avLst/>
        </a:prstGeom>
      </xdr:spPr>
    </xdr:pic>
    <xdr:clientData/>
  </xdr:twoCellAnchor>
  <xdr:twoCellAnchor editAs="oneCell">
    <xdr:from>
      <xdr:col>0</xdr:col>
      <xdr:colOff>0</xdr:colOff>
      <xdr:row>28</xdr:row>
      <xdr:rowOff>0</xdr:rowOff>
    </xdr:from>
    <xdr:to>
      <xdr:col>15</xdr:col>
      <xdr:colOff>2650</xdr:colOff>
      <xdr:row>37</xdr:row>
      <xdr:rowOff>0</xdr:rowOff>
    </xdr:to>
    <xdr:pic>
      <xdr:nvPicPr>
        <xdr:cNvPr id="7" name="Picture 6">
          <a:extLst>
            <a:ext uri="{FF2B5EF4-FFF2-40B4-BE49-F238E27FC236}">
              <a16:creationId xmlns:a16="http://schemas.microsoft.com/office/drawing/2014/main" id="{9DED9DF4-BA28-4F25-AFCE-6EB684B31ADD}"/>
            </a:ext>
          </a:extLst>
        </xdr:cNvPr>
        <xdr:cNvPicPr>
          <a:picLocks noChangeAspect="1"/>
        </xdr:cNvPicPr>
      </xdr:nvPicPr>
      <xdr:blipFill>
        <a:blip xmlns:r="http://schemas.openxmlformats.org/officeDocument/2006/relationships" r:embed="rId4"/>
        <a:stretch>
          <a:fillRect/>
        </a:stretch>
      </xdr:blipFill>
      <xdr:spPr>
        <a:xfrm>
          <a:off x="0" y="5547360"/>
          <a:ext cx="10061050" cy="1783080"/>
        </a:xfrm>
        <a:prstGeom prst="rect">
          <a:avLst/>
        </a:prstGeom>
      </xdr:spPr>
    </xdr:pic>
    <xdr:clientData/>
  </xdr:twoCellAnchor>
  <xdr:twoCellAnchor editAs="oneCell">
    <xdr:from>
      <xdr:col>0</xdr:col>
      <xdr:colOff>15240</xdr:colOff>
      <xdr:row>39</xdr:row>
      <xdr:rowOff>15240</xdr:rowOff>
    </xdr:from>
    <xdr:to>
      <xdr:col>14</xdr:col>
      <xdr:colOff>662940</xdr:colOff>
      <xdr:row>47</xdr:row>
      <xdr:rowOff>190500</xdr:rowOff>
    </xdr:to>
    <xdr:pic>
      <xdr:nvPicPr>
        <xdr:cNvPr id="8" name="Picture 7">
          <a:extLst>
            <a:ext uri="{FF2B5EF4-FFF2-40B4-BE49-F238E27FC236}">
              <a16:creationId xmlns:a16="http://schemas.microsoft.com/office/drawing/2014/main" id="{8902162B-3A1A-4EAB-9627-20A2ED0E5003}"/>
            </a:ext>
          </a:extLst>
        </xdr:cNvPr>
        <xdr:cNvPicPr>
          <a:picLocks noChangeAspect="1"/>
        </xdr:cNvPicPr>
      </xdr:nvPicPr>
      <xdr:blipFill>
        <a:blip xmlns:r="http://schemas.openxmlformats.org/officeDocument/2006/relationships" r:embed="rId5"/>
        <a:stretch>
          <a:fillRect/>
        </a:stretch>
      </xdr:blipFill>
      <xdr:spPr>
        <a:xfrm>
          <a:off x="15240" y="7741920"/>
          <a:ext cx="10035540" cy="1760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83"/>
  <sheetViews>
    <sheetView tabSelected="1" topLeftCell="A2" zoomScaleNormal="100" workbookViewId="0">
      <selection activeCell="D9" sqref="D9"/>
    </sheetView>
  </sheetViews>
  <sheetFormatPr defaultColWidth="10.25" defaultRowHeight="15.75" x14ac:dyDescent="0.25"/>
  <cols>
    <col min="1" max="1" width="31.75" customWidth="1"/>
    <col min="2" max="2" width="15.5" customWidth="1"/>
    <col min="3" max="3" width="14.125" customWidth="1"/>
    <col min="4" max="4" width="16" bestFit="1" customWidth="1"/>
    <col min="5" max="5" width="14.875" bestFit="1" customWidth="1"/>
    <col min="6" max="6" width="10.25" bestFit="1" customWidth="1"/>
  </cols>
  <sheetData>
    <row r="1" spans="1:7" ht="23.25" x14ac:dyDescent="0.35">
      <c r="A1" s="61" t="s">
        <v>66</v>
      </c>
      <c r="B1" s="61"/>
      <c r="C1" s="49"/>
      <c r="D1" s="2"/>
      <c r="E1" s="2"/>
      <c r="F1" s="2"/>
    </row>
    <row r="2" spans="1:7" ht="18.75" x14ac:dyDescent="0.3">
      <c r="A2" s="62" t="s">
        <v>80</v>
      </c>
      <c r="B2" s="62"/>
      <c r="C2" s="2"/>
      <c r="D2" s="2"/>
      <c r="E2" s="2"/>
      <c r="F2" s="2"/>
    </row>
    <row r="3" spans="1:7" ht="18.75" x14ac:dyDescent="0.3">
      <c r="A3" s="60"/>
      <c r="B3" s="60"/>
      <c r="C3" s="2"/>
      <c r="D3" s="2"/>
      <c r="E3" s="2"/>
      <c r="F3" s="2"/>
    </row>
    <row r="4" spans="1:7" x14ac:dyDescent="0.25">
      <c r="A4" s="24" t="s">
        <v>51</v>
      </c>
      <c r="B4" s="25">
        <v>147</v>
      </c>
      <c r="C4" s="2"/>
      <c r="D4" s="2"/>
      <c r="E4" s="2"/>
      <c r="F4" s="2"/>
    </row>
    <row r="5" spans="1:7" x14ac:dyDescent="0.25">
      <c r="A5" s="5" t="s">
        <v>52</v>
      </c>
      <c r="B5" s="6">
        <v>8.75</v>
      </c>
      <c r="C5" s="2"/>
      <c r="D5" s="2"/>
      <c r="E5" s="2"/>
      <c r="F5" s="2"/>
    </row>
    <row r="6" spans="1:7" x14ac:dyDescent="0.25">
      <c r="A6" s="5" t="s">
        <v>53</v>
      </c>
      <c r="B6" s="6">
        <v>8</v>
      </c>
      <c r="C6" s="2"/>
      <c r="D6" s="2"/>
      <c r="E6" s="2"/>
      <c r="F6" s="2"/>
    </row>
    <row r="7" spans="1:7" x14ac:dyDescent="0.25">
      <c r="A7" s="5" t="s">
        <v>54</v>
      </c>
      <c r="B7" s="6">
        <v>100</v>
      </c>
      <c r="C7" s="2"/>
      <c r="D7" s="2"/>
      <c r="E7" s="2"/>
      <c r="F7" s="2"/>
    </row>
    <row r="8" spans="1:7" x14ac:dyDescent="0.25">
      <c r="A8" s="24" t="s">
        <v>55</v>
      </c>
      <c r="B8" s="25">
        <f>SUM(B5:B7)</f>
        <v>116.75</v>
      </c>
      <c r="C8" s="2"/>
      <c r="D8" s="2" t="s">
        <v>83</v>
      </c>
      <c r="E8" s="2"/>
      <c r="F8" s="2"/>
    </row>
    <row r="9" spans="1:7" x14ac:dyDescent="0.25">
      <c r="A9" s="24"/>
      <c r="B9" s="25"/>
      <c r="C9" s="2"/>
      <c r="D9" s="2"/>
      <c r="E9" s="2"/>
      <c r="F9" s="2"/>
    </row>
    <row r="10" spans="1:7" s="1" customFormat="1" x14ac:dyDescent="0.25">
      <c r="A10" s="5" t="s">
        <v>56</v>
      </c>
      <c r="B10" s="6">
        <v>4500000</v>
      </c>
      <c r="C10" s="2"/>
      <c r="D10" s="2"/>
      <c r="E10" s="2"/>
      <c r="F10" s="2"/>
      <c r="G10"/>
    </row>
    <row r="11" spans="1:7" x14ac:dyDescent="0.25">
      <c r="A11" s="5" t="s">
        <v>71</v>
      </c>
      <c r="B11" s="7">
        <v>0.75</v>
      </c>
      <c r="C11" s="2"/>
      <c r="D11" s="2"/>
      <c r="E11" s="2"/>
      <c r="F11" s="2"/>
    </row>
    <row r="12" spans="1:7" x14ac:dyDescent="0.25">
      <c r="A12" s="5" t="s">
        <v>57</v>
      </c>
      <c r="B12" s="7">
        <v>0.15</v>
      </c>
      <c r="C12" s="2" t="s">
        <v>76</v>
      </c>
      <c r="D12" s="2"/>
      <c r="E12" s="2"/>
      <c r="F12" s="2"/>
    </row>
    <row r="13" spans="1:7" x14ac:dyDescent="0.25">
      <c r="A13" s="5" t="s">
        <v>58</v>
      </c>
      <c r="B13" s="7">
        <v>0.75</v>
      </c>
      <c r="C13" s="2" t="s">
        <v>76</v>
      </c>
      <c r="D13" s="2"/>
      <c r="E13" s="2"/>
      <c r="F13" s="2"/>
    </row>
    <row r="14" spans="1:7" x14ac:dyDescent="0.25">
      <c r="A14" s="5" t="s">
        <v>59</v>
      </c>
      <c r="B14" s="7">
        <v>1000000</v>
      </c>
      <c r="C14" s="2" t="s">
        <v>77</v>
      </c>
      <c r="D14" s="2"/>
      <c r="E14" s="2"/>
      <c r="F14" s="2"/>
    </row>
    <row r="15" spans="1:7" x14ac:dyDescent="0.25">
      <c r="A15" s="2"/>
      <c r="B15" s="2"/>
      <c r="C15" s="2"/>
      <c r="D15" s="2"/>
      <c r="E15" s="2"/>
      <c r="F15" s="2"/>
    </row>
    <row r="16" spans="1:7" x14ac:dyDescent="0.25">
      <c r="A16" s="29" t="s">
        <v>67</v>
      </c>
      <c r="B16" s="4"/>
      <c r="C16" s="2"/>
      <c r="D16" s="2"/>
      <c r="E16" s="2"/>
      <c r="F16" s="2"/>
    </row>
    <row r="17" spans="1:6" x14ac:dyDescent="0.25">
      <c r="A17" s="2"/>
      <c r="B17" s="8" t="s">
        <v>60</v>
      </c>
      <c r="C17" s="9" t="s">
        <v>61</v>
      </c>
      <c r="D17" s="42" t="s">
        <v>1</v>
      </c>
      <c r="E17" s="42" t="s">
        <v>2</v>
      </c>
      <c r="F17" s="2"/>
    </row>
    <row r="18" spans="1:6" x14ac:dyDescent="0.25">
      <c r="A18" s="3" t="s">
        <v>3</v>
      </c>
      <c r="B18" s="10">
        <v>5972</v>
      </c>
      <c r="C18" s="11">
        <v>0</v>
      </c>
      <c r="D18" s="46">
        <f>B10-SUM(B18:C18)*$B$8</f>
        <v>3802769</v>
      </c>
      <c r="E18" s="43">
        <f>SUM(B18:C18)</f>
        <v>5972</v>
      </c>
      <c r="F18" s="2"/>
    </row>
    <row r="19" spans="1:6" x14ac:dyDescent="0.25">
      <c r="A19" s="3" t="s">
        <v>4</v>
      </c>
      <c r="B19" s="10">
        <v>1054</v>
      </c>
      <c r="C19" s="11">
        <v>5972</v>
      </c>
      <c r="D19" s="47">
        <f>D18-SUM(B19:C19)*$B$8+B$4*C18</f>
        <v>2982483.5</v>
      </c>
      <c r="E19" s="44">
        <f>SUM(B18:C19)</f>
        <v>12998</v>
      </c>
      <c r="F19" s="2"/>
    </row>
    <row r="20" spans="1:6" x14ac:dyDescent="0.25">
      <c r="A20" s="3" t="s">
        <v>5</v>
      </c>
      <c r="B20" s="10">
        <v>2294</v>
      </c>
      <c r="C20" s="11">
        <v>12998</v>
      </c>
      <c r="D20" s="47">
        <f t="shared" ref="D20:D29" si="0">D19-SUM(B20:C20)*$B$8+B$4*C19</f>
        <v>2075026.5</v>
      </c>
      <c r="E20" s="44">
        <f>SUM(B18:C20)</f>
        <v>28290</v>
      </c>
      <c r="F20" s="2"/>
    </row>
    <row r="21" spans="1:6" x14ac:dyDescent="0.25">
      <c r="A21" s="3" t="s">
        <v>6</v>
      </c>
      <c r="B21" s="10">
        <v>4993</v>
      </c>
      <c r="C21" s="11">
        <v>28289</v>
      </c>
      <c r="D21" s="47">
        <f t="shared" si="0"/>
        <v>100059</v>
      </c>
      <c r="E21" s="44">
        <f t="shared" ref="E21:E29" si="1">SUM(B18:C21)</f>
        <v>61572</v>
      </c>
      <c r="F21" s="2"/>
    </row>
    <row r="22" spans="1:6" x14ac:dyDescent="0.25">
      <c r="A22" s="3" t="s">
        <v>7</v>
      </c>
      <c r="B22" s="10">
        <v>5343</v>
      </c>
      <c r="C22" s="11">
        <v>30276</v>
      </c>
      <c r="D22" s="47">
        <f t="shared" si="0"/>
        <v>100023.75</v>
      </c>
      <c r="E22" s="44">
        <f t="shared" si="1"/>
        <v>91219</v>
      </c>
      <c r="F22" s="2"/>
    </row>
    <row r="23" spans="1:6" x14ac:dyDescent="0.25">
      <c r="A23" s="3" t="s">
        <v>8</v>
      </c>
      <c r="B23" s="10">
        <v>5718</v>
      </c>
      <c r="C23" s="11">
        <v>32402</v>
      </c>
      <c r="D23" s="47">
        <f t="shared" si="0"/>
        <v>100085.75</v>
      </c>
      <c r="E23" s="44">
        <f t="shared" si="1"/>
        <v>122313</v>
      </c>
      <c r="F23" s="2"/>
    </row>
    <row r="24" spans="1:6" x14ac:dyDescent="0.25">
      <c r="A24" s="3" t="s">
        <v>9</v>
      </c>
      <c r="B24" s="10">
        <v>6120</v>
      </c>
      <c r="C24" s="11">
        <v>34678</v>
      </c>
      <c r="D24" s="47">
        <f t="shared" si="0"/>
        <v>100013.25</v>
      </c>
      <c r="E24" s="44">
        <f t="shared" si="1"/>
        <v>147819</v>
      </c>
      <c r="F24" s="2"/>
    </row>
    <row r="25" spans="1:6" x14ac:dyDescent="0.25">
      <c r="A25" s="3" t="s">
        <v>10</v>
      </c>
      <c r="B25" s="10">
        <v>6550</v>
      </c>
      <c r="C25" s="11">
        <v>37113</v>
      </c>
      <c r="D25" s="47">
        <f t="shared" si="0"/>
        <v>100024</v>
      </c>
      <c r="E25" s="44">
        <f t="shared" si="1"/>
        <v>158200</v>
      </c>
      <c r="F25" s="2"/>
    </row>
    <row r="26" spans="1:6" x14ac:dyDescent="0.25">
      <c r="A26" s="3" t="s">
        <v>11</v>
      </c>
      <c r="B26" s="10">
        <v>7010</v>
      </c>
      <c r="C26" s="11">
        <v>39719</v>
      </c>
      <c r="D26" s="47">
        <f t="shared" si="0"/>
        <v>100024.25</v>
      </c>
      <c r="E26" s="44">
        <f t="shared" si="1"/>
        <v>169310</v>
      </c>
      <c r="F26" s="2"/>
    </row>
    <row r="27" spans="1:6" x14ac:dyDescent="0.25">
      <c r="A27" s="3" t="s">
        <v>12</v>
      </c>
      <c r="B27" s="10">
        <v>7502</v>
      </c>
      <c r="C27" s="11">
        <v>42508</v>
      </c>
      <c r="D27" s="47">
        <f t="shared" si="0"/>
        <v>100049.75</v>
      </c>
      <c r="E27" s="44">
        <f t="shared" si="1"/>
        <v>181200</v>
      </c>
      <c r="F27" s="2"/>
    </row>
    <row r="28" spans="1:6" x14ac:dyDescent="0.25">
      <c r="A28" s="3" t="s">
        <v>13</v>
      </c>
      <c r="B28" s="10">
        <v>13376</v>
      </c>
      <c r="C28" s="11">
        <v>40146</v>
      </c>
      <c r="D28" s="47">
        <f t="shared" si="0"/>
        <v>100032.25</v>
      </c>
      <c r="E28" s="44">
        <f t="shared" si="1"/>
        <v>193924</v>
      </c>
      <c r="F28" s="2"/>
    </row>
    <row r="29" spans="1:6" x14ac:dyDescent="0.25">
      <c r="A29" s="3" t="s">
        <v>14</v>
      </c>
      <c r="B29" s="10">
        <v>12637</v>
      </c>
      <c r="C29" s="10">
        <v>37911</v>
      </c>
      <c r="D29" s="48">
        <f t="shared" si="0"/>
        <v>100015.25</v>
      </c>
      <c r="E29" s="45">
        <f t="shared" si="1"/>
        <v>200809</v>
      </c>
      <c r="F29" s="2"/>
    </row>
    <row r="30" spans="1:6" x14ac:dyDescent="0.25">
      <c r="A30" s="2"/>
      <c r="B30" s="2"/>
      <c r="C30" s="2"/>
      <c r="D30" s="2"/>
      <c r="E30" s="2"/>
      <c r="F30" s="2"/>
    </row>
    <row r="31" spans="1:6" x14ac:dyDescent="0.25">
      <c r="A31" s="29" t="s">
        <v>63</v>
      </c>
      <c r="B31" s="2"/>
      <c r="C31" s="2"/>
      <c r="D31" s="2"/>
      <c r="E31" s="2"/>
      <c r="F31" s="2"/>
    </row>
    <row r="32" spans="1:6" x14ac:dyDescent="0.25">
      <c r="A32" s="2" t="s">
        <v>64</v>
      </c>
      <c r="B32" s="12">
        <f>SUM(B18:B29)*B11+SUM(C18:C29)*(1-B11)</f>
        <v>144429.75</v>
      </c>
      <c r="C32" s="2"/>
      <c r="D32" s="58" t="s">
        <v>78</v>
      </c>
      <c r="E32" s="2"/>
      <c r="F32" s="2"/>
    </row>
    <row r="33" spans="1:6" x14ac:dyDescent="0.25">
      <c r="A33" s="2"/>
      <c r="B33" s="2"/>
      <c r="C33" s="2"/>
      <c r="D33" s="2"/>
      <c r="E33" s="2"/>
      <c r="F33" s="2"/>
    </row>
    <row r="34" spans="1:6" x14ac:dyDescent="0.25">
      <c r="A34" s="29" t="s">
        <v>62</v>
      </c>
      <c r="B34" s="2"/>
      <c r="C34" s="2"/>
      <c r="D34" s="2"/>
      <c r="E34" s="2"/>
      <c r="F34" s="2"/>
    </row>
    <row r="35" spans="1:6" x14ac:dyDescent="0.25">
      <c r="A35" s="50" t="s">
        <v>65</v>
      </c>
      <c r="B35" s="51">
        <f>C18</f>
        <v>0</v>
      </c>
      <c r="C35" s="30" t="s">
        <v>15</v>
      </c>
      <c r="D35" s="52">
        <v>0</v>
      </c>
      <c r="F35" s="2"/>
    </row>
    <row r="36" spans="1:6" x14ac:dyDescent="0.25">
      <c r="A36" s="37" t="s">
        <v>69</v>
      </c>
      <c r="B36" s="2"/>
      <c r="C36" s="31"/>
      <c r="D36" s="2"/>
      <c r="E36" s="2"/>
      <c r="F36" s="2"/>
    </row>
    <row r="37" spans="1:6" x14ac:dyDescent="0.25">
      <c r="A37" s="13" t="s">
        <v>16</v>
      </c>
      <c r="B37" s="14">
        <f t="shared" ref="B37:B48" si="2">D18</f>
        <v>3802769</v>
      </c>
      <c r="C37" s="35" t="s">
        <v>17</v>
      </c>
      <c r="D37" s="39">
        <v>100000</v>
      </c>
      <c r="E37" s="2"/>
      <c r="F37" s="2"/>
    </row>
    <row r="38" spans="1:6" x14ac:dyDescent="0.25">
      <c r="A38" s="17" t="s">
        <v>18</v>
      </c>
      <c r="B38" s="57">
        <f t="shared" si="2"/>
        <v>2982483.5</v>
      </c>
      <c r="C38" s="56" t="s">
        <v>17</v>
      </c>
      <c r="D38" s="40">
        <v>100000</v>
      </c>
      <c r="E38" s="2"/>
      <c r="F38" s="2"/>
    </row>
    <row r="39" spans="1:6" x14ac:dyDescent="0.25">
      <c r="A39" s="17" t="s">
        <v>19</v>
      </c>
      <c r="B39" s="57">
        <f t="shared" si="2"/>
        <v>2075026.5</v>
      </c>
      <c r="C39" s="56" t="s">
        <v>17</v>
      </c>
      <c r="D39" s="40">
        <v>100000</v>
      </c>
      <c r="E39" s="2"/>
      <c r="F39" s="2"/>
    </row>
    <row r="40" spans="1:6" x14ac:dyDescent="0.25">
      <c r="A40" s="17" t="s">
        <v>20</v>
      </c>
      <c r="B40" s="57">
        <f t="shared" si="2"/>
        <v>100059</v>
      </c>
      <c r="C40" s="56" t="s">
        <v>17</v>
      </c>
      <c r="D40" s="40">
        <v>100000</v>
      </c>
      <c r="E40" s="2"/>
      <c r="F40" s="2"/>
    </row>
    <row r="41" spans="1:6" x14ac:dyDescent="0.25">
      <c r="A41" s="17" t="s">
        <v>21</v>
      </c>
      <c r="B41" s="57">
        <f t="shared" si="2"/>
        <v>100023.75</v>
      </c>
      <c r="C41" s="56" t="s">
        <v>17</v>
      </c>
      <c r="D41" s="40">
        <v>100000</v>
      </c>
      <c r="E41" s="2"/>
      <c r="F41" s="2"/>
    </row>
    <row r="42" spans="1:6" x14ac:dyDescent="0.25">
      <c r="A42" s="17" t="s">
        <v>22</v>
      </c>
      <c r="B42" s="57">
        <f t="shared" si="2"/>
        <v>100085.75</v>
      </c>
      <c r="C42" s="56" t="s">
        <v>17</v>
      </c>
      <c r="D42" s="40">
        <v>100000</v>
      </c>
      <c r="E42" s="2"/>
      <c r="F42" s="2"/>
    </row>
    <row r="43" spans="1:6" x14ac:dyDescent="0.25">
      <c r="A43" s="17" t="s">
        <v>23</v>
      </c>
      <c r="B43" s="57">
        <f t="shared" si="2"/>
        <v>100013.25</v>
      </c>
      <c r="C43" s="56" t="s">
        <v>17</v>
      </c>
      <c r="D43" s="40">
        <v>100000</v>
      </c>
      <c r="E43" s="2"/>
      <c r="F43" s="2"/>
    </row>
    <row r="44" spans="1:6" x14ac:dyDescent="0.25">
      <c r="A44" s="17" t="s">
        <v>24</v>
      </c>
      <c r="B44" s="57">
        <f t="shared" si="2"/>
        <v>100024</v>
      </c>
      <c r="C44" s="56" t="s">
        <v>17</v>
      </c>
      <c r="D44" s="40">
        <v>100000</v>
      </c>
      <c r="E44" s="2"/>
      <c r="F44" s="2"/>
    </row>
    <row r="45" spans="1:6" x14ac:dyDescent="0.25">
      <c r="A45" s="17" t="s">
        <v>25</v>
      </c>
      <c r="B45" s="57">
        <f t="shared" si="2"/>
        <v>100024.25</v>
      </c>
      <c r="C45" s="56" t="s">
        <v>17</v>
      </c>
      <c r="D45" s="40">
        <v>100000</v>
      </c>
      <c r="E45" s="2"/>
      <c r="F45" s="2"/>
    </row>
    <row r="46" spans="1:6" x14ac:dyDescent="0.25">
      <c r="A46" s="17" t="s">
        <v>26</v>
      </c>
      <c r="B46" s="57">
        <f t="shared" si="2"/>
        <v>100049.75</v>
      </c>
      <c r="C46" s="56" t="s">
        <v>17</v>
      </c>
      <c r="D46" s="40">
        <v>100000</v>
      </c>
      <c r="E46" s="2"/>
      <c r="F46" s="2"/>
    </row>
    <row r="47" spans="1:6" x14ac:dyDescent="0.25">
      <c r="A47" s="17" t="s">
        <v>27</v>
      </c>
      <c r="B47" s="57">
        <f t="shared" si="2"/>
        <v>100032.25</v>
      </c>
      <c r="C47" s="56" t="s">
        <v>17</v>
      </c>
      <c r="D47" s="40">
        <v>100000</v>
      </c>
      <c r="E47" s="2"/>
      <c r="F47" s="2"/>
    </row>
    <row r="48" spans="1:6" x14ac:dyDescent="0.25">
      <c r="A48" s="20" t="s">
        <v>28</v>
      </c>
      <c r="B48" s="21">
        <f t="shared" si="2"/>
        <v>100015.25</v>
      </c>
      <c r="C48" s="36" t="s">
        <v>17</v>
      </c>
      <c r="D48" s="41">
        <v>100000</v>
      </c>
      <c r="E48" s="2"/>
      <c r="F48" s="2"/>
    </row>
    <row r="49" spans="1:6" x14ac:dyDescent="0.25">
      <c r="A49" s="37" t="s">
        <v>68</v>
      </c>
      <c r="B49" s="2"/>
      <c r="C49" s="31"/>
      <c r="D49" s="2"/>
      <c r="E49" s="2"/>
      <c r="F49" s="2"/>
    </row>
    <row r="50" spans="1:6" x14ac:dyDescent="0.25">
      <c r="A50" s="15" t="s">
        <v>29</v>
      </c>
      <c r="B50" s="35">
        <f>B19</f>
        <v>1054</v>
      </c>
      <c r="C50" s="35" t="s">
        <v>17</v>
      </c>
      <c r="D50" s="53">
        <f>B$12*SUM(B19:C19)</f>
        <v>1053.8999999999999</v>
      </c>
      <c r="E50" s="2"/>
      <c r="F50" s="2"/>
    </row>
    <row r="51" spans="1:6" x14ac:dyDescent="0.25">
      <c r="A51" s="18" t="s">
        <v>30</v>
      </c>
      <c r="B51" s="56">
        <f t="shared" ref="B51:B60" si="3">B20</f>
        <v>2294</v>
      </c>
      <c r="C51" s="31" t="s">
        <v>17</v>
      </c>
      <c r="D51" s="54">
        <f>B$12*SUM(B20:C20)</f>
        <v>2293.7999999999997</v>
      </c>
      <c r="E51" s="2"/>
      <c r="F51" s="2"/>
    </row>
    <row r="52" spans="1:6" x14ac:dyDescent="0.25">
      <c r="A52" s="18" t="s">
        <v>31</v>
      </c>
      <c r="B52" s="56">
        <f t="shared" si="3"/>
        <v>4993</v>
      </c>
      <c r="C52" s="31" t="s">
        <v>17</v>
      </c>
      <c r="D52" s="54">
        <f t="shared" ref="D52:D60" si="4">B$12*SUM(B21:C21)</f>
        <v>4992.3</v>
      </c>
      <c r="E52" s="2"/>
      <c r="F52" s="2"/>
    </row>
    <row r="53" spans="1:6" x14ac:dyDescent="0.25">
      <c r="A53" s="18" t="s">
        <v>32</v>
      </c>
      <c r="B53" s="56">
        <f t="shared" si="3"/>
        <v>5343</v>
      </c>
      <c r="C53" s="31" t="s">
        <v>17</v>
      </c>
      <c r="D53" s="54">
        <f t="shared" si="4"/>
        <v>5342.8499999999995</v>
      </c>
      <c r="E53" s="2"/>
      <c r="F53" s="2"/>
    </row>
    <row r="54" spans="1:6" x14ac:dyDescent="0.25">
      <c r="A54" s="18" t="s">
        <v>33</v>
      </c>
      <c r="B54" s="56">
        <f t="shared" si="3"/>
        <v>5718</v>
      </c>
      <c r="C54" s="31" t="s">
        <v>17</v>
      </c>
      <c r="D54" s="54">
        <f t="shared" si="4"/>
        <v>5718</v>
      </c>
      <c r="E54" s="2"/>
      <c r="F54" s="2"/>
    </row>
    <row r="55" spans="1:6" x14ac:dyDescent="0.25">
      <c r="A55" s="18" t="s">
        <v>34</v>
      </c>
      <c r="B55" s="56">
        <f t="shared" si="3"/>
        <v>6120</v>
      </c>
      <c r="C55" s="31" t="s">
        <v>17</v>
      </c>
      <c r="D55" s="54">
        <f t="shared" si="4"/>
        <v>6119.7</v>
      </c>
      <c r="E55" s="2"/>
      <c r="F55" s="2"/>
    </row>
    <row r="56" spans="1:6" x14ac:dyDescent="0.25">
      <c r="A56" s="18" t="s">
        <v>35</v>
      </c>
      <c r="B56" s="56">
        <f t="shared" si="3"/>
        <v>6550</v>
      </c>
      <c r="C56" s="31" t="s">
        <v>17</v>
      </c>
      <c r="D56" s="54">
        <f t="shared" si="4"/>
        <v>6549.45</v>
      </c>
      <c r="E56" s="2"/>
      <c r="F56" s="2"/>
    </row>
    <row r="57" spans="1:6" x14ac:dyDescent="0.25">
      <c r="A57" s="18" t="s">
        <v>36</v>
      </c>
      <c r="B57" s="56">
        <f t="shared" si="3"/>
        <v>7010</v>
      </c>
      <c r="C57" s="31" t="s">
        <v>17</v>
      </c>
      <c r="D57" s="54">
        <f t="shared" si="4"/>
        <v>7009.3499999999995</v>
      </c>
      <c r="E57" s="2"/>
      <c r="F57" s="2"/>
    </row>
    <row r="58" spans="1:6" x14ac:dyDescent="0.25">
      <c r="A58" s="18" t="s">
        <v>37</v>
      </c>
      <c r="B58" s="56">
        <f t="shared" si="3"/>
        <v>7502</v>
      </c>
      <c r="C58" s="31" t="s">
        <v>17</v>
      </c>
      <c r="D58" s="54">
        <f t="shared" si="4"/>
        <v>7501.5</v>
      </c>
      <c r="E58" s="2"/>
      <c r="F58" s="2"/>
    </row>
    <row r="59" spans="1:6" x14ac:dyDescent="0.25">
      <c r="A59" s="18" t="s">
        <v>38</v>
      </c>
      <c r="B59" s="56">
        <f t="shared" si="3"/>
        <v>13376</v>
      </c>
      <c r="C59" s="31" t="s">
        <v>17</v>
      </c>
      <c r="D59" s="54">
        <f t="shared" si="4"/>
        <v>8028.2999999999993</v>
      </c>
      <c r="E59" s="2"/>
      <c r="F59" s="2"/>
    </row>
    <row r="60" spans="1:6" x14ac:dyDescent="0.25">
      <c r="A60" s="22" t="s">
        <v>39</v>
      </c>
      <c r="B60" s="36">
        <f t="shared" si="3"/>
        <v>12637</v>
      </c>
      <c r="C60" s="36" t="s">
        <v>17</v>
      </c>
      <c r="D60" s="55">
        <f t="shared" si="4"/>
        <v>7582.2</v>
      </c>
      <c r="E60" s="2"/>
      <c r="F60" s="2"/>
    </row>
    <row r="61" spans="1:6" x14ac:dyDescent="0.25">
      <c r="A61" s="37" t="s">
        <v>70</v>
      </c>
      <c r="B61" s="2"/>
      <c r="C61" s="31"/>
      <c r="D61" s="37"/>
      <c r="E61" s="2"/>
      <c r="F61" s="2"/>
    </row>
    <row r="62" spans="1:6" x14ac:dyDescent="0.25">
      <c r="A62" s="13" t="s">
        <v>40</v>
      </c>
      <c r="B62" s="26">
        <f t="shared" ref="B62:B72" si="5">C19</f>
        <v>5972</v>
      </c>
      <c r="C62" s="35" t="s">
        <v>17</v>
      </c>
      <c r="D62" s="26">
        <f>B$13*SUM(B19:C19)</f>
        <v>5269.5</v>
      </c>
      <c r="E62" s="32" t="s">
        <v>0</v>
      </c>
      <c r="F62" s="16">
        <f>MIN(SUM(B18:C18),B14)</f>
        <v>5972</v>
      </c>
    </row>
    <row r="63" spans="1:6" x14ac:dyDescent="0.25">
      <c r="A63" s="17" t="s">
        <v>41</v>
      </c>
      <c r="B63" s="27">
        <f t="shared" si="5"/>
        <v>12998</v>
      </c>
      <c r="C63" s="31" t="s">
        <v>17</v>
      </c>
      <c r="D63" s="27">
        <f t="shared" ref="D63:D72" si="6">B$13*SUM(B20:C20)</f>
        <v>11469</v>
      </c>
      <c r="E63" s="33" t="s">
        <v>0</v>
      </c>
      <c r="F63" s="38">
        <f>MIN(SUM(B19:C19)+E18,B$14)</f>
        <v>12998</v>
      </c>
    </row>
    <row r="64" spans="1:6" x14ac:dyDescent="0.25">
      <c r="A64" s="17" t="s">
        <v>42</v>
      </c>
      <c r="B64" s="27">
        <f t="shared" si="5"/>
        <v>28289</v>
      </c>
      <c r="C64" s="31" t="s">
        <v>17</v>
      </c>
      <c r="D64" s="27">
        <f t="shared" si="6"/>
        <v>24961.5</v>
      </c>
      <c r="E64" s="33" t="s">
        <v>0</v>
      </c>
      <c r="F64" s="19">
        <f t="shared" ref="F64:F72" si="7">MIN(SUM(B20:C20)+E19,B$14)</f>
        <v>28290</v>
      </c>
    </row>
    <row r="65" spans="1:6" x14ac:dyDescent="0.25">
      <c r="A65" s="17" t="s">
        <v>43</v>
      </c>
      <c r="B65" s="27">
        <f t="shared" si="5"/>
        <v>30276</v>
      </c>
      <c r="C65" s="31" t="s">
        <v>17</v>
      </c>
      <c r="D65" s="27">
        <f t="shared" si="6"/>
        <v>26714.25</v>
      </c>
      <c r="E65" s="33" t="s">
        <v>0</v>
      </c>
      <c r="F65" s="19">
        <f t="shared" si="7"/>
        <v>61572</v>
      </c>
    </row>
    <row r="66" spans="1:6" x14ac:dyDescent="0.25">
      <c r="A66" s="17" t="s">
        <v>44</v>
      </c>
      <c r="B66" s="27">
        <f t="shared" si="5"/>
        <v>32402</v>
      </c>
      <c r="C66" s="31" t="s">
        <v>17</v>
      </c>
      <c r="D66" s="27">
        <f t="shared" si="6"/>
        <v>28590</v>
      </c>
      <c r="E66" s="33" t="s">
        <v>0</v>
      </c>
      <c r="F66" s="19">
        <f t="shared" si="7"/>
        <v>97191</v>
      </c>
    </row>
    <row r="67" spans="1:6" x14ac:dyDescent="0.25">
      <c r="A67" s="17" t="s">
        <v>45</v>
      </c>
      <c r="B67" s="27">
        <f t="shared" si="5"/>
        <v>34678</v>
      </c>
      <c r="C67" s="31" t="s">
        <v>17</v>
      </c>
      <c r="D67" s="27">
        <f t="shared" si="6"/>
        <v>30598.5</v>
      </c>
      <c r="E67" s="33" t="s">
        <v>0</v>
      </c>
      <c r="F67" s="19">
        <f t="shared" si="7"/>
        <v>129339</v>
      </c>
    </row>
    <row r="68" spans="1:6" x14ac:dyDescent="0.25">
      <c r="A68" s="17" t="s">
        <v>46</v>
      </c>
      <c r="B68" s="27">
        <f t="shared" si="5"/>
        <v>37113</v>
      </c>
      <c r="C68" s="31" t="s">
        <v>17</v>
      </c>
      <c r="D68" s="27">
        <f t="shared" si="6"/>
        <v>32747.25</v>
      </c>
      <c r="E68" s="33" t="s">
        <v>0</v>
      </c>
      <c r="F68" s="19">
        <f t="shared" si="7"/>
        <v>163111</v>
      </c>
    </row>
    <row r="69" spans="1:6" x14ac:dyDescent="0.25">
      <c r="A69" s="17" t="s">
        <v>47</v>
      </c>
      <c r="B69" s="27">
        <f t="shared" si="5"/>
        <v>39719</v>
      </c>
      <c r="C69" s="31" t="s">
        <v>17</v>
      </c>
      <c r="D69" s="27">
        <f t="shared" si="6"/>
        <v>35046.75</v>
      </c>
      <c r="E69" s="33" t="s">
        <v>0</v>
      </c>
      <c r="F69" s="19">
        <f t="shared" si="7"/>
        <v>191482</v>
      </c>
    </row>
    <row r="70" spans="1:6" x14ac:dyDescent="0.25">
      <c r="A70" s="17" t="s">
        <v>48</v>
      </c>
      <c r="B70" s="27">
        <f t="shared" si="5"/>
        <v>42508</v>
      </c>
      <c r="C70" s="31" t="s">
        <v>17</v>
      </c>
      <c r="D70" s="27">
        <f t="shared" si="6"/>
        <v>37507.5</v>
      </c>
      <c r="E70" s="33" t="s">
        <v>0</v>
      </c>
      <c r="F70" s="19">
        <f t="shared" si="7"/>
        <v>204929</v>
      </c>
    </row>
    <row r="71" spans="1:6" x14ac:dyDescent="0.25">
      <c r="A71" s="17" t="s">
        <v>49</v>
      </c>
      <c r="B71" s="27">
        <f t="shared" si="5"/>
        <v>40146</v>
      </c>
      <c r="C71" s="31" t="s">
        <v>17</v>
      </c>
      <c r="D71" s="27">
        <f t="shared" si="6"/>
        <v>40141.5</v>
      </c>
      <c r="E71" s="33" t="s">
        <v>0</v>
      </c>
      <c r="F71" s="19">
        <f t="shared" si="7"/>
        <v>219320</v>
      </c>
    </row>
    <row r="72" spans="1:6" x14ac:dyDescent="0.25">
      <c r="A72" s="20" t="s">
        <v>50</v>
      </c>
      <c r="B72" s="28">
        <f t="shared" si="5"/>
        <v>37911</v>
      </c>
      <c r="C72" s="36" t="s">
        <v>17</v>
      </c>
      <c r="D72" s="28">
        <f t="shared" si="6"/>
        <v>37911</v>
      </c>
      <c r="E72" s="34" t="s">
        <v>0</v>
      </c>
      <c r="F72" s="23">
        <f t="shared" si="7"/>
        <v>234722</v>
      </c>
    </row>
    <row r="73" spans="1:6" x14ac:dyDescent="0.25">
      <c r="A73" s="2"/>
      <c r="B73" s="2"/>
      <c r="C73" s="2"/>
      <c r="D73" s="2"/>
      <c r="E73" s="2"/>
      <c r="F73" s="2"/>
    </row>
    <row r="74" spans="1:6" x14ac:dyDescent="0.25">
      <c r="A74" s="2"/>
      <c r="B74" s="2"/>
      <c r="C74" s="2"/>
      <c r="D74" s="2"/>
      <c r="E74" s="2"/>
      <c r="F74" s="2"/>
    </row>
    <row r="75" spans="1:6" x14ac:dyDescent="0.25">
      <c r="A75" s="2"/>
      <c r="B75" s="2"/>
      <c r="C75" s="2"/>
      <c r="D75" s="2"/>
      <c r="E75" s="2"/>
      <c r="F75" s="2"/>
    </row>
    <row r="76" spans="1:6" x14ac:dyDescent="0.25">
      <c r="A76" s="2"/>
      <c r="B76" s="2"/>
      <c r="C76" s="2"/>
      <c r="D76" s="2"/>
      <c r="E76" s="2"/>
      <c r="F76" s="2"/>
    </row>
    <row r="77" spans="1:6" x14ac:dyDescent="0.25">
      <c r="A77" s="2"/>
      <c r="B77" s="2"/>
      <c r="C77" s="2"/>
      <c r="D77" s="2"/>
      <c r="E77" s="2"/>
      <c r="F77" s="2"/>
    </row>
    <row r="78" spans="1:6" x14ac:dyDescent="0.25">
      <c r="A78" s="2"/>
      <c r="B78" s="2"/>
      <c r="C78" s="2"/>
      <c r="D78" s="2"/>
      <c r="E78" s="2"/>
      <c r="F78" s="2"/>
    </row>
    <row r="79" spans="1:6" x14ac:dyDescent="0.25">
      <c r="A79" s="2"/>
      <c r="B79" s="2"/>
      <c r="C79" s="2"/>
      <c r="D79" s="2"/>
      <c r="E79" s="2"/>
      <c r="F79" s="2"/>
    </row>
    <row r="80" spans="1:6" x14ac:dyDescent="0.25">
      <c r="A80" s="2"/>
      <c r="B80" s="2"/>
      <c r="C80" s="2"/>
      <c r="D80" s="2"/>
      <c r="E80" s="2"/>
      <c r="F80" s="2"/>
    </row>
    <row r="81" spans="1:6" x14ac:dyDescent="0.25">
      <c r="A81" s="2"/>
      <c r="B81" s="2"/>
      <c r="C81" s="2"/>
      <c r="D81" s="2"/>
      <c r="E81" s="2"/>
      <c r="F81" s="2"/>
    </row>
    <row r="82" spans="1:6" x14ac:dyDescent="0.25">
      <c r="A82" s="2"/>
      <c r="B82" s="2"/>
      <c r="C82" s="2"/>
      <c r="D82" s="2"/>
      <c r="E82" s="2"/>
      <c r="F82" s="2"/>
    </row>
    <row r="83" spans="1:6" x14ac:dyDescent="0.25">
      <c r="A83" s="2"/>
      <c r="B83" s="2"/>
      <c r="C83" s="2"/>
      <c r="D83" s="2"/>
      <c r="E83" s="2"/>
      <c r="F83" s="2"/>
    </row>
  </sheetData>
  <mergeCells count="2">
    <mergeCell ref="A1:B1"/>
    <mergeCell ref="A2:B2"/>
  </mergeCells>
  <phoneticPr fontId="0" type="noConversion"/>
  <printOptions headings="1" gridLines="1"/>
  <pageMargins left="0.75" right="0.75" top="1" bottom="1" header="0.5" footer="0.5"/>
  <pageSetup scale="92"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1E090-4FF7-4B72-9151-64671BB02AB2}">
  <dimension ref="A1:F73"/>
  <sheetViews>
    <sheetView zoomScale="85" zoomScaleNormal="85" workbookViewId="0">
      <selection activeCell="H11" sqref="H11"/>
    </sheetView>
  </sheetViews>
  <sheetFormatPr defaultRowHeight="15.75" x14ac:dyDescent="0.25"/>
  <cols>
    <col min="1" max="1" width="31.75" customWidth="1"/>
    <col min="2" max="2" width="15.5" customWidth="1"/>
    <col min="3" max="3" width="14.125" customWidth="1"/>
    <col min="4" max="4" width="16" bestFit="1" customWidth="1"/>
    <col min="5" max="5" width="14.875" bestFit="1" customWidth="1"/>
    <col min="6" max="6" width="10.25" bestFit="1" customWidth="1"/>
  </cols>
  <sheetData>
    <row r="1" spans="1:6" ht="23.25" x14ac:dyDescent="0.35">
      <c r="A1" s="61" t="s">
        <v>66</v>
      </c>
      <c r="B1" s="61"/>
      <c r="C1" s="49"/>
      <c r="D1" s="2"/>
      <c r="E1" s="2"/>
      <c r="F1" s="2"/>
    </row>
    <row r="2" spans="1:6" ht="18.75" x14ac:dyDescent="0.3">
      <c r="A2" s="62" t="s">
        <v>81</v>
      </c>
      <c r="B2" s="62"/>
      <c r="C2" s="2"/>
      <c r="D2" s="2"/>
      <c r="E2" s="2"/>
      <c r="F2" s="2"/>
    </row>
    <row r="3" spans="1:6" ht="18.75" x14ac:dyDescent="0.3">
      <c r="A3" s="60"/>
      <c r="B3" s="60"/>
      <c r="C3" s="2"/>
      <c r="D3" s="2"/>
      <c r="E3" s="2"/>
      <c r="F3" s="2"/>
    </row>
    <row r="4" spans="1:6" x14ac:dyDescent="0.25">
      <c r="A4" s="24" t="s">
        <v>51</v>
      </c>
      <c r="B4" s="25">
        <v>147</v>
      </c>
      <c r="C4" s="2"/>
      <c r="D4" s="2"/>
      <c r="E4" s="2"/>
      <c r="F4" s="2"/>
    </row>
    <row r="5" spans="1:6" x14ac:dyDescent="0.25">
      <c r="A5" s="5" t="s">
        <v>52</v>
      </c>
      <c r="B5" s="6">
        <v>8.75</v>
      </c>
      <c r="C5" s="2"/>
      <c r="D5" s="2"/>
      <c r="E5" s="2"/>
      <c r="F5" s="2"/>
    </row>
    <row r="6" spans="1:6" x14ac:dyDescent="0.25">
      <c r="A6" s="5" t="s">
        <v>53</v>
      </c>
      <c r="B6" s="6">
        <v>8</v>
      </c>
      <c r="C6" s="2"/>
      <c r="D6" s="2"/>
      <c r="E6" s="2"/>
      <c r="F6" s="2"/>
    </row>
    <row r="7" spans="1:6" x14ac:dyDescent="0.25">
      <c r="A7" s="5" t="s">
        <v>54</v>
      </c>
      <c r="B7" s="6">
        <v>100</v>
      </c>
      <c r="C7" s="2"/>
      <c r="D7" s="2"/>
      <c r="E7" s="2"/>
      <c r="F7" s="2"/>
    </row>
    <row r="8" spans="1:6" x14ac:dyDescent="0.25">
      <c r="A8" s="24" t="s">
        <v>55</v>
      </c>
      <c r="B8" s="25">
        <f>SUM(B5:B7)</f>
        <v>116.75</v>
      </c>
      <c r="C8" s="2"/>
      <c r="D8" s="2"/>
      <c r="E8" s="2"/>
      <c r="F8" s="2"/>
    </row>
    <row r="9" spans="1:6" x14ac:dyDescent="0.25">
      <c r="A9" s="24"/>
      <c r="B9" s="25"/>
      <c r="C9" s="2"/>
      <c r="D9" s="2"/>
      <c r="E9" s="2"/>
      <c r="F9" s="2"/>
    </row>
    <row r="10" spans="1:6" x14ac:dyDescent="0.25">
      <c r="A10" s="5" t="s">
        <v>56</v>
      </c>
      <c r="B10" s="6">
        <v>4500000</v>
      </c>
      <c r="C10" s="2"/>
      <c r="D10" s="2"/>
      <c r="E10" s="2"/>
      <c r="F10" s="2"/>
    </row>
    <row r="11" spans="1:6" x14ac:dyDescent="0.25">
      <c r="A11" s="5" t="s">
        <v>71</v>
      </c>
      <c r="B11" s="7">
        <v>0.75</v>
      </c>
      <c r="C11" s="2"/>
      <c r="D11" s="2"/>
      <c r="E11" s="2"/>
      <c r="F11" s="2"/>
    </row>
    <row r="12" spans="1:6" x14ac:dyDescent="0.25">
      <c r="A12" s="5" t="s">
        <v>57</v>
      </c>
      <c r="B12" s="7">
        <v>0.15</v>
      </c>
      <c r="C12" s="2" t="s">
        <v>76</v>
      </c>
      <c r="D12" s="2"/>
      <c r="E12" s="2"/>
      <c r="F12" s="2"/>
    </row>
    <row r="13" spans="1:6" x14ac:dyDescent="0.25">
      <c r="A13" s="5" t="s">
        <v>58</v>
      </c>
      <c r="B13" s="7">
        <v>0.75</v>
      </c>
      <c r="C13" s="2" t="s">
        <v>76</v>
      </c>
      <c r="D13" s="2"/>
      <c r="E13" s="2"/>
      <c r="F13" s="2"/>
    </row>
    <row r="14" spans="1:6" x14ac:dyDescent="0.25">
      <c r="A14" s="5" t="s">
        <v>59</v>
      </c>
      <c r="B14" s="7">
        <v>1000000</v>
      </c>
      <c r="C14" s="2" t="s">
        <v>77</v>
      </c>
      <c r="D14" s="2"/>
      <c r="E14" s="2"/>
      <c r="F14" s="2"/>
    </row>
    <row r="15" spans="1:6" x14ac:dyDescent="0.25">
      <c r="A15" s="2"/>
      <c r="B15" s="2"/>
      <c r="C15" s="2"/>
      <c r="D15" s="2"/>
      <c r="E15" s="2"/>
      <c r="F15" s="2"/>
    </row>
    <row r="16" spans="1:6" x14ac:dyDescent="0.25">
      <c r="A16" s="29" t="s">
        <v>67</v>
      </c>
      <c r="B16" s="4"/>
      <c r="C16" s="2"/>
      <c r="D16" s="2"/>
      <c r="E16" s="2"/>
      <c r="F16" s="2"/>
    </row>
    <row r="17" spans="1:6" x14ac:dyDescent="0.25">
      <c r="A17" s="2"/>
      <c r="B17" s="8" t="s">
        <v>60</v>
      </c>
      <c r="C17" s="9" t="s">
        <v>61</v>
      </c>
      <c r="D17" s="42" t="s">
        <v>1</v>
      </c>
      <c r="E17" s="42" t="s">
        <v>2</v>
      </c>
      <c r="F17" s="2"/>
    </row>
    <row r="18" spans="1:6" x14ac:dyDescent="0.25">
      <c r="A18" s="3" t="s">
        <v>3</v>
      </c>
      <c r="B18" s="10">
        <v>5972</v>
      </c>
      <c r="C18" s="11">
        <v>0</v>
      </c>
      <c r="D18" s="46">
        <f>B10-SUM(B18:C18)*$B$8</f>
        <v>3802769</v>
      </c>
      <c r="E18" s="43">
        <f>SUM(B18:C18)</f>
        <v>5972</v>
      </c>
      <c r="F18" s="2"/>
    </row>
    <row r="19" spans="1:6" x14ac:dyDescent="0.25">
      <c r="A19" s="3" t="s">
        <v>4</v>
      </c>
      <c r="B19" s="10">
        <v>1054</v>
      </c>
      <c r="C19" s="11">
        <v>5972</v>
      </c>
      <c r="D19" s="47">
        <f>D18-SUM(B19:C19)*$B$8+B$4*C18</f>
        <v>2982483.5</v>
      </c>
      <c r="E19" s="44">
        <f>SUM(B18:C19)</f>
        <v>12998</v>
      </c>
      <c r="F19" s="2"/>
    </row>
    <row r="20" spans="1:6" x14ac:dyDescent="0.25">
      <c r="A20" s="3" t="s">
        <v>5</v>
      </c>
      <c r="B20" s="10">
        <v>2294</v>
      </c>
      <c r="C20" s="11">
        <v>12998</v>
      </c>
      <c r="D20" s="47">
        <f t="shared" ref="D20:D29" si="0">D19-SUM(B20:C20)*$B$8+B$4*C19</f>
        <v>2075026.5</v>
      </c>
      <c r="E20" s="44">
        <f>SUM(B18:C20)</f>
        <v>28290</v>
      </c>
      <c r="F20" s="2"/>
    </row>
    <row r="21" spans="1:6" x14ac:dyDescent="0.25">
      <c r="A21" s="3" t="s">
        <v>6</v>
      </c>
      <c r="B21" s="10">
        <v>4993</v>
      </c>
      <c r="C21" s="11">
        <v>28289</v>
      </c>
      <c r="D21" s="47">
        <f t="shared" si="0"/>
        <v>100059</v>
      </c>
      <c r="E21" s="44">
        <f t="shared" ref="E21:E29" si="1">SUM(B18:C21)</f>
        <v>61572</v>
      </c>
      <c r="F21" s="2"/>
    </row>
    <row r="22" spans="1:6" x14ac:dyDescent="0.25">
      <c r="A22" s="3" t="s">
        <v>7</v>
      </c>
      <c r="B22" s="10">
        <v>5343</v>
      </c>
      <c r="C22" s="11">
        <v>30276</v>
      </c>
      <c r="D22" s="47">
        <f t="shared" si="0"/>
        <v>100023.75</v>
      </c>
      <c r="E22" s="44">
        <f t="shared" si="1"/>
        <v>91219</v>
      </c>
      <c r="F22" s="2"/>
    </row>
    <row r="23" spans="1:6" x14ac:dyDescent="0.25">
      <c r="A23" s="3" t="s">
        <v>8</v>
      </c>
      <c r="B23" s="10">
        <v>5718</v>
      </c>
      <c r="C23" s="11">
        <v>32402</v>
      </c>
      <c r="D23" s="47">
        <f t="shared" si="0"/>
        <v>100085.75</v>
      </c>
      <c r="E23" s="44">
        <f t="shared" si="1"/>
        <v>122313</v>
      </c>
      <c r="F23" s="2"/>
    </row>
    <row r="24" spans="1:6" x14ac:dyDescent="0.25">
      <c r="A24" s="3" t="s">
        <v>9</v>
      </c>
      <c r="B24" s="10">
        <v>6120</v>
      </c>
      <c r="C24" s="11">
        <v>34678</v>
      </c>
      <c r="D24" s="47">
        <f t="shared" si="0"/>
        <v>100013.25</v>
      </c>
      <c r="E24" s="44">
        <f t="shared" si="1"/>
        <v>147819</v>
      </c>
      <c r="F24" s="2"/>
    </row>
    <row r="25" spans="1:6" x14ac:dyDescent="0.25">
      <c r="A25" s="3" t="s">
        <v>10</v>
      </c>
      <c r="B25" s="10">
        <v>6550</v>
      </c>
      <c r="C25" s="11">
        <v>37113</v>
      </c>
      <c r="D25" s="47">
        <f t="shared" si="0"/>
        <v>100024</v>
      </c>
      <c r="E25" s="44">
        <f t="shared" si="1"/>
        <v>158200</v>
      </c>
      <c r="F25" s="2"/>
    </row>
    <row r="26" spans="1:6" x14ac:dyDescent="0.25">
      <c r="A26" s="3" t="s">
        <v>11</v>
      </c>
      <c r="B26" s="10">
        <v>7010</v>
      </c>
      <c r="C26" s="11">
        <v>39719</v>
      </c>
      <c r="D26" s="47">
        <f t="shared" si="0"/>
        <v>100024.25</v>
      </c>
      <c r="E26" s="44">
        <f t="shared" si="1"/>
        <v>169310</v>
      </c>
      <c r="F26" s="2"/>
    </row>
    <row r="27" spans="1:6" x14ac:dyDescent="0.25">
      <c r="A27" s="3" t="s">
        <v>12</v>
      </c>
      <c r="B27" s="10">
        <v>7502</v>
      </c>
      <c r="C27" s="11">
        <v>42508</v>
      </c>
      <c r="D27" s="47">
        <f t="shared" si="0"/>
        <v>100049.75</v>
      </c>
      <c r="E27" s="44">
        <f t="shared" si="1"/>
        <v>181200</v>
      </c>
      <c r="F27" s="2"/>
    </row>
    <row r="28" spans="1:6" x14ac:dyDescent="0.25">
      <c r="A28" s="3" t="s">
        <v>13</v>
      </c>
      <c r="B28" s="10">
        <v>8029</v>
      </c>
      <c r="C28" s="11">
        <v>45493</v>
      </c>
      <c r="D28" s="47">
        <f t="shared" si="0"/>
        <v>100032.25</v>
      </c>
      <c r="E28" s="44">
        <f t="shared" si="1"/>
        <v>193924</v>
      </c>
      <c r="F28" s="2"/>
    </row>
    <row r="29" spans="1:6" x14ac:dyDescent="0.25">
      <c r="A29" s="3" t="s">
        <v>14</v>
      </c>
      <c r="B29" s="10">
        <v>8592</v>
      </c>
      <c r="C29" s="10">
        <v>48688</v>
      </c>
      <c r="D29" s="48">
        <f t="shared" si="0"/>
        <v>100063.25</v>
      </c>
      <c r="E29" s="45">
        <f t="shared" si="1"/>
        <v>207541</v>
      </c>
      <c r="F29" s="2"/>
    </row>
    <row r="30" spans="1:6" x14ac:dyDescent="0.25">
      <c r="A30" s="2"/>
      <c r="B30" s="2"/>
      <c r="C30" s="2"/>
      <c r="D30" s="2"/>
      <c r="E30" s="2"/>
      <c r="F30" s="2"/>
    </row>
    <row r="31" spans="1:6" x14ac:dyDescent="0.25">
      <c r="A31" s="29" t="s">
        <v>63</v>
      </c>
      <c r="B31" s="2"/>
      <c r="C31" s="2"/>
      <c r="D31" s="2"/>
      <c r="E31" s="2"/>
      <c r="F31" s="2"/>
    </row>
    <row r="32" spans="1:6" x14ac:dyDescent="0.25">
      <c r="A32" s="2" t="s">
        <v>82</v>
      </c>
      <c r="B32" s="12">
        <f>SUM(C18:C29)*(B4-B8)</f>
        <v>10833614</v>
      </c>
      <c r="C32" s="2"/>
      <c r="D32" s="58" t="s">
        <v>78</v>
      </c>
      <c r="E32" s="2"/>
      <c r="F32" s="2"/>
    </row>
    <row r="33" spans="1:6" x14ac:dyDescent="0.25">
      <c r="A33" s="2"/>
      <c r="B33" s="2"/>
      <c r="C33" s="2"/>
      <c r="D33" s="2"/>
      <c r="E33" s="2"/>
      <c r="F33" s="2"/>
    </row>
    <row r="34" spans="1:6" x14ac:dyDescent="0.25">
      <c r="A34" s="29" t="s">
        <v>62</v>
      </c>
      <c r="B34" s="2"/>
      <c r="C34" s="2"/>
      <c r="D34" s="2"/>
      <c r="E34" s="2"/>
      <c r="F34" s="2"/>
    </row>
    <row r="35" spans="1:6" x14ac:dyDescent="0.25">
      <c r="A35" s="50" t="s">
        <v>65</v>
      </c>
      <c r="B35" s="51">
        <f>C18</f>
        <v>0</v>
      </c>
      <c r="C35" s="30" t="s">
        <v>15</v>
      </c>
      <c r="D35" s="52">
        <v>0</v>
      </c>
      <c r="F35" s="2"/>
    </row>
    <row r="36" spans="1:6" x14ac:dyDescent="0.25">
      <c r="A36" s="37" t="s">
        <v>69</v>
      </c>
      <c r="B36" s="2"/>
      <c r="C36" s="31"/>
      <c r="D36" s="2"/>
      <c r="E36" s="2"/>
      <c r="F36" s="2"/>
    </row>
    <row r="37" spans="1:6" x14ac:dyDescent="0.25">
      <c r="A37" s="13" t="s">
        <v>16</v>
      </c>
      <c r="B37" s="14">
        <f t="shared" ref="B37:B48" si="2">D18</f>
        <v>3802769</v>
      </c>
      <c r="C37" s="35" t="s">
        <v>17</v>
      </c>
      <c r="D37" s="39">
        <v>100000</v>
      </c>
      <c r="E37" s="2"/>
      <c r="F37" s="2"/>
    </row>
    <row r="38" spans="1:6" x14ac:dyDescent="0.25">
      <c r="A38" s="17" t="s">
        <v>18</v>
      </c>
      <c r="B38" s="57">
        <f t="shared" si="2"/>
        <v>2982483.5</v>
      </c>
      <c r="C38" s="56" t="s">
        <v>17</v>
      </c>
      <c r="D38" s="40">
        <v>100000</v>
      </c>
      <c r="E38" s="2"/>
      <c r="F38" s="2"/>
    </row>
    <row r="39" spans="1:6" x14ac:dyDescent="0.25">
      <c r="A39" s="17" t="s">
        <v>19</v>
      </c>
      <c r="B39" s="57">
        <f t="shared" si="2"/>
        <v>2075026.5</v>
      </c>
      <c r="C39" s="56" t="s">
        <v>17</v>
      </c>
      <c r="D39" s="40">
        <v>100000</v>
      </c>
      <c r="E39" s="2"/>
      <c r="F39" s="2"/>
    </row>
    <row r="40" spans="1:6" x14ac:dyDescent="0.25">
      <c r="A40" s="17" t="s">
        <v>20</v>
      </c>
      <c r="B40" s="57">
        <f t="shared" si="2"/>
        <v>100059</v>
      </c>
      <c r="C40" s="56" t="s">
        <v>17</v>
      </c>
      <c r="D40" s="40">
        <v>100000</v>
      </c>
      <c r="E40" s="2"/>
      <c r="F40" s="2"/>
    </row>
    <row r="41" spans="1:6" x14ac:dyDescent="0.25">
      <c r="A41" s="17" t="s">
        <v>21</v>
      </c>
      <c r="B41" s="57">
        <f t="shared" si="2"/>
        <v>100023.75</v>
      </c>
      <c r="C41" s="56" t="s">
        <v>17</v>
      </c>
      <c r="D41" s="40">
        <v>100000</v>
      </c>
      <c r="E41" s="2"/>
      <c r="F41" s="2"/>
    </row>
    <row r="42" spans="1:6" x14ac:dyDescent="0.25">
      <c r="A42" s="17" t="s">
        <v>22</v>
      </c>
      <c r="B42" s="57">
        <f t="shared" si="2"/>
        <v>100085.75</v>
      </c>
      <c r="C42" s="56" t="s">
        <v>17</v>
      </c>
      <c r="D42" s="40">
        <v>100000</v>
      </c>
      <c r="E42" s="2"/>
      <c r="F42" s="2"/>
    </row>
    <row r="43" spans="1:6" x14ac:dyDescent="0.25">
      <c r="A43" s="17" t="s">
        <v>23</v>
      </c>
      <c r="B43" s="57">
        <f t="shared" si="2"/>
        <v>100013.25</v>
      </c>
      <c r="C43" s="56" t="s">
        <v>17</v>
      </c>
      <c r="D43" s="40">
        <v>100000</v>
      </c>
      <c r="E43" s="2"/>
      <c r="F43" s="2"/>
    </row>
    <row r="44" spans="1:6" x14ac:dyDescent="0.25">
      <c r="A44" s="17" t="s">
        <v>24</v>
      </c>
      <c r="B44" s="57">
        <f t="shared" si="2"/>
        <v>100024</v>
      </c>
      <c r="C44" s="56" t="s">
        <v>17</v>
      </c>
      <c r="D44" s="40">
        <v>100000</v>
      </c>
      <c r="E44" s="2"/>
      <c r="F44" s="2"/>
    </row>
    <row r="45" spans="1:6" x14ac:dyDescent="0.25">
      <c r="A45" s="17" t="s">
        <v>25</v>
      </c>
      <c r="B45" s="57">
        <f t="shared" si="2"/>
        <v>100024.25</v>
      </c>
      <c r="C45" s="56" t="s">
        <v>17</v>
      </c>
      <c r="D45" s="40">
        <v>100000</v>
      </c>
      <c r="E45" s="2"/>
      <c r="F45" s="2"/>
    </row>
    <row r="46" spans="1:6" x14ac:dyDescent="0.25">
      <c r="A46" s="17" t="s">
        <v>26</v>
      </c>
      <c r="B46" s="57">
        <f t="shared" si="2"/>
        <v>100049.75</v>
      </c>
      <c r="C46" s="56" t="s">
        <v>17</v>
      </c>
      <c r="D46" s="40">
        <v>100000</v>
      </c>
      <c r="E46" s="2"/>
      <c r="F46" s="2"/>
    </row>
    <row r="47" spans="1:6" x14ac:dyDescent="0.25">
      <c r="A47" s="17" t="s">
        <v>27</v>
      </c>
      <c r="B47" s="57">
        <f t="shared" si="2"/>
        <v>100032.25</v>
      </c>
      <c r="C47" s="56" t="s">
        <v>17</v>
      </c>
      <c r="D47" s="40">
        <v>100000</v>
      </c>
      <c r="E47" s="2"/>
      <c r="F47" s="2"/>
    </row>
    <row r="48" spans="1:6" x14ac:dyDescent="0.25">
      <c r="A48" s="20" t="s">
        <v>28</v>
      </c>
      <c r="B48" s="21">
        <f t="shared" si="2"/>
        <v>100063.25</v>
      </c>
      <c r="C48" s="36" t="s">
        <v>17</v>
      </c>
      <c r="D48" s="41">
        <v>100000</v>
      </c>
      <c r="E48" s="2"/>
      <c r="F48" s="2"/>
    </row>
    <row r="49" spans="1:6" x14ac:dyDescent="0.25">
      <c r="A49" s="37" t="s">
        <v>68</v>
      </c>
      <c r="B49" s="2"/>
      <c r="C49" s="31"/>
      <c r="D49" s="2"/>
      <c r="E49" s="2"/>
      <c r="F49" s="2"/>
    </row>
    <row r="50" spans="1:6" x14ac:dyDescent="0.25">
      <c r="A50" s="15" t="s">
        <v>29</v>
      </c>
      <c r="B50" s="35">
        <f>B19</f>
        <v>1054</v>
      </c>
      <c r="C50" s="35" t="s">
        <v>17</v>
      </c>
      <c r="D50" s="53">
        <f>B$12*SUM(B19:C19)</f>
        <v>1053.8999999999999</v>
      </c>
      <c r="E50" s="2"/>
      <c r="F50" s="2"/>
    </row>
    <row r="51" spans="1:6" x14ac:dyDescent="0.25">
      <c r="A51" s="18" t="s">
        <v>30</v>
      </c>
      <c r="B51" s="56">
        <f t="shared" ref="B51:B60" si="3">B20</f>
        <v>2294</v>
      </c>
      <c r="C51" s="31" t="s">
        <v>17</v>
      </c>
      <c r="D51" s="54">
        <f>B$12*SUM(B20:C20)</f>
        <v>2293.7999999999997</v>
      </c>
      <c r="E51" s="2"/>
      <c r="F51" s="2"/>
    </row>
    <row r="52" spans="1:6" x14ac:dyDescent="0.25">
      <c r="A52" s="18" t="s">
        <v>31</v>
      </c>
      <c r="B52" s="56">
        <f t="shared" si="3"/>
        <v>4993</v>
      </c>
      <c r="C52" s="31" t="s">
        <v>17</v>
      </c>
      <c r="D52" s="54">
        <f t="shared" ref="D52:D60" si="4">B$12*SUM(B21:C21)</f>
        <v>4992.3</v>
      </c>
      <c r="E52" s="2"/>
      <c r="F52" s="2"/>
    </row>
    <row r="53" spans="1:6" x14ac:dyDescent="0.25">
      <c r="A53" s="18" t="s">
        <v>32</v>
      </c>
      <c r="B53" s="56">
        <f t="shared" si="3"/>
        <v>5343</v>
      </c>
      <c r="C53" s="31" t="s">
        <v>17</v>
      </c>
      <c r="D53" s="54">
        <f t="shared" si="4"/>
        <v>5342.8499999999995</v>
      </c>
      <c r="E53" s="2"/>
      <c r="F53" s="2"/>
    </row>
    <row r="54" spans="1:6" x14ac:dyDescent="0.25">
      <c r="A54" s="18" t="s">
        <v>33</v>
      </c>
      <c r="B54" s="56">
        <f t="shared" si="3"/>
        <v>5718</v>
      </c>
      <c r="C54" s="31" t="s">
        <v>17</v>
      </c>
      <c r="D54" s="54">
        <f t="shared" si="4"/>
        <v>5718</v>
      </c>
      <c r="E54" s="2"/>
      <c r="F54" s="2"/>
    </row>
    <row r="55" spans="1:6" x14ac:dyDescent="0.25">
      <c r="A55" s="18" t="s">
        <v>34</v>
      </c>
      <c r="B55" s="56">
        <f t="shared" si="3"/>
        <v>6120</v>
      </c>
      <c r="C55" s="31" t="s">
        <v>17</v>
      </c>
      <c r="D55" s="54">
        <f t="shared" si="4"/>
        <v>6119.7</v>
      </c>
      <c r="E55" s="2"/>
      <c r="F55" s="2"/>
    </row>
    <row r="56" spans="1:6" x14ac:dyDescent="0.25">
      <c r="A56" s="18" t="s">
        <v>35</v>
      </c>
      <c r="B56" s="56">
        <f t="shared" si="3"/>
        <v>6550</v>
      </c>
      <c r="C56" s="31" t="s">
        <v>17</v>
      </c>
      <c r="D56" s="54">
        <f t="shared" si="4"/>
        <v>6549.45</v>
      </c>
      <c r="E56" s="2"/>
      <c r="F56" s="2"/>
    </row>
    <row r="57" spans="1:6" x14ac:dyDescent="0.25">
      <c r="A57" s="18" t="s">
        <v>36</v>
      </c>
      <c r="B57" s="56">
        <f t="shared" si="3"/>
        <v>7010</v>
      </c>
      <c r="C57" s="31" t="s">
        <v>17</v>
      </c>
      <c r="D57" s="54">
        <f t="shared" si="4"/>
        <v>7009.3499999999995</v>
      </c>
      <c r="E57" s="2"/>
      <c r="F57" s="2"/>
    </row>
    <row r="58" spans="1:6" x14ac:dyDescent="0.25">
      <c r="A58" s="18" t="s">
        <v>37</v>
      </c>
      <c r="B58" s="56">
        <f t="shared" si="3"/>
        <v>7502</v>
      </c>
      <c r="C58" s="31" t="s">
        <v>17</v>
      </c>
      <c r="D58" s="54">
        <f t="shared" si="4"/>
        <v>7501.5</v>
      </c>
      <c r="E58" s="2"/>
      <c r="F58" s="2"/>
    </row>
    <row r="59" spans="1:6" x14ac:dyDescent="0.25">
      <c r="A59" s="18" t="s">
        <v>38</v>
      </c>
      <c r="B59" s="56">
        <f t="shared" si="3"/>
        <v>8029</v>
      </c>
      <c r="C59" s="31" t="s">
        <v>17</v>
      </c>
      <c r="D59" s="54">
        <f t="shared" si="4"/>
        <v>8028.2999999999993</v>
      </c>
      <c r="E59" s="2"/>
      <c r="F59" s="2"/>
    </row>
    <row r="60" spans="1:6" x14ac:dyDescent="0.25">
      <c r="A60" s="22" t="s">
        <v>39</v>
      </c>
      <c r="B60" s="36">
        <f t="shared" si="3"/>
        <v>8592</v>
      </c>
      <c r="C60" s="36" t="s">
        <v>17</v>
      </c>
      <c r="D60" s="55">
        <f t="shared" si="4"/>
        <v>8592</v>
      </c>
      <c r="E60" s="2"/>
      <c r="F60" s="2"/>
    </row>
    <row r="61" spans="1:6" x14ac:dyDescent="0.25">
      <c r="A61" s="37" t="s">
        <v>70</v>
      </c>
      <c r="B61" s="2"/>
      <c r="C61" s="31"/>
      <c r="D61" s="37"/>
      <c r="E61" s="2"/>
      <c r="F61" s="2"/>
    </row>
    <row r="62" spans="1:6" x14ac:dyDescent="0.25">
      <c r="A62" s="13" t="s">
        <v>40</v>
      </c>
      <c r="B62" s="26">
        <f t="shared" ref="B62:B72" si="5">C19</f>
        <v>5972</v>
      </c>
      <c r="C62" s="35" t="s">
        <v>17</v>
      </c>
      <c r="D62" s="26">
        <f>B$13*SUM(B19:C19)</f>
        <v>5269.5</v>
      </c>
      <c r="E62" s="32" t="s">
        <v>0</v>
      </c>
      <c r="F62" s="16">
        <f>MIN(SUM(B18:C18),B14)</f>
        <v>5972</v>
      </c>
    </row>
    <row r="63" spans="1:6" x14ac:dyDescent="0.25">
      <c r="A63" s="17" t="s">
        <v>41</v>
      </c>
      <c r="B63" s="27">
        <f t="shared" si="5"/>
        <v>12998</v>
      </c>
      <c r="C63" s="31" t="s">
        <v>17</v>
      </c>
      <c r="D63" s="27">
        <f t="shared" ref="D63:D72" si="6">B$13*SUM(B20:C20)</f>
        <v>11469</v>
      </c>
      <c r="E63" s="33" t="s">
        <v>0</v>
      </c>
      <c r="F63" s="38">
        <f>MIN(SUM(B19:C19)+E18,B$14)</f>
        <v>12998</v>
      </c>
    </row>
    <row r="64" spans="1:6" x14ac:dyDescent="0.25">
      <c r="A64" s="17" t="s">
        <v>42</v>
      </c>
      <c r="B64" s="27">
        <f t="shared" si="5"/>
        <v>28289</v>
      </c>
      <c r="C64" s="31" t="s">
        <v>17</v>
      </c>
      <c r="D64" s="27">
        <f t="shared" si="6"/>
        <v>24961.5</v>
      </c>
      <c r="E64" s="33" t="s">
        <v>0</v>
      </c>
      <c r="F64" s="19">
        <f t="shared" ref="F64:F72" si="7">MIN(SUM(B20:C20)+E19,B$14)</f>
        <v>28290</v>
      </c>
    </row>
    <row r="65" spans="1:6" x14ac:dyDescent="0.25">
      <c r="A65" s="17" t="s">
        <v>43</v>
      </c>
      <c r="B65" s="27">
        <f t="shared" si="5"/>
        <v>30276</v>
      </c>
      <c r="C65" s="31" t="s">
        <v>17</v>
      </c>
      <c r="D65" s="27">
        <f t="shared" si="6"/>
        <v>26714.25</v>
      </c>
      <c r="E65" s="33" t="s">
        <v>0</v>
      </c>
      <c r="F65" s="19">
        <f t="shared" si="7"/>
        <v>61572</v>
      </c>
    </row>
    <row r="66" spans="1:6" x14ac:dyDescent="0.25">
      <c r="A66" s="17" t="s">
        <v>44</v>
      </c>
      <c r="B66" s="27">
        <f t="shared" si="5"/>
        <v>32402</v>
      </c>
      <c r="C66" s="31" t="s">
        <v>17</v>
      </c>
      <c r="D66" s="27">
        <f t="shared" si="6"/>
        <v>28590</v>
      </c>
      <c r="E66" s="33" t="s">
        <v>0</v>
      </c>
      <c r="F66" s="19">
        <f t="shared" si="7"/>
        <v>97191</v>
      </c>
    </row>
    <row r="67" spans="1:6" x14ac:dyDescent="0.25">
      <c r="A67" s="17" t="s">
        <v>45</v>
      </c>
      <c r="B67" s="27">
        <f t="shared" si="5"/>
        <v>34678</v>
      </c>
      <c r="C67" s="31" t="s">
        <v>17</v>
      </c>
      <c r="D67" s="27">
        <f t="shared" si="6"/>
        <v>30598.5</v>
      </c>
      <c r="E67" s="33" t="s">
        <v>0</v>
      </c>
      <c r="F67" s="19">
        <f t="shared" si="7"/>
        <v>129339</v>
      </c>
    </row>
    <row r="68" spans="1:6" x14ac:dyDescent="0.25">
      <c r="A68" s="17" t="s">
        <v>46</v>
      </c>
      <c r="B68" s="27">
        <f t="shared" si="5"/>
        <v>37113</v>
      </c>
      <c r="C68" s="31" t="s">
        <v>17</v>
      </c>
      <c r="D68" s="27">
        <f t="shared" si="6"/>
        <v>32747.25</v>
      </c>
      <c r="E68" s="33" t="s">
        <v>0</v>
      </c>
      <c r="F68" s="19">
        <f t="shared" si="7"/>
        <v>163111</v>
      </c>
    </row>
    <row r="69" spans="1:6" x14ac:dyDescent="0.25">
      <c r="A69" s="17" t="s">
        <v>47</v>
      </c>
      <c r="B69" s="27">
        <f t="shared" si="5"/>
        <v>39719</v>
      </c>
      <c r="C69" s="31" t="s">
        <v>17</v>
      </c>
      <c r="D69" s="27">
        <f t="shared" si="6"/>
        <v>35046.75</v>
      </c>
      <c r="E69" s="33" t="s">
        <v>0</v>
      </c>
      <c r="F69" s="19">
        <f t="shared" si="7"/>
        <v>191482</v>
      </c>
    </row>
    <row r="70" spans="1:6" x14ac:dyDescent="0.25">
      <c r="A70" s="17" t="s">
        <v>48</v>
      </c>
      <c r="B70" s="27">
        <f t="shared" si="5"/>
        <v>42508</v>
      </c>
      <c r="C70" s="31" t="s">
        <v>17</v>
      </c>
      <c r="D70" s="27">
        <f t="shared" si="6"/>
        <v>37507.5</v>
      </c>
      <c r="E70" s="33" t="s">
        <v>0</v>
      </c>
      <c r="F70" s="19">
        <f t="shared" si="7"/>
        <v>204929</v>
      </c>
    </row>
    <row r="71" spans="1:6" x14ac:dyDescent="0.25">
      <c r="A71" s="17" t="s">
        <v>49</v>
      </c>
      <c r="B71" s="27">
        <f t="shared" si="5"/>
        <v>45493</v>
      </c>
      <c r="C71" s="31" t="s">
        <v>17</v>
      </c>
      <c r="D71" s="27">
        <f t="shared" si="6"/>
        <v>40141.5</v>
      </c>
      <c r="E71" s="33" t="s">
        <v>0</v>
      </c>
      <c r="F71" s="19">
        <f t="shared" si="7"/>
        <v>219320</v>
      </c>
    </row>
    <row r="72" spans="1:6" x14ac:dyDescent="0.25">
      <c r="A72" s="20" t="s">
        <v>50</v>
      </c>
      <c r="B72" s="28">
        <f t="shared" si="5"/>
        <v>48688</v>
      </c>
      <c r="C72" s="36" t="s">
        <v>17</v>
      </c>
      <c r="D72" s="28">
        <f t="shared" si="6"/>
        <v>42960</v>
      </c>
      <c r="E72" s="34" t="s">
        <v>0</v>
      </c>
      <c r="F72" s="23">
        <f t="shared" si="7"/>
        <v>234722</v>
      </c>
    </row>
    <row r="73" spans="1:6" x14ac:dyDescent="0.25">
      <c r="A73" s="2"/>
      <c r="B73" s="2"/>
      <c r="C73" s="2"/>
      <c r="D73" s="2"/>
      <c r="E73" s="2"/>
      <c r="F73" s="2"/>
    </row>
  </sheetData>
  <mergeCells count="2">
    <mergeCell ref="A1:B1"/>
    <mergeCell ref="A2:B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9388-005F-4F90-A6E6-9D0ED7680AC3}">
  <dimension ref="A8:O53"/>
  <sheetViews>
    <sheetView workbookViewId="0">
      <selection activeCell="I59" sqref="I59"/>
    </sheetView>
  </sheetViews>
  <sheetFormatPr defaultRowHeight="15.75" x14ac:dyDescent="0.25"/>
  <sheetData>
    <row r="8" spans="1:15" ht="15.6" customHeight="1" x14ac:dyDescent="0.25">
      <c r="A8" s="63" t="s">
        <v>72</v>
      </c>
      <c r="B8" s="63"/>
      <c r="C8" s="63"/>
      <c r="D8" s="63"/>
      <c r="E8" s="63"/>
      <c r="F8" s="63"/>
      <c r="G8" s="63"/>
      <c r="H8" s="63"/>
      <c r="I8" s="63"/>
      <c r="J8" s="63"/>
      <c r="K8" s="63"/>
      <c r="L8" s="63"/>
      <c r="M8" s="63"/>
      <c r="N8" s="63"/>
      <c r="O8" s="63"/>
    </row>
    <row r="9" spans="1:15" x14ac:dyDescent="0.25">
      <c r="A9" s="63"/>
      <c r="B9" s="63"/>
      <c r="C9" s="63"/>
      <c r="D9" s="63"/>
      <c r="E9" s="63"/>
      <c r="F9" s="63"/>
      <c r="G9" s="63"/>
      <c r="H9" s="63"/>
      <c r="I9" s="63"/>
      <c r="J9" s="63"/>
      <c r="K9" s="63"/>
      <c r="L9" s="63"/>
      <c r="M9" s="63"/>
      <c r="N9" s="63"/>
      <c r="O9" s="63"/>
    </row>
    <row r="10" spans="1:15" x14ac:dyDescent="0.25">
      <c r="A10" s="63"/>
      <c r="B10" s="63"/>
      <c r="C10" s="63"/>
      <c r="D10" s="63"/>
      <c r="E10" s="63"/>
      <c r="F10" s="63"/>
      <c r="G10" s="63"/>
      <c r="H10" s="63"/>
      <c r="I10" s="63"/>
      <c r="J10" s="63"/>
      <c r="K10" s="63"/>
      <c r="L10" s="63"/>
      <c r="M10" s="63"/>
      <c r="N10" s="63"/>
      <c r="O10" s="63"/>
    </row>
    <row r="11" spans="1:15" x14ac:dyDescent="0.25">
      <c r="A11" s="63"/>
      <c r="B11" s="63"/>
      <c r="C11" s="63"/>
      <c r="D11" s="63"/>
      <c r="E11" s="63"/>
      <c r="F11" s="63"/>
      <c r="G11" s="63"/>
      <c r="H11" s="63"/>
      <c r="I11" s="63"/>
      <c r="J11" s="63"/>
      <c r="K11" s="63"/>
      <c r="L11" s="63"/>
      <c r="M11" s="63"/>
      <c r="N11" s="63"/>
      <c r="O11" s="63"/>
    </row>
    <row r="12" spans="1:15" x14ac:dyDescent="0.25">
      <c r="A12" s="63"/>
      <c r="B12" s="63"/>
      <c r="C12" s="63"/>
      <c r="D12" s="63"/>
      <c r="E12" s="63"/>
      <c r="F12" s="63"/>
      <c r="G12" s="63"/>
      <c r="H12" s="63"/>
      <c r="I12" s="63"/>
      <c r="J12" s="63"/>
      <c r="K12" s="63"/>
      <c r="L12" s="63"/>
      <c r="M12" s="63"/>
      <c r="N12" s="63"/>
      <c r="O12" s="63"/>
    </row>
    <row r="17" spans="1:15" ht="15.6" customHeight="1" x14ac:dyDescent="0.25">
      <c r="A17" s="63" t="s">
        <v>73</v>
      </c>
      <c r="B17" s="63"/>
      <c r="C17" s="63"/>
      <c r="D17" s="63"/>
      <c r="E17" s="63"/>
      <c r="F17" s="63"/>
      <c r="G17" s="63"/>
      <c r="H17" s="63"/>
      <c r="I17" s="63"/>
      <c r="J17" s="63"/>
      <c r="K17" s="63"/>
      <c r="L17" s="63"/>
      <c r="M17" s="63"/>
      <c r="N17" s="63"/>
      <c r="O17" s="63"/>
    </row>
    <row r="18" spans="1:15" x14ac:dyDescent="0.25">
      <c r="A18" s="63"/>
      <c r="B18" s="63"/>
      <c r="C18" s="63"/>
      <c r="D18" s="63"/>
      <c r="E18" s="63"/>
      <c r="F18" s="63"/>
      <c r="G18" s="63"/>
      <c r="H18" s="63"/>
      <c r="I18" s="63"/>
      <c r="J18" s="63"/>
      <c r="K18" s="63"/>
      <c r="L18" s="63"/>
      <c r="M18" s="63"/>
      <c r="N18" s="63"/>
      <c r="O18" s="63"/>
    </row>
    <row r="19" spans="1:15" x14ac:dyDescent="0.25">
      <c r="A19" s="63"/>
      <c r="B19" s="63"/>
      <c r="C19" s="63"/>
      <c r="D19" s="63"/>
      <c r="E19" s="63"/>
      <c r="F19" s="63"/>
      <c r="G19" s="63"/>
      <c r="H19" s="63"/>
      <c r="I19" s="63"/>
      <c r="J19" s="63"/>
      <c r="K19" s="63"/>
      <c r="L19" s="63"/>
      <c r="M19" s="63"/>
      <c r="N19" s="63"/>
      <c r="O19" s="63"/>
    </row>
    <row r="20" spans="1:15" x14ac:dyDescent="0.25">
      <c r="A20" s="63"/>
      <c r="B20" s="63"/>
      <c r="C20" s="63"/>
      <c r="D20" s="63"/>
      <c r="E20" s="63"/>
      <c r="F20" s="63"/>
      <c r="G20" s="63"/>
      <c r="H20" s="63"/>
      <c r="I20" s="63"/>
      <c r="J20" s="63"/>
      <c r="K20" s="63"/>
      <c r="L20" s="63"/>
      <c r="M20" s="63"/>
      <c r="N20" s="63"/>
      <c r="O20" s="63"/>
    </row>
    <row r="25" spans="1:15" x14ac:dyDescent="0.25">
      <c r="A25" s="63" t="s">
        <v>74</v>
      </c>
      <c r="B25" s="63"/>
      <c r="C25" s="63"/>
      <c r="D25" s="63"/>
      <c r="E25" s="63"/>
      <c r="F25" s="63"/>
      <c r="G25" s="63"/>
      <c r="H25" s="63"/>
      <c r="I25" s="63"/>
      <c r="J25" s="63"/>
      <c r="K25" s="63"/>
      <c r="L25" s="63"/>
      <c r="M25" s="63"/>
      <c r="N25" s="63"/>
      <c r="O25" s="63"/>
    </row>
    <row r="26" spans="1:15" x14ac:dyDescent="0.25">
      <c r="A26" s="63"/>
      <c r="B26" s="63"/>
      <c r="C26" s="63"/>
      <c r="D26" s="63"/>
      <c r="E26" s="63"/>
      <c r="F26" s="63"/>
      <c r="G26" s="63"/>
      <c r="H26" s="63"/>
      <c r="I26" s="63"/>
      <c r="J26" s="63"/>
      <c r="K26" s="63"/>
      <c r="L26" s="63"/>
      <c r="M26" s="63"/>
      <c r="N26" s="63"/>
      <c r="O26" s="63"/>
    </row>
    <row r="27" spans="1:15" x14ac:dyDescent="0.25">
      <c r="A27" s="63"/>
      <c r="B27" s="63"/>
      <c r="C27" s="63"/>
      <c r="D27" s="63"/>
      <c r="E27" s="63"/>
      <c r="F27" s="63"/>
      <c r="G27" s="63"/>
      <c r="H27" s="63"/>
      <c r="I27" s="63"/>
      <c r="J27" s="63"/>
      <c r="K27" s="63"/>
      <c r="L27" s="63"/>
      <c r="M27" s="63"/>
      <c r="N27" s="63"/>
      <c r="O27" s="63"/>
    </row>
    <row r="28" spans="1:15" x14ac:dyDescent="0.25">
      <c r="A28" s="63"/>
      <c r="B28" s="63"/>
      <c r="C28" s="63"/>
      <c r="D28" s="63"/>
      <c r="E28" s="63"/>
      <c r="F28" s="63"/>
      <c r="G28" s="63"/>
      <c r="H28" s="63"/>
      <c r="I28" s="63"/>
      <c r="J28" s="63"/>
      <c r="K28" s="63"/>
      <c r="L28" s="63"/>
      <c r="M28" s="63"/>
      <c r="N28" s="63"/>
      <c r="O28" s="63"/>
    </row>
    <row r="38" spans="1:15" x14ac:dyDescent="0.25">
      <c r="A38" s="63" t="s">
        <v>75</v>
      </c>
      <c r="B38" s="63"/>
      <c r="C38" s="63"/>
      <c r="D38" s="63"/>
      <c r="E38" s="63"/>
      <c r="F38" s="63"/>
      <c r="G38" s="63"/>
      <c r="H38" s="63"/>
      <c r="I38" s="63"/>
      <c r="J38" s="63"/>
      <c r="K38" s="63"/>
      <c r="L38" s="63"/>
      <c r="M38" s="63"/>
      <c r="N38" s="63"/>
      <c r="O38" s="63"/>
    </row>
    <row r="39" spans="1:15" x14ac:dyDescent="0.25">
      <c r="A39" s="63"/>
      <c r="B39" s="63"/>
      <c r="C39" s="63"/>
      <c r="D39" s="63"/>
      <c r="E39" s="63"/>
      <c r="F39" s="63"/>
      <c r="G39" s="63"/>
      <c r="H39" s="63"/>
      <c r="I39" s="63"/>
      <c r="J39" s="63"/>
      <c r="K39" s="63"/>
      <c r="L39" s="63"/>
      <c r="M39" s="63"/>
      <c r="N39" s="63"/>
      <c r="O39" s="63"/>
    </row>
    <row r="49" spans="1:15" ht="15.6" customHeight="1" x14ac:dyDescent="0.25">
      <c r="A49" s="64" t="s">
        <v>79</v>
      </c>
      <c r="B49" s="64"/>
      <c r="C49" s="64"/>
      <c r="D49" s="64"/>
      <c r="E49" s="64"/>
      <c r="F49" s="64"/>
      <c r="G49" s="64"/>
      <c r="H49" s="64"/>
      <c r="I49" s="64"/>
      <c r="J49" s="64"/>
      <c r="K49" s="64"/>
      <c r="L49" s="64"/>
      <c r="M49" s="64"/>
      <c r="N49" s="64"/>
      <c r="O49" s="64"/>
    </row>
    <row r="50" spans="1:15" x14ac:dyDescent="0.25">
      <c r="A50" s="64"/>
      <c r="B50" s="64"/>
      <c r="C50" s="64"/>
      <c r="D50" s="64"/>
      <c r="E50" s="64"/>
      <c r="F50" s="64"/>
      <c r="G50" s="64"/>
      <c r="H50" s="64"/>
      <c r="I50" s="64"/>
      <c r="J50" s="64"/>
      <c r="K50" s="64"/>
      <c r="L50" s="64"/>
      <c r="M50" s="64"/>
      <c r="N50" s="64"/>
      <c r="O50" s="64"/>
    </row>
    <row r="51" spans="1:15" x14ac:dyDescent="0.25">
      <c r="A51" s="64"/>
      <c r="B51" s="64"/>
      <c r="C51" s="64"/>
      <c r="D51" s="64"/>
      <c r="E51" s="64"/>
      <c r="F51" s="64"/>
      <c r="G51" s="64"/>
      <c r="H51" s="64"/>
      <c r="I51" s="64"/>
      <c r="J51" s="64"/>
      <c r="K51" s="64"/>
      <c r="L51" s="64"/>
      <c r="M51" s="64"/>
      <c r="N51" s="64"/>
      <c r="O51" s="64"/>
    </row>
    <row r="52" spans="1:15" x14ac:dyDescent="0.25">
      <c r="A52" s="64"/>
      <c r="B52" s="64"/>
      <c r="C52" s="64"/>
      <c r="D52" s="64"/>
      <c r="E52" s="64"/>
      <c r="F52" s="64"/>
      <c r="G52" s="64"/>
      <c r="H52" s="64"/>
      <c r="I52" s="64"/>
      <c r="J52" s="64"/>
      <c r="K52" s="64"/>
      <c r="L52" s="64"/>
      <c r="M52" s="64"/>
      <c r="N52" s="64"/>
      <c r="O52" s="64"/>
    </row>
    <row r="53" spans="1:15" x14ac:dyDescent="0.25">
      <c r="A53" s="59"/>
      <c r="B53" s="59"/>
      <c r="C53" s="59"/>
      <c r="D53" s="59"/>
      <c r="E53" s="59"/>
      <c r="F53" s="59"/>
      <c r="G53" s="59"/>
      <c r="H53" s="59"/>
      <c r="I53" s="59"/>
      <c r="J53" s="59"/>
      <c r="K53" s="59"/>
      <c r="L53" s="59"/>
      <c r="M53" s="59"/>
      <c r="N53" s="59"/>
      <c r="O53" s="59"/>
    </row>
  </sheetData>
  <mergeCells count="5">
    <mergeCell ref="A8:O12"/>
    <mergeCell ref="A17:O20"/>
    <mergeCell ref="A25:O28"/>
    <mergeCell ref="A38:O39"/>
    <mergeCell ref="A49:O5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Model</vt:lpstr>
      <vt:lpstr>Alternative Model</vt:lpstr>
      <vt:lpstr>Questions &amp; Answers</vt:lpstr>
    </vt:vector>
  </TitlesOfParts>
  <Company>University of Cincinnati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J. Sweeney</dc:creator>
  <cp:lastModifiedBy>Emily Gomez</cp:lastModifiedBy>
  <cp:lastPrinted>1997-09-08T13:11:54Z</cp:lastPrinted>
  <dcterms:created xsi:type="dcterms:W3CDTF">1997-04-05T14:52:20Z</dcterms:created>
  <dcterms:modified xsi:type="dcterms:W3CDTF">2020-04-06T19:03:06Z</dcterms:modified>
</cp:coreProperties>
</file>