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uma02\Downloads\"/>
    </mc:Choice>
  </mc:AlternateContent>
  <xr:revisionPtr revIDLastSave="0" documentId="13_ncr:1_{E6FD21C6-268F-43F3-BCF1-89814EC803B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ankStmts" sheetId="4" r:id="rId1"/>
  </sheets>
  <definedNames>
    <definedName name="_xlnm._FilterDatabase" localSheetId="0" hidden="1">BankStmts!$E$1:$E$216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4" l="1"/>
  <c r="N35" i="4" s="1"/>
  <c r="M33" i="4"/>
  <c r="M34" i="4" s="1"/>
  <c r="M35" i="4" s="1"/>
  <c r="J4" i="4"/>
  <c r="J6" i="4"/>
  <c r="J7" i="4"/>
  <c r="J8" i="4"/>
  <c r="J9" i="4"/>
  <c r="J12" i="4"/>
  <c r="J25" i="4"/>
  <c r="J26" i="4"/>
  <c r="J29" i="4"/>
  <c r="J27" i="4"/>
  <c r="J16" i="4"/>
  <c r="J17" i="4"/>
  <c r="J22" i="4"/>
  <c r="J23" i="4"/>
  <c r="J31" i="4"/>
  <c r="J32" i="4"/>
  <c r="I39" i="4"/>
  <c r="J39" i="4" s="1"/>
  <c r="I40" i="4"/>
  <c r="J40" i="4" s="1"/>
  <c r="J10" i="4" l="1"/>
  <c r="F203" i="4"/>
  <c r="F205" i="4" s="1"/>
  <c r="F208" i="4" l="1"/>
</calcChain>
</file>

<file path=xl/sharedStrings.xml><?xml version="1.0" encoding="utf-8"?>
<sst xmlns="http://schemas.openxmlformats.org/spreadsheetml/2006/main" count="680" uniqueCount="221">
  <si>
    <t>Description</t>
  </si>
  <si>
    <t>12-20-2019 SKYPE.COM/GO/BILL 352-000000 WA auth #500358</t>
  </si>
  <si>
    <t>12-19-2019 SHELL OIL 57444212 UNION CITY CA auth #153278</t>
  </si>
  <si>
    <t>12-09-2019 COSTCO WHSE #0778 FREMONT CA auth #488309</t>
  </si>
  <si>
    <t>12-08-2019 SQ *SPICE PALATE L Fremont CA auth #966871</t>
  </si>
  <si>
    <t>12-01-2019 TACO BELL - EXPRES CHENNAI auth #447584</t>
  </si>
  <si>
    <t>11-28-2019 SINGAPOREAI 243132 INDIA auth #698458</t>
  </si>
  <si>
    <t>11-24-2019 AGODA.COM INTERNET auth #619433</t>
  </si>
  <si>
    <t>11-25-2019 NEW SARAVANA STORE CHENNAI auth #87535</t>
  </si>
  <si>
    <t>11-25-2019 NEW SARAVANA STORE CHENNAI auth #79206</t>
  </si>
  <si>
    <t>11-25-2019 NEW SARAVANA STORE CHENNAI auth #63337</t>
  </si>
  <si>
    <t>11-25-2019 THALAPPAKATTI HOTE CHENNAI auth #56882</t>
  </si>
  <si>
    <t>11-21-2019 INDIGO GURGAON auth #250472</t>
  </si>
  <si>
    <t>11-20-2019 SPICEJET LIMITED GURGAON auth #224354</t>
  </si>
  <si>
    <t>11-09-2019 WWW.AIRASIA.S2IUFG BANGKOK auth #460018</t>
  </si>
  <si>
    <t>11-09-2019 WWW.AIRASIA.DZJKJW BANGKOK auth #466848</t>
  </si>
  <si>
    <t>11-03-2019 SQ *SPICE PALATE L FREMONT CA auth #959559</t>
  </si>
  <si>
    <t>10-15-2019 AIRASIA INDIA MUMBAI auth #579285</t>
  </si>
  <si>
    <t>09-23-2019 AIRASIA_FD H7L6HB SINGAPORE auth #22699</t>
  </si>
  <si>
    <t>09-23-2019 WWW.AIRASIA.T1G4GW BANGKOK auth #32714</t>
  </si>
  <si>
    <t>09-23-2019 WWW.AIRASIA.K1JP7D BANGKOK auth #27111</t>
  </si>
  <si>
    <t>09-22-2019 COSTCO GAS #0118 SAN LEANDRO CA auth #99806</t>
  </si>
  <si>
    <t>09-19-2019 JORGES EL TAPATIO TRACY CA auth #388743</t>
  </si>
  <si>
    <t>09-17-2019 MCDONALD'S F3424 UNION CITY CA auth #930453</t>
  </si>
  <si>
    <t>09-17-2019 CHICK-FIL-A #03397 510-608-5771 CA auth #950845</t>
  </si>
  <si>
    <t>09-17-2019 DAISO BA03 EL MERC UNION CITY CA auth #96364</t>
  </si>
  <si>
    <t>09-12-2019 SQ *SPICE PALATE L Fremont CA auth #450890</t>
  </si>
  <si>
    <t>09-04-2019 INDIGO GURGAON auth #422827</t>
  </si>
  <si>
    <t>09-03-2019 COSTCO WHSE #0778 FREMONT CA auth #376740</t>
  </si>
  <si>
    <t>09-04-2019 PANERA BREAD #6009 FREMONT CA auth #380276</t>
  </si>
  <si>
    <t>08-24-2019 SUPER TACOS-VICTOR LONDON auth #294193</t>
  </si>
  <si>
    <t>08-24-2019 RETAIL-INTERNET WWW auth #201341</t>
  </si>
  <si>
    <t>08-23-2019 GOVINDASPUREVEGETA LONDON auth #870357</t>
  </si>
  <si>
    <t>08-23-2019 LUL TICKET MACHINE BAKER STREET auth #794920</t>
  </si>
  <si>
    <t>08-22-2019 THE HALAL GUYS LONDON auth #270353</t>
  </si>
  <si>
    <t>08-22-2019 MAHARAJA OF INDIA LONDON WC2H auth #47585</t>
  </si>
  <si>
    <t>08-22-2019 CHIPOTLE MEXICAN G LONDON WC2N auth #249059</t>
  </si>
  <si>
    <t>08-21-2019 HEATHROW RAIL LINK TERMINAL 4 AT auth #371719</t>
  </si>
  <si>
    <t>08-21-2019 SARAVANAA BHAVAN LONDON auth #421842</t>
  </si>
  <si>
    <t>08-19-2019 DINDIGUL THALAPPAK CHENNAI auth #445306</t>
  </si>
  <si>
    <t>08-19-2019 THE GRAND SWEETS A CHENNAI auth #413210</t>
  </si>
  <si>
    <t>08-17-2019 SHAH GHOUSE CAFE A HYDERABAD auth #186654</t>
  </si>
  <si>
    <t>08-16-2019 HRC HYDERABAD HYDERABAD auth #533485</t>
  </si>
  <si>
    <t>08-15-2019 SANGEETHA VEG CHENNAI auth #23851</t>
  </si>
  <si>
    <t>08-12-2019 AIRASIA INDIA MUMBAI auth #319918</t>
  </si>
  <si>
    <t>08-10-2019 ANANDA BHAVAN-SYED SINGAPORE auth #169569</t>
  </si>
  <si>
    <t>08-10-2019 LEFT BAGGAGE - T3 SINGAPORE auth #121883</t>
  </si>
  <si>
    <t>07-26-2019 Scribd Inc 415-2336230 CA auth #418353</t>
  </si>
  <si>
    <t>07-17-2019 HOLIDAY INN EXPRES HOUNSLOW auth #333323</t>
  </si>
  <si>
    <t>GEICO PREM COLL 191227</t>
  </si>
  <si>
    <t>PGANDE WEB ONLINEDEC 19</t>
  </si>
  <si>
    <t>NEW YORK LIFE INS. PREM.DEC 19</t>
  </si>
  <si>
    <t>TRANSAMERICA INSINSPAYMENT 37L/A</t>
  </si>
  <si>
    <t>PGANDE WEB ONLINENOV 19</t>
  </si>
  <si>
    <t>NEW YORK LIFE INS. PREM.NOV 19</t>
  </si>
  <si>
    <t>PGANDE WEB ONLINEOCT 19</t>
  </si>
  <si>
    <t>NEW YORK LIFE INS. PREM.OCT 19</t>
  </si>
  <si>
    <t>GEICO PREM COLL 190927</t>
  </si>
  <si>
    <t>PGANDE WEB ONLINESEP 19</t>
  </si>
  <si>
    <t>Transaction Date</t>
  </si>
  <si>
    <t>Post Date</t>
  </si>
  <si>
    <t>Category</t>
  </si>
  <si>
    <t>ALAMEDA COUNTY WATER</t>
  </si>
  <si>
    <t>COMCAST CALIFORNIA</t>
  </si>
  <si>
    <t>COSTCO WHSE #1061</t>
  </si>
  <si>
    <t>Shopping</t>
  </si>
  <si>
    <t>COSTCO WHSE #0438</t>
  </si>
  <si>
    <t>EL MEX-CAL  INC.</t>
  </si>
  <si>
    <t>Food &amp; Drink</t>
  </si>
  <si>
    <t>FRY'S ELECTRONICS #21</t>
  </si>
  <si>
    <t>RUBIO'S #286</t>
  </si>
  <si>
    <t>SQ *SPICE PALATE LLC</t>
  </si>
  <si>
    <t>QVC*650804049501*1OF6</t>
  </si>
  <si>
    <t>4010 BOSE CORP WEB STORE</t>
  </si>
  <si>
    <t>B&amp;amp;H PHOTO 800-606-6969</t>
  </si>
  <si>
    <t>BESTBUYCOM805666854779</t>
  </si>
  <si>
    <t>VESTA  *AT&amp;amp;T PREPAID</t>
  </si>
  <si>
    <t>SQ *SPICE PALATE LL</t>
  </si>
  <si>
    <t>SULEKHA</t>
  </si>
  <si>
    <t>GOOGLE *VOICE</t>
  </si>
  <si>
    <t>SPIRITUAL ALIGNMENT INC</t>
  </si>
  <si>
    <t>Health &amp; Wellness</t>
  </si>
  <si>
    <t>THE HOME DEPOT 635</t>
  </si>
  <si>
    <t>BOMBAY PIZZA HOUSE</t>
  </si>
  <si>
    <t>AMZN Mktp US*XO65I4EC3</t>
  </si>
  <si>
    <t>COSTCO GAS #1061</t>
  </si>
  <si>
    <t>Gas</t>
  </si>
  <si>
    <t>FASTRAK CSC</t>
  </si>
  <si>
    <t>Travel</t>
  </si>
  <si>
    <t>YAMMY'S DELI  &amp;amp; CAFE</t>
  </si>
  <si>
    <t>COSTCO WHSE #0778</t>
  </si>
  <si>
    <t>COSTCO GAS #0778</t>
  </si>
  <si>
    <t>KAMDESH AFGHAN KABOB HOUS</t>
  </si>
  <si>
    <t>APL*APPLE ONLINE STORE</t>
  </si>
  <si>
    <t>COSTCO WHSE #0146</t>
  </si>
  <si>
    <t>60774 - SFO PARKING IT-A</t>
  </si>
  <si>
    <t>SQ *SPICE LOUNGE</t>
  </si>
  <si>
    <t>DAISO BA16 FMT</t>
  </si>
  <si>
    <t>SPEEDWAY 01801 40500 FREM</t>
  </si>
  <si>
    <t>COSTCO GAS #0765</t>
  </si>
  <si>
    <t>99 CENTS ONLY STORES 0433</t>
  </si>
  <si>
    <t>GATERS MOWRY</t>
  </si>
  <si>
    <t>AGODA.COM</t>
  </si>
  <si>
    <t>PANERA BREAD #600935 P</t>
  </si>
  <si>
    <t>SHALIMAAR RESTAURANT</t>
  </si>
  <si>
    <t>76 - CIVIC CENTER FUEL</t>
  </si>
  <si>
    <t>LA PINATA #5</t>
  </si>
  <si>
    <t>NZYMES</t>
  </si>
  <si>
    <t>COSTCO GAS #0471</t>
  </si>
  <si>
    <t>COSTCO WHSE #0471</t>
  </si>
  <si>
    <t>BLAZE PIZZA #1027</t>
  </si>
  <si>
    <t>EL AMIGO RESTAURANT</t>
  </si>
  <si>
    <t>MARYS BAKERY INC</t>
  </si>
  <si>
    <t>SHELL OIL 57444597405</t>
  </si>
  <si>
    <t>CANTINA VERDE</t>
  </si>
  <si>
    <t>SHELL OIL 57444212302</t>
  </si>
  <si>
    <t>Amazon.com*UW15E63O3</t>
  </si>
  <si>
    <t>AMZN Digital*MO8CH2DN2</t>
  </si>
  <si>
    <t>LOS PERICOS</t>
  </si>
  <si>
    <t>AMZN Mktp US*MO2LO2QU1</t>
  </si>
  <si>
    <t>SINGAPOREAI 45593443970</t>
  </si>
  <si>
    <t>UBER   *TRIP</t>
  </si>
  <si>
    <t>WHEEL WORKS 240720</t>
  </si>
  <si>
    <t>TAQUERIA REAL</t>
  </si>
  <si>
    <t>TACOS URUAPAN TAQUERIA</t>
  </si>
  <si>
    <t>SQ *CURRY UP NOW</t>
  </si>
  <si>
    <t>STATE OF CALIF DMV INT SC</t>
  </si>
  <si>
    <t>SPIRIT AIRL 4870212194225</t>
  </si>
  <si>
    <t>SINGAPOREAI 6187240804096</t>
  </si>
  <si>
    <t>NORWEGIAN AI3280729821094</t>
  </si>
  <si>
    <t>SINGAPOREAI 24264962340</t>
  </si>
  <si>
    <t> EFT ACH   NEW YORK LIFE   INS. PREM.AUG 19</t>
  </si>
  <si>
    <t>-131.64 </t>
  </si>
  <si>
    <t> EFT ACH   PGANDE          WEB ONLINEAUG 19</t>
  </si>
  <si>
    <t>-119.52 </t>
  </si>
  <si>
    <t>-139.80 </t>
  </si>
  <si>
    <t> EUSTON STN T/O           WESTMIDSTRAIN   08-24-19</t>
  </si>
  <si>
    <t>-56.71 </t>
  </si>
  <si>
    <t> WESTMINSTER ABBEY        LONDON  SW1P   08-24-19</t>
  </si>
  <si>
    <t>-40.85 </t>
  </si>
  <si>
    <t> UBER   *TRIP             800-592-8996   08-25-19</t>
  </si>
  <si>
    <t>-59.12 </t>
  </si>
  <si>
    <t> MR MOHAMMED SAFI TA PIC  LONDON   08-24-19</t>
  </si>
  <si>
    <t>-3.94 </t>
  </si>
  <si>
    <t> TSGN EAST CROYDON T/O    CROYDON   08-25-19</t>
  </si>
  <si>
    <t>-6.66 </t>
  </si>
  <si>
    <t> NEW SOUTHERN RAILW       CROYDON 5355   08-25-19</t>
  </si>
  <si>
    <t> EFT ACH   GEICO           PREM COLL 190827</t>
  </si>
  <si>
    <t>-113.23 </t>
  </si>
  <si>
    <t>Electronics Accessories</t>
  </si>
  <si>
    <t>Advertisement</t>
  </si>
  <si>
    <t>Electricity</t>
  </si>
  <si>
    <t>Expenses Consolidation</t>
  </si>
  <si>
    <t>Income</t>
  </si>
  <si>
    <t>Internet</t>
  </si>
  <si>
    <t>Car Expenses</t>
  </si>
  <si>
    <t xml:space="preserve"> Gas</t>
  </si>
  <si>
    <t xml:space="preserve"> Mainetenance</t>
  </si>
  <si>
    <t>Legal and Professional</t>
  </si>
  <si>
    <t xml:space="preserve"> Bank Fees</t>
  </si>
  <si>
    <t>Supplies</t>
  </si>
  <si>
    <t>Taxes and Licenses</t>
  </si>
  <si>
    <t>Travel, Meals</t>
  </si>
  <si>
    <t xml:space="preserve"> Travel</t>
  </si>
  <si>
    <t xml:space="preserve"> Meals</t>
  </si>
  <si>
    <t>Utilities</t>
  </si>
  <si>
    <t xml:space="preserve"> Jino Registration</t>
  </si>
  <si>
    <t>Communication</t>
  </si>
  <si>
    <t>Phone</t>
  </si>
  <si>
    <t>Car Insurance</t>
  </si>
  <si>
    <t>Life Insurance</t>
  </si>
  <si>
    <t>Bank</t>
  </si>
  <si>
    <t>`</t>
  </si>
  <si>
    <t>Chase</t>
  </si>
  <si>
    <t>DCU_Check</t>
  </si>
  <si>
    <t>DCU_Visa</t>
  </si>
  <si>
    <t>COSTCO Gas</t>
  </si>
  <si>
    <t>Bank Charges</t>
  </si>
  <si>
    <t>CA SECRETARY OF STATE W 916-6951338</t>
  </si>
  <si>
    <t>Car Maintenance</t>
  </si>
  <si>
    <t>Software</t>
  </si>
  <si>
    <t>Legal</t>
  </si>
  <si>
    <t>Sakoon</t>
  </si>
  <si>
    <t>Bank of America O/D Fee</t>
  </si>
  <si>
    <t>Water</t>
  </si>
  <si>
    <t>Thai Paradise</t>
  </si>
  <si>
    <t>Repairs</t>
  </si>
  <si>
    <t xml:space="preserve">  Electricity (25%)</t>
  </si>
  <si>
    <t xml:space="preserve"> Registration</t>
  </si>
  <si>
    <t>Registration</t>
  </si>
  <si>
    <t xml:space="preserve"> Health&amp;Wellness</t>
  </si>
  <si>
    <t xml:space="preserve"> Electronics &amp; Accessories</t>
  </si>
  <si>
    <t xml:space="preserve"> Software</t>
  </si>
  <si>
    <t>Total</t>
  </si>
  <si>
    <t xml:space="preserve"> CA State Filing</t>
  </si>
  <si>
    <t>Gifts Christmas Items</t>
  </si>
  <si>
    <t>Telephone</t>
  </si>
  <si>
    <t>Other Expenses</t>
  </si>
  <si>
    <t>Car</t>
  </si>
  <si>
    <t>Commission and Fees</t>
  </si>
  <si>
    <t>Taxes and Licenes</t>
  </si>
  <si>
    <t>Meals</t>
  </si>
  <si>
    <t>SOS Filing</t>
  </si>
  <si>
    <t>Janitorial</t>
  </si>
  <si>
    <t>Classes</t>
  </si>
  <si>
    <t>Office Equipment</t>
  </si>
  <si>
    <t>Janiorial</t>
  </si>
  <si>
    <t>Total Expenses</t>
  </si>
  <si>
    <t>Net Income</t>
  </si>
  <si>
    <t>CPA Fees</t>
  </si>
  <si>
    <t xml:space="preserve">  Water (25%)</t>
  </si>
  <si>
    <t>Insurance -Car</t>
  </si>
  <si>
    <t>License Fees 2019</t>
  </si>
  <si>
    <t>License Fees 2020</t>
  </si>
  <si>
    <t>Repais and Maint</t>
  </si>
  <si>
    <t xml:space="preserve">  Rent</t>
  </si>
  <si>
    <t xml:space="preserve"> Jino/Online Registration Fees</t>
  </si>
  <si>
    <t xml:space="preserve"> Jino Tax Fees</t>
  </si>
  <si>
    <t>Parking OAK Downtown</t>
  </si>
  <si>
    <t>TAX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</si>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</sst>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0"/>
      <color rgb="FF006100"/>
      <name val="Century Gothic"/>
      <family val="2"/>
    </font>
    <font>
      <sz val="10"/>
      <color rgb="FF9C0006"/>
      <name val="Century Gothic"/>
      <family val="2"/>
    </font>
    <font>
      <sz val="10"/>
      <color rgb="FF9C5700"/>
      <name val="Century Gothic"/>
      <family val="2"/>
    </font>
    <font>
      <sz val="10"/>
      <color rgb="FF3F3F76"/>
      <name val="Century Gothic"/>
      <family val="2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rgb="FF7F7F7F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  <font>
      <sz val="8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8" fillId="34" borderId="0" xfId="0" applyFont="1" applyFill="1" applyAlignment="1">
      <alignment horizontal="right" vertical="top" wrapText="1"/>
    </xf>
    <xf numFmtId="0" fontId="18" fillId="33" borderId="0" xfId="0" applyFont="1" applyFill="1" applyAlignment="1">
      <alignment horizontal="right" vertical="top" wrapText="1"/>
    </xf>
    <xf numFmtId="0" fontId="16" fillId="0" borderId="0" xfId="0" applyFont="1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2" fontId="16" fillId="0" borderId="0" xfId="0" applyNumberFormat="1" applyFont="1"/>
    <xf numFmtId="0" fontId="0" fillId="0" borderId="0" xfId="0" applyFont="1"/>
    <xf numFmtId="2" fontId="0" fillId="0" borderId="13" xfId="0" applyNumberFormat="1" applyBorder="1"/>
    <xf numFmtId="2" fontId="0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0" xfId="0" applyFont="1" applyBorder="1"/>
    <xf numFmtId="0" fontId="0" fillId="0" borderId="11" xfId="0" applyFont="1" applyBorder="1"/>
    <xf numFmtId="1" fontId="0" fillId="0" borderId="0" xfId="0" applyNumberFormat="1" applyFont="1"/>
    <xf numFmtId="1" fontId="0" fillId="0" borderId="10" xfId="0" applyNumberFormat="1" applyFont="1" applyBorder="1"/>
    <xf numFmtId="1" fontId="0" fillId="0" borderId="11" xfId="0" applyNumberFormat="1" applyFont="1" applyBorder="1"/>
    <xf numFmtId="1" fontId="0" fillId="0" borderId="12" xfId="0" applyNumberFormat="1" applyFont="1" applyBorder="1"/>
    <xf numFmtId="0" fontId="0" fillId="0" borderId="0" xfId="0" applyFont="1" applyAlignment="1">
      <alignment horizontal="left" indent="3"/>
    </xf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"/>
  <sheetViews>
    <sheetView tabSelected="1" topLeftCell="C1" workbookViewId="0">
      <selection activeCell="M2" sqref="M2:N2"/>
    </sheetView>
  </sheetViews>
  <sheetFormatPr defaultRowHeight="13.5" x14ac:dyDescent="0.25"/>
  <cols>
    <col min="1" max="1" width="12.140625" bestFit="1" customWidth="1"/>
    <col min="2" max="2" width="16.7109375" bestFit="1" customWidth="1"/>
    <col min="3" max="3" width="10.7109375" bestFit="1" customWidth="1"/>
    <col min="4" max="4" width="60.140625" bestFit="1" customWidth="1"/>
    <col min="5" max="5" width="22" bestFit="1" customWidth="1"/>
    <col min="6" max="6" width="9.7109375" customWidth="1"/>
    <col min="7" max="7" width="4" customWidth="1"/>
    <col min="8" max="8" width="28.42578125" bestFit="1" customWidth="1"/>
    <col min="11" max="11" width="21.42578125" style="10" customWidth="1"/>
    <col min="12" max="12" width="5" style="10" bestFit="1" customWidth="1"/>
    <col min="13" max="13" width="9.5703125" style="10" bestFit="1" customWidth="1"/>
    <col min="14" max="14" width="8.5703125" customWidth="1"/>
    <col min="17" max="17" width="13.28515625" customWidth="1"/>
  </cols>
  <sheetData>
    <row r="1" spans="1:17" x14ac:dyDescent="0.25">
      <c r="A1" t="s">
        <v>171</v>
      </c>
      <c r="B1" t="s">
        <v>59</v>
      </c>
      <c r="C1" t="s">
        <v>60</v>
      </c>
      <c r="D1" t="s">
        <v>0</v>
      </c>
      <c r="E1" t="s">
        <v>61</v>
      </c>
      <c r="H1" t="s">
        <v>153</v>
      </c>
      <c r="M1" s="21" t="s">
        <v>219</v>
      </c>
      <c r="N1" s="14" t="s">
        <v>220</v>
      </c>
    </row>
    <row r="2" spans="1:17" x14ac:dyDescent="0.25">
      <c r="A2" t="s">
        <v>173</v>
      </c>
      <c r="B2" s="1">
        <v>43814</v>
      </c>
      <c r="C2" s="1">
        <v>43788</v>
      </c>
      <c r="D2" t="s">
        <v>78</v>
      </c>
      <c r="E2" t="s">
        <v>150</v>
      </c>
      <c r="F2">
        <v>-35</v>
      </c>
      <c r="H2" s="4" t="s">
        <v>152</v>
      </c>
      <c r="I2" s="9"/>
      <c r="J2" s="9" t="s">
        <v>193</v>
      </c>
      <c r="K2" s="10" t="s">
        <v>153</v>
      </c>
      <c r="M2" s="22">
        <v>21265</v>
      </c>
      <c r="N2" s="22">
        <v>21265</v>
      </c>
      <c r="O2" s="6"/>
      <c r="P2" s="6"/>
    </row>
    <row r="3" spans="1:17" x14ac:dyDescent="0.25">
      <c r="A3" t="s">
        <v>175</v>
      </c>
      <c r="C3" s="1">
        <v>43811</v>
      </c>
      <c r="D3" t="s">
        <v>183</v>
      </c>
      <c r="E3" t="s">
        <v>177</v>
      </c>
      <c r="F3" s="6">
        <v>-35</v>
      </c>
      <c r="M3" s="17"/>
      <c r="O3" s="6"/>
      <c r="P3" s="6"/>
      <c r="Q3" s="6"/>
    </row>
    <row r="4" spans="1:17" x14ac:dyDescent="0.25">
      <c r="A4" t="s">
        <v>173</v>
      </c>
      <c r="B4" s="1">
        <v>43733</v>
      </c>
      <c r="C4" s="1">
        <v>43705</v>
      </c>
      <c r="D4" s="5" t="s">
        <v>147</v>
      </c>
      <c r="E4" t="s">
        <v>169</v>
      </c>
      <c r="F4" s="2" t="s">
        <v>148</v>
      </c>
      <c r="H4" s="4" t="s">
        <v>150</v>
      </c>
      <c r="I4" s="6"/>
      <c r="J4" s="9">
        <f>SUMIFS(BankStmts!F:F, BankStmts!E:E,"Advertisement")</f>
        <v>-35</v>
      </c>
      <c r="K4" s="10" t="s">
        <v>150</v>
      </c>
      <c r="M4" s="17">
        <v>35</v>
      </c>
      <c r="O4" s="6"/>
      <c r="P4" s="6"/>
    </row>
    <row r="5" spans="1:17" x14ac:dyDescent="0.25">
      <c r="A5" t="s">
        <v>173</v>
      </c>
      <c r="B5" s="1">
        <v>43773</v>
      </c>
      <c r="C5" s="1">
        <v>43738</v>
      </c>
      <c r="D5" t="s">
        <v>57</v>
      </c>
      <c r="E5" t="s">
        <v>169</v>
      </c>
      <c r="F5">
        <v>-255.63</v>
      </c>
      <c r="H5" s="4" t="s">
        <v>155</v>
      </c>
      <c r="K5" s="10" t="s">
        <v>198</v>
      </c>
      <c r="M5" s="17">
        <v>3299</v>
      </c>
      <c r="O5" s="7"/>
      <c r="P5" s="6"/>
    </row>
    <row r="6" spans="1:17" x14ac:dyDescent="0.25">
      <c r="A6" t="s">
        <v>175</v>
      </c>
      <c r="C6" s="1">
        <v>43829</v>
      </c>
      <c r="D6" t="s">
        <v>49</v>
      </c>
      <c r="E6" t="s">
        <v>169</v>
      </c>
      <c r="F6">
        <v>-33.46</v>
      </c>
      <c r="H6" t="s">
        <v>156</v>
      </c>
      <c r="J6" s="6">
        <f>SUMIFS(BankStmts!F:F, BankStmts!E:E,"Gas")</f>
        <v>-1068.7900000000002</v>
      </c>
      <c r="M6" s="17"/>
      <c r="O6" s="6"/>
      <c r="P6" s="6"/>
    </row>
    <row r="7" spans="1:17" x14ac:dyDescent="0.25">
      <c r="A7" t="s">
        <v>173</v>
      </c>
      <c r="B7" s="1">
        <v>43761</v>
      </c>
      <c r="C7" s="1">
        <v>43686</v>
      </c>
      <c r="D7" t="s">
        <v>122</v>
      </c>
      <c r="E7" t="s">
        <v>179</v>
      </c>
      <c r="F7" s="4">
        <v>-76.16</v>
      </c>
      <c r="H7" t="s">
        <v>157</v>
      </c>
      <c r="J7" s="6">
        <f>SUMIFS(BankStmts!F:F, BankStmts!E:E,"Car Maintenance")</f>
        <v>-76.16</v>
      </c>
      <c r="M7" s="17"/>
      <c r="P7" s="6"/>
    </row>
    <row r="8" spans="1:17" x14ac:dyDescent="0.25">
      <c r="A8" t="s">
        <v>174</v>
      </c>
      <c r="C8" s="1">
        <v>43686</v>
      </c>
      <c r="D8" s="5" t="s">
        <v>133</v>
      </c>
      <c r="E8" t="s">
        <v>151</v>
      </c>
      <c r="F8" s="2" t="s">
        <v>134</v>
      </c>
      <c r="H8" t="s">
        <v>188</v>
      </c>
      <c r="J8" s="6">
        <f>SUMIFS(BankStmts!F:F, BankStmts!E:E,"Registration")</f>
        <v>-171</v>
      </c>
      <c r="M8" s="17"/>
      <c r="P8" s="6"/>
    </row>
    <row r="9" spans="1:17" ht="14.25" thickBot="1" x14ac:dyDescent="0.3">
      <c r="A9" t="s">
        <v>175</v>
      </c>
      <c r="C9" s="1">
        <v>43718</v>
      </c>
      <c r="D9" t="s">
        <v>58</v>
      </c>
      <c r="E9" t="s">
        <v>151</v>
      </c>
      <c r="F9">
        <v>-147.27000000000001</v>
      </c>
      <c r="H9" t="s">
        <v>211</v>
      </c>
      <c r="J9" s="11">
        <f>SUMIFS(BankStmts!F:F, BankStmts!E:E,"Car Insurance")</f>
        <v>-289.08999999999997</v>
      </c>
      <c r="M9" s="17"/>
      <c r="O9" s="6"/>
      <c r="P9" s="6"/>
    </row>
    <row r="10" spans="1:17" x14ac:dyDescent="0.25">
      <c r="A10" t="s">
        <v>173</v>
      </c>
      <c r="B10" s="1">
        <v>43727</v>
      </c>
      <c r="C10" s="1">
        <v>43748</v>
      </c>
      <c r="D10" t="s">
        <v>55</v>
      </c>
      <c r="E10" t="s">
        <v>151</v>
      </c>
      <c r="F10">
        <v>-100.22</v>
      </c>
      <c r="J10" s="6">
        <f>SUM(J6:J9)</f>
        <v>-1605.0400000000002</v>
      </c>
      <c r="M10" s="17"/>
      <c r="O10" s="6"/>
      <c r="P10" s="6"/>
    </row>
    <row r="11" spans="1:17" x14ac:dyDescent="0.25">
      <c r="A11" t="s">
        <v>173</v>
      </c>
      <c r="B11" s="1">
        <v>43816</v>
      </c>
      <c r="C11" s="1">
        <v>43777</v>
      </c>
      <c r="D11" t="s">
        <v>53</v>
      </c>
      <c r="E11" t="s">
        <v>151</v>
      </c>
      <c r="F11">
        <v>-105.48</v>
      </c>
      <c r="H11" s="4" t="s">
        <v>199</v>
      </c>
      <c r="K11" s="10" t="s">
        <v>199</v>
      </c>
      <c r="M11" s="17">
        <v>35</v>
      </c>
      <c r="N11">
        <v>35</v>
      </c>
      <c r="O11" s="6"/>
      <c r="P11" s="6"/>
    </row>
    <row r="12" spans="1:17" x14ac:dyDescent="0.25">
      <c r="A12" t="s">
        <v>175</v>
      </c>
      <c r="C12" s="1">
        <v>43808</v>
      </c>
      <c r="D12" t="s">
        <v>50</v>
      </c>
      <c r="E12" t="s">
        <v>151</v>
      </c>
      <c r="F12">
        <v>-145.85</v>
      </c>
      <c r="H12" t="s">
        <v>159</v>
      </c>
      <c r="I12" s="9"/>
      <c r="J12" s="9">
        <f>SUMIFS(BankStmts!F:F, BankStmts!E:E,"Bank Charges")</f>
        <v>-35</v>
      </c>
      <c r="M12" s="17"/>
      <c r="O12" s="6"/>
      <c r="P12" s="6"/>
    </row>
    <row r="13" spans="1:17" x14ac:dyDescent="0.25">
      <c r="A13" t="s">
        <v>175</v>
      </c>
      <c r="C13" s="1">
        <v>43830</v>
      </c>
      <c r="D13" t="s">
        <v>50</v>
      </c>
      <c r="E13" t="s">
        <v>151</v>
      </c>
      <c r="F13">
        <v>-342.16</v>
      </c>
      <c r="H13" s="4" t="s">
        <v>158</v>
      </c>
      <c r="M13" s="17"/>
      <c r="O13" s="6"/>
      <c r="P13" s="6"/>
    </row>
    <row r="14" spans="1:17" x14ac:dyDescent="0.25">
      <c r="A14" t="s">
        <v>175</v>
      </c>
      <c r="C14" s="1">
        <v>43815</v>
      </c>
      <c r="D14" t="s">
        <v>64</v>
      </c>
      <c r="E14" t="s">
        <v>149</v>
      </c>
      <c r="F14">
        <v>-460.04</v>
      </c>
      <c r="H14" s="10" t="s">
        <v>216</v>
      </c>
      <c r="I14" s="12"/>
      <c r="J14" s="12"/>
      <c r="M14" s="17"/>
      <c r="N14">
        <v>40</v>
      </c>
      <c r="P14" s="6"/>
    </row>
    <row r="15" spans="1:17" x14ac:dyDescent="0.25">
      <c r="A15" t="s">
        <v>175</v>
      </c>
      <c r="C15" s="1">
        <v>43815</v>
      </c>
      <c r="D15" t="s">
        <v>64</v>
      </c>
      <c r="E15" t="s">
        <v>149</v>
      </c>
      <c r="F15">
        <v>-150.32</v>
      </c>
      <c r="H15" s="4" t="s">
        <v>209</v>
      </c>
      <c r="J15" s="4">
        <v>600</v>
      </c>
      <c r="K15" s="10" t="s">
        <v>209</v>
      </c>
      <c r="M15" s="17">
        <v>500</v>
      </c>
      <c r="N15">
        <v>600</v>
      </c>
      <c r="O15" s="6"/>
      <c r="P15" s="6"/>
    </row>
    <row r="16" spans="1:17" x14ac:dyDescent="0.25">
      <c r="A16" t="s">
        <v>173</v>
      </c>
      <c r="B16" s="1">
        <v>43794</v>
      </c>
      <c r="C16" s="1">
        <v>43675</v>
      </c>
      <c r="D16" t="s">
        <v>69</v>
      </c>
      <c r="E16" t="s">
        <v>149</v>
      </c>
      <c r="F16">
        <v>-10.82</v>
      </c>
      <c r="H16" s="4" t="s">
        <v>214</v>
      </c>
      <c r="I16" s="6"/>
      <c r="J16" s="9">
        <f>SUMIFS(BankStmts!F:F, BankStmts!E:E,"Repairs")</f>
        <v>-328.96000000000004</v>
      </c>
      <c r="K16" s="10" t="s">
        <v>214</v>
      </c>
      <c r="M16" s="17">
        <v>328</v>
      </c>
      <c r="O16" s="9"/>
      <c r="P16" s="9"/>
    </row>
    <row r="17" spans="1:16" x14ac:dyDescent="0.25">
      <c r="A17" t="s">
        <v>173</v>
      </c>
      <c r="B17" s="1">
        <v>43730</v>
      </c>
      <c r="C17" s="1">
        <v>43679</v>
      </c>
      <c r="D17" t="s">
        <v>69</v>
      </c>
      <c r="E17" t="s">
        <v>149</v>
      </c>
      <c r="F17">
        <v>-21.83</v>
      </c>
      <c r="H17" s="4" t="s">
        <v>160</v>
      </c>
      <c r="I17" s="9"/>
      <c r="J17" s="9">
        <f>SUMIFS(BankStmts!F:F, BankStmts!E:E,"Supplies")</f>
        <v>-1130.3300000000004</v>
      </c>
      <c r="K17" s="10" t="s">
        <v>160</v>
      </c>
      <c r="M17" s="17">
        <v>1130</v>
      </c>
      <c r="N17" s="4"/>
      <c r="O17" s="6"/>
      <c r="P17" s="6"/>
    </row>
    <row r="18" spans="1:16" x14ac:dyDescent="0.25">
      <c r="A18" t="s">
        <v>173</v>
      </c>
      <c r="B18" s="1">
        <v>43760</v>
      </c>
      <c r="C18" s="1">
        <v>43681</v>
      </c>
      <c r="D18" t="s">
        <v>94</v>
      </c>
      <c r="E18" t="s">
        <v>149</v>
      </c>
      <c r="F18">
        <v>-303.12</v>
      </c>
      <c r="H18" s="4" t="s">
        <v>161</v>
      </c>
      <c r="J18" s="9"/>
      <c r="K18" s="10" t="s">
        <v>200</v>
      </c>
      <c r="M18" s="17">
        <v>800</v>
      </c>
      <c r="N18">
        <v>1600</v>
      </c>
      <c r="O18" s="6"/>
      <c r="P18" s="6"/>
    </row>
    <row r="19" spans="1:16" x14ac:dyDescent="0.25">
      <c r="A19" t="s">
        <v>173</v>
      </c>
      <c r="B19" s="1">
        <v>43703</v>
      </c>
      <c r="C19" s="1">
        <v>43682</v>
      </c>
      <c r="D19" t="s">
        <v>69</v>
      </c>
      <c r="E19" t="s">
        <v>149</v>
      </c>
      <c r="F19">
        <v>-14.19</v>
      </c>
      <c r="H19" t="s">
        <v>212</v>
      </c>
      <c r="J19" s="9">
        <v>-800</v>
      </c>
      <c r="M19" s="17"/>
      <c r="O19" s="6"/>
      <c r="P19" s="6"/>
    </row>
    <row r="20" spans="1:16" x14ac:dyDescent="0.25">
      <c r="A20" t="s">
        <v>173</v>
      </c>
      <c r="B20" s="1">
        <v>43710</v>
      </c>
      <c r="C20" s="1">
        <v>43709</v>
      </c>
      <c r="D20" t="s">
        <v>69</v>
      </c>
      <c r="E20" t="s">
        <v>149</v>
      </c>
      <c r="F20">
        <v>-32.96</v>
      </c>
      <c r="H20" t="s">
        <v>213</v>
      </c>
      <c r="J20" s="9">
        <v>-800</v>
      </c>
      <c r="M20" s="17"/>
      <c r="O20" s="6"/>
      <c r="P20" s="6"/>
    </row>
    <row r="21" spans="1:16" x14ac:dyDescent="0.25">
      <c r="A21" t="s">
        <v>173</v>
      </c>
      <c r="B21" s="1">
        <v>43803</v>
      </c>
      <c r="C21" s="1">
        <v>43709</v>
      </c>
      <c r="D21" t="s">
        <v>117</v>
      </c>
      <c r="E21" t="s">
        <v>149</v>
      </c>
      <c r="F21">
        <v>-121.34</v>
      </c>
      <c r="H21" s="4" t="s">
        <v>162</v>
      </c>
      <c r="I21" s="6"/>
      <c r="J21" s="6"/>
      <c r="M21" s="17"/>
      <c r="O21" s="6"/>
      <c r="P21" s="6"/>
    </row>
    <row r="22" spans="1:16" x14ac:dyDescent="0.25">
      <c r="A22" t="s">
        <v>173</v>
      </c>
      <c r="B22" s="1">
        <v>43804</v>
      </c>
      <c r="C22" s="1">
        <v>43710</v>
      </c>
      <c r="D22" t="s">
        <v>116</v>
      </c>
      <c r="E22" t="s">
        <v>149</v>
      </c>
      <c r="F22">
        <v>-1024.9100000000001</v>
      </c>
      <c r="H22" t="s">
        <v>163</v>
      </c>
      <c r="I22" s="9"/>
      <c r="J22" s="9">
        <f>SUMIFS(BankStmts!F:F, BankStmts!E:E,"Travel")</f>
        <v>-6653.87</v>
      </c>
      <c r="K22" s="10" t="s">
        <v>88</v>
      </c>
      <c r="M22" s="17">
        <v>6654</v>
      </c>
      <c r="N22" s="14"/>
      <c r="O22" s="6"/>
      <c r="P22" s="6"/>
    </row>
    <row r="23" spans="1:16" x14ac:dyDescent="0.25">
      <c r="A23" t="s">
        <v>173</v>
      </c>
      <c r="B23" s="1">
        <v>43712</v>
      </c>
      <c r="C23" s="1">
        <v>43711</v>
      </c>
      <c r="D23" t="s">
        <v>69</v>
      </c>
      <c r="E23" t="s">
        <v>149</v>
      </c>
      <c r="F23">
        <v>-14.76</v>
      </c>
      <c r="H23" t="s">
        <v>164</v>
      </c>
      <c r="I23" s="6"/>
      <c r="J23" s="9">
        <f>SUMIFS(BankStmts!F:F, BankStmts!E:E,"Food*")</f>
        <v>-889.07999999999981</v>
      </c>
      <c r="K23" s="10" t="s">
        <v>201</v>
      </c>
      <c r="M23" s="17">
        <v>445</v>
      </c>
      <c r="N23">
        <v>35</v>
      </c>
      <c r="O23" s="6"/>
      <c r="P23" s="6"/>
    </row>
    <row r="24" spans="1:16" x14ac:dyDescent="0.25">
      <c r="A24" t="s">
        <v>175</v>
      </c>
      <c r="C24" s="1">
        <v>43717</v>
      </c>
      <c r="D24" t="s">
        <v>69</v>
      </c>
      <c r="E24" t="s">
        <v>149</v>
      </c>
      <c r="F24">
        <v>-17.350000000000001</v>
      </c>
      <c r="H24" s="4" t="s">
        <v>197</v>
      </c>
      <c r="K24" s="10" t="s">
        <v>197</v>
      </c>
      <c r="M24" s="17"/>
      <c r="O24" s="6"/>
      <c r="P24" s="6"/>
    </row>
    <row r="25" spans="1:16" x14ac:dyDescent="0.25">
      <c r="A25" t="s">
        <v>175</v>
      </c>
      <c r="C25" s="1">
        <v>43720</v>
      </c>
      <c r="D25" t="s">
        <v>107</v>
      </c>
      <c r="E25" t="s">
        <v>149</v>
      </c>
      <c r="F25">
        <v>-142.30000000000001</v>
      </c>
      <c r="H25" s="10" t="s">
        <v>194</v>
      </c>
      <c r="I25" s="4"/>
      <c r="J25" s="9">
        <f>SUMIFS(BankStmts!F:F, BankStmts!E:E,"Legal")</f>
        <v>-20</v>
      </c>
      <c r="K25" s="10" t="s">
        <v>202</v>
      </c>
      <c r="L25" s="10">
        <v>20</v>
      </c>
      <c r="M25" s="17"/>
      <c r="O25" s="6"/>
      <c r="P25" s="6"/>
    </row>
    <row r="26" spans="1:16" x14ac:dyDescent="0.25">
      <c r="A26" t="s">
        <v>173</v>
      </c>
      <c r="B26" s="1">
        <v>43675</v>
      </c>
      <c r="C26" s="1">
        <v>43735</v>
      </c>
      <c r="D26" t="s">
        <v>93</v>
      </c>
      <c r="E26" t="s">
        <v>149</v>
      </c>
      <c r="F26">
        <v>-648.95000000000005</v>
      </c>
      <c r="H26" s="10" t="s">
        <v>190</v>
      </c>
      <c r="I26" s="4"/>
      <c r="J26" s="9">
        <f>SUMIFS(BankStmts!F:F, BankStmts!E:E,"Health &amp; Wellness")</f>
        <v>-316</v>
      </c>
      <c r="K26" s="10" t="s">
        <v>204</v>
      </c>
      <c r="L26" s="10">
        <v>316</v>
      </c>
      <c r="M26" s="17"/>
      <c r="O26" s="6"/>
      <c r="P26" s="6"/>
    </row>
    <row r="27" spans="1:16" x14ac:dyDescent="0.25">
      <c r="A27" t="s">
        <v>173</v>
      </c>
      <c r="B27" s="1">
        <v>43666</v>
      </c>
      <c r="C27" s="1">
        <v>43760</v>
      </c>
      <c r="D27" t="s">
        <v>93</v>
      </c>
      <c r="E27" t="s">
        <v>149</v>
      </c>
      <c r="F27">
        <v>-556.08000000000004</v>
      </c>
      <c r="H27" s="10" t="s">
        <v>192</v>
      </c>
      <c r="I27" s="4"/>
      <c r="J27" s="9">
        <f>SUMIFS(BankStmts!F:F, BankStmts!E:E,"Software")</f>
        <v>-152.99</v>
      </c>
      <c r="K27" s="10" t="s">
        <v>180</v>
      </c>
      <c r="L27" s="10">
        <v>153</v>
      </c>
      <c r="M27" s="17"/>
      <c r="O27" s="6"/>
      <c r="P27" s="6"/>
    </row>
    <row r="28" spans="1:16" x14ac:dyDescent="0.25">
      <c r="A28" t="s">
        <v>173</v>
      </c>
      <c r="B28" s="1">
        <v>43478</v>
      </c>
      <c r="C28" s="1">
        <v>43798</v>
      </c>
      <c r="D28" t="s">
        <v>73</v>
      </c>
      <c r="E28" t="s">
        <v>149</v>
      </c>
      <c r="F28">
        <v>-109.2</v>
      </c>
      <c r="H28" s="4" t="s">
        <v>205</v>
      </c>
      <c r="M28" s="17"/>
    </row>
    <row r="29" spans="1:16" x14ac:dyDescent="0.25">
      <c r="A29" t="s">
        <v>173</v>
      </c>
      <c r="B29" s="1">
        <v>43478</v>
      </c>
      <c r="C29" s="1">
        <v>43798</v>
      </c>
      <c r="D29" t="s">
        <v>75</v>
      </c>
      <c r="E29" t="s">
        <v>149</v>
      </c>
      <c r="F29">
        <v>-226.49</v>
      </c>
      <c r="H29" s="10" t="s">
        <v>191</v>
      </c>
      <c r="I29" s="4"/>
      <c r="J29" s="9">
        <f>SUMIFS(BankStmts!F:F, BankStmts!E:E,"Electronics Accessories")</f>
        <v>-4796.6099999999997</v>
      </c>
      <c r="K29" s="10" t="s">
        <v>205</v>
      </c>
      <c r="L29" s="10">
        <v>4796</v>
      </c>
      <c r="M29" s="17"/>
      <c r="O29" s="6"/>
      <c r="P29" s="6"/>
    </row>
    <row r="30" spans="1:16" x14ac:dyDescent="0.25">
      <c r="A30" t="s">
        <v>173</v>
      </c>
      <c r="B30" s="1">
        <v>43658</v>
      </c>
      <c r="C30" s="1">
        <v>43798</v>
      </c>
      <c r="D30" t="s">
        <v>74</v>
      </c>
      <c r="E30" t="s">
        <v>149</v>
      </c>
      <c r="F30">
        <v>-398.71</v>
      </c>
      <c r="H30" s="4" t="s">
        <v>167</v>
      </c>
      <c r="M30" s="17"/>
      <c r="O30" s="6"/>
      <c r="P30" s="6"/>
    </row>
    <row r="31" spans="1:16" x14ac:dyDescent="0.25">
      <c r="A31" t="s">
        <v>173</v>
      </c>
      <c r="B31" s="1">
        <v>43768</v>
      </c>
      <c r="C31" s="1">
        <v>43800</v>
      </c>
      <c r="D31" t="s">
        <v>69</v>
      </c>
      <c r="E31" t="s">
        <v>149</v>
      </c>
      <c r="F31">
        <v>-55.15</v>
      </c>
      <c r="H31" s="10" t="s">
        <v>196</v>
      </c>
      <c r="I31" s="9">
        <v>50</v>
      </c>
      <c r="J31" s="9">
        <f>SUMIFS(BankStmts!F:F, BankStmts!E:E,"phone")</f>
        <v>-255.25000000000003</v>
      </c>
      <c r="K31" s="10" t="s">
        <v>196</v>
      </c>
      <c r="L31" s="10">
        <v>255</v>
      </c>
      <c r="M31" s="17"/>
      <c r="O31" s="6"/>
      <c r="P31" s="6"/>
    </row>
    <row r="32" spans="1:16" x14ac:dyDescent="0.25">
      <c r="A32" t="s">
        <v>174</v>
      </c>
      <c r="C32" s="1">
        <v>43805</v>
      </c>
      <c r="D32" t="s">
        <v>69</v>
      </c>
      <c r="E32" t="s">
        <v>149</v>
      </c>
      <c r="F32">
        <v>-16.39</v>
      </c>
      <c r="H32" s="10" t="s">
        <v>154</v>
      </c>
      <c r="I32" s="9">
        <v>90</v>
      </c>
      <c r="J32" s="9">
        <f>SUMIFS(BankStmts!F:F, BankStmts!E:E,"internet")</f>
        <v>-549.93999999999994</v>
      </c>
      <c r="K32" s="10" t="s">
        <v>154</v>
      </c>
      <c r="L32" s="15">
        <v>550</v>
      </c>
      <c r="M32" s="17"/>
      <c r="O32" s="6"/>
      <c r="P32" s="6"/>
    </row>
    <row r="33" spans="1:16" x14ac:dyDescent="0.25">
      <c r="A33" t="s">
        <v>175</v>
      </c>
      <c r="C33" s="1">
        <v>43809</v>
      </c>
      <c r="D33" t="s">
        <v>3</v>
      </c>
      <c r="E33" t="s">
        <v>149</v>
      </c>
      <c r="F33">
        <v>-163.99</v>
      </c>
      <c r="H33" s="13" t="s">
        <v>206</v>
      </c>
      <c r="I33" s="9">
        <v>60</v>
      </c>
      <c r="J33" s="9">
        <v>-300</v>
      </c>
      <c r="K33" s="10" t="s">
        <v>203</v>
      </c>
      <c r="L33" s="10">
        <v>300</v>
      </c>
      <c r="M33" s="18">
        <f>SUM(L25:L33)</f>
        <v>6390</v>
      </c>
      <c r="N33" s="15"/>
      <c r="O33" s="6"/>
      <c r="P33" s="6"/>
    </row>
    <row r="34" spans="1:16" x14ac:dyDescent="0.25">
      <c r="A34" t="s">
        <v>175</v>
      </c>
      <c r="C34" s="1">
        <v>43815</v>
      </c>
      <c r="D34" t="s">
        <v>64</v>
      </c>
      <c r="E34" t="s">
        <v>149</v>
      </c>
      <c r="F34">
        <v>-88.4</v>
      </c>
      <c r="K34" s="10" t="s">
        <v>207</v>
      </c>
      <c r="M34" s="19">
        <f>SUM(M4:M33)</f>
        <v>19616</v>
      </c>
      <c r="N34" s="16">
        <f>SUM(N4:N33)</f>
        <v>2310</v>
      </c>
    </row>
    <row r="35" spans="1:16" ht="14.25" thickBot="1" x14ac:dyDescent="0.3">
      <c r="A35" t="s">
        <v>175</v>
      </c>
      <c r="C35" s="1">
        <v>43725</v>
      </c>
      <c r="D35" t="s">
        <v>90</v>
      </c>
      <c r="E35" t="s">
        <v>149</v>
      </c>
      <c r="F35">
        <v>-110.71</v>
      </c>
      <c r="K35" s="10" t="s">
        <v>208</v>
      </c>
      <c r="M35" s="20">
        <f>M2-M34</f>
        <v>1649</v>
      </c>
      <c r="N35" s="20">
        <f>N2-N34</f>
        <v>18955</v>
      </c>
    </row>
    <row r="36" spans="1:16" ht="14.25" thickTop="1" x14ac:dyDescent="0.25">
      <c r="A36" t="s">
        <v>173</v>
      </c>
      <c r="B36" s="1">
        <v>43716</v>
      </c>
      <c r="C36" s="1">
        <v>43738</v>
      </c>
      <c r="D36" t="s">
        <v>94</v>
      </c>
      <c r="E36" t="s">
        <v>149</v>
      </c>
      <c r="F36">
        <v>-108.6</v>
      </c>
      <c r="H36" s="4" t="s">
        <v>195</v>
      </c>
    </row>
    <row r="37" spans="1:16" x14ac:dyDescent="0.25">
      <c r="A37" t="s">
        <v>173</v>
      </c>
      <c r="B37" s="1">
        <v>43763</v>
      </c>
      <c r="C37" s="1">
        <v>43672</v>
      </c>
      <c r="D37" t="s">
        <v>125</v>
      </c>
      <c r="E37" t="s">
        <v>68</v>
      </c>
      <c r="F37">
        <v>-22.78</v>
      </c>
      <c r="H37" t="s">
        <v>165</v>
      </c>
      <c r="J37" s="6"/>
      <c r="O37" s="6"/>
      <c r="P37" s="6"/>
    </row>
    <row r="38" spans="1:16" x14ac:dyDescent="0.25">
      <c r="A38" t="s">
        <v>173</v>
      </c>
      <c r="B38" s="1">
        <v>43824</v>
      </c>
      <c r="C38" s="1">
        <v>43675</v>
      </c>
      <c r="D38" t="s">
        <v>47</v>
      </c>
      <c r="E38" t="s">
        <v>68</v>
      </c>
      <c r="F38">
        <v>-8.99</v>
      </c>
      <c r="H38" t="s">
        <v>215</v>
      </c>
      <c r="I38" s="6">
        <v>500</v>
      </c>
      <c r="J38" s="6">
        <v>2500</v>
      </c>
    </row>
    <row r="39" spans="1:16" x14ac:dyDescent="0.25">
      <c r="A39" t="s">
        <v>173</v>
      </c>
      <c r="B39" s="1">
        <v>43700</v>
      </c>
      <c r="C39" s="1">
        <v>43677</v>
      </c>
      <c r="D39" t="s">
        <v>124</v>
      </c>
      <c r="E39" t="s">
        <v>68</v>
      </c>
      <c r="F39">
        <v>-10</v>
      </c>
      <c r="H39" t="s">
        <v>187</v>
      </c>
      <c r="I39" s="6">
        <f>SUMIFS(BankStmts!F:F, BankStmts!E:E,"Electricity")</f>
        <v>-840.98</v>
      </c>
      <c r="J39" s="6">
        <f>I39*25/100</f>
        <v>-210.245</v>
      </c>
      <c r="O39" s="6"/>
      <c r="P39" s="6"/>
    </row>
    <row r="40" spans="1:16" x14ac:dyDescent="0.25">
      <c r="A40" t="s">
        <v>173</v>
      </c>
      <c r="B40" s="1">
        <v>43790</v>
      </c>
      <c r="C40" s="1">
        <v>43681</v>
      </c>
      <c r="D40" t="s">
        <v>123</v>
      </c>
      <c r="E40" t="s">
        <v>68</v>
      </c>
      <c r="F40">
        <v>-8.31</v>
      </c>
      <c r="H40" t="s">
        <v>210</v>
      </c>
      <c r="I40" s="6">
        <f>SUMIFS(BankStmts!F:F, BankStmts!E:E,"Water")</f>
        <v>-472.63</v>
      </c>
      <c r="J40" s="6">
        <f>I40*25/100</f>
        <v>-118.1575</v>
      </c>
      <c r="O40" s="6"/>
      <c r="P40" s="6"/>
    </row>
    <row r="41" spans="1:16" x14ac:dyDescent="0.25">
      <c r="A41" t="s">
        <v>174</v>
      </c>
      <c r="C41" s="1">
        <v>43689</v>
      </c>
      <c r="D41" t="s">
        <v>45</v>
      </c>
      <c r="E41" t="s">
        <v>68</v>
      </c>
      <c r="F41">
        <v>-15.86</v>
      </c>
      <c r="O41" s="6"/>
      <c r="P41" s="6"/>
    </row>
    <row r="42" spans="1:16" x14ac:dyDescent="0.25">
      <c r="A42" t="s">
        <v>174</v>
      </c>
      <c r="C42" s="1">
        <v>43693</v>
      </c>
      <c r="D42" t="s">
        <v>43</v>
      </c>
      <c r="E42" t="s">
        <v>68</v>
      </c>
      <c r="F42">
        <v>-4.22</v>
      </c>
      <c r="O42" s="6"/>
      <c r="P42" s="6"/>
    </row>
    <row r="43" spans="1:16" x14ac:dyDescent="0.25">
      <c r="A43" t="s">
        <v>174</v>
      </c>
      <c r="C43" s="1">
        <v>43694</v>
      </c>
      <c r="D43" t="s">
        <v>42</v>
      </c>
      <c r="E43" t="s">
        <v>68</v>
      </c>
      <c r="F43">
        <v>-19.25</v>
      </c>
      <c r="O43" s="6"/>
      <c r="P43" s="6"/>
    </row>
    <row r="44" spans="1:16" x14ac:dyDescent="0.25">
      <c r="A44" t="s">
        <v>174</v>
      </c>
      <c r="C44" s="1">
        <v>43696</v>
      </c>
      <c r="D44" t="s">
        <v>41</v>
      </c>
      <c r="E44" t="s">
        <v>68</v>
      </c>
      <c r="F44">
        <v>-21.27</v>
      </c>
      <c r="O44" s="6"/>
      <c r="P44" s="6"/>
    </row>
    <row r="45" spans="1:16" x14ac:dyDescent="0.25">
      <c r="A45" t="s">
        <v>173</v>
      </c>
      <c r="B45" s="1">
        <v>43648</v>
      </c>
      <c r="C45" s="1">
        <v>43697</v>
      </c>
      <c r="D45" t="s">
        <v>40</v>
      </c>
      <c r="E45" t="s">
        <v>68</v>
      </c>
      <c r="F45">
        <v>-44.98</v>
      </c>
      <c r="O45" s="6"/>
      <c r="P45" s="6"/>
    </row>
    <row r="46" spans="1:16" x14ac:dyDescent="0.25">
      <c r="A46" t="s">
        <v>173</v>
      </c>
      <c r="B46" s="1">
        <v>43798</v>
      </c>
      <c r="C46" s="1">
        <v>43697</v>
      </c>
      <c r="D46" t="s">
        <v>39</v>
      </c>
      <c r="E46" t="s">
        <v>68</v>
      </c>
      <c r="F46">
        <v>-16.07</v>
      </c>
      <c r="O46" s="6"/>
      <c r="P46" s="6"/>
    </row>
    <row r="47" spans="1:16" x14ac:dyDescent="0.25">
      <c r="A47" t="s">
        <v>173</v>
      </c>
      <c r="B47" s="1">
        <v>43648</v>
      </c>
      <c r="C47" s="1">
        <v>43699</v>
      </c>
      <c r="D47" t="s">
        <v>38</v>
      </c>
      <c r="E47" t="s">
        <v>68</v>
      </c>
      <c r="F47">
        <v>-31.42</v>
      </c>
      <c r="K47" s="12"/>
      <c r="O47" s="6"/>
      <c r="P47" s="6"/>
    </row>
    <row r="48" spans="1:16" x14ac:dyDescent="0.25">
      <c r="A48" t="s">
        <v>173</v>
      </c>
      <c r="B48" s="1">
        <v>43678</v>
      </c>
      <c r="C48" s="1">
        <v>43700</v>
      </c>
      <c r="D48" t="s">
        <v>36</v>
      </c>
      <c r="E48" t="s">
        <v>68</v>
      </c>
      <c r="F48">
        <v>-8.59</v>
      </c>
      <c r="O48" s="6"/>
      <c r="P48" s="6"/>
    </row>
    <row r="49" spans="1:16" x14ac:dyDescent="0.25">
      <c r="A49" t="s">
        <v>173</v>
      </c>
      <c r="B49" s="1">
        <v>43716</v>
      </c>
      <c r="C49" s="1">
        <v>43700</v>
      </c>
      <c r="D49" t="s">
        <v>35</v>
      </c>
      <c r="E49" t="s">
        <v>68</v>
      </c>
      <c r="F49">
        <v>-32.869999999999997</v>
      </c>
      <c r="K49" s="12"/>
      <c r="O49" s="6"/>
      <c r="P49" s="6"/>
    </row>
    <row r="50" spans="1:16" x14ac:dyDescent="0.25">
      <c r="A50" t="s">
        <v>173</v>
      </c>
      <c r="B50" s="1">
        <v>43804</v>
      </c>
      <c r="C50" s="1">
        <v>43701</v>
      </c>
      <c r="D50" t="s">
        <v>34</v>
      </c>
      <c r="E50" t="s">
        <v>68</v>
      </c>
      <c r="F50">
        <v>-7.38</v>
      </c>
      <c r="K50" s="12"/>
      <c r="N50" s="4"/>
      <c r="O50" s="6"/>
      <c r="P50" s="6"/>
    </row>
    <row r="51" spans="1:16" x14ac:dyDescent="0.25">
      <c r="A51" t="s">
        <v>173</v>
      </c>
      <c r="B51" s="1">
        <v>43710</v>
      </c>
      <c r="C51" s="1">
        <v>43701</v>
      </c>
      <c r="D51" t="s">
        <v>32</v>
      </c>
      <c r="E51" t="s">
        <v>68</v>
      </c>
      <c r="F51">
        <v>-17.2</v>
      </c>
      <c r="K51" s="12"/>
      <c r="O51" s="6"/>
      <c r="P51" s="6"/>
    </row>
    <row r="52" spans="1:16" x14ac:dyDescent="0.25">
      <c r="A52" t="s">
        <v>173</v>
      </c>
      <c r="B52" s="1">
        <v>43761</v>
      </c>
      <c r="C52" s="1">
        <v>43703</v>
      </c>
      <c r="D52" t="s">
        <v>71</v>
      </c>
      <c r="E52" t="s">
        <v>68</v>
      </c>
      <c r="F52">
        <v>-8.75</v>
      </c>
      <c r="K52" s="12"/>
      <c r="O52" s="6"/>
      <c r="P52" s="6"/>
    </row>
    <row r="53" spans="1:16" x14ac:dyDescent="0.25">
      <c r="A53" t="s">
        <v>173</v>
      </c>
      <c r="B53" s="1">
        <v>43658</v>
      </c>
      <c r="C53" s="1">
        <v>43703</v>
      </c>
      <c r="D53" t="s">
        <v>30</v>
      </c>
      <c r="E53" t="s">
        <v>68</v>
      </c>
      <c r="F53">
        <v>-9.25</v>
      </c>
      <c r="K53" s="12"/>
    </row>
    <row r="54" spans="1:16" x14ac:dyDescent="0.25">
      <c r="A54" t="s">
        <v>173</v>
      </c>
      <c r="B54" s="1">
        <v>43659</v>
      </c>
      <c r="C54" s="1">
        <v>43707</v>
      </c>
      <c r="D54" t="s">
        <v>71</v>
      </c>
      <c r="E54" t="s">
        <v>68</v>
      </c>
      <c r="F54">
        <v>-21.87</v>
      </c>
      <c r="J54" s="6"/>
      <c r="K54" s="12"/>
    </row>
    <row r="55" spans="1:16" x14ac:dyDescent="0.25">
      <c r="A55" t="s">
        <v>173</v>
      </c>
      <c r="B55" s="1">
        <v>43791</v>
      </c>
      <c r="C55" s="1">
        <v>43709</v>
      </c>
      <c r="D55" t="s">
        <v>96</v>
      </c>
      <c r="E55" t="s">
        <v>68</v>
      </c>
      <c r="F55">
        <v>-30.57</v>
      </c>
      <c r="I55" s="6"/>
      <c r="J55" s="6"/>
      <c r="K55" s="12"/>
    </row>
    <row r="56" spans="1:16" x14ac:dyDescent="0.25">
      <c r="A56" t="s">
        <v>173</v>
      </c>
      <c r="B56" s="1">
        <v>43715</v>
      </c>
      <c r="C56" s="1">
        <v>43709</v>
      </c>
      <c r="D56" t="s">
        <v>118</v>
      </c>
      <c r="E56" t="s">
        <v>68</v>
      </c>
      <c r="F56">
        <v>-10.65</v>
      </c>
    </row>
    <row r="57" spans="1:16" x14ac:dyDescent="0.25">
      <c r="A57" t="s">
        <v>173</v>
      </c>
      <c r="B57" s="1">
        <v>43724</v>
      </c>
      <c r="C57" s="1">
        <v>43711</v>
      </c>
      <c r="D57" t="s">
        <v>104</v>
      </c>
      <c r="E57" t="s">
        <v>68</v>
      </c>
      <c r="F57">
        <v>-11.99</v>
      </c>
    </row>
    <row r="58" spans="1:16" x14ac:dyDescent="0.25">
      <c r="A58" t="s">
        <v>173</v>
      </c>
      <c r="B58" s="1">
        <v>43679</v>
      </c>
      <c r="C58" s="1">
        <v>43712</v>
      </c>
      <c r="D58" t="s">
        <v>29</v>
      </c>
      <c r="E58" t="s">
        <v>68</v>
      </c>
      <c r="F58">
        <v>-11</v>
      </c>
    </row>
    <row r="59" spans="1:16" x14ac:dyDescent="0.25">
      <c r="A59" t="s">
        <v>175</v>
      </c>
      <c r="C59" s="1">
        <v>43713</v>
      </c>
      <c r="D59" t="s">
        <v>114</v>
      </c>
      <c r="E59" t="s">
        <v>68</v>
      </c>
      <c r="F59">
        <v>-9.2200000000000006</v>
      </c>
    </row>
    <row r="60" spans="1:16" x14ac:dyDescent="0.25">
      <c r="A60" t="s">
        <v>175</v>
      </c>
      <c r="C60" s="1">
        <v>43714</v>
      </c>
      <c r="D60" t="s">
        <v>112</v>
      </c>
      <c r="E60" t="s">
        <v>68</v>
      </c>
      <c r="F60" s="4">
        <v>-36.979999999999997</v>
      </c>
    </row>
    <row r="61" spans="1:16" x14ac:dyDescent="0.25">
      <c r="A61" t="s">
        <v>175</v>
      </c>
      <c r="C61" s="1">
        <v>43717</v>
      </c>
      <c r="D61" t="s">
        <v>111</v>
      </c>
      <c r="E61" t="s">
        <v>68</v>
      </c>
      <c r="F61" s="9">
        <v>-35</v>
      </c>
    </row>
    <row r="62" spans="1:16" x14ac:dyDescent="0.25">
      <c r="A62" t="s">
        <v>175</v>
      </c>
      <c r="C62" s="1">
        <v>43717</v>
      </c>
      <c r="D62" t="s">
        <v>110</v>
      </c>
      <c r="E62" t="s">
        <v>68</v>
      </c>
      <c r="F62">
        <v>-10.87</v>
      </c>
    </row>
    <row r="63" spans="1:16" x14ac:dyDescent="0.25">
      <c r="A63" t="s">
        <v>175</v>
      </c>
      <c r="C63" s="1">
        <v>43721</v>
      </c>
      <c r="D63" t="s">
        <v>106</v>
      </c>
      <c r="E63" t="s">
        <v>68</v>
      </c>
      <c r="F63">
        <v>-28.93</v>
      </c>
    </row>
    <row r="64" spans="1:16" x14ac:dyDescent="0.25">
      <c r="A64" t="s">
        <v>175</v>
      </c>
      <c r="C64" s="1">
        <v>43721</v>
      </c>
      <c r="D64" t="s">
        <v>26</v>
      </c>
      <c r="E64" t="s">
        <v>68</v>
      </c>
      <c r="F64">
        <v>-7</v>
      </c>
    </row>
    <row r="65" spans="1:6" x14ac:dyDescent="0.25">
      <c r="A65" t="s">
        <v>175</v>
      </c>
      <c r="C65" s="1">
        <v>43723</v>
      </c>
      <c r="D65" t="s">
        <v>104</v>
      </c>
      <c r="E65" t="s">
        <v>68</v>
      </c>
      <c r="F65" s="4">
        <v>-14.18</v>
      </c>
    </row>
    <row r="66" spans="1:6" x14ac:dyDescent="0.25">
      <c r="A66" t="s">
        <v>175</v>
      </c>
      <c r="C66" s="1">
        <v>43725</v>
      </c>
      <c r="D66" t="s">
        <v>103</v>
      </c>
      <c r="E66" t="s">
        <v>68</v>
      </c>
      <c r="F66">
        <v>-9.07</v>
      </c>
    </row>
    <row r="67" spans="1:6" x14ac:dyDescent="0.25">
      <c r="A67" t="s">
        <v>175</v>
      </c>
      <c r="C67" s="1">
        <v>43726</v>
      </c>
      <c r="D67" t="s">
        <v>101</v>
      </c>
      <c r="E67" t="s">
        <v>68</v>
      </c>
      <c r="F67">
        <v>-14.22</v>
      </c>
    </row>
    <row r="68" spans="1:6" x14ac:dyDescent="0.25">
      <c r="A68" t="s">
        <v>175</v>
      </c>
      <c r="C68" s="1">
        <v>43727</v>
      </c>
      <c r="D68" t="s">
        <v>24</v>
      </c>
      <c r="E68" t="s">
        <v>68</v>
      </c>
      <c r="F68">
        <v>-4.75</v>
      </c>
    </row>
    <row r="69" spans="1:6" x14ac:dyDescent="0.25">
      <c r="A69" t="s">
        <v>175</v>
      </c>
      <c r="C69" s="1">
        <v>43727</v>
      </c>
      <c r="D69" t="s">
        <v>23</v>
      </c>
      <c r="E69" t="s">
        <v>68</v>
      </c>
      <c r="F69">
        <v>-5.15</v>
      </c>
    </row>
    <row r="70" spans="1:6" x14ac:dyDescent="0.25">
      <c r="A70" t="s">
        <v>173</v>
      </c>
      <c r="B70" s="1">
        <v>43744</v>
      </c>
      <c r="C70" s="1">
        <v>43729</v>
      </c>
      <c r="D70" t="s">
        <v>22</v>
      </c>
      <c r="E70" t="s">
        <v>68</v>
      </c>
      <c r="F70" s="9">
        <v>-13</v>
      </c>
    </row>
    <row r="71" spans="1:6" x14ac:dyDescent="0.25">
      <c r="A71" t="s">
        <v>173</v>
      </c>
      <c r="B71" s="1">
        <v>43684</v>
      </c>
      <c r="C71" s="1">
        <v>43733</v>
      </c>
      <c r="D71" t="s">
        <v>96</v>
      </c>
      <c r="E71" t="s">
        <v>68</v>
      </c>
      <c r="F71">
        <v>-14.73</v>
      </c>
    </row>
    <row r="72" spans="1:6" x14ac:dyDescent="0.25">
      <c r="A72" t="s">
        <v>173</v>
      </c>
      <c r="B72" s="1">
        <v>43760</v>
      </c>
      <c r="C72" s="1">
        <v>43763</v>
      </c>
      <c r="D72" t="s">
        <v>92</v>
      </c>
      <c r="E72" t="s">
        <v>68</v>
      </c>
      <c r="F72" s="4">
        <v>-119.68</v>
      </c>
    </row>
    <row r="73" spans="1:6" x14ac:dyDescent="0.25">
      <c r="A73" t="s">
        <v>175</v>
      </c>
      <c r="C73" s="1">
        <v>43769</v>
      </c>
      <c r="D73" t="s">
        <v>89</v>
      </c>
      <c r="E73" t="s">
        <v>68</v>
      </c>
      <c r="F73" s="4">
        <v>-30</v>
      </c>
    </row>
    <row r="74" spans="1:6" x14ac:dyDescent="0.25">
      <c r="A74" t="s">
        <v>173</v>
      </c>
      <c r="B74" s="1">
        <v>43654</v>
      </c>
      <c r="C74" s="1">
        <v>43773</v>
      </c>
      <c r="D74" t="s">
        <v>16</v>
      </c>
      <c r="E74" t="s">
        <v>68</v>
      </c>
      <c r="F74">
        <v>-10.93</v>
      </c>
    </row>
    <row r="75" spans="1:6" x14ac:dyDescent="0.25">
      <c r="A75" t="s">
        <v>173</v>
      </c>
      <c r="B75" s="1">
        <v>43724</v>
      </c>
      <c r="C75" s="1">
        <v>43779</v>
      </c>
      <c r="D75" t="s">
        <v>83</v>
      </c>
      <c r="E75" t="s">
        <v>68</v>
      </c>
      <c r="F75">
        <v>-35</v>
      </c>
    </row>
    <row r="76" spans="1:6" x14ac:dyDescent="0.25">
      <c r="A76" t="s">
        <v>173</v>
      </c>
      <c r="B76" s="1">
        <v>43720</v>
      </c>
      <c r="C76" s="1">
        <v>43793</v>
      </c>
      <c r="D76" t="s">
        <v>77</v>
      </c>
      <c r="E76" t="s">
        <v>68</v>
      </c>
      <c r="F76">
        <v>-10.93</v>
      </c>
    </row>
    <row r="77" spans="1:6" x14ac:dyDescent="0.25">
      <c r="A77" t="s">
        <v>173</v>
      </c>
      <c r="B77" s="1">
        <v>43725</v>
      </c>
      <c r="C77" s="1">
        <v>43795</v>
      </c>
      <c r="D77" t="s">
        <v>11</v>
      </c>
      <c r="E77" t="s">
        <v>68</v>
      </c>
      <c r="F77">
        <v>-18.66</v>
      </c>
    </row>
    <row r="78" spans="1:6" x14ac:dyDescent="0.25">
      <c r="A78" t="s">
        <v>173</v>
      </c>
      <c r="B78" s="1">
        <v>43724</v>
      </c>
      <c r="C78" s="1">
        <v>43795</v>
      </c>
      <c r="D78" t="s">
        <v>10</v>
      </c>
      <c r="E78" t="s">
        <v>68</v>
      </c>
      <c r="F78">
        <v>-3.31</v>
      </c>
    </row>
    <row r="79" spans="1:6" x14ac:dyDescent="0.25">
      <c r="A79" t="s">
        <v>173</v>
      </c>
      <c r="B79" s="1">
        <v>43709</v>
      </c>
      <c r="C79" s="1">
        <v>43795</v>
      </c>
      <c r="D79" t="s">
        <v>9</v>
      </c>
      <c r="E79" t="s">
        <v>68</v>
      </c>
      <c r="F79">
        <v>-21.53</v>
      </c>
    </row>
    <row r="80" spans="1:6" x14ac:dyDescent="0.25">
      <c r="A80" t="s">
        <v>173</v>
      </c>
      <c r="B80" s="1">
        <v>43482</v>
      </c>
      <c r="C80" s="1">
        <v>43795</v>
      </c>
      <c r="D80" t="s">
        <v>8</v>
      </c>
      <c r="E80" t="s">
        <v>68</v>
      </c>
      <c r="F80">
        <v>-4.4000000000000004</v>
      </c>
    </row>
    <row r="81" spans="1:6" x14ac:dyDescent="0.25">
      <c r="A81" t="s">
        <v>173</v>
      </c>
      <c r="B81" s="1">
        <v>43660</v>
      </c>
      <c r="C81" s="1">
        <v>43784</v>
      </c>
      <c r="D81" s="4" t="s">
        <v>182</v>
      </c>
      <c r="E81" t="s">
        <v>68</v>
      </c>
      <c r="F81" s="9">
        <v>-35</v>
      </c>
    </row>
    <row r="82" spans="1:6" x14ac:dyDescent="0.25">
      <c r="A82" t="s">
        <v>173</v>
      </c>
      <c r="B82" s="1">
        <v>43704</v>
      </c>
      <c r="C82" s="1">
        <v>43801</v>
      </c>
      <c r="D82" t="s">
        <v>5</v>
      </c>
      <c r="E82" t="s">
        <v>68</v>
      </c>
      <c r="F82">
        <v>-15.79</v>
      </c>
    </row>
    <row r="83" spans="1:6" x14ac:dyDescent="0.25">
      <c r="A83" t="s">
        <v>173</v>
      </c>
      <c r="B83" s="1">
        <v>43477</v>
      </c>
      <c r="C83" s="1">
        <v>43803</v>
      </c>
      <c r="D83" t="s">
        <v>71</v>
      </c>
      <c r="E83" t="s">
        <v>68</v>
      </c>
      <c r="F83">
        <v>-7.65</v>
      </c>
    </row>
    <row r="84" spans="1:6" x14ac:dyDescent="0.25">
      <c r="A84" t="s">
        <v>174</v>
      </c>
      <c r="C84" s="1">
        <v>43804</v>
      </c>
      <c r="D84" t="s">
        <v>70</v>
      </c>
      <c r="E84" t="s">
        <v>68</v>
      </c>
      <c r="F84" s="4">
        <v>-10.18</v>
      </c>
    </row>
    <row r="85" spans="1:6" x14ac:dyDescent="0.25">
      <c r="A85" t="s">
        <v>175</v>
      </c>
      <c r="C85" s="1">
        <v>43807</v>
      </c>
      <c r="D85" t="s">
        <v>67</v>
      </c>
      <c r="E85" t="s">
        <v>68</v>
      </c>
      <c r="F85">
        <v>-10</v>
      </c>
    </row>
    <row r="86" spans="1:6" x14ac:dyDescent="0.25">
      <c r="A86" t="s">
        <v>175</v>
      </c>
      <c r="C86" s="1">
        <v>43808</v>
      </c>
      <c r="D86" t="s">
        <v>4</v>
      </c>
      <c r="E86" t="s">
        <v>68</v>
      </c>
      <c r="F86">
        <v>-7.65</v>
      </c>
    </row>
    <row r="87" spans="1:6" x14ac:dyDescent="0.25">
      <c r="C87" s="1">
        <v>43817</v>
      </c>
      <c r="D87" t="s">
        <v>185</v>
      </c>
      <c r="E87" t="s">
        <v>68</v>
      </c>
      <c r="F87">
        <v>28</v>
      </c>
    </row>
    <row r="88" spans="1:6" x14ac:dyDescent="0.25">
      <c r="A88" t="s">
        <v>173</v>
      </c>
      <c r="B88" s="1">
        <v>43705</v>
      </c>
      <c r="C88" s="1">
        <v>43662</v>
      </c>
      <c r="D88" t="s">
        <v>85</v>
      </c>
      <c r="E88" t="s">
        <v>86</v>
      </c>
      <c r="F88">
        <v>-58.28</v>
      </c>
    </row>
    <row r="89" spans="1:6" x14ac:dyDescent="0.25">
      <c r="A89" t="s">
        <v>173</v>
      </c>
      <c r="B89" s="1">
        <v>43655</v>
      </c>
      <c r="C89" s="1">
        <v>43676</v>
      </c>
      <c r="D89" t="s">
        <v>113</v>
      </c>
      <c r="E89" t="s">
        <v>86</v>
      </c>
      <c r="F89">
        <v>-60.01</v>
      </c>
    </row>
    <row r="90" spans="1:6" x14ac:dyDescent="0.25">
      <c r="A90" t="s">
        <v>173</v>
      </c>
      <c r="B90" s="1">
        <v>43670</v>
      </c>
      <c r="C90" s="1">
        <v>43676</v>
      </c>
      <c r="D90" t="s">
        <v>85</v>
      </c>
      <c r="E90" t="s">
        <v>86</v>
      </c>
      <c r="F90">
        <v>-55.58</v>
      </c>
    </row>
    <row r="91" spans="1:6" x14ac:dyDescent="0.25">
      <c r="A91" t="s">
        <v>173</v>
      </c>
      <c r="B91" s="1">
        <v>43791</v>
      </c>
      <c r="C91" s="1">
        <v>43686</v>
      </c>
      <c r="D91" t="s">
        <v>113</v>
      </c>
      <c r="E91" t="s">
        <v>86</v>
      </c>
      <c r="F91" s="4">
        <v>-59.3</v>
      </c>
    </row>
    <row r="92" spans="1:6" x14ac:dyDescent="0.25">
      <c r="A92" t="s">
        <v>173</v>
      </c>
      <c r="B92" s="1">
        <v>43675</v>
      </c>
      <c r="C92" s="1">
        <v>43710</v>
      </c>
      <c r="D92" t="s">
        <v>115</v>
      </c>
      <c r="E92" t="s">
        <v>86</v>
      </c>
      <c r="F92">
        <v>-59.38</v>
      </c>
    </row>
    <row r="93" spans="1:6" x14ac:dyDescent="0.25">
      <c r="A93" t="s">
        <v>175</v>
      </c>
      <c r="C93" s="1">
        <v>43714</v>
      </c>
      <c r="D93" t="s">
        <v>113</v>
      </c>
      <c r="E93" t="s">
        <v>86</v>
      </c>
      <c r="F93">
        <v>-56.53</v>
      </c>
    </row>
    <row r="94" spans="1:6" x14ac:dyDescent="0.25">
      <c r="A94" t="s">
        <v>175</v>
      </c>
      <c r="C94" s="1">
        <v>43717</v>
      </c>
      <c r="D94" t="s">
        <v>108</v>
      </c>
      <c r="E94" t="s">
        <v>86</v>
      </c>
      <c r="F94">
        <v>-47.47</v>
      </c>
    </row>
    <row r="95" spans="1:6" x14ac:dyDescent="0.25">
      <c r="A95" t="s">
        <v>175</v>
      </c>
      <c r="C95" s="1">
        <v>43723</v>
      </c>
      <c r="D95" t="s">
        <v>105</v>
      </c>
      <c r="E95" t="s">
        <v>86</v>
      </c>
      <c r="F95">
        <v>-10</v>
      </c>
    </row>
    <row r="96" spans="1:6" x14ac:dyDescent="0.25">
      <c r="A96" t="s">
        <v>175</v>
      </c>
      <c r="C96" s="1">
        <v>43724</v>
      </c>
      <c r="D96" t="s">
        <v>98</v>
      </c>
      <c r="E96" t="s">
        <v>86</v>
      </c>
      <c r="F96">
        <v>-52.99</v>
      </c>
    </row>
    <row r="97" spans="1:6" x14ac:dyDescent="0.25">
      <c r="A97" t="s">
        <v>175</v>
      </c>
      <c r="C97" s="1">
        <v>43728</v>
      </c>
      <c r="D97" t="s">
        <v>99</v>
      </c>
      <c r="E97" t="s">
        <v>86</v>
      </c>
      <c r="F97">
        <v>-49.59</v>
      </c>
    </row>
    <row r="98" spans="1:6" x14ac:dyDescent="0.25">
      <c r="A98" t="s">
        <v>173</v>
      </c>
      <c r="B98" s="1">
        <v>43746</v>
      </c>
      <c r="C98" s="1">
        <v>43731</v>
      </c>
      <c r="D98" t="s">
        <v>21</v>
      </c>
      <c r="E98" t="s">
        <v>86</v>
      </c>
      <c r="F98">
        <v>-48.49</v>
      </c>
    </row>
    <row r="99" spans="1:6" x14ac:dyDescent="0.25">
      <c r="A99" t="s">
        <v>173</v>
      </c>
      <c r="B99" s="1">
        <v>43661</v>
      </c>
      <c r="C99" s="1">
        <v>43733</v>
      </c>
      <c r="D99" t="s">
        <v>98</v>
      </c>
      <c r="E99" t="s">
        <v>86</v>
      </c>
      <c r="F99">
        <v>-61.92</v>
      </c>
    </row>
    <row r="100" spans="1:6" x14ac:dyDescent="0.25">
      <c r="A100" t="s">
        <v>173</v>
      </c>
      <c r="B100" s="1">
        <v>43722</v>
      </c>
      <c r="C100" s="1">
        <v>43747</v>
      </c>
      <c r="D100" t="s">
        <v>85</v>
      </c>
      <c r="E100" t="s">
        <v>86</v>
      </c>
      <c r="F100">
        <v>-63.19</v>
      </c>
    </row>
    <row r="101" spans="1:6" x14ac:dyDescent="0.25">
      <c r="A101" t="s">
        <v>174</v>
      </c>
      <c r="C101" s="1">
        <v>43765</v>
      </c>
      <c r="D101" t="s">
        <v>91</v>
      </c>
      <c r="E101" t="s">
        <v>86</v>
      </c>
      <c r="F101">
        <v>-65.2</v>
      </c>
    </row>
    <row r="102" spans="1:6" x14ac:dyDescent="0.25">
      <c r="A102" t="s">
        <v>175</v>
      </c>
      <c r="C102" s="1">
        <v>43774</v>
      </c>
      <c r="D102" t="s">
        <v>85</v>
      </c>
      <c r="E102" t="s">
        <v>86</v>
      </c>
      <c r="F102">
        <v>-62.12</v>
      </c>
    </row>
    <row r="103" spans="1:6" x14ac:dyDescent="0.25">
      <c r="A103" t="s">
        <v>175</v>
      </c>
      <c r="C103" s="1">
        <v>43774</v>
      </c>
      <c r="D103" t="s">
        <v>64</v>
      </c>
      <c r="E103" t="s">
        <v>86</v>
      </c>
      <c r="F103">
        <v>-52.96</v>
      </c>
    </row>
    <row r="104" spans="1:6" x14ac:dyDescent="0.25">
      <c r="A104" t="s">
        <v>173</v>
      </c>
      <c r="B104" s="1">
        <v>43661</v>
      </c>
      <c r="C104" s="1">
        <v>43787</v>
      </c>
      <c r="D104" t="s">
        <v>176</v>
      </c>
      <c r="E104" t="s">
        <v>86</v>
      </c>
      <c r="F104">
        <v>-56.55</v>
      </c>
    </row>
    <row r="105" spans="1:6" x14ac:dyDescent="0.25">
      <c r="A105" t="s">
        <v>174</v>
      </c>
      <c r="C105" s="1">
        <v>43803</v>
      </c>
      <c r="D105" t="s">
        <v>176</v>
      </c>
      <c r="E105" t="s">
        <v>86</v>
      </c>
      <c r="F105">
        <v>-32.71</v>
      </c>
    </row>
    <row r="106" spans="1:6" x14ac:dyDescent="0.25">
      <c r="A106" t="s">
        <v>174</v>
      </c>
      <c r="C106" s="1">
        <v>43805</v>
      </c>
      <c r="D106" t="s">
        <v>176</v>
      </c>
      <c r="E106" t="s">
        <v>86</v>
      </c>
      <c r="F106">
        <v>-54.56</v>
      </c>
    </row>
    <row r="107" spans="1:6" x14ac:dyDescent="0.25">
      <c r="A107" t="s">
        <v>175</v>
      </c>
      <c r="C107" s="1">
        <v>43811</v>
      </c>
      <c r="D107" t="s">
        <v>176</v>
      </c>
      <c r="E107" t="s">
        <v>86</v>
      </c>
      <c r="F107">
        <v>-34.67</v>
      </c>
    </row>
    <row r="108" spans="1:6" x14ac:dyDescent="0.25">
      <c r="A108" t="s">
        <v>175</v>
      </c>
      <c r="C108" s="1">
        <v>43815</v>
      </c>
      <c r="D108" t="s">
        <v>176</v>
      </c>
      <c r="E108" t="s">
        <v>86</v>
      </c>
      <c r="F108">
        <v>-17.989999999999998</v>
      </c>
    </row>
    <row r="109" spans="1:6" x14ac:dyDescent="0.25">
      <c r="A109" t="s">
        <v>175</v>
      </c>
      <c r="C109" s="1">
        <v>43820</v>
      </c>
      <c r="D109" t="s">
        <v>2</v>
      </c>
      <c r="E109" t="s">
        <v>86</v>
      </c>
      <c r="F109">
        <v>-9.3000000000000007</v>
      </c>
    </row>
    <row r="110" spans="1:6" x14ac:dyDescent="0.25">
      <c r="A110" t="s">
        <v>173</v>
      </c>
      <c r="B110" s="1">
        <v>43733</v>
      </c>
      <c r="C110" s="1">
        <v>43668</v>
      </c>
      <c r="D110" t="s">
        <v>80</v>
      </c>
      <c r="E110" t="s">
        <v>81</v>
      </c>
      <c r="F110">
        <v>-79</v>
      </c>
    </row>
    <row r="111" spans="1:6" x14ac:dyDescent="0.25">
      <c r="A111" t="s">
        <v>175</v>
      </c>
      <c r="C111" s="1">
        <v>43718</v>
      </c>
      <c r="D111" t="s">
        <v>80</v>
      </c>
      <c r="E111" t="s">
        <v>81</v>
      </c>
      <c r="F111">
        <v>-79</v>
      </c>
    </row>
    <row r="112" spans="1:6" x14ac:dyDescent="0.25">
      <c r="A112" t="s">
        <v>173</v>
      </c>
      <c r="B112" s="1">
        <v>43797</v>
      </c>
      <c r="C112" s="1">
        <v>43748</v>
      </c>
      <c r="D112" t="s">
        <v>80</v>
      </c>
      <c r="E112" t="s">
        <v>81</v>
      </c>
      <c r="F112">
        <v>-79</v>
      </c>
    </row>
    <row r="113" spans="1:14" x14ac:dyDescent="0.25">
      <c r="A113" t="s">
        <v>173</v>
      </c>
      <c r="B113" s="1">
        <v>43762</v>
      </c>
      <c r="C113" s="1">
        <v>43780</v>
      </c>
      <c r="D113" t="s">
        <v>80</v>
      </c>
      <c r="E113" t="s">
        <v>81</v>
      </c>
      <c r="F113">
        <v>-79</v>
      </c>
    </row>
    <row r="114" spans="1:14" x14ac:dyDescent="0.25">
      <c r="A114" t="s">
        <v>173</v>
      </c>
      <c r="B114" s="1">
        <v>43671</v>
      </c>
      <c r="C114" s="1">
        <v>43671</v>
      </c>
      <c r="D114" t="s">
        <v>63</v>
      </c>
      <c r="E114" t="s">
        <v>154</v>
      </c>
      <c r="F114">
        <v>-89.99</v>
      </c>
    </row>
    <row r="115" spans="1:14" x14ac:dyDescent="0.25">
      <c r="A115" t="s">
        <v>173</v>
      </c>
      <c r="B115" s="1">
        <v>43674</v>
      </c>
      <c r="C115" s="1">
        <v>43702</v>
      </c>
      <c r="D115" t="s">
        <v>63</v>
      </c>
      <c r="E115" t="s">
        <v>154</v>
      </c>
      <c r="F115">
        <v>-89.99</v>
      </c>
    </row>
    <row r="116" spans="1:14" x14ac:dyDescent="0.25">
      <c r="A116" t="s">
        <v>173</v>
      </c>
      <c r="B116" s="1">
        <v>43674</v>
      </c>
      <c r="C116" s="1">
        <v>43733</v>
      </c>
      <c r="D116" t="s">
        <v>63</v>
      </c>
      <c r="E116" t="s">
        <v>154</v>
      </c>
      <c r="F116">
        <v>-99.99</v>
      </c>
    </row>
    <row r="117" spans="1:14" x14ac:dyDescent="0.25">
      <c r="A117" t="s">
        <v>173</v>
      </c>
      <c r="B117" s="1">
        <v>43778</v>
      </c>
      <c r="C117" s="1">
        <v>43763</v>
      </c>
      <c r="D117" t="s">
        <v>63</v>
      </c>
      <c r="E117" t="s">
        <v>154</v>
      </c>
      <c r="F117">
        <v>-89.99</v>
      </c>
    </row>
    <row r="118" spans="1:14" x14ac:dyDescent="0.25">
      <c r="A118" t="s">
        <v>173</v>
      </c>
      <c r="B118" s="1">
        <v>43801</v>
      </c>
      <c r="C118" s="1">
        <v>43794</v>
      </c>
      <c r="D118" t="s">
        <v>63</v>
      </c>
      <c r="E118" t="s">
        <v>154</v>
      </c>
      <c r="F118">
        <v>-89.99</v>
      </c>
    </row>
    <row r="119" spans="1:14" x14ac:dyDescent="0.25">
      <c r="A119" t="s">
        <v>175</v>
      </c>
      <c r="C119" s="1">
        <v>43824</v>
      </c>
      <c r="D119" t="s">
        <v>63</v>
      </c>
      <c r="E119" t="s">
        <v>154</v>
      </c>
      <c r="F119">
        <v>-89.99</v>
      </c>
    </row>
    <row r="120" spans="1:14" x14ac:dyDescent="0.25">
      <c r="A120" t="s">
        <v>173</v>
      </c>
      <c r="B120" s="1">
        <v>43716</v>
      </c>
      <c r="C120" s="1">
        <v>43777</v>
      </c>
      <c r="D120" t="s">
        <v>178</v>
      </c>
      <c r="E120" t="s">
        <v>181</v>
      </c>
      <c r="F120" s="6">
        <v>-20</v>
      </c>
      <c r="N120" t="s">
        <v>172</v>
      </c>
    </row>
    <row r="121" spans="1:14" x14ac:dyDescent="0.25">
      <c r="A121" t="s">
        <v>173</v>
      </c>
      <c r="B121" s="1">
        <v>43735</v>
      </c>
      <c r="C121" s="1">
        <v>43683</v>
      </c>
      <c r="D121" s="5" t="s">
        <v>131</v>
      </c>
      <c r="E121" t="s">
        <v>170</v>
      </c>
      <c r="F121" s="3" t="s">
        <v>132</v>
      </c>
    </row>
    <row r="122" spans="1:14" x14ac:dyDescent="0.25">
      <c r="A122" t="s">
        <v>173</v>
      </c>
      <c r="B122" s="1">
        <v>43648</v>
      </c>
      <c r="C122" s="1">
        <v>43745</v>
      </c>
      <c r="D122" t="s">
        <v>56</v>
      </c>
      <c r="E122" t="s">
        <v>170</v>
      </c>
      <c r="F122">
        <v>-131.63999999999999</v>
      </c>
    </row>
    <row r="123" spans="1:14" x14ac:dyDescent="0.25">
      <c r="A123" t="s">
        <v>173</v>
      </c>
      <c r="B123" s="1">
        <v>43774</v>
      </c>
      <c r="C123" s="1">
        <v>43775</v>
      </c>
      <c r="D123" t="s">
        <v>54</v>
      </c>
      <c r="E123" t="s">
        <v>170</v>
      </c>
      <c r="F123">
        <v>-131.63999999999999</v>
      </c>
    </row>
    <row r="124" spans="1:14" x14ac:dyDescent="0.25">
      <c r="A124" t="s">
        <v>173</v>
      </c>
      <c r="B124" s="1">
        <v>43735</v>
      </c>
      <c r="C124" s="1">
        <v>43801</v>
      </c>
      <c r="D124" t="s">
        <v>52</v>
      </c>
      <c r="E124" t="s">
        <v>170</v>
      </c>
      <c r="F124">
        <v>-108.5</v>
      </c>
      <c r="H124" t="s">
        <v>172</v>
      </c>
      <c r="N124" t="s">
        <v>86</v>
      </c>
    </row>
    <row r="125" spans="1:14" x14ac:dyDescent="0.25">
      <c r="A125" t="s">
        <v>174</v>
      </c>
      <c r="C125" s="1">
        <v>43805</v>
      </c>
      <c r="D125" t="s">
        <v>51</v>
      </c>
      <c r="E125" t="s">
        <v>170</v>
      </c>
      <c r="F125">
        <v>-131.63999999999999</v>
      </c>
    </row>
    <row r="126" spans="1:14" x14ac:dyDescent="0.25">
      <c r="A126" t="s">
        <v>173</v>
      </c>
      <c r="B126" s="1">
        <v>43702</v>
      </c>
      <c r="C126" s="1">
        <v>43671</v>
      </c>
      <c r="D126" t="s">
        <v>76</v>
      </c>
      <c r="E126" t="s">
        <v>168</v>
      </c>
      <c r="F126">
        <v>-40.380000000000003</v>
      </c>
    </row>
    <row r="127" spans="1:14" x14ac:dyDescent="0.25">
      <c r="A127" t="s">
        <v>173</v>
      </c>
      <c r="B127" s="1">
        <v>43768</v>
      </c>
      <c r="C127" s="1">
        <v>43702</v>
      </c>
      <c r="D127" t="s">
        <v>76</v>
      </c>
      <c r="E127" t="s">
        <v>168</v>
      </c>
      <c r="F127">
        <v>-40.380000000000003</v>
      </c>
    </row>
    <row r="128" spans="1:14" x14ac:dyDescent="0.25">
      <c r="A128" t="s">
        <v>173</v>
      </c>
      <c r="B128" s="1">
        <v>43719</v>
      </c>
      <c r="C128" s="1">
        <v>43704</v>
      </c>
      <c r="D128" t="s">
        <v>76</v>
      </c>
      <c r="E128" t="s">
        <v>168</v>
      </c>
      <c r="F128">
        <v>-10.09</v>
      </c>
    </row>
    <row r="129" spans="1:6" x14ac:dyDescent="0.25">
      <c r="A129" t="s">
        <v>173</v>
      </c>
      <c r="B129" s="1">
        <v>43763</v>
      </c>
      <c r="C129" s="1">
        <v>43731</v>
      </c>
      <c r="D129" t="s">
        <v>76</v>
      </c>
      <c r="E129" t="s">
        <v>168</v>
      </c>
      <c r="F129">
        <v>-40.380000000000003</v>
      </c>
    </row>
    <row r="130" spans="1:6" x14ac:dyDescent="0.25">
      <c r="A130" t="s">
        <v>173</v>
      </c>
      <c r="B130" s="1">
        <v>43723</v>
      </c>
      <c r="C130" s="1">
        <v>43737</v>
      </c>
      <c r="D130" t="s">
        <v>76</v>
      </c>
      <c r="E130" t="s">
        <v>168</v>
      </c>
      <c r="F130">
        <v>-10.09</v>
      </c>
    </row>
    <row r="131" spans="1:6" x14ac:dyDescent="0.25">
      <c r="A131" t="s">
        <v>173</v>
      </c>
      <c r="B131" s="1">
        <v>43717</v>
      </c>
      <c r="C131" s="1">
        <v>43761</v>
      </c>
      <c r="D131" t="s">
        <v>76</v>
      </c>
      <c r="E131" t="s">
        <v>168</v>
      </c>
      <c r="F131">
        <v>-40.380000000000003</v>
      </c>
    </row>
    <row r="132" spans="1:6" x14ac:dyDescent="0.25">
      <c r="A132" t="s">
        <v>173</v>
      </c>
      <c r="B132" s="1">
        <v>43747</v>
      </c>
      <c r="C132" s="1">
        <v>43761</v>
      </c>
      <c r="D132" t="s">
        <v>76</v>
      </c>
      <c r="E132" t="s">
        <v>168</v>
      </c>
      <c r="F132">
        <v>-10.09</v>
      </c>
    </row>
    <row r="133" spans="1:6" x14ac:dyDescent="0.25">
      <c r="A133" t="s">
        <v>173</v>
      </c>
      <c r="B133" s="1">
        <v>43746</v>
      </c>
      <c r="C133" s="1">
        <v>43787</v>
      </c>
      <c r="D133" t="s">
        <v>79</v>
      </c>
      <c r="E133" t="s">
        <v>168</v>
      </c>
      <c r="F133">
        <v>-10</v>
      </c>
    </row>
    <row r="134" spans="1:6" x14ac:dyDescent="0.25">
      <c r="A134" t="s">
        <v>173</v>
      </c>
      <c r="B134" s="1">
        <v>43773</v>
      </c>
      <c r="C134" s="1">
        <v>43791</v>
      </c>
      <c r="D134" t="s">
        <v>76</v>
      </c>
      <c r="E134" t="s">
        <v>168</v>
      </c>
      <c r="F134">
        <v>-40.380000000000003</v>
      </c>
    </row>
    <row r="135" spans="1:6" x14ac:dyDescent="0.25">
      <c r="A135" t="s">
        <v>173</v>
      </c>
      <c r="B135" s="1">
        <v>43746</v>
      </c>
      <c r="C135" s="1">
        <v>43793</v>
      </c>
      <c r="D135" t="s">
        <v>76</v>
      </c>
      <c r="E135" t="s">
        <v>168</v>
      </c>
      <c r="F135">
        <v>-10.09</v>
      </c>
    </row>
    <row r="136" spans="1:6" x14ac:dyDescent="0.25">
      <c r="A136" t="s">
        <v>175</v>
      </c>
      <c r="C136" s="1">
        <v>43820</v>
      </c>
      <c r="D136" t="s">
        <v>1</v>
      </c>
      <c r="E136" t="s">
        <v>168</v>
      </c>
      <c r="F136">
        <v>-2.99</v>
      </c>
    </row>
    <row r="137" spans="1:6" x14ac:dyDescent="0.25">
      <c r="A137" t="s">
        <v>173</v>
      </c>
      <c r="B137" s="1">
        <v>43658</v>
      </c>
      <c r="C137" s="1">
        <v>43662</v>
      </c>
      <c r="D137" t="s">
        <v>126</v>
      </c>
      <c r="E137" t="s">
        <v>189</v>
      </c>
      <c r="F137">
        <v>-171</v>
      </c>
    </row>
    <row r="138" spans="1:6" x14ac:dyDescent="0.25">
      <c r="B138" s="1"/>
      <c r="C138" s="1">
        <v>43711</v>
      </c>
      <c r="D138" t="s">
        <v>82</v>
      </c>
      <c r="E138" t="s">
        <v>186</v>
      </c>
      <c r="F138" s="4">
        <v>-109.5</v>
      </c>
    </row>
    <row r="139" spans="1:6" x14ac:dyDescent="0.25">
      <c r="A139" t="s">
        <v>173</v>
      </c>
      <c r="B139" s="1">
        <v>43702</v>
      </c>
      <c r="C139" s="1">
        <v>43711</v>
      </c>
      <c r="D139" t="s">
        <v>82</v>
      </c>
      <c r="E139" t="s">
        <v>186</v>
      </c>
      <c r="F139" s="4">
        <v>-219.46</v>
      </c>
    </row>
    <row r="140" spans="1:6" x14ac:dyDescent="0.25">
      <c r="A140" t="s">
        <v>173</v>
      </c>
      <c r="B140" s="1">
        <v>43762</v>
      </c>
      <c r="C140" s="1">
        <v>43791</v>
      </c>
      <c r="D140" t="s">
        <v>64</v>
      </c>
      <c r="E140" t="s">
        <v>65</v>
      </c>
      <c r="F140">
        <v>-22.56</v>
      </c>
    </row>
    <row r="141" spans="1:6" x14ac:dyDescent="0.25">
      <c r="A141" t="s">
        <v>173</v>
      </c>
      <c r="B141" s="1">
        <v>43707</v>
      </c>
      <c r="C141" s="1">
        <v>43709</v>
      </c>
      <c r="D141" t="s">
        <v>119</v>
      </c>
      <c r="E141" t="s">
        <v>180</v>
      </c>
      <c r="F141">
        <v>-152.99</v>
      </c>
    </row>
    <row r="142" spans="1:6" x14ac:dyDescent="0.25">
      <c r="A142" t="s">
        <v>175</v>
      </c>
      <c r="C142" s="1">
        <v>43717</v>
      </c>
      <c r="D142" t="s">
        <v>109</v>
      </c>
      <c r="E142" t="s">
        <v>160</v>
      </c>
      <c r="F142">
        <v>-16.88</v>
      </c>
    </row>
    <row r="143" spans="1:6" x14ac:dyDescent="0.25">
      <c r="A143" t="s">
        <v>173</v>
      </c>
      <c r="B143" s="1">
        <v>43767</v>
      </c>
      <c r="C143" s="1">
        <v>43662</v>
      </c>
      <c r="D143" t="s">
        <v>64</v>
      </c>
      <c r="E143" t="s">
        <v>160</v>
      </c>
      <c r="F143">
        <v>-93.05</v>
      </c>
    </row>
    <row r="144" spans="1:6" x14ac:dyDescent="0.25">
      <c r="A144" t="s">
        <v>173</v>
      </c>
      <c r="B144" s="1">
        <v>43802</v>
      </c>
      <c r="C144" s="1">
        <v>43712</v>
      </c>
      <c r="D144" t="s">
        <v>28</v>
      </c>
      <c r="E144" t="s">
        <v>160</v>
      </c>
      <c r="F144">
        <v>-71.42</v>
      </c>
    </row>
    <row r="145" spans="1:6" x14ac:dyDescent="0.25">
      <c r="A145" t="s">
        <v>175</v>
      </c>
      <c r="C145" s="1">
        <v>43726</v>
      </c>
      <c r="D145" t="s">
        <v>97</v>
      </c>
      <c r="E145" t="s">
        <v>160</v>
      </c>
      <c r="F145">
        <v>-13.11</v>
      </c>
    </row>
    <row r="146" spans="1:6" x14ac:dyDescent="0.25">
      <c r="A146" t="s">
        <v>175</v>
      </c>
      <c r="C146" s="1">
        <v>43727</v>
      </c>
      <c r="D146" t="s">
        <v>25</v>
      </c>
      <c r="E146" t="s">
        <v>160</v>
      </c>
      <c r="F146">
        <v>-38.409999999999997</v>
      </c>
    </row>
    <row r="147" spans="1:6" x14ac:dyDescent="0.25">
      <c r="A147" t="s">
        <v>175</v>
      </c>
      <c r="C147" s="1">
        <v>43727</v>
      </c>
      <c r="D147" t="s">
        <v>97</v>
      </c>
      <c r="E147" t="s">
        <v>160</v>
      </c>
      <c r="F147">
        <v>-32.229999999999997</v>
      </c>
    </row>
    <row r="148" spans="1:6" x14ac:dyDescent="0.25">
      <c r="A148" t="s">
        <v>175</v>
      </c>
      <c r="C148" s="1">
        <v>43728</v>
      </c>
      <c r="D148" t="s">
        <v>100</v>
      </c>
      <c r="E148" t="s">
        <v>160</v>
      </c>
      <c r="F148">
        <v>-11.83</v>
      </c>
    </row>
    <row r="149" spans="1:6" x14ac:dyDescent="0.25">
      <c r="A149" t="s">
        <v>173</v>
      </c>
      <c r="B149" s="1">
        <v>43657</v>
      </c>
      <c r="C149" s="1">
        <v>43745</v>
      </c>
      <c r="D149" t="s">
        <v>94</v>
      </c>
      <c r="E149" t="s">
        <v>160</v>
      </c>
      <c r="F149" s="4">
        <v>-54.85</v>
      </c>
    </row>
    <row r="150" spans="1:6" x14ac:dyDescent="0.25">
      <c r="A150" t="s">
        <v>175</v>
      </c>
      <c r="C150" s="1">
        <v>43747</v>
      </c>
      <c r="D150" t="s">
        <v>64</v>
      </c>
      <c r="E150" t="s">
        <v>160</v>
      </c>
      <c r="F150">
        <v>-99.72</v>
      </c>
    </row>
    <row r="151" spans="1:6" x14ac:dyDescent="0.25">
      <c r="A151" t="s">
        <v>175</v>
      </c>
      <c r="C151" s="1">
        <v>43747</v>
      </c>
      <c r="D151" t="s">
        <v>64</v>
      </c>
      <c r="E151" t="s">
        <v>160</v>
      </c>
      <c r="F151" s="4">
        <v>-21.44</v>
      </c>
    </row>
    <row r="152" spans="1:6" x14ac:dyDescent="0.25">
      <c r="A152" t="s">
        <v>173</v>
      </c>
      <c r="B152" s="1">
        <v>43735</v>
      </c>
      <c r="C152" s="1">
        <v>43763</v>
      </c>
      <c r="D152" t="s">
        <v>90</v>
      </c>
      <c r="E152" t="s">
        <v>160</v>
      </c>
      <c r="F152" s="4">
        <v>-49.45</v>
      </c>
    </row>
    <row r="153" spans="1:6" x14ac:dyDescent="0.25">
      <c r="A153" t="s">
        <v>173</v>
      </c>
      <c r="B153" s="1">
        <v>43709</v>
      </c>
      <c r="C153" s="1">
        <v>43763</v>
      </c>
      <c r="D153" t="s">
        <v>64</v>
      </c>
      <c r="E153" t="s">
        <v>160</v>
      </c>
      <c r="F153" s="4">
        <v>-49.45</v>
      </c>
    </row>
    <row r="154" spans="1:6" x14ac:dyDescent="0.25">
      <c r="A154" t="s">
        <v>173</v>
      </c>
      <c r="B154" s="1">
        <v>43710</v>
      </c>
      <c r="C154" s="1">
        <v>43763</v>
      </c>
      <c r="D154" t="s">
        <v>64</v>
      </c>
      <c r="E154" t="s">
        <v>160</v>
      </c>
      <c r="F154">
        <v>-22.25</v>
      </c>
    </row>
    <row r="155" spans="1:6" x14ac:dyDescent="0.25">
      <c r="A155" t="s">
        <v>174</v>
      </c>
      <c r="C155" s="1">
        <v>43765</v>
      </c>
      <c r="D155" t="s">
        <v>90</v>
      </c>
      <c r="E155" t="s">
        <v>160</v>
      </c>
      <c r="F155" s="4">
        <v>-49.45</v>
      </c>
    </row>
    <row r="156" spans="1:6" x14ac:dyDescent="0.25">
      <c r="A156" t="s">
        <v>174</v>
      </c>
      <c r="C156" s="1">
        <v>43765</v>
      </c>
      <c r="D156" t="s">
        <v>90</v>
      </c>
      <c r="E156" t="s">
        <v>160</v>
      </c>
      <c r="F156" s="4">
        <v>-49.45</v>
      </c>
    </row>
    <row r="157" spans="1:6" x14ac:dyDescent="0.25">
      <c r="A157" t="s">
        <v>174</v>
      </c>
      <c r="C157" s="1">
        <v>43765</v>
      </c>
      <c r="D157" t="s">
        <v>90</v>
      </c>
      <c r="E157" t="s">
        <v>160</v>
      </c>
      <c r="F157" s="4">
        <v>-49.45</v>
      </c>
    </row>
    <row r="158" spans="1:6" x14ac:dyDescent="0.25">
      <c r="A158" t="s">
        <v>174</v>
      </c>
      <c r="C158" s="1">
        <v>43765</v>
      </c>
      <c r="D158" t="s">
        <v>90</v>
      </c>
      <c r="E158" t="s">
        <v>160</v>
      </c>
      <c r="F158" s="4">
        <v>-49.45</v>
      </c>
    </row>
    <row r="159" spans="1:6" x14ac:dyDescent="0.25">
      <c r="A159" t="s">
        <v>175</v>
      </c>
      <c r="C159" s="1">
        <v>43774</v>
      </c>
      <c r="D159" t="s">
        <v>64</v>
      </c>
      <c r="E159" t="s">
        <v>160</v>
      </c>
      <c r="F159" s="4">
        <v>-69.41</v>
      </c>
    </row>
    <row r="160" spans="1:6" x14ac:dyDescent="0.25">
      <c r="A160" t="s">
        <v>173</v>
      </c>
      <c r="B160" s="1">
        <v>43736</v>
      </c>
      <c r="C160" s="1">
        <v>43775</v>
      </c>
      <c r="D160" t="s">
        <v>84</v>
      </c>
      <c r="E160" t="s">
        <v>160</v>
      </c>
      <c r="F160">
        <v>-15.51</v>
      </c>
    </row>
    <row r="161" spans="1:6" x14ac:dyDescent="0.25">
      <c r="A161" t="s">
        <v>173</v>
      </c>
      <c r="B161" s="1">
        <v>43763</v>
      </c>
      <c r="C161" s="1">
        <v>43782</v>
      </c>
      <c r="D161" t="s">
        <v>64</v>
      </c>
      <c r="E161" t="s">
        <v>160</v>
      </c>
      <c r="F161" s="4">
        <v>-31.24</v>
      </c>
    </row>
    <row r="162" spans="1:6" x14ac:dyDescent="0.25">
      <c r="A162" t="s">
        <v>173</v>
      </c>
      <c r="B162" s="1">
        <v>43818</v>
      </c>
      <c r="C162" s="1">
        <v>43782</v>
      </c>
      <c r="D162" t="s">
        <v>64</v>
      </c>
      <c r="E162" t="s">
        <v>160</v>
      </c>
      <c r="F162" s="10">
        <v>-80.95</v>
      </c>
    </row>
    <row r="163" spans="1:6" x14ac:dyDescent="0.25">
      <c r="A163" t="s">
        <v>173</v>
      </c>
      <c r="B163" s="1">
        <v>43704</v>
      </c>
      <c r="C163" s="1">
        <v>43802</v>
      </c>
      <c r="D163" t="s">
        <v>72</v>
      </c>
      <c r="E163" t="s">
        <v>160</v>
      </c>
      <c r="F163">
        <v>-18.2</v>
      </c>
    </row>
    <row r="164" spans="1:6" x14ac:dyDescent="0.25">
      <c r="A164" t="s">
        <v>175</v>
      </c>
      <c r="C164" s="1">
        <v>43817</v>
      </c>
      <c r="D164" t="s">
        <v>66</v>
      </c>
      <c r="E164" t="s">
        <v>160</v>
      </c>
      <c r="F164">
        <v>-27.63</v>
      </c>
    </row>
    <row r="165" spans="1:6" x14ac:dyDescent="0.25">
      <c r="A165" t="s">
        <v>175</v>
      </c>
      <c r="C165" s="1">
        <v>43819</v>
      </c>
      <c r="D165" t="s">
        <v>64</v>
      </c>
      <c r="E165" t="s">
        <v>160</v>
      </c>
      <c r="F165" s="4">
        <v>-115.5</v>
      </c>
    </row>
    <row r="166" spans="1:6" x14ac:dyDescent="0.25">
      <c r="A166" t="s">
        <v>173</v>
      </c>
      <c r="B166" s="1">
        <v>43787</v>
      </c>
      <c r="C166" s="1">
        <v>43485</v>
      </c>
      <c r="D166" t="s">
        <v>128</v>
      </c>
      <c r="E166" t="s">
        <v>88</v>
      </c>
      <c r="F166">
        <v>-1333.13</v>
      </c>
    </row>
    <row r="167" spans="1:6" x14ac:dyDescent="0.25">
      <c r="A167" t="s">
        <v>173</v>
      </c>
      <c r="B167" s="1">
        <v>43684</v>
      </c>
      <c r="C167" s="1">
        <v>43660</v>
      </c>
      <c r="D167" t="s">
        <v>127</v>
      </c>
      <c r="E167" t="s">
        <v>88</v>
      </c>
      <c r="F167">
        <v>-133.24</v>
      </c>
    </row>
    <row r="168" spans="1:6" x14ac:dyDescent="0.25">
      <c r="A168" t="s">
        <v>173</v>
      </c>
      <c r="B168" s="1">
        <v>43654</v>
      </c>
      <c r="C168" s="1">
        <v>43665</v>
      </c>
      <c r="D168" t="s">
        <v>48</v>
      </c>
      <c r="E168" t="s">
        <v>88</v>
      </c>
      <c r="F168">
        <v>-106.76</v>
      </c>
    </row>
    <row r="169" spans="1:6" x14ac:dyDescent="0.25">
      <c r="A169" t="s">
        <v>174</v>
      </c>
      <c r="C169" s="1">
        <v>43689</v>
      </c>
      <c r="D169" t="s">
        <v>46</v>
      </c>
      <c r="E169" t="s">
        <v>88</v>
      </c>
      <c r="F169">
        <v>-3.62</v>
      </c>
    </row>
    <row r="170" spans="1:6" x14ac:dyDescent="0.25">
      <c r="A170" t="s">
        <v>173</v>
      </c>
      <c r="B170" s="1">
        <v>43680</v>
      </c>
      <c r="C170" s="1">
        <v>43690</v>
      </c>
      <c r="D170" t="s">
        <v>102</v>
      </c>
      <c r="E170" t="s">
        <v>88</v>
      </c>
      <c r="F170">
        <v>-29.59</v>
      </c>
    </row>
    <row r="171" spans="1:6" x14ac:dyDescent="0.25">
      <c r="A171" t="s">
        <v>173</v>
      </c>
      <c r="B171" s="1">
        <v>43814</v>
      </c>
      <c r="C171" s="1">
        <v>43690</v>
      </c>
      <c r="D171" t="s">
        <v>44</v>
      </c>
      <c r="E171" t="s">
        <v>88</v>
      </c>
      <c r="F171">
        <v>-94.34</v>
      </c>
    </row>
    <row r="172" spans="1:6" x14ac:dyDescent="0.25">
      <c r="A172" t="s">
        <v>173</v>
      </c>
      <c r="B172" s="1">
        <v>43814</v>
      </c>
      <c r="C172" s="1">
        <v>43691</v>
      </c>
      <c r="D172" t="s">
        <v>130</v>
      </c>
      <c r="E172" t="s">
        <v>88</v>
      </c>
      <c r="F172">
        <v>-1191.32</v>
      </c>
    </row>
    <row r="173" spans="1:6" x14ac:dyDescent="0.25">
      <c r="A173" t="s">
        <v>174</v>
      </c>
      <c r="C173" s="1">
        <v>43692</v>
      </c>
      <c r="D173" t="s">
        <v>129</v>
      </c>
      <c r="E173" t="s">
        <v>88</v>
      </c>
      <c r="F173">
        <v>-803.8</v>
      </c>
    </row>
    <row r="174" spans="1:6" x14ac:dyDescent="0.25">
      <c r="A174" t="s">
        <v>173</v>
      </c>
      <c r="B174" s="1">
        <v>43708</v>
      </c>
      <c r="C174" s="1">
        <v>43699</v>
      </c>
      <c r="D174" t="s">
        <v>37</v>
      </c>
      <c r="E174" t="s">
        <v>88</v>
      </c>
      <c r="F174">
        <v>-31.91</v>
      </c>
    </row>
    <row r="175" spans="1:6" x14ac:dyDescent="0.25">
      <c r="A175" t="s">
        <v>173</v>
      </c>
      <c r="B175" s="1">
        <v>43681</v>
      </c>
      <c r="C175" s="1">
        <v>43701</v>
      </c>
      <c r="D175" t="s">
        <v>33</v>
      </c>
      <c r="E175" t="s">
        <v>88</v>
      </c>
      <c r="F175">
        <v>-24.66</v>
      </c>
    </row>
    <row r="176" spans="1:6" x14ac:dyDescent="0.25">
      <c r="A176" t="s">
        <v>173</v>
      </c>
      <c r="B176" s="1">
        <v>43732</v>
      </c>
      <c r="C176" s="1">
        <v>43702</v>
      </c>
      <c r="D176" s="5" t="s">
        <v>138</v>
      </c>
      <c r="E176" t="s">
        <v>88</v>
      </c>
      <c r="F176" s="2" t="s">
        <v>137</v>
      </c>
    </row>
    <row r="177" spans="1:6" x14ac:dyDescent="0.25">
      <c r="A177" t="s">
        <v>173</v>
      </c>
      <c r="B177" s="1">
        <v>43786</v>
      </c>
      <c r="C177" s="1">
        <v>43702</v>
      </c>
      <c r="D177" s="5" t="s">
        <v>136</v>
      </c>
      <c r="E177" t="s">
        <v>88</v>
      </c>
      <c r="F177" s="2" t="s">
        <v>135</v>
      </c>
    </row>
    <row r="178" spans="1:6" x14ac:dyDescent="0.25">
      <c r="A178" t="s">
        <v>173</v>
      </c>
      <c r="B178" s="1">
        <v>43713</v>
      </c>
      <c r="C178" s="1">
        <v>43703</v>
      </c>
      <c r="D178" t="s">
        <v>31</v>
      </c>
      <c r="E178" t="s">
        <v>88</v>
      </c>
      <c r="F178">
        <v>-61.64</v>
      </c>
    </row>
    <row r="179" spans="1:6" x14ac:dyDescent="0.25">
      <c r="A179" t="s">
        <v>173</v>
      </c>
      <c r="B179" s="1">
        <v>43716</v>
      </c>
      <c r="C179" s="1">
        <v>43703</v>
      </c>
      <c r="D179" s="5" t="s">
        <v>140</v>
      </c>
      <c r="E179" t="s">
        <v>88</v>
      </c>
      <c r="F179" s="2" t="s">
        <v>139</v>
      </c>
    </row>
    <row r="180" spans="1:6" x14ac:dyDescent="0.25">
      <c r="A180" t="s">
        <v>173</v>
      </c>
      <c r="B180" s="1">
        <v>43777</v>
      </c>
      <c r="C180" s="1">
        <v>43703</v>
      </c>
      <c r="D180" s="5" t="s">
        <v>142</v>
      </c>
      <c r="E180" t="s">
        <v>88</v>
      </c>
      <c r="F180" s="2" t="s">
        <v>141</v>
      </c>
    </row>
    <row r="181" spans="1:6" x14ac:dyDescent="0.25">
      <c r="A181" t="s">
        <v>173</v>
      </c>
      <c r="B181" s="1">
        <v>43707</v>
      </c>
      <c r="C181" s="1">
        <v>43703</v>
      </c>
      <c r="D181" s="5" t="s">
        <v>144</v>
      </c>
      <c r="E181" t="s">
        <v>88</v>
      </c>
      <c r="F181" s="2" t="s">
        <v>143</v>
      </c>
    </row>
    <row r="182" spans="1:6" x14ac:dyDescent="0.25">
      <c r="A182" t="s">
        <v>173</v>
      </c>
      <c r="B182" s="1">
        <v>43768</v>
      </c>
      <c r="C182" s="1">
        <v>43703</v>
      </c>
      <c r="D182" s="5" t="s">
        <v>146</v>
      </c>
      <c r="E182" t="s">
        <v>88</v>
      </c>
      <c r="F182" s="2" t="s">
        <v>145</v>
      </c>
    </row>
    <row r="183" spans="1:6" x14ac:dyDescent="0.25">
      <c r="A183" t="s">
        <v>173</v>
      </c>
      <c r="B183" s="1">
        <v>43650</v>
      </c>
      <c r="C183" s="1">
        <v>43705</v>
      </c>
      <c r="D183" t="s">
        <v>121</v>
      </c>
      <c r="E183" t="s">
        <v>88</v>
      </c>
      <c r="F183">
        <v>-10.51</v>
      </c>
    </row>
    <row r="184" spans="1:6" x14ac:dyDescent="0.25">
      <c r="A184" t="s">
        <v>173</v>
      </c>
      <c r="B184" s="1">
        <v>43706</v>
      </c>
      <c r="C184" s="1">
        <v>43705</v>
      </c>
      <c r="D184" t="s">
        <v>121</v>
      </c>
      <c r="E184" t="s">
        <v>88</v>
      </c>
      <c r="F184">
        <v>-7</v>
      </c>
    </row>
    <row r="185" spans="1:6" x14ac:dyDescent="0.25">
      <c r="A185" t="s">
        <v>173</v>
      </c>
      <c r="B185" s="1">
        <v>43726</v>
      </c>
      <c r="C185" s="1">
        <v>43707</v>
      </c>
      <c r="D185" t="s">
        <v>120</v>
      </c>
      <c r="E185" t="s">
        <v>88</v>
      </c>
      <c r="F185">
        <v>-33.25</v>
      </c>
    </row>
    <row r="186" spans="1:6" x14ac:dyDescent="0.25">
      <c r="A186" t="s">
        <v>175</v>
      </c>
      <c r="C186" s="1">
        <v>43713</v>
      </c>
      <c r="D186" t="s">
        <v>27</v>
      </c>
      <c r="E186" t="s">
        <v>88</v>
      </c>
      <c r="F186">
        <v>-68.05</v>
      </c>
    </row>
    <row r="187" spans="1:6" x14ac:dyDescent="0.25">
      <c r="A187" t="s">
        <v>173</v>
      </c>
      <c r="B187" s="1">
        <v>43773</v>
      </c>
      <c r="C187" s="1">
        <v>43732</v>
      </c>
      <c r="D187" t="s">
        <v>20</v>
      </c>
      <c r="E187" t="s">
        <v>88</v>
      </c>
      <c r="F187">
        <v>-191.95</v>
      </c>
    </row>
    <row r="188" spans="1:6" x14ac:dyDescent="0.25">
      <c r="A188" t="s">
        <v>173</v>
      </c>
      <c r="B188" s="1">
        <v>43732</v>
      </c>
      <c r="C188" s="1">
        <v>43732</v>
      </c>
      <c r="D188" t="s">
        <v>19</v>
      </c>
      <c r="E188" t="s">
        <v>88</v>
      </c>
      <c r="F188">
        <v>-201.28</v>
      </c>
    </row>
    <row r="189" spans="1:6" x14ac:dyDescent="0.25">
      <c r="A189" t="s">
        <v>173</v>
      </c>
      <c r="B189" s="1">
        <v>43712</v>
      </c>
      <c r="C189" s="1">
        <v>43733</v>
      </c>
      <c r="D189" t="s">
        <v>18</v>
      </c>
      <c r="E189" t="s">
        <v>88</v>
      </c>
      <c r="F189">
        <v>-365.41</v>
      </c>
    </row>
    <row r="190" spans="1:6" x14ac:dyDescent="0.25">
      <c r="A190" t="s">
        <v>173</v>
      </c>
      <c r="B190" s="1">
        <v>43727</v>
      </c>
      <c r="C190" s="1">
        <v>43737</v>
      </c>
      <c r="D190" t="s">
        <v>95</v>
      </c>
      <c r="E190" t="s">
        <v>88</v>
      </c>
      <c r="F190">
        <v>-10</v>
      </c>
    </row>
    <row r="191" spans="1:6" x14ac:dyDescent="0.25">
      <c r="A191" t="s">
        <v>173</v>
      </c>
      <c r="B191" s="1">
        <v>43797</v>
      </c>
      <c r="C191" s="1">
        <v>43754</v>
      </c>
      <c r="D191" t="s">
        <v>17</v>
      </c>
      <c r="E191" t="s">
        <v>88</v>
      </c>
      <c r="F191">
        <v>-173.01</v>
      </c>
    </row>
    <row r="192" spans="1:6" x14ac:dyDescent="0.25">
      <c r="A192" t="s">
        <v>175</v>
      </c>
      <c r="C192" s="1">
        <v>43769</v>
      </c>
      <c r="D192" t="s">
        <v>87</v>
      </c>
      <c r="E192" t="s">
        <v>88</v>
      </c>
      <c r="F192">
        <v>-25</v>
      </c>
    </row>
    <row r="193" spans="1:14" x14ac:dyDescent="0.25">
      <c r="A193" t="s">
        <v>173</v>
      </c>
      <c r="B193" s="1">
        <v>43763</v>
      </c>
      <c r="C193" s="1">
        <v>43781</v>
      </c>
      <c r="D193" t="s">
        <v>15</v>
      </c>
      <c r="E193" t="s">
        <v>88</v>
      </c>
      <c r="F193">
        <v>-141.16</v>
      </c>
    </row>
    <row r="194" spans="1:14" x14ac:dyDescent="0.25">
      <c r="A194" t="s">
        <v>173</v>
      </c>
      <c r="B194" s="1">
        <v>43763</v>
      </c>
      <c r="C194" s="1">
        <v>43781</v>
      </c>
      <c r="D194" t="s">
        <v>14</v>
      </c>
      <c r="E194" t="s">
        <v>88</v>
      </c>
      <c r="F194">
        <v>-153.62</v>
      </c>
    </row>
    <row r="195" spans="1:14" x14ac:dyDescent="0.25">
      <c r="A195" t="s">
        <v>173</v>
      </c>
      <c r="B195" s="1">
        <v>43781</v>
      </c>
      <c r="C195" s="1">
        <v>43790</v>
      </c>
      <c r="D195" t="s">
        <v>13</v>
      </c>
      <c r="E195" t="s">
        <v>88</v>
      </c>
      <c r="F195">
        <v>-44.41</v>
      </c>
    </row>
    <row r="196" spans="1:14" x14ac:dyDescent="0.25">
      <c r="A196" t="s">
        <v>173</v>
      </c>
      <c r="B196" s="1">
        <v>43790</v>
      </c>
      <c r="C196" s="1">
        <v>43791</v>
      </c>
      <c r="D196" t="s">
        <v>12</v>
      </c>
      <c r="E196" t="s">
        <v>88</v>
      </c>
      <c r="F196">
        <v>-43.97</v>
      </c>
    </row>
    <row r="197" spans="1:14" x14ac:dyDescent="0.25">
      <c r="A197" t="s">
        <v>173</v>
      </c>
      <c r="B197" s="1">
        <v>43762</v>
      </c>
      <c r="C197" s="1">
        <v>43791</v>
      </c>
      <c r="D197" t="s">
        <v>218</v>
      </c>
      <c r="E197" t="s">
        <v>88</v>
      </c>
      <c r="F197" s="6">
        <v>-20</v>
      </c>
    </row>
    <row r="198" spans="1:14" x14ac:dyDescent="0.25">
      <c r="A198" t="s">
        <v>173</v>
      </c>
      <c r="B198" s="1">
        <v>43704</v>
      </c>
      <c r="C198" s="1">
        <v>43798</v>
      </c>
      <c r="D198" t="s">
        <v>7</v>
      </c>
      <c r="E198" t="s">
        <v>88</v>
      </c>
      <c r="F198">
        <v>-22.67</v>
      </c>
    </row>
    <row r="199" spans="1:14" x14ac:dyDescent="0.25">
      <c r="A199" t="s">
        <v>173</v>
      </c>
      <c r="B199" s="1">
        <v>43689</v>
      </c>
      <c r="C199" s="1">
        <v>43799</v>
      </c>
      <c r="D199" t="s">
        <v>6</v>
      </c>
      <c r="E199" t="s">
        <v>88</v>
      </c>
      <c r="F199">
        <v>-1328.57</v>
      </c>
    </row>
    <row r="200" spans="1:14" x14ac:dyDescent="0.25">
      <c r="A200" t="s">
        <v>173</v>
      </c>
      <c r="B200" s="1">
        <v>43671</v>
      </c>
      <c r="C200" s="1">
        <v>43705</v>
      </c>
      <c r="D200" t="s">
        <v>62</v>
      </c>
      <c r="E200" t="s">
        <v>184</v>
      </c>
      <c r="F200">
        <v>-164.91</v>
      </c>
    </row>
    <row r="201" spans="1:14" x14ac:dyDescent="0.25">
      <c r="A201" t="s">
        <v>173</v>
      </c>
      <c r="B201" s="1">
        <v>43707</v>
      </c>
      <c r="C201" s="1">
        <v>43767</v>
      </c>
      <c r="D201" t="s">
        <v>62</v>
      </c>
      <c r="E201" t="s">
        <v>184</v>
      </c>
      <c r="F201">
        <v>-156.07</v>
      </c>
    </row>
    <row r="202" spans="1:14" x14ac:dyDescent="0.25">
      <c r="A202" t="s">
        <v>175</v>
      </c>
      <c r="C202" s="1">
        <v>43828</v>
      </c>
      <c r="D202" t="s">
        <v>62</v>
      </c>
      <c r="E202" t="s">
        <v>184</v>
      </c>
      <c r="F202">
        <v>-151.65</v>
      </c>
    </row>
    <row r="203" spans="1:14" x14ac:dyDescent="0.25">
      <c r="A203" t="s">
        <v>173</v>
      </c>
      <c r="B203" s="1">
        <v>43707</v>
      </c>
      <c r="F203">
        <f>SUM(F60:F202)</f>
        <v>-12152.329999999998</v>
      </c>
    </row>
    <row r="204" spans="1:14" x14ac:dyDescent="0.25">
      <c r="F204">
        <v>-2500</v>
      </c>
    </row>
    <row r="205" spans="1:14" x14ac:dyDescent="0.25">
      <c r="F205">
        <f>F203+F204</f>
        <v>-14652.329999999998</v>
      </c>
    </row>
    <row r="206" spans="1:14" x14ac:dyDescent="0.25">
      <c r="D206" t="s">
        <v>166</v>
      </c>
      <c r="F206" s="6">
        <v>-400</v>
      </c>
      <c r="N206" s="8"/>
    </row>
    <row r="207" spans="1:14" x14ac:dyDescent="0.25">
      <c r="D207" t="s">
        <v>217</v>
      </c>
      <c r="F207">
        <v>200</v>
      </c>
      <c r="H207" s="8"/>
    </row>
    <row r="208" spans="1:14" x14ac:dyDescent="0.25">
      <c r="F208">
        <f>F205+F206</f>
        <v>-15052.329999999998</v>
      </c>
    </row>
  </sheetData>
  <autoFilter ref="E1:E216" xr:uid="{754A16A1-7E13-4C67-A169-F4923F5CD673}"/>
  <sortState xmlns:xlrd2="http://schemas.microsoft.com/office/spreadsheetml/2017/richdata2" ref="A2:F213">
    <sortCondition ref="E2:E2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BankStmts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Elumalai, Gopal</cp:lastModifiedBy>
  <dcterms:created xsi:type="dcterms:W3CDTF">2020-06-29T04:10:03Z</dcterms:created>
  <dcterms:modified xsi:type="dcterms:W3CDTF">2020-09-28T06:16:57Z</dcterms:modified>
</cp:coreProperties>
</file>